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A by Fund" sheetId="1" r:id="rId1"/>
    <sheet name="RECNA by Fund" sheetId="2" r:id="rId2"/>
    <sheet name="RECNA-Unrest CF" sheetId="3" r:id="rId3"/>
    <sheet name="Exp by Object" sheetId="4" r:id="rId4"/>
    <sheet name="Aux &amp; Serv Op" sheetId="5" r:id="rId5"/>
    <sheet name="Rest &amp; Unrest Plant" sheetId="6" r:id="rId6"/>
    <sheet name="Invest in Plant" sheetId="7" r:id="rId7"/>
    <sheet name="Bonds &amp; Notes" sheetId="8" r:id="rId8"/>
  </sheets>
  <externalReferences>
    <externalReference r:id="rId11"/>
    <externalReference r:id="rId12"/>
  </externalReferences>
  <definedNames>
    <definedName name="_xlnm.Print_Area" localSheetId="7">'Bonds &amp; Notes'!$A$1:$H$49</definedName>
    <definedName name="_xlnm.Print_Area" localSheetId="6">'Invest in Plant'!$A$1:$H$26</definedName>
    <definedName name="_xlnm.Print_Area" localSheetId="0">'NA by Fund'!$B$2:$U$318</definedName>
    <definedName name="_xlnm.Print_Titles" localSheetId="4">'Aux &amp; Serv Op'!$2:$6</definedName>
    <definedName name="_xlnm.Print_Titles" localSheetId="7">'Bonds &amp; Notes'!$1:$6</definedName>
    <definedName name="_xlnm.Print_Titles" localSheetId="0">'NA by Fund'!$2:$9</definedName>
    <definedName name="_xlnm.Print_Titles" localSheetId="1">'RECNA by Fund'!$2:$5</definedName>
    <definedName name="_xlnm.Print_Titles" localSheetId="2">'RECNA-Unrest CF'!$2:$7</definedName>
    <definedName name="_xlnm.Print_Titles" localSheetId="5">'Rest &amp; Unrest Plant'!$2:$5</definedName>
  </definedNames>
  <calcPr fullCalcOnLoad="1"/>
</workbook>
</file>

<file path=xl/sharedStrings.xml><?xml version="1.0" encoding="utf-8"?>
<sst xmlns="http://schemas.openxmlformats.org/spreadsheetml/2006/main" count="5472" uniqueCount="3837">
  <si>
    <t>Insurance A-21 exclusion</t>
  </si>
  <si>
    <t>726100</t>
  </si>
  <si>
    <t>%,V727000</t>
  </si>
  <si>
    <t>Copy Service</t>
  </si>
  <si>
    <t>727000</t>
  </si>
  <si>
    <t>%,V727100</t>
  </si>
  <si>
    <t>Publishing/printing</t>
  </si>
  <si>
    <t>727100</t>
  </si>
  <si>
    <t>%,V727200</t>
  </si>
  <si>
    <t>Reproduction cost</t>
  </si>
  <si>
    <t>727200</t>
  </si>
  <si>
    <t>%,V727300</t>
  </si>
  <si>
    <t>Copy service A-21 exclusion</t>
  </si>
  <si>
    <t>727300</t>
  </si>
  <si>
    <t>%,V730000</t>
  </si>
  <si>
    <t>Supplies</t>
  </si>
  <si>
    <t>730000</t>
  </si>
  <si>
    <t>%,V730100</t>
  </si>
  <si>
    <t>Office supplies</t>
  </si>
  <si>
    <t>730100</t>
  </si>
  <si>
    <t>%,V730110</t>
  </si>
  <si>
    <t>Reproc Non-Pt Chg Items</t>
  </si>
  <si>
    <t>730110</t>
  </si>
  <si>
    <t>%,V730120</t>
  </si>
  <si>
    <t>Merchandise Variance</t>
  </si>
  <si>
    <t>730120</t>
  </si>
  <si>
    <t>%,V730130</t>
  </si>
  <si>
    <t>Demurrage</t>
  </si>
  <si>
    <t>730130</t>
  </si>
  <si>
    <t>%,V730140</t>
  </si>
  <si>
    <t>Overhead Materials-Dist</t>
  </si>
  <si>
    <t>730140</t>
  </si>
  <si>
    <t>%,V730150</t>
  </si>
  <si>
    <t>Inventory Adjustment</t>
  </si>
  <si>
    <t>730150</t>
  </si>
  <si>
    <t>%,V730160</t>
  </si>
  <si>
    <t>Increase/Decrease inventory</t>
  </si>
  <si>
    <t>730160</t>
  </si>
  <si>
    <t>%,V730170</t>
  </si>
  <si>
    <t>Protective Footwear</t>
  </si>
  <si>
    <t>730170</t>
  </si>
  <si>
    <t>%,V730200</t>
  </si>
  <si>
    <t>Subscriptions,books,periodical</t>
  </si>
  <si>
    <t>730200</t>
  </si>
  <si>
    <t>%,V730300</t>
  </si>
  <si>
    <t>Instructional supplies</t>
  </si>
  <si>
    <t>730300</t>
  </si>
  <si>
    <t>%,V730400</t>
  </si>
  <si>
    <t>Athletic supplies</t>
  </si>
  <si>
    <t>730400</t>
  </si>
  <si>
    <t>%,V730450</t>
  </si>
  <si>
    <t>Recruiting Supplies</t>
  </si>
  <si>
    <t>730450</t>
  </si>
  <si>
    <t>%,V730500</t>
  </si>
  <si>
    <t>Lab supplies</t>
  </si>
  <si>
    <t>730500</t>
  </si>
  <si>
    <t>%,V730600</t>
  </si>
  <si>
    <t>Student supplies</t>
  </si>
  <si>
    <t>730600</t>
  </si>
  <si>
    <t>%,V730700</t>
  </si>
  <si>
    <t>Training supplies</t>
  </si>
  <si>
    <t>730700</t>
  </si>
  <si>
    <t>%,V730800</t>
  </si>
  <si>
    <t>Uniforms</t>
  </si>
  <si>
    <t>730800</t>
  </si>
  <si>
    <t>%,V0940</t>
  </si>
  <si>
    <t>%,V0945</t>
  </si>
  <si>
    <t>%,V0950</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</si>
  <si>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</si>
  <si>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</si>
  <si>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</si>
  <si>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</si>
  <si>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</si>
  <si>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</si>
  <si>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Academic Support Center</t>
  </si>
  <si>
    <t>AES Reseach Support</t>
  </si>
  <si>
    <t>Auto Leasing</t>
  </si>
  <si>
    <t>Auto Service</t>
  </si>
  <si>
    <t>Building Services</t>
  </si>
  <si>
    <t>Campus Plng, Design, Constr</t>
  </si>
  <si>
    <t>Central Mail</t>
  </si>
  <si>
    <t>Chemistry Storeroom</t>
  </si>
  <si>
    <t>Computing Services</t>
  </si>
  <si>
    <t>Creative Services - Sch Med</t>
  </si>
  <si>
    <t>Energy Management</t>
  </si>
  <si>
    <t>Feed Mill Operations</t>
  </si>
  <si>
    <t>General Stores</t>
  </si>
  <si>
    <t>Lab Animal Medicine</t>
  </si>
  <si>
    <t>Maint, Grds, Build Serv</t>
  </si>
  <si>
    <t>Microfilm</t>
  </si>
  <si>
    <t>Phone Mail</t>
  </si>
  <si>
    <t>Physics Shop</t>
  </si>
  <si>
    <t>Police/Security Oper</t>
  </si>
  <si>
    <t>Printing</t>
  </si>
  <si>
    <t>Public Communications</t>
  </si>
  <si>
    <t>Science Instru Shop</t>
  </si>
  <si>
    <t>Secretarial and Office Support</t>
  </si>
  <si>
    <t>Telecommunications</t>
  </si>
  <si>
    <t>University Garage</t>
  </si>
  <si>
    <t>Other Service Oper</t>
  </si>
  <si>
    <t>Integrated Technology Services</t>
  </si>
  <si>
    <t>Service Operations - Funds 0700 through 0899</t>
  </si>
  <si>
    <t>Auto &amp; General Liability</t>
  </si>
  <si>
    <t>Comp/Collision on Rental</t>
  </si>
  <si>
    <t>Educators Legal Liability</t>
  </si>
  <si>
    <t>Long Term Disability</t>
  </si>
  <si>
    <t>Medical Benefits</t>
  </si>
  <si>
    <t>Medical Professional Liability</t>
  </si>
  <si>
    <t>Personal Property Insurance</t>
  </si>
  <si>
    <t>Police Liability</t>
  </si>
  <si>
    <t>Workers Compensation</t>
  </si>
  <si>
    <t>Self Insurance Funds - Funds 0900 through 0999</t>
  </si>
  <si>
    <t>Total Unrestricted Current Funds</t>
  </si>
  <si>
    <t>%,V400700</t>
  </si>
  <si>
    <t>Undergrad intersession sum-res</t>
  </si>
  <si>
    <t>400700</t>
  </si>
  <si>
    <t>%,V400800</t>
  </si>
  <si>
    <t>Undergrad interses sum-non res</t>
  </si>
  <si>
    <t>400800</t>
  </si>
  <si>
    <t>%,V400900</t>
  </si>
  <si>
    <t>Undergrad interses winter- res</t>
  </si>
  <si>
    <t>400900</t>
  </si>
  <si>
    <t>%,V400950</t>
  </si>
  <si>
    <t>Undergrad inter winter-non res</t>
  </si>
  <si>
    <t>400950</t>
  </si>
  <si>
    <t>%,V401000</t>
  </si>
  <si>
    <t>Prof educ summer fees- res</t>
  </si>
  <si>
    <t>401000</t>
  </si>
  <si>
    <t>%,V401100</t>
  </si>
  <si>
    <t>Prof educ summer fees non-res</t>
  </si>
  <si>
    <t>401100</t>
  </si>
  <si>
    <t>%,V401200</t>
  </si>
  <si>
    <t>Prof educ fall fees - resident</t>
  </si>
  <si>
    <t>401200</t>
  </si>
  <si>
    <t>%,V401300</t>
  </si>
  <si>
    <t>Prof educ fall fees-non-res</t>
  </si>
  <si>
    <t>401300</t>
  </si>
  <si>
    <t>%,V401400</t>
  </si>
  <si>
    <t>Prof educ winter fees-resident</t>
  </si>
  <si>
    <t>401400</t>
  </si>
  <si>
    <t>%,V401500</t>
  </si>
  <si>
    <t>Prof educ winter fees-non-res</t>
  </si>
  <si>
    <t>401500</t>
  </si>
  <si>
    <t>%,V402100</t>
  </si>
  <si>
    <t>Grad educ summer fees- non-res</t>
  </si>
  <si>
    <t>402100</t>
  </si>
  <si>
    <t>%,V402200</t>
  </si>
  <si>
    <t>Grad educ fall fees-resident</t>
  </si>
  <si>
    <t>402200</t>
  </si>
  <si>
    <t>%,V402300</t>
  </si>
  <si>
    <t>Grad educ fall fees-non-res</t>
  </si>
  <si>
    <t>402300</t>
  </si>
  <si>
    <t>%,V402400</t>
  </si>
  <si>
    <t>Grad educ winter fees-resident</t>
  </si>
  <si>
    <t>402400</t>
  </si>
  <si>
    <t>%,V402500</t>
  </si>
  <si>
    <t>Grad educ winter fees-non-res</t>
  </si>
  <si>
    <t>402500</t>
  </si>
  <si>
    <t>%,V402600</t>
  </si>
  <si>
    <t>Grad educ intersession-sum-res</t>
  </si>
  <si>
    <t>402600</t>
  </si>
  <si>
    <t>%,V402700</t>
  </si>
  <si>
    <t>Grad educ interses-sum-non-res</t>
  </si>
  <si>
    <t>402700</t>
  </si>
  <si>
    <t>%,V402800</t>
  </si>
  <si>
    <t>Grad educ intersess-winter-res</t>
  </si>
  <si>
    <t>402800</t>
  </si>
  <si>
    <t>%,V402900</t>
  </si>
  <si>
    <t>Grad educ inter-winter-non-res</t>
  </si>
  <si>
    <t>402900</t>
  </si>
  <si>
    <t>%,V403002</t>
  </si>
  <si>
    <t>Extension Credit Fees</t>
  </si>
  <si>
    <t>403002</t>
  </si>
  <si>
    <t>%,V403050</t>
  </si>
  <si>
    <t>Ext noncredit oncampus-res</t>
  </si>
  <si>
    <t>403050</t>
  </si>
  <si>
    <t>%,V403250</t>
  </si>
  <si>
    <t>Ext noncredit offcampus-res</t>
  </si>
  <si>
    <t>403250</t>
  </si>
  <si>
    <t>%,V403400</t>
  </si>
  <si>
    <t>Ext credit oncampus</t>
  </si>
  <si>
    <t>403400</t>
  </si>
  <si>
    <t>%,V403450</t>
  </si>
  <si>
    <t>Ext credit oncampus-res</t>
  </si>
  <si>
    <t>403450</t>
  </si>
  <si>
    <t>%,V403460</t>
  </si>
  <si>
    <t>Ext credit oncampus - non res</t>
  </si>
  <si>
    <t>403460</t>
  </si>
  <si>
    <t>%,V403700</t>
  </si>
  <si>
    <t>Ext Credit Off Campus</t>
  </si>
  <si>
    <t>403700</t>
  </si>
  <si>
    <t>%,V403750</t>
  </si>
  <si>
    <t>Ext Credit Ofcampus - Resident</t>
  </si>
  <si>
    <t>403750</t>
  </si>
  <si>
    <t>%,V404000</t>
  </si>
  <si>
    <t>Supplemental fees-summer ungrd</t>
  </si>
  <si>
    <t>404000</t>
  </si>
  <si>
    <t>%,V404001</t>
  </si>
  <si>
    <t>Supplemental Fees</t>
  </si>
  <si>
    <t>404001</t>
  </si>
  <si>
    <t>%,V404010</t>
  </si>
  <si>
    <t>Supp Fees - Summer Grad Prof</t>
  </si>
  <si>
    <t>404010</t>
  </si>
  <si>
    <t>%,V404100</t>
  </si>
  <si>
    <t>Supplemental fees-fall ungrd</t>
  </si>
  <si>
    <t>404100</t>
  </si>
  <si>
    <t>%,V404110</t>
  </si>
  <si>
    <t>Supp Fee - Fall Grad Proff</t>
  </si>
  <si>
    <t>404110</t>
  </si>
  <si>
    <t>%,V404200</t>
  </si>
  <si>
    <t>Supplemental fees-winter ungrd</t>
  </si>
  <si>
    <t>404200</t>
  </si>
  <si>
    <t>%,V404300</t>
  </si>
  <si>
    <t>Supplemental fees-sum inter ug</t>
  </si>
  <si>
    <t>404300</t>
  </si>
  <si>
    <t>%,V404310</t>
  </si>
  <si>
    <t>Supp Fee - Sum Inter Grad Prof</t>
  </si>
  <si>
    <t>404310</t>
  </si>
  <si>
    <t>%,V404500</t>
  </si>
  <si>
    <t>Instructional computing-summer</t>
  </si>
  <si>
    <t>404500</t>
  </si>
  <si>
    <t>%,V404501</t>
  </si>
  <si>
    <t>Instructional Computing Fees</t>
  </si>
  <si>
    <t>404501</t>
  </si>
  <si>
    <t>%,V404520</t>
  </si>
  <si>
    <t>Instructional comput - winter</t>
  </si>
  <si>
    <t>404520</t>
  </si>
  <si>
    <t>%,V404530</t>
  </si>
  <si>
    <t>Instructional Comput SumInter</t>
  </si>
  <si>
    <t>404530</t>
  </si>
  <si>
    <t>%,V406000</t>
  </si>
  <si>
    <t>Activ &amp; facility fees-summer</t>
  </si>
  <si>
    <t>406000</t>
  </si>
  <si>
    <t>%,V406010</t>
  </si>
  <si>
    <t>Activ &amp; Fac Fees-Sum-Undergrad</t>
  </si>
  <si>
    <t>406010</t>
  </si>
  <si>
    <t>%,V406020</t>
  </si>
  <si>
    <t>Act &amp; Fac Fees Sum Grad &amp;Prof</t>
  </si>
  <si>
    <t>406020</t>
  </si>
  <si>
    <t>%,V406100</t>
  </si>
  <si>
    <t>Activity &amp; facility fees-fall</t>
  </si>
  <si>
    <t>406100</t>
  </si>
  <si>
    <t>%,V406200</t>
  </si>
  <si>
    <t>Activ &amp; facility fees-winter</t>
  </si>
  <si>
    <t>406200</t>
  </si>
  <si>
    <t>%,V406220</t>
  </si>
  <si>
    <t>Act&amp;Fac Fees winter grad&amp;prof</t>
  </si>
  <si>
    <t>406220</t>
  </si>
  <si>
    <t>%,V406310</t>
  </si>
  <si>
    <t>Act&amp;Fac Fees Sum inter Undergr</t>
  </si>
  <si>
    <t>406310</t>
  </si>
  <si>
    <t>%,V406320</t>
  </si>
  <si>
    <t>Act&amp;Fac Fees Sum Inter Grad&amp;Pr</t>
  </si>
  <si>
    <t>406320</t>
  </si>
  <si>
    <t>%,V435522</t>
  </si>
  <si>
    <t>Outpatient-tradition insurance</t>
  </si>
  <si>
    <t>435522</t>
  </si>
  <si>
    <t>%,V435524</t>
  </si>
  <si>
    <t>Outpatient-medicaid</t>
  </si>
  <si>
    <t>435524</t>
  </si>
  <si>
    <t>%,V435526</t>
  </si>
  <si>
    <t>Outpatient-clinic</t>
  </si>
  <si>
    <t>435526</t>
  </si>
  <si>
    <t>%,V435531</t>
  </si>
  <si>
    <t>Emergency -no insurance</t>
  </si>
  <si>
    <t>435531</t>
  </si>
  <si>
    <t>%,V436000</t>
  </si>
  <si>
    <t>Non Taxable-Prof Fee Collectio</t>
  </si>
  <si>
    <t>436000</t>
  </si>
  <si>
    <t>%,V436010</t>
  </si>
  <si>
    <t>Non Taxable-Departmental Distr</t>
  </si>
  <si>
    <t>436010</t>
  </si>
  <si>
    <t>%,V436060</t>
  </si>
  <si>
    <t>Non Taxable - Special Contract</t>
  </si>
  <si>
    <t>436060</t>
  </si>
  <si>
    <t>%,V436070</t>
  </si>
  <si>
    <t>Non Taxable - Other Coll/Contr</t>
  </si>
  <si>
    <t>436070</t>
  </si>
  <si>
    <t>%,V436090</t>
  </si>
  <si>
    <t>Non Taxable - Non Plan Income</t>
  </si>
  <si>
    <t>436090</t>
  </si>
  <si>
    <t>%,V452100</t>
  </si>
  <si>
    <t>Salary guarantee</t>
  </si>
  <si>
    <t>452100</t>
  </si>
  <si>
    <t>%,R,FACCOUNT,TGASB_34_35,X,NFEDERAL GRANTS</t>
  </si>
  <si>
    <t>%,R,FACCOUNT,TGASB_34_35,X,NOTHER GOVT GRANTS,NSTATE GRANTS</t>
  </si>
  <si>
    <t>%,R,FACCOUNT,TGASB_34_35,X,NPRIVATE GRANTS</t>
  </si>
  <si>
    <t>%,V420001</t>
  </si>
  <si>
    <t>Sales of aux enter/educ activ</t>
  </si>
  <si>
    <t>420001</t>
  </si>
  <si>
    <t>%,V420300</t>
  </si>
  <si>
    <t>Taxable Primary-chocobase</t>
  </si>
  <si>
    <t>420300</t>
  </si>
  <si>
    <t>%,V420500</t>
  </si>
  <si>
    <t>Taxable Primary-conference rev</t>
  </si>
  <si>
    <t>420500</t>
  </si>
  <si>
    <t>%,V420600</t>
  </si>
  <si>
    <t>Taxable Primary-contact sales</t>
  </si>
  <si>
    <t>420600</t>
  </si>
  <si>
    <t>%,V420700</t>
  </si>
  <si>
    <t>Taxable Primary-food sales</t>
  </si>
  <si>
    <t>420700</t>
  </si>
  <si>
    <t>%,V421000</t>
  </si>
  <si>
    <t>Taxable Primary-pharmacy</t>
  </si>
  <si>
    <t>421000</t>
  </si>
  <si>
    <t>%,V421200</t>
  </si>
  <si>
    <t>Taxable Primary-textbook sales</t>
  </si>
  <si>
    <t>421200</t>
  </si>
  <si>
    <t>%,V425000</t>
  </si>
  <si>
    <t>Taxable -Non Primary location</t>
  </si>
  <si>
    <t>425000</t>
  </si>
  <si>
    <t>%,V430150</t>
  </si>
  <si>
    <t>NonTaxable-Display Advertising</t>
  </si>
  <si>
    <t>430150</t>
  </si>
  <si>
    <t>%,V430160</t>
  </si>
  <si>
    <t>NonTaxable-ClassifiedAdvertisi</t>
  </si>
  <si>
    <t>430160</t>
  </si>
  <si>
    <t>%,V431100</t>
  </si>
  <si>
    <t>Non Taxable-animal sales</t>
  </si>
  <si>
    <t>431100</t>
  </si>
  <si>
    <t>%,V431300</t>
  </si>
  <si>
    <t>Non Taxable-crop sales</t>
  </si>
  <si>
    <t>431300</t>
  </si>
  <si>
    <t>%,V431500</t>
  </si>
  <si>
    <t>Non Taxable-food sales</t>
  </si>
  <si>
    <t>431500</t>
  </si>
  <si>
    <t>%,V431700</t>
  </si>
  <si>
    <t>Non Tax-in kind room &amp; board</t>
  </si>
  <si>
    <t>431700</t>
  </si>
  <si>
    <t>%,V431800</t>
  </si>
  <si>
    <t>Non Tax-parking fees-summer</t>
  </si>
  <si>
    <t>431800</t>
  </si>
  <si>
    <t>%,V432000</t>
  </si>
  <si>
    <t>Non Tax-parking fees-winter</t>
  </si>
  <si>
    <t>432000</t>
  </si>
  <si>
    <t>%,V432300</t>
  </si>
  <si>
    <t>Non Taxable-vending revenue</t>
  </si>
  <si>
    <t>432300</t>
  </si>
  <si>
    <t>%,V432400</t>
  </si>
  <si>
    <t>Non Taxable-eldercare</t>
  </si>
  <si>
    <t>432400</t>
  </si>
  <si>
    <t>%,V432410</t>
  </si>
  <si>
    <t>Non Tax-eldercare private pay</t>
  </si>
  <si>
    <t>432410</t>
  </si>
  <si>
    <t>%,V432420</t>
  </si>
  <si>
    <t>Non Tax-eldercare Central Mo</t>
  </si>
  <si>
    <t>432420</t>
  </si>
  <si>
    <t>%,V432430</t>
  </si>
  <si>
    <t>Non Taxable-eldercare Medicaid</t>
  </si>
  <si>
    <t>432430</t>
  </si>
  <si>
    <t>%,V432440</t>
  </si>
  <si>
    <t>Hosp-physicians fees(internal)</t>
  </si>
  <si>
    <t>753100</t>
  </si>
  <si>
    <t>%,V753120</t>
  </si>
  <si>
    <t>Hosp-Medical Directorship</t>
  </si>
  <si>
    <t>753120</t>
  </si>
  <si>
    <t>%,V753150</t>
  </si>
  <si>
    <t>Hosp-physicians fees(external)</t>
  </si>
  <si>
    <t>753150</t>
  </si>
  <si>
    <t>%,V753160</t>
  </si>
  <si>
    <t>Hosp-Contr Physician Services</t>
  </si>
  <si>
    <t>753160</t>
  </si>
  <si>
    <t>%,V753200</t>
  </si>
  <si>
    <t>Hosp-outside lab services</t>
  </si>
  <si>
    <t>753200</t>
  </si>
  <si>
    <t>%,V753250</t>
  </si>
  <si>
    <t>Hosp-outside hosp serv testing</t>
  </si>
  <si>
    <t>753250</t>
  </si>
  <si>
    <t>%,V753300</t>
  </si>
  <si>
    <t>Hosp-hospital fees(internal)</t>
  </si>
  <si>
    <t>753300</t>
  </si>
  <si>
    <t>%,V753350</t>
  </si>
  <si>
    <t>Hosp-other prof (internal)</t>
  </si>
  <si>
    <t>753350</t>
  </si>
  <si>
    <t>%,V753351</t>
  </si>
  <si>
    <t>Hosp-purchased school services</t>
  </si>
  <si>
    <t>753351</t>
  </si>
  <si>
    <t>%,V753550</t>
  </si>
  <si>
    <t>Hosp-clinic support</t>
  </si>
  <si>
    <t>753550</t>
  </si>
  <si>
    <t>%,V755000</t>
  </si>
  <si>
    <t>Use fees</t>
  </si>
  <si>
    <t>755000</t>
  </si>
  <si>
    <t>%,V755250</t>
  </si>
  <si>
    <t>Patient transportation</t>
  </si>
  <si>
    <t>755250</t>
  </si>
  <si>
    <t>%,V755260</t>
  </si>
  <si>
    <t>Patient Lodging</t>
  </si>
  <si>
    <t>755260</t>
  </si>
  <si>
    <t>%,V755270</t>
  </si>
  <si>
    <t>Patient Meals</t>
  </si>
  <si>
    <t>755270</t>
  </si>
  <si>
    <t>%,V755350</t>
  </si>
  <si>
    <t>ESRD/transportation</t>
  </si>
  <si>
    <t>755350</t>
  </si>
  <si>
    <t>%,V755360</t>
  </si>
  <si>
    <t>ESRD Lodging</t>
  </si>
  <si>
    <t>755360</t>
  </si>
  <si>
    <t>%,V755380</t>
  </si>
  <si>
    <t>ESRD Insurance Benefits</t>
  </si>
  <si>
    <t>755380</t>
  </si>
  <si>
    <t>%,V755400</t>
  </si>
  <si>
    <t>HOM Patient Wraparound Funds</t>
  </si>
  <si>
    <t>755400</t>
  </si>
  <si>
    <t>%,V755500</t>
  </si>
  <si>
    <t>HOM-addtl value serve</t>
  </si>
  <si>
    <t>755500</t>
  </si>
  <si>
    <t>%,V755550</t>
  </si>
  <si>
    <t>HOM-supported comm living prog</t>
  </si>
  <si>
    <t>755550</t>
  </si>
  <si>
    <t>%,V755600</t>
  </si>
  <si>
    <t>HOM-Fulton hospital comm trav</t>
  </si>
  <si>
    <t>755600</t>
  </si>
  <si>
    <t>%,V755650</t>
  </si>
  <si>
    <t>HOM-psychosocial rehab</t>
  </si>
  <si>
    <t>755650</t>
  </si>
  <si>
    <t>%,V765001</t>
  </si>
  <si>
    <t>Subcontracts &lt;$25,000</t>
  </si>
  <si>
    <t>765001</t>
  </si>
  <si>
    <t>%,V765100</t>
  </si>
  <si>
    <t>Subcontract &lt;$25,000-higher ed</t>
  </si>
  <si>
    <t>765100</t>
  </si>
  <si>
    <t>%,V765200</t>
  </si>
  <si>
    <t>Subcontract &lt;$25,000-other</t>
  </si>
  <si>
    <t>765200</t>
  </si>
  <si>
    <t>%,V766001</t>
  </si>
  <si>
    <t>Subcontracts &gt;$25,000</t>
  </si>
  <si>
    <t>766001</t>
  </si>
  <si>
    <t>%,V766100</t>
  </si>
  <si>
    <t>Subcontract &gt;$25,000-higher ed</t>
  </si>
  <si>
    <t>766100</t>
  </si>
  <si>
    <t>%,V788200</t>
  </si>
  <si>
    <t>Library Acquisition-NonCapital</t>
  </si>
  <si>
    <t>788200</t>
  </si>
  <si>
    <t>%,V789000</t>
  </si>
  <si>
    <t>Equipment - M &amp; R Non Capital</t>
  </si>
  <si>
    <t>789000</t>
  </si>
  <si>
    <t>%,V789050</t>
  </si>
  <si>
    <t>Vehicle Maint &amp; Repair Non-Cap</t>
  </si>
  <si>
    <t>789050</t>
  </si>
  <si>
    <t>%,V789100</t>
  </si>
  <si>
    <t>M &amp; R Pat Care Equip - Non Cap</t>
  </si>
  <si>
    <t>789100</t>
  </si>
  <si>
    <t>%,V789105</t>
  </si>
  <si>
    <t>Diag Pathology Equip-M&amp;R Non</t>
  </si>
  <si>
    <t>789105</t>
  </si>
  <si>
    <t>%,V789110</t>
  </si>
  <si>
    <t>Radiology Equip M&amp;R Non Cap</t>
  </si>
  <si>
    <t>789110</t>
  </si>
  <si>
    <t>%,V789200</t>
  </si>
  <si>
    <t>R/MElectr Non-Pat Care Equip</t>
  </si>
  <si>
    <t>789200</t>
  </si>
  <si>
    <t>%,V789300</t>
  </si>
  <si>
    <t>Vendor Serv Contracts Non Cap</t>
  </si>
  <si>
    <t>789300</t>
  </si>
  <si>
    <t>%,V789400</t>
  </si>
  <si>
    <t>Non-Contracted Service</t>
  </si>
  <si>
    <t>789400</t>
  </si>
  <si>
    <t>%,V789500</t>
  </si>
  <si>
    <t>Rent/Lease Space &amp; Cap Equip</t>
  </si>
  <si>
    <t>789500</t>
  </si>
  <si>
    <t>%,V789510</t>
  </si>
  <si>
    <t>Rent/Lease Space (buildings)</t>
  </si>
  <si>
    <t>789510</t>
  </si>
  <si>
    <t>%,V789520</t>
  </si>
  <si>
    <t>Rent/Lease Capital Equipment</t>
  </si>
  <si>
    <t>789520</t>
  </si>
  <si>
    <t>%,V789530</t>
  </si>
  <si>
    <t>Rent/Lease Sp &amp; Cap Eq A-21</t>
  </si>
  <si>
    <t>789530</t>
  </si>
  <si>
    <t>%,V791000</t>
  </si>
  <si>
    <t>Grounds service Non Cap</t>
  </si>
  <si>
    <t>791000</t>
  </si>
  <si>
    <t>%,V792000</t>
  </si>
  <si>
    <t>Landscape/Grounds non capital</t>
  </si>
  <si>
    <t>792000</t>
  </si>
  <si>
    <t>%,V794000</t>
  </si>
  <si>
    <t>Building services Non Cap</t>
  </si>
  <si>
    <t>794000</t>
  </si>
  <si>
    <t>%,V795000</t>
  </si>
  <si>
    <t>Bldgs-M&amp;R-non capital</t>
  </si>
  <si>
    <t>795000</t>
  </si>
  <si>
    <t>%,V796000</t>
  </si>
  <si>
    <t>Minor renova/rehab non capital</t>
  </si>
  <si>
    <t>796000</t>
  </si>
  <si>
    <t>%,V797500</t>
  </si>
  <si>
    <t>Utility dist-non capital</t>
  </si>
  <si>
    <t>797500</t>
  </si>
  <si>
    <t>%,V800000</t>
  </si>
  <si>
    <t>Utilities</t>
  </si>
  <si>
    <t>800000</t>
  </si>
  <si>
    <t>%,V800001</t>
  </si>
  <si>
    <t>Utilities-university generated</t>
  </si>
  <si>
    <t>800001</t>
  </si>
  <si>
    <t>%,V800100</t>
  </si>
  <si>
    <t>Univ electricity</t>
  </si>
  <si>
    <t>800100</t>
  </si>
  <si>
    <t>%,V800200</t>
  </si>
  <si>
    <t>Univ water</t>
  </si>
  <si>
    <t>800200</t>
  </si>
  <si>
    <t>%,V800300</t>
  </si>
  <si>
    <t>Univ sewer</t>
  </si>
  <si>
    <t>800300</t>
  </si>
  <si>
    <t>%,V800400</t>
  </si>
  <si>
    <t>Univ steam</t>
  </si>
  <si>
    <t>800400</t>
  </si>
  <si>
    <t>%,V800500</t>
  </si>
  <si>
    <t>Univ chilled water</t>
  </si>
  <si>
    <t>800500</t>
  </si>
  <si>
    <t>%,V810001</t>
  </si>
  <si>
    <t>Utilities-outside vendor</t>
  </si>
  <si>
    <t>810001</t>
  </si>
  <si>
    <t>%,V810100</t>
  </si>
  <si>
    <t>Vendor electricity</t>
  </si>
  <si>
    <t>810100</t>
  </si>
  <si>
    <t>%,V810200</t>
  </si>
  <si>
    <t>Vendor water</t>
  </si>
  <si>
    <t>810200</t>
  </si>
  <si>
    <t>%,V810300</t>
  </si>
  <si>
    <t>Vendor sewer</t>
  </si>
  <si>
    <t>810300</t>
  </si>
  <si>
    <t>%,V810400</t>
  </si>
  <si>
    <t>Vendor propane gas</t>
  </si>
  <si>
    <t>810400</t>
  </si>
  <si>
    <t>%,V810500</t>
  </si>
  <si>
    <t>Vendor natural gas</t>
  </si>
  <si>
    <t>810500</t>
  </si>
  <si>
    <t>%,V810600</t>
  </si>
  <si>
    <t>Vendor fuel oil</t>
  </si>
  <si>
    <t>810600</t>
  </si>
  <si>
    <t>%,V810700</t>
  </si>
  <si>
    <t>Vendor storm sewer</t>
  </si>
  <si>
    <t>810700</t>
  </si>
  <si>
    <t>%,V810800</t>
  </si>
  <si>
    <t>Vendor - Cable TV Services</t>
  </si>
  <si>
    <t>810800</t>
  </si>
  <si>
    <t>%,V822100</t>
  </si>
  <si>
    <t>Gain/Loss on Disposal-Surplus</t>
  </si>
  <si>
    <t>822100</t>
  </si>
  <si>
    <t>%,V822200</t>
  </si>
  <si>
    <t>Loss/Gain on assets - AM</t>
  </si>
  <si>
    <t>822200</t>
  </si>
  <si>
    <t>%,V830001</t>
  </si>
  <si>
    <t>Employee Benefits Paid</t>
  </si>
  <si>
    <t>830001</t>
  </si>
  <si>
    <t>%,V830100</t>
  </si>
  <si>
    <t>830100</t>
  </si>
  <si>
    <t>%,V830400</t>
  </si>
  <si>
    <t>Medical - Gencare</t>
  </si>
  <si>
    <t>830400</t>
  </si>
  <si>
    <t>%,V830500</t>
  </si>
  <si>
    <t>Medical - General American</t>
  </si>
  <si>
    <t>830500</t>
  </si>
  <si>
    <t>%,V830600</t>
  </si>
  <si>
    <t>Medical - VBH</t>
  </si>
  <si>
    <t>830600</t>
  </si>
  <si>
    <t>%,V830700</t>
  </si>
  <si>
    <t>Medical - ESI</t>
  </si>
  <si>
    <t>830700</t>
  </si>
  <si>
    <t>%,V830750</t>
  </si>
  <si>
    <t>Medical - GenCare Admin Fee</t>
  </si>
  <si>
    <t>830750</t>
  </si>
  <si>
    <t>%,V830800</t>
  </si>
  <si>
    <t>Medical - Gen Am Admin Fee</t>
  </si>
  <si>
    <t>830800</t>
  </si>
  <si>
    <t>%,V830900</t>
  </si>
  <si>
    <t>Medical - VBH Admin Fee</t>
  </si>
  <si>
    <t>830900</t>
  </si>
  <si>
    <t>%,V831000</t>
  </si>
  <si>
    <t>Medical - ESI Admin Fee</t>
  </si>
  <si>
    <t>831000</t>
  </si>
  <si>
    <t>%,V831100</t>
  </si>
  <si>
    <t>Dental Benefits</t>
  </si>
  <si>
    <t>831100</t>
  </si>
  <si>
    <t>%,V831200</t>
  </si>
  <si>
    <t>Dental - Admin Fee</t>
  </si>
  <si>
    <t>831200</t>
  </si>
  <si>
    <t>%,V831300</t>
  </si>
  <si>
    <t>LTD - Columbia</t>
  </si>
  <si>
    <t>831300</t>
  </si>
  <si>
    <t>%,V831400</t>
  </si>
  <si>
    <t>LTD - Hospital</t>
  </si>
  <si>
    <t>831400</t>
  </si>
  <si>
    <t>%,V831500</t>
  </si>
  <si>
    <t>LTD - Kansas City</t>
  </si>
  <si>
    <t>831500</t>
  </si>
  <si>
    <t>%,V831600</t>
  </si>
  <si>
    <t>LTD - Rolla</t>
  </si>
  <si>
    <t>831600</t>
  </si>
  <si>
    <t>%,V831700</t>
  </si>
  <si>
    <t>LTD - St Louis</t>
  </si>
  <si>
    <t>831700</t>
  </si>
  <si>
    <t>%,V831800</t>
  </si>
  <si>
    <t>LTD - UMSa</t>
  </si>
  <si>
    <t>831800</t>
  </si>
  <si>
    <t>%,V831810</t>
  </si>
  <si>
    <t>LTD Overpayments/Returns</t>
  </si>
  <si>
    <t>831810</t>
  </si>
  <si>
    <t>%,V831900</t>
  </si>
  <si>
    <t>LTD - Admin Fee</t>
  </si>
  <si>
    <t>831900</t>
  </si>
  <si>
    <t>%,V832000</t>
  </si>
  <si>
    <t>Group Life</t>
  </si>
  <si>
    <t>832000</t>
  </si>
  <si>
    <t>%,V832200</t>
  </si>
  <si>
    <t>Claims Expense-Self Insurance</t>
  </si>
  <si>
    <t>832200</t>
  </si>
  <si>
    <t>%,V832400</t>
  </si>
  <si>
    <t>Admin Expense - Self Insurance</t>
  </si>
  <si>
    <t>832400</t>
  </si>
  <si>
    <t>%,V832500</t>
  </si>
  <si>
    <t>Admin Expense TPA Cost Plus</t>
  </si>
  <si>
    <t>832500</t>
  </si>
  <si>
    <t>%,V832600</t>
  </si>
  <si>
    <t>Actuarial Fees-Self Insurance</t>
  </si>
  <si>
    <t>832600</t>
  </si>
  <si>
    <t>%,V832700</t>
  </si>
  <si>
    <t>Bank Charges - Self Insurance</t>
  </si>
  <si>
    <t>832700</t>
  </si>
  <si>
    <t>%,V832800</t>
  </si>
  <si>
    <t>Managed Care Fees - Work Comp</t>
  </si>
  <si>
    <t>832800</t>
  </si>
  <si>
    <t>%,V832900</t>
  </si>
  <si>
    <t>IBNR</t>
  </si>
  <si>
    <t>832900</t>
  </si>
  <si>
    <t>%,V833000</t>
  </si>
  <si>
    <t>Excess Insurance</t>
  </si>
  <si>
    <t>833000</t>
  </si>
  <si>
    <t>%,V833100</t>
  </si>
  <si>
    <t>State Taxes - Workers Comp</t>
  </si>
  <si>
    <t>833100</t>
  </si>
  <si>
    <t>%,V833200</t>
  </si>
  <si>
    <t>Loss Control - Self Insurance</t>
  </si>
  <si>
    <t>833200</t>
  </si>
  <si>
    <t>%,V833900</t>
  </si>
  <si>
    <t>Annuity</t>
  </si>
  <si>
    <t>833900</t>
  </si>
  <si>
    <t>%,V863001</t>
  </si>
  <si>
    <t>Other Allocations/Transfer Out</t>
  </si>
  <si>
    <t>863001</t>
  </si>
  <si>
    <t>%,V863100</t>
  </si>
  <si>
    <t>Full costing</t>
  </si>
  <si>
    <t>863100</t>
  </si>
  <si>
    <t>%,V863101</t>
  </si>
  <si>
    <t>Full Costing  - 8511</t>
  </si>
  <si>
    <t>863101</t>
  </si>
  <si>
    <t>%,V863102</t>
  </si>
  <si>
    <t>Full Costing - 8516</t>
  </si>
  <si>
    <t>863102</t>
  </si>
  <si>
    <t>%,V863200</t>
  </si>
  <si>
    <t>Full costing (capital pool)</t>
  </si>
  <si>
    <t>863200</t>
  </si>
  <si>
    <t>%,V864000</t>
  </si>
  <si>
    <t>Subsidy</t>
  </si>
  <si>
    <t>864000</t>
  </si>
  <si>
    <t>%,V865000</t>
  </si>
  <si>
    <t>Work Study/SEOG</t>
  </si>
  <si>
    <t>865000</t>
  </si>
  <si>
    <t>%,V867000</t>
  </si>
  <si>
    <t>Close out fixed price contract</t>
  </si>
  <si>
    <t>867000</t>
  </si>
  <si>
    <t>%,V868000</t>
  </si>
  <si>
    <t>868000</t>
  </si>
  <si>
    <t>%,V868100</t>
  </si>
  <si>
    <t>Hospital - food services</t>
  </si>
  <si>
    <t>868100</t>
  </si>
  <si>
    <t>%,V868220</t>
  </si>
  <si>
    <t>Hospital - beepers</t>
  </si>
  <si>
    <t>868220</t>
  </si>
  <si>
    <t>%,V868250</t>
  </si>
  <si>
    <t>Hospital - laundry</t>
  </si>
  <si>
    <t>868250</t>
  </si>
  <si>
    <t>%,V868300</t>
  </si>
  <si>
    <t>Cont Ed Income Sharing</t>
  </si>
  <si>
    <t>868300</t>
  </si>
  <si>
    <t>%,V893700</t>
  </si>
  <si>
    <t>Collection expense</t>
  </si>
  <si>
    <t>893700</t>
  </si>
  <si>
    <t>%,V893800</t>
  </si>
  <si>
    <t>Legal expense</t>
  </si>
  <si>
    <t>893800</t>
  </si>
  <si>
    <t>%,V894000</t>
  </si>
  <si>
    <t>Other expense</t>
  </si>
  <si>
    <t>894000</t>
  </si>
  <si>
    <t>%,V895000</t>
  </si>
  <si>
    <t>Custodian fees/bank fees</t>
  </si>
  <si>
    <t>895000</t>
  </si>
  <si>
    <t>%,V950500</t>
  </si>
  <si>
    <t>State Income Tax</t>
  </si>
  <si>
    <t>950500</t>
  </si>
  <si>
    <t>%,FACCOUNT,TGASB_34_35,X,NAUX &amp; EDUC ACTIV,NINVESTMENT IN PLANT,NOTHER DEPT OPERATING,NPROFESSIONAL &amp; CONSU,NSUPPLY_NONCAP ASSET,NUTILITIES,NSELF INSURANCE BENE</t>
  </si>
  <si>
    <t>Supplies, Services and Other Operating Expenses</t>
  </si>
  <si>
    <t>%,V764000</t>
  </si>
  <si>
    <t>Scholarshp &amp; Fellowshp Csh Pmt</t>
  </si>
  <si>
    <t>764000</t>
  </si>
  <si>
    <t>%,FACCOUNT,TGASB_34_35,X,NSCHOLAR &amp; FELLOW</t>
  </si>
  <si>
    <t>%,V0200</t>
  </si>
  <si>
    <t>Catering</t>
  </si>
  <si>
    <t>%,V0210</t>
  </si>
  <si>
    <t>Other Faculty/Staff Auxil</t>
  </si>
  <si>
    <t>%,V0300</t>
  </si>
  <si>
    <t>Bookstore</t>
  </si>
  <si>
    <t>%,V0310</t>
  </si>
  <si>
    <t>Dining Services Exclud Housing</t>
  </si>
  <si>
    <t>%,V0315</t>
  </si>
  <si>
    <t>Housing</t>
  </si>
  <si>
    <t>%,V0320</t>
  </si>
  <si>
    <t>Independent Study Student Serv</t>
  </si>
  <si>
    <t>%,V0325</t>
  </si>
  <si>
    <t>Multipurpose Auditorium</t>
  </si>
  <si>
    <t>%,V0330</t>
  </si>
  <si>
    <t>Parking</t>
  </si>
  <si>
    <t>%,V0340</t>
  </si>
  <si>
    <t>Residence Hall Parking</t>
  </si>
  <si>
    <t>%,V0345</t>
  </si>
  <si>
    <t>Student Health Center</t>
  </si>
  <si>
    <t>%,V0350</t>
  </si>
  <si>
    <t>University Centers</t>
  </si>
  <si>
    <t>%,V0355</t>
  </si>
  <si>
    <t>Vending</t>
  </si>
  <si>
    <t>%,V0360</t>
  </si>
  <si>
    <t>Other Student Auxiliaries</t>
  </si>
  <si>
    <t>%,V0400</t>
  </si>
  <si>
    <t>Adventure Club</t>
  </si>
  <si>
    <t>%,V0405</t>
  </si>
  <si>
    <t>Applied Language Institute</t>
  </si>
  <si>
    <t>%,V0410</t>
  </si>
  <si>
    <t>Assessment Resource Center</t>
  </si>
  <si>
    <t>%,V0420</t>
  </si>
  <si>
    <t>Center for Academic Developmen</t>
  </si>
  <si>
    <t>%,V0430</t>
  </si>
  <si>
    <t>Child Development</t>
  </si>
  <si>
    <t>%,V0435</t>
  </si>
  <si>
    <t>College Base</t>
  </si>
  <si>
    <t>%,V0440</t>
  </si>
  <si>
    <t>Columbia Regional Hosp</t>
  </si>
  <si>
    <t>%,V0455</t>
  </si>
  <si>
    <t>Dental Clinics</t>
  </si>
  <si>
    <t>%,V0465</t>
  </si>
  <si>
    <t>Foundation Seeds</t>
  </si>
  <si>
    <t>%,V0470</t>
  </si>
  <si>
    <t>Golf Course</t>
  </si>
  <si>
    <t>%,V0490</t>
  </si>
  <si>
    <t>Institute for Human Developmen</t>
  </si>
  <si>
    <t>%,V0495</t>
  </si>
  <si>
    <t>Institute for Professional Pre</t>
  </si>
  <si>
    <t>%,V0500</t>
  </si>
  <si>
    <t>Institute of Surgery - CRH</t>
  </si>
  <si>
    <t>%,V0505</t>
  </si>
  <si>
    <t>Instructional Materials Lab</t>
  </si>
  <si>
    <t>%,V0510</t>
  </si>
  <si>
    <t>Intensive English Program</t>
  </si>
  <si>
    <t>%,V0515</t>
  </si>
  <si>
    <t>%,QKRDJ_UGL_GASB_35_FIN_STMTS_BS,SBAL</t>
  </si>
  <si>
    <t xml:space="preserve"> </t>
  </si>
  <si>
    <t>%,ATF,FDESCR,UDESCR</t>
  </si>
  <si>
    <t>%,ATF,FACCOUNT,UACCOUNT</t>
  </si>
  <si>
    <t>%,FFUND_CODE,TGASB_34_35_FUND,NCUR_FUNDS_UNR</t>
  </si>
  <si>
    <t>%,FFUND_CODE,TGASB_34_35_FUND,NCLEARING_ACCTS_UNR</t>
  </si>
  <si>
    <t>%,C</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</si>
  <si>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</si>
  <si>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</si>
  <si>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</si>
  <si>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</si>
  <si>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</si>
  <si>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</si>
  <si>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</si>
  <si>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</si>
  <si>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</si>
  <si>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</si>
  <si>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</si>
  <si>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</si>
  <si>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</si>
  <si>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University Wide Resources</t>
  </si>
  <si>
    <t>Unrestricted</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</si>
  <si>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</si>
  <si>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</si>
  <si>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</si>
  <si>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</si>
  <si>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</si>
  <si>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</si>
  <si>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</si>
  <si>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</si>
  <si>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</si>
  <si>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</si>
  <si>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</si>
  <si>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</si>
  <si>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</si>
  <si>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</si>
  <si>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</si>
  <si>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</si>
  <si>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</si>
  <si>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</si>
  <si>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</si>
  <si>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</si>
  <si>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Assets</t>
  </si>
  <si>
    <t>Current Assets:</t>
  </si>
  <si>
    <t>%,V110000</t>
  </si>
  <si>
    <t>Cash</t>
  </si>
  <si>
    <t>110000</t>
  </si>
  <si>
    <t>%,V110010</t>
  </si>
  <si>
    <t>Concentration (Commerce Bank)</t>
  </si>
  <si>
    <t>110010</t>
  </si>
  <si>
    <t>%,V110015</t>
  </si>
  <si>
    <t>110015</t>
  </si>
  <si>
    <t>%,V110020</t>
  </si>
  <si>
    <t>Concentration (UMB Bank)</t>
  </si>
  <si>
    <t>110020</t>
  </si>
  <si>
    <t>%,V110030</t>
  </si>
  <si>
    <t>Electronic Receipts (Commerce)</t>
  </si>
  <si>
    <t>110030</t>
  </si>
  <si>
    <t>%,V110040</t>
  </si>
  <si>
    <t>Hospital Lockbox (Commerce Bk)</t>
  </si>
  <si>
    <t>110040</t>
  </si>
  <si>
    <t>%,V110050</t>
  </si>
  <si>
    <t>CRH Disbursements (Commerce)</t>
  </si>
  <si>
    <t>110050</t>
  </si>
  <si>
    <t>%,V110060</t>
  </si>
  <si>
    <t>University Physicians Lockbox</t>
  </si>
  <si>
    <t>110060</t>
  </si>
  <si>
    <t>%,V110070</t>
  </si>
  <si>
    <t>Campus Lockboxes</t>
  </si>
  <si>
    <t>110070</t>
  </si>
  <si>
    <t>%,V110080</t>
  </si>
  <si>
    <t>UMC AR Lockbox (Commerce Bank)</t>
  </si>
  <si>
    <t>110080</t>
  </si>
  <si>
    <t>%,V110085</t>
  </si>
  <si>
    <t>UMKC AR Lockbox(Commerce Bank)</t>
  </si>
  <si>
    <t>110085</t>
  </si>
  <si>
    <t>%,V110090</t>
  </si>
  <si>
    <t>UMR AR Lockbox (Commerce Bank)</t>
  </si>
  <si>
    <t>110090</t>
  </si>
  <si>
    <t>%,V110095</t>
  </si>
  <si>
    <t>UMSL AR Lockbox(Commerce Bank)</t>
  </si>
  <si>
    <t>110095</t>
  </si>
  <si>
    <t>%,V110100</t>
  </si>
  <si>
    <t>SHP Lockbox (Midwest Bank)</t>
  </si>
  <si>
    <t>110100</t>
  </si>
  <si>
    <t>%,V110210</t>
  </si>
  <si>
    <t>Mastercard/Visa (Commerce Bk)</t>
  </si>
  <si>
    <t>110210</t>
  </si>
  <si>
    <t>%,V110220</t>
  </si>
  <si>
    <t>Discover (Commerce Bank)</t>
  </si>
  <si>
    <t>110220</t>
  </si>
  <si>
    <t>%,V110410</t>
  </si>
  <si>
    <t>Payroll (Commerce Bank)</t>
  </si>
  <si>
    <t>110410</t>
  </si>
  <si>
    <t>%,V110420</t>
  </si>
  <si>
    <t>A/P (Commerce Bank)</t>
  </si>
  <si>
    <t>110420</t>
  </si>
  <si>
    <t>%,V110430</t>
  </si>
  <si>
    <t>Dental/Medical (Commerce Bank)</t>
  </si>
  <si>
    <t>110430</t>
  </si>
  <si>
    <t>%,V110440</t>
  </si>
  <si>
    <t>ACH Payroll (Commerce Bank)</t>
  </si>
  <si>
    <t>110440</t>
  </si>
  <si>
    <t>%,V110450</t>
  </si>
  <si>
    <t>CRH Lockbox (Commerce Bk)</t>
  </si>
  <si>
    <t>110450</t>
  </si>
  <si>
    <t>%,V110460</t>
  </si>
  <si>
    <t>UMC Research (Boone Cty Bank)</t>
  </si>
  <si>
    <t>110460</t>
  </si>
  <si>
    <t>%,V110710</t>
  </si>
  <si>
    <t>UMC Depository (Boone Cty Bk)</t>
  </si>
  <si>
    <t>110710</t>
  </si>
  <si>
    <t>%,V110720</t>
  </si>
  <si>
    <t>UHC Depository (Boone Cty Bk)</t>
  </si>
  <si>
    <t>110720</t>
  </si>
  <si>
    <t>%,V110730</t>
  </si>
  <si>
    <t>CRH Depository (Boone Cty Bk)</t>
  </si>
  <si>
    <t>110730</t>
  </si>
  <si>
    <t>%,V110740</t>
  </si>
  <si>
    <t>UMKC Depository(Mercantile Bk)</t>
  </si>
  <si>
    <t>110740</t>
  </si>
  <si>
    <t>%,V110750</t>
  </si>
  <si>
    <t>UMR Depository (Mercantile Bk)</t>
  </si>
  <si>
    <t>110750</t>
  </si>
  <si>
    <t>%,V110760</t>
  </si>
  <si>
    <t>UMSL &amp; UMKC Deposit (UMB Bk)</t>
  </si>
  <si>
    <t>110760</t>
  </si>
  <si>
    <t>%,V111010</t>
  </si>
  <si>
    <t>UP Macon (Mercantile Bank)</t>
  </si>
  <si>
    <t>111010</t>
  </si>
  <si>
    <t>%,V111020</t>
  </si>
  <si>
    <t>Jeff City Clinic (Central Bk)</t>
  </si>
  <si>
    <t>111020</t>
  </si>
  <si>
    <t>%,V111030</t>
  </si>
  <si>
    <t>UP/TCRC Mexico (Bank of Amer)</t>
  </si>
  <si>
    <t>111030</t>
  </si>
  <si>
    <t>%,V111040</t>
  </si>
  <si>
    <t>UP Boonville (UMB Bank)</t>
  </si>
  <si>
    <t>111040</t>
  </si>
  <si>
    <t>%,V111050</t>
  </si>
  <si>
    <t>UP Marceline (Regional MO Bk)</t>
  </si>
  <si>
    <t>111050</t>
  </si>
  <si>
    <t>%,V111060</t>
  </si>
  <si>
    <t>UP Fulton (Callaway Bank)</t>
  </si>
  <si>
    <t>111060</t>
  </si>
  <si>
    <t>%,V111070</t>
  </si>
  <si>
    <t>UP Lake Ozarks (Central Bank)</t>
  </si>
  <si>
    <t>111070</t>
  </si>
  <si>
    <t>%,V111080</t>
  </si>
  <si>
    <t>UP Fayette (Comm Trust Co)</t>
  </si>
  <si>
    <t>111080</t>
  </si>
  <si>
    <t>%,V111090</t>
  </si>
  <si>
    <t>UP Brookfield (UMB Bank)</t>
  </si>
  <si>
    <t>111090</t>
  </si>
  <si>
    <t>%,V111100</t>
  </si>
  <si>
    <t>UP Moberly (Commerce Bank)</t>
  </si>
  <si>
    <t>111100</t>
  </si>
  <si>
    <t>%,V111110</t>
  </si>
  <si>
    <t>UP Keytesville (Citi Bk &amp; Tr)</t>
  </si>
  <si>
    <t>111110</t>
  </si>
  <si>
    <t>%,V111120</t>
  </si>
  <si>
    <t>UP Hallsville (St Bk of Halls)</t>
  </si>
  <si>
    <t>111120</t>
  </si>
  <si>
    <t>%,V111130</t>
  </si>
  <si>
    <t>UP Monroe City (UMB Bank)</t>
  </si>
  <si>
    <t>111130</t>
  </si>
  <si>
    <t>%,V111140</t>
  </si>
  <si>
    <t>UP Hermann (Bay-Herm BergerBk)</t>
  </si>
  <si>
    <t>111140</t>
  </si>
  <si>
    <t>%,V111150</t>
  </si>
  <si>
    <t>UP Ashland (Boone Cty Bank)</t>
  </si>
  <si>
    <t>111150</t>
  </si>
  <si>
    <t>%,V111160</t>
  </si>
  <si>
    <t>TCRC Nevada (First Nat'l Bank)</t>
  </si>
  <si>
    <t>111160</t>
  </si>
  <si>
    <t>%,V111170</t>
  </si>
  <si>
    <t>TCRC Tri-Lakes(Stone Cty Natl)</t>
  </si>
  <si>
    <t>111170</t>
  </si>
  <si>
    <t>%,V111180</t>
  </si>
  <si>
    <t>TCRC Kirksville (Bk of Kirks)</t>
  </si>
  <si>
    <t>111180</t>
  </si>
  <si>
    <t>%,V111190</t>
  </si>
  <si>
    <t>TCRC Park Hills (Merc Bank)</t>
  </si>
  <si>
    <t>111190</t>
  </si>
  <si>
    <t>%,V111200</t>
  </si>
  <si>
    <t>TCRC Poplar Bluff(Commerce Bk)</t>
  </si>
  <si>
    <t>111200</t>
  </si>
  <si>
    <t>%,V111210</t>
  </si>
  <si>
    <t>Mt Vernon (First National Bk)</t>
  </si>
  <si>
    <t>111210</t>
  </si>
  <si>
    <t>%,V111220</t>
  </si>
  <si>
    <t>TCRC Portageville(Farmer's Bk)</t>
  </si>
  <si>
    <t>111220</t>
  </si>
  <si>
    <t>%,V111230</t>
  </si>
  <si>
    <t>UP Carrollton (Carroll Trust)</t>
  </si>
  <si>
    <t>111230</t>
  </si>
  <si>
    <t>%,V111240</t>
  </si>
  <si>
    <t>TCRC Salem (Salem Bank)</t>
  </si>
  <si>
    <t>111240</t>
  </si>
  <si>
    <t>%,V111250</t>
  </si>
  <si>
    <t>UP Sedalia (Third Nat Bank)</t>
  </si>
  <si>
    <t>111250</t>
  </si>
  <si>
    <t>%,V111260</t>
  </si>
  <si>
    <t>UP Versailles (Bk Versailles)</t>
  </si>
  <si>
    <t>111260</t>
  </si>
  <si>
    <t>%,FACCOUNT,TGASB_34_35,X,NCASH AND CASH EQ</t>
  </si>
  <si>
    <t>Cash and Cash Equivalents</t>
  </si>
  <si>
    <t>%,V112000</t>
  </si>
  <si>
    <t>Petty cash</t>
  </si>
  <si>
    <t>112000</t>
  </si>
  <si>
    <t>%,V113000</t>
  </si>
  <si>
    <t>Cash in transit</t>
  </si>
  <si>
    <t>113000</t>
  </si>
  <si>
    <t>%,V114000</t>
  </si>
  <si>
    <t>Cash on deposit</t>
  </si>
  <si>
    <t>114000</t>
  </si>
  <si>
    <t>%,V121400</t>
  </si>
  <si>
    <t>Temp investments-miscellaneous</t>
  </si>
  <si>
    <t>121400</t>
  </si>
  <si>
    <t>%,V121500</t>
  </si>
  <si>
    <t>Temp invest - unreal gn(loss)</t>
  </si>
  <si>
    <t>121500</t>
  </si>
  <si>
    <t>%,V121600</t>
  </si>
  <si>
    <t>Temp investments - short term</t>
  </si>
  <si>
    <t>121600</t>
  </si>
  <si>
    <t>%,V121700</t>
  </si>
  <si>
    <t>Temp invest - cash &amp; cash eq</t>
  </si>
  <si>
    <t>121700</t>
  </si>
  <si>
    <t>%,V121750</t>
  </si>
  <si>
    <t>Temp invest-deposit w/ trustee</t>
  </si>
  <si>
    <t>121750</t>
  </si>
  <si>
    <t>%,V121900</t>
  </si>
  <si>
    <t>Temp invest - securities lend</t>
  </si>
  <si>
    <t>121900</t>
  </si>
  <si>
    <t>%,FACCOUNT,TGASB_34_35,X,NSHORT_TERM INVESTMEN</t>
  </si>
  <si>
    <t>Short Term Investments</t>
  </si>
  <si>
    <t>%,V131000</t>
  </si>
  <si>
    <t>State approp rec</t>
  </si>
  <si>
    <t>131000</t>
  </si>
  <si>
    <t>%,FACCOUNT,TGASB_34_35,X,NSTATE APPROP REC</t>
  </si>
  <si>
    <t>State Appropriations Receivable</t>
  </si>
  <si>
    <t>%,V133000</t>
  </si>
  <si>
    <t>Awards receivable</t>
  </si>
  <si>
    <t>133000</t>
  </si>
  <si>
    <t>%,V133050</t>
  </si>
  <si>
    <t>Awards Receivable-PS AR/BI</t>
  </si>
  <si>
    <t>133050</t>
  </si>
  <si>
    <t>%,FACCOUNT,TGASB_34_35,X,NGRANTS_RECEIVABLE</t>
  </si>
  <si>
    <t>Grants and Contracts Receivable, net</t>
  </si>
  <si>
    <t>%,V139000</t>
  </si>
  <si>
    <t>Patients accounts rec - HPA</t>
  </si>
  <si>
    <t>139000</t>
  </si>
  <si>
    <t>%,V139100</t>
  </si>
  <si>
    <t>Unbilled a/r - HPA</t>
  </si>
  <si>
    <t>139100</t>
  </si>
  <si>
    <t>%,V139200</t>
  </si>
  <si>
    <t>A/R Hom</t>
  </si>
  <si>
    <t>139200</t>
  </si>
  <si>
    <t>%,V139300</t>
  </si>
  <si>
    <t>A/R clinics</t>
  </si>
  <si>
    <t>139300</t>
  </si>
  <si>
    <t>%,V139500</t>
  </si>
  <si>
    <t>Patients Accounts Receivable</t>
  </si>
  <si>
    <t>139500</t>
  </si>
  <si>
    <t>%,V139900</t>
  </si>
  <si>
    <t>Patient refunds</t>
  </si>
  <si>
    <t>139900</t>
  </si>
  <si>
    <t>%,V141000</t>
  </si>
  <si>
    <t>Reserve Additions</t>
  </si>
  <si>
    <t>141000</t>
  </si>
  <si>
    <t>%,V141001</t>
  </si>
  <si>
    <t>Bad Debt Adjustments</t>
  </si>
  <si>
    <t>141001</t>
  </si>
  <si>
    <t>%,V141002</t>
  </si>
  <si>
    <t>Financial Allowance Adjustment</t>
  </si>
  <si>
    <t>141002</t>
  </si>
  <si>
    <t>%,V141003</t>
  </si>
  <si>
    <t>Medicare Contractuals</t>
  </si>
  <si>
    <t>141003</t>
  </si>
  <si>
    <t>%,V141004</t>
  </si>
  <si>
    <t>Medicaid Contractuals</t>
  </si>
  <si>
    <t>141004</t>
  </si>
  <si>
    <t>%,V141005</t>
  </si>
  <si>
    <t>State Patients Contractuals</t>
  </si>
  <si>
    <t>141005</t>
  </si>
  <si>
    <t>%,V141006</t>
  </si>
  <si>
    <t>Crippled Children Contractuals</t>
  </si>
  <si>
    <t>141006</t>
  </si>
  <si>
    <t>%,V141007</t>
  </si>
  <si>
    <t>Administrative Adjustments</t>
  </si>
  <si>
    <t>141007</t>
  </si>
  <si>
    <t>%,V141009</t>
  </si>
  <si>
    <t>Other Contractuals</t>
  </si>
  <si>
    <t>141009</t>
  </si>
  <si>
    <t>%,V141010</t>
  </si>
  <si>
    <t>Bad Debt Recovery</t>
  </si>
  <si>
    <t>141010</t>
  </si>
  <si>
    <t>%,V141011</t>
  </si>
  <si>
    <t>HMO Capitated Adjustments</t>
  </si>
  <si>
    <t>%,VR8611</t>
  </si>
  <si>
    <t>HAVENER CENTER ASSOCIATED PROJ</t>
  </si>
  <si>
    <t>R8611</t>
  </si>
  <si>
    <t>%,VR8705</t>
  </si>
  <si>
    <t>CAMPUS RESERVES</t>
  </si>
  <si>
    <t>R8705</t>
  </si>
  <si>
    <t>%,VS4392</t>
  </si>
  <si>
    <t>SENIOR CLASS GIFTS</t>
  </si>
  <si>
    <t>S4392</t>
  </si>
  <si>
    <t>%,VS8105</t>
  </si>
  <si>
    <t>FY1999 ST CAP APPR-COMM ARTS</t>
  </si>
  <si>
    <t>S8105</t>
  </si>
  <si>
    <t>%,VS8302</t>
  </si>
  <si>
    <t>BONDS - SERIES 1998A</t>
  </si>
  <si>
    <t>S8302</t>
  </si>
  <si>
    <t>%,VS8304</t>
  </si>
  <si>
    <t>BONDS - 2001 - EAST GARAGE</t>
  </si>
  <si>
    <t>S8304</t>
  </si>
  <si>
    <t>%,VS8305</t>
  </si>
  <si>
    <t>BONDS - 2001 - NORTH GARAGE</t>
  </si>
  <si>
    <t>S8305</t>
  </si>
  <si>
    <t>%,VS8500</t>
  </si>
  <si>
    <t>AQUATIC CENTER GIFTS</t>
  </si>
  <si>
    <t>S8500</t>
  </si>
  <si>
    <t>%,VS8501</t>
  </si>
  <si>
    <t>AB GREENHOUSE - GIFTS</t>
  </si>
  <si>
    <t>S8501</t>
  </si>
  <si>
    <t>%,VS8503</t>
  </si>
  <si>
    <t>LIBRARY GIFTS</t>
  </si>
  <si>
    <t>S8503</t>
  </si>
  <si>
    <t>%,VS8504</t>
  </si>
  <si>
    <t>BUSINESS ADMINISTRATION GIFTS</t>
  </si>
  <si>
    <t>S8504</t>
  </si>
  <si>
    <t>%,VS8701</t>
  </si>
  <si>
    <t>RESTRICTED - CAMPUS FUNDS</t>
  </si>
  <si>
    <t>S8701</t>
  </si>
  <si>
    <t>%,FPROGRAM_CODE,X,_,FFUND_CODE,TGASB_34_35_FUND,NUNEXP_RANDR_RESTEXP</t>
  </si>
  <si>
    <t xml:space="preserve">    TOTAL RESTRICTED</t>
  </si>
  <si>
    <t>UNRESTRICTED:</t>
  </si>
  <si>
    <t>%,VA8767</t>
  </si>
  <si>
    <t>FPD VEHICLE REPLACEMENT</t>
  </si>
  <si>
    <t>A8767</t>
  </si>
  <si>
    <t>%,VA8768</t>
  </si>
  <si>
    <t>RECORDS MNGT EQUIP RESERVE</t>
  </si>
  <si>
    <t>A8768</t>
  </si>
  <si>
    <t>%,VA8770</t>
  </si>
  <si>
    <t>PHOTOCOPY EQUIP RES</t>
  </si>
  <si>
    <t>A8770</t>
  </si>
  <si>
    <t>%,VA8771</t>
  </si>
  <si>
    <t>2910 LEMONE BLDG RESERVE</t>
  </si>
  <si>
    <t>A8771</t>
  </si>
  <si>
    <t>%,VA8772</t>
  </si>
  <si>
    <t>FRANKE DRIVE UPGRADE</t>
  </si>
  <si>
    <t>A8772</t>
  </si>
  <si>
    <t>%,VC8559</t>
  </si>
  <si>
    <t>GEO SCIENCES CAMP BRANSON</t>
  </si>
  <si>
    <t>C8559</t>
  </si>
  <si>
    <t>%,VC8560</t>
  </si>
  <si>
    <t>ICA FACILITY IMPROVMENT</t>
  </si>
  <si>
    <t>C8560</t>
  </si>
  <si>
    <t>%,VC8561</t>
  </si>
  <si>
    <t>BARBEE SOIL TESTING LAB</t>
  </si>
  <si>
    <t>C8561</t>
  </si>
  <si>
    <t>%,VC8600</t>
  </si>
  <si>
    <t>MISSOURI UNIONS RENOVATION</t>
  </si>
  <si>
    <t>C8600</t>
  </si>
  <si>
    <t>%,VC8601</t>
  </si>
  <si>
    <t>BOOKSTORE RENEWAL &amp; REPLACEMEN</t>
  </si>
  <si>
    <t>C8601</t>
  </si>
  <si>
    <t>%,VC8602</t>
  </si>
  <si>
    <t>RECREATION FACILITY R&amp;R RESERV</t>
  </si>
  <si>
    <t>C8602</t>
  </si>
  <si>
    <t>%,VC8603</t>
  </si>
  <si>
    <t>RESIDENTIAL LIFE REPAIR &amp; REPL</t>
  </si>
  <si>
    <t>C8603</t>
  </si>
  <si>
    <t>%,VC8606</t>
  </si>
  <si>
    <t>SYSTEM FAC UNIONS</t>
  </si>
  <si>
    <t>C8606</t>
  </si>
  <si>
    <t>%,VC8609</t>
  </si>
  <si>
    <t>SYSTEM FAC PARKING</t>
  </si>
  <si>
    <t>C8609</t>
  </si>
  <si>
    <t>%,VC8614</t>
  </si>
  <si>
    <t>CAMPUS DINING R&amp;R RESERVE</t>
  </si>
  <si>
    <t>C8614</t>
  </si>
  <si>
    <t>%,VC8615</t>
  </si>
  <si>
    <t>CAMPUS PARKING RESERVE</t>
  </si>
  <si>
    <t>C8615</t>
  </si>
  <si>
    <t>%,VC8616</t>
  </si>
  <si>
    <t>MULTI PURPOSE R&amp;R</t>
  </si>
  <si>
    <t>C8616</t>
  </si>
  <si>
    <t>%,VC8617</t>
  </si>
  <si>
    <t>MEM UNION R&amp;R RESERVE</t>
  </si>
  <si>
    <t>C8617</t>
  </si>
  <si>
    <t>%,VC8621</t>
  </si>
  <si>
    <t>PCEM PLANT FUND</t>
  </si>
  <si>
    <t>C8621</t>
  </si>
  <si>
    <t>%,VC8623</t>
  </si>
  <si>
    <t>PRINTING SVCS BLDG/EQUIP</t>
  </si>
  <si>
    <t>C8623</t>
  </si>
  <si>
    <t>%,VC8625</t>
  </si>
  <si>
    <t>SYSTEM FAC-RECREATION FAC</t>
  </si>
  <si>
    <t>C8625</t>
  </si>
  <si>
    <t>%,VC8742</t>
  </si>
  <si>
    <t>SFCIC PLANT PROJECTS</t>
  </si>
  <si>
    <t>C8742</t>
  </si>
  <si>
    <t>%,VC8744</t>
  </si>
  <si>
    <t>VET MED STUDENT MICROSCOPE</t>
  </si>
  <si>
    <t>C8744</t>
  </si>
  <si>
    <t>%,VC8745</t>
  </si>
  <si>
    <t>CONCESSION ESCROW ACCOUNT</t>
  </si>
  <si>
    <t>C8745</t>
  </si>
  <si>
    <t>%,VE8702</t>
  </si>
  <si>
    <t>POPLAR BLUFF TCRC</t>
  </si>
  <si>
    <t>E8702</t>
  </si>
  <si>
    <t>%,VE8703</t>
  </si>
  <si>
    <t>DELTA CENTER EQUIP RES</t>
  </si>
  <si>
    <t>E8703</t>
  </si>
  <si>
    <t>%,VE8704</t>
  </si>
  <si>
    <t>NEVADA TCRC EQUIPMENT RES</t>
  </si>
  <si>
    <t>E8704</t>
  </si>
  <si>
    <t>%,VE8705</t>
  </si>
  <si>
    <t>TRI-LAKES TCRC EQUIP RES</t>
  </si>
  <si>
    <t>E8705</t>
  </si>
  <si>
    <t>%,VE8706</t>
  </si>
  <si>
    <t>KIRKSVILLE TCRC EQUIP RES</t>
  </si>
  <si>
    <t>E8706</t>
  </si>
  <si>
    <t>%,VE8707</t>
  </si>
  <si>
    <t>MEXICO TCRC EQUIP RES</t>
  </si>
  <si>
    <t>E8707</t>
  </si>
  <si>
    <t>%,VE8708</t>
  </si>
  <si>
    <t>MINERAL AREA TCRC EQUIP RES</t>
  </si>
  <si>
    <t>E8708</t>
  </si>
  <si>
    <t>%,VE8709</t>
  </si>
  <si>
    <t>SALEM TCRC EQUIP RES</t>
  </si>
  <si>
    <t>E8709</t>
  </si>
  <si>
    <t>%,VH9980</t>
  </si>
  <si>
    <t>SERVICE LEAGUE PLANT FUNDS</t>
  </si>
  <si>
    <t>H9980</t>
  </si>
  <si>
    <t>%,VH9981</t>
  </si>
  <si>
    <t>ELLIS AUXILIARY PLANT FUNDS</t>
  </si>
  <si>
    <t>H9981</t>
  </si>
  <si>
    <t>%,VH9982</t>
  </si>
  <si>
    <t>MRC GIFT SHOP PROCEEDS</t>
  </si>
  <si>
    <t>H9982</t>
  </si>
  <si>
    <t>%,VH9996</t>
  </si>
  <si>
    <t>MRC CAPITAL RESERVE</t>
  </si>
  <si>
    <t>H9996</t>
  </si>
  <si>
    <t>%,VH9997</t>
  </si>
  <si>
    <t>CRH CAPITAL RESERVE</t>
  </si>
  <si>
    <t>H9997</t>
  </si>
  <si>
    <t>%,VH9998</t>
  </si>
  <si>
    <t>UH CAPITAL RESERVE</t>
  </si>
  <si>
    <t>H9998</t>
  </si>
  <si>
    <t>%,VH9999</t>
  </si>
  <si>
    <t>CAPITAL BUDGET ALLOCATION</t>
  </si>
  <si>
    <t>H9999</t>
  </si>
  <si>
    <t>%,VK8606</t>
  </si>
  <si>
    <t>SWINNEY REC CENTER R&amp;M</t>
  </si>
  <si>
    <t>K8606</t>
  </si>
  <si>
    <t>%,VK8607</t>
  </si>
  <si>
    <t>U CENTER CAP POOL R&amp;M</t>
  </si>
  <si>
    <t>K8607</t>
  </si>
  <si>
    <t>%,VK8609</t>
  </si>
  <si>
    <t>BOOKSTORE CAP POOL REPAIR MAIN</t>
  </si>
  <si>
    <t>K8609</t>
  </si>
  <si>
    <t>%,VK8610</t>
  </si>
  <si>
    <t>SRC IMPROVEMENTS</t>
  </si>
  <si>
    <t>K8610</t>
  </si>
  <si>
    <t>%,VK8613</t>
  </si>
  <si>
    <t>VENDING PR CAP ACT</t>
  </si>
  <si>
    <t>K8613</t>
  </si>
  <si>
    <t>%,VR8600</t>
  </si>
  <si>
    <t>FRAT SITE DEV</t>
  </si>
  <si>
    <t>R8600</t>
  </si>
  <si>
    <t>%,VR8702</t>
  </si>
  <si>
    <t>CLASSROOM REPS</t>
  </si>
  <si>
    <t>R8702</t>
  </si>
  <si>
    <t>%,VR8703</t>
  </si>
  <si>
    <t>MECH ENG ADD &amp; REN</t>
  </si>
  <si>
    <t>R8703</t>
  </si>
  <si>
    <t>%,VR8732</t>
  </si>
  <si>
    <t>SAMPLES CHAR RESERVE</t>
  </si>
  <si>
    <t>R8732</t>
  </si>
  <si>
    <t>%,VR8734</t>
  </si>
  <si>
    <t>RESERVE-CONCESSION</t>
  </si>
  <si>
    <t>R8734</t>
  </si>
  <si>
    <t>%,VR8735</t>
  </si>
  <si>
    <t>RESERVE-PARKING LOT MAINT</t>
  </si>
  <si>
    <t>R8735</t>
  </si>
  <si>
    <t>%,VR8737</t>
  </si>
  <si>
    <t>RESERVE-FACLTY OTHR HOUSNG REP</t>
  </si>
  <si>
    <t>R8737</t>
  </si>
  <si>
    <t>%,VR8738</t>
  </si>
  <si>
    <t>STUDENT COUNCIL CAP FUND</t>
  </si>
  <si>
    <t>R8738</t>
  </si>
  <si>
    <t>%,VR8739</t>
  </si>
  <si>
    <t>RESERVE-ACAD COMP EQUIP</t>
  </si>
  <si>
    <t>R8739</t>
  </si>
  <si>
    <t>%,VR8740</t>
  </si>
  <si>
    <t>RESERVE-INFO TECH EQUIP REPL</t>
  </si>
  <si>
    <t>R8740</t>
  </si>
  <si>
    <t>%,VR8741</t>
  </si>
  <si>
    <t>EQUIP FOR BLDGS</t>
  </si>
  <si>
    <t>R8741</t>
  </si>
  <si>
    <t>%,VR8742</t>
  </si>
  <si>
    <t>CAMPUS INSTR &amp; RES EQUIP</t>
  </si>
  <si>
    <t>R8742</t>
  </si>
  <si>
    <t>%,VR8743</t>
  </si>
  <si>
    <t>SPEC REMODELING PROJ</t>
  </si>
  <si>
    <t>R8743</t>
  </si>
  <si>
    <t>%,VR8744</t>
  </si>
  <si>
    <t>PROPERTY PURCHASE</t>
  </si>
  <si>
    <t>R8744</t>
  </si>
  <si>
    <t>%,VR8745</t>
  </si>
  <si>
    <t>RESERVE-CBX REPLACEMENT</t>
  </si>
  <si>
    <t>R8745</t>
  </si>
  <si>
    <t>%,VR8748</t>
  </si>
  <si>
    <t>RESERVE-GOLF COURSE</t>
  </si>
  <si>
    <t>R8748</t>
  </si>
  <si>
    <t>%,VR8766</t>
  </si>
  <si>
    <t>NEW RESIDENCE HALL</t>
  </si>
  <si>
    <t>R8766</t>
  </si>
  <si>
    <t>%,VR8767</t>
  </si>
  <si>
    <t>WET LAB BUILDING PROGRAMMING</t>
  </si>
  <si>
    <t>R8767</t>
  </si>
  <si>
    <t>%,VS8106</t>
  </si>
  <si>
    <t>FY2000 ST CAP APPR-BH/SH RENOV</t>
  </si>
  <si>
    <t>S8106</t>
  </si>
  <si>
    <t>%,VS8600</t>
  </si>
  <si>
    <t>CAPITAL POOL</t>
  </si>
  <si>
    <t>S8600</t>
  </si>
  <si>
    <t>%,VS8606</t>
  </si>
  <si>
    <t>U CTR START-UP CAPITAL</t>
  </si>
  <si>
    <t>S8606</t>
  </si>
  <si>
    <t>%,VS8607</t>
  </si>
  <si>
    <t>UNIV CTR - BUILDING RESERVES</t>
  </si>
  <si>
    <t>S8607</t>
  </si>
  <si>
    <t>%,VS8608</t>
  </si>
  <si>
    <t>ATHLETIC RESERVES</t>
  </si>
  <si>
    <t>S8608</t>
  </si>
  <si>
    <t>%,VS8609</t>
  </si>
  <si>
    <t>PARKING RESERVES</t>
  </si>
  <si>
    <t>S8609</t>
  </si>
  <si>
    <t>%,VS8611</t>
  </si>
  <si>
    <t>HOUSING RESERVES</t>
  </si>
  <si>
    <t>S8611</t>
  </si>
  <si>
    <t>%,VS8614</t>
  </si>
  <si>
    <t>MARK TWAIN FACILITY RESERVE</t>
  </si>
  <si>
    <t>S8614</t>
  </si>
  <si>
    <t>%,VS8700</t>
  </si>
  <si>
    <t>UNRESTRICTED, CAMPUS FUNDS</t>
  </si>
  <si>
    <t>S8700</t>
  </si>
  <si>
    <t>%,VU8600</t>
  </si>
  <si>
    <t>U8600</t>
  </si>
  <si>
    <t>%,VU8601</t>
  </si>
  <si>
    <t>INTERNAL LOAN PROGRAM</t>
  </si>
  <si>
    <t>U8601</t>
  </si>
  <si>
    <t>%,VU8719</t>
  </si>
  <si>
    <t>SPECIAL PROJECTS</t>
  </si>
  <si>
    <t>U8719</t>
  </si>
  <si>
    <t>BASKETBALL ARENA</t>
  </si>
  <si>
    <t>%,FPROGRAM_CODE,X,_,FFUND_CODE,TGASB_34_35_FUND,NUNEXP_AND_RANDR_UNR</t>
  </si>
  <si>
    <t xml:space="preserve">    TOTAL UNRESTRICTED</t>
  </si>
  <si>
    <t xml:space="preserve">        TOTAL UNEXPENDED PLANT FUNDS</t>
  </si>
  <si>
    <t>University of Missouri - Consolidated</t>
  </si>
  <si>
    <t>INVESTMENT IN PLANT CAPITAL ASSETS</t>
  </si>
  <si>
    <t xml:space="preserve">  As of June 30, 2003</t>
  </si>
  <si>
    <t>June 30, 2002</t>
  </si>
  <si>
    <t>July 1, 2002</t>
  </si>
  <si>
    <t>Additions</t>
  </si>
  <si>
    <t>Deletions</t>
  </si>
  <si>
    <t>June 30, 2003</t>
  </si>
  <si>
    <t>Capital Assets:</t>
  </si>
  <si>
    <t>Building</t>
  </si>
  <si>
    <t>Equipment</t>
  </si>
  <si>
    <t>Art &amp; Museum Objects</t>
  </si>
  <si>
    <t>Library Books</t>
  </si>
  <si>
    <t xml:space="preserve">    </t>
  </si>
  <si>
    <t>Construction in Progress</t>
  </si>
  <si>
    <t>Total Capital Assets</t>
  </si>
  <si>
    <t>Less Accumulated Depreciation:</t>
  </si>
  <si>
    <t>Total Accumulated Depreciation</t>
  </si>
  <si>
    <t>Total Investment in Plant Capital Assets, Net</t>
  </si>
  <si>
    <t xml:space="preserve">               </t>
  </si>
  <si>
    <t xml:space="preserve">BONDS AND NOTES PAYABLE </t>
  </si>
  <si>
    <t>As of June 30, 2003</t>
  </si>
  <si>
    <t xml:space="preserve">                                                                      </t>
  </si>
  <si>
    <t>Original</t>
  </si>
  <si>
    <t>Issue</t>
  </si>
  <si>
    <t>Defeasance</t>
  </si>
  <si>
    <t>Retired</t>
  </si>
  <si>
    <t xml:space="preserve">Bonds Payable:                                                 </t>
  </si>
  <si>
    <t>System Facilities Revenue Bond Dated November, 1993,</t>
  </si>
  <si>
    <t xml:space="preserve">    Interest Rate  3.4% to 5.5%, Due Serially to 2023</t>
  </si>
  <si>
    <t>System Facilities Revenue Bond Dated May, 1997,</t>
  </si>
  <si>
    <t xml:space="preserve">    Interest Rate  4.1% to 5.8%, Due Serially to 2027</t>
  </si>
  <si>
    <t>System Facilities Revenue Bond Dated May, 1998</t>
  </si>
  <si>
    <t xml:space="preserve">    Interest Rate  3.35% to 5.1%, Due Serially to 2028</t>
  </si>
  <si>
    <t>System Facilities Revenue Bond Dated May, 2000</t>
  </si>
  <si>
    <t xml:space="preserve">    Fixed Interest Rate 5.03% Series 2000a and Variable </t>
  </si>
  <si>
    <t xml:space="preserve">    Interest Rate Series 2000b, Due Serially to 2030</t>
  </si>
  <si>
    <t>System Facilities Revenue Bond Dated Aug, 2001,</t>
  </si>
  <si>
    <t xml:space="preserve">    Series 2001a Variable Interest Rate, Due Serially to 2031</t>
  </si>
  <si>
    <t>System Facilities Revenue Bond Dated Aug, 2001</t>
  </si>
  <si>
    <t xml:space="preserve">    Series 2001b Fixed Interest Rate 5.12%, Due Serially to 2031</t>
  </si>
  <si>
    <t>%,FACCOUNT,TGASB_34_35,X,NCAPITAL_ASSETS</t>
  </si>
  <si>
    <t>Capital Assets, net</t>
  </si>
  <si>
    <t xml:space="preserve">        Total Noncurrent Assets</t>
  </si>
  <si>
    <t>Total Assets</t>
  </si>
  <si>
    <t>Liabilities</t>
  </si>
  <si>
    <t>Current Liabilities:</t>
  </si>
  <si>
    <t>%,V210000</t>
  </si>
  <si>
    <t>Accts payable (automated feed)</t>
  </si>
  <si>
    <t>210000</t>
  </si>
  <si>
    <t>%,V211000</t>
  </si>
  <si>
    <t>Accts payable (manual entries)</t>
  </si>
  <si>
    <t>211000</t>
  </si>
  <si>
    <t>%,V211001</t>
  </si>
  <si>
    <t>IMMS Payable-CRH</t>
  </si>
  <si>
    <t>211001</t>
  </si>
  <si>
    <t>%,V211002</t>
  </si>
  <si>
    <t>Auxiliary accounts payable</t>
  </si>
  <si>
    <t>211002</t>
  </si>
  <si>
    <t>%,V211003</t>
  </si>
  <si>
    <t>Estimated payables</t>
  </si>
  <si>
    <t>211003</t>
  </si>
  <si>
    <t>%,V215000</t>
  </si>
  <si>
    <t>Missouri 2% Entertainment Tax</t>
  </si>
  <si>
    <t>215000</t>
  </si>
  <si>
    <t>%,V215001</t>
  </si>
  <si>
    <t>Qtr Monthly Sales Tax Payment</t>
  </si>
  <si>
    <t>215001</t>
  </si>
  <si>
    <t>%,V215005</t>
  </si>
  <si>
    <t>Sales Tax Beginning Balance</t>
  </si>
  <si>
    <t>215005</t>
  </si>
  <si>
    <t>%,V215010</t>
  </si>
  <si>
    <t>Sales Tax 2% Timely Allowance</t>
  </si>
  <si>
    <t>215010</t>
  </si>
  <si>
    <t>%,V215020</t>
  </si>
  <si>
    <t>Sales Tax Additional Pay Due</t>
  </si>
  <si>
    <t>215020</t>
  </si>
  <si>
    <t>%,V215100</t>
  </si>
  <si>
    <t>SalesTaxPrimaryCampusLocCOL</t>
  </si>
  <si>
    <t>215100</t>
  </si>
  <si>
    <t>%,V215105</t>
  </si>
  <si>
    <t>Sales Tax Primary-MU Bookstore</t>
  </si>
  <si>
    <t>215105</t>
  </si>
  <si>
    <t>%,V215110</t>
  </si>
  <si>
    <t>Sls Tax Prim-Mizzou Connection</t>
  </si>
  <si>
    <t>215110</t>
  </si>
  <si>
    <t>%,V215200</t>
  </si>
  <si>
    <t>SalesTaxNonPrimaryCampLocCOL</t>
  </si>
  <si>
    <t>215200</t>
  </si>
  <si>
    <t>%,V215300</t>
  </si>
  <si>
    <t>SalesTax - Food COL</t>
  </si>
  <si>
    <t>215300</t>
  </si>
  <si>
    <t>%,V215305</t>
  </si>
  <si>
    <t>Sales Tax Food MU Bookstore</t>
  </si>
  <si>
    <t>215305</t>
  </si>
  <si>
    <t>%,V215310</t>
  </si>
  <si>
    <t>Sls Tx Food Mizzou Connection</t>
  </si>
  <si>
    <t>215310</t>
  </si>
  <si>
    <t>%,V215400</t>
  </si>
  <si>
    <t>SalesTax - Textbooks COL</t>
  </si>
  <si>
    <t>215400</t>
  </si>
  <si>
    <t>%,V215405</t>
  </si>
  <si>
    <t>Sales Tax Textbooks-MU Bkstore</t>
  </si>
  <si>
    <t>215405</t>
  </si>
  <si>
    <t>%,V215410</t>
  </si>
  <si>
    <t>Sls Tx Text-Mizzou Connection</t>
  </si>
  <si>
    <t>215410</t>
  </si>
  <si>
    <t>%,V215500</t>
  </si>
  <si>
    <t>SalesTaxInCity-Hospital</t>
  </si>
  <si>
    <t>215500</t>
  </si>
  <si>
    <t>%,V215600</t>
  </si>
  <si>
    <t>SalesTaxOutCity-Hospital</t>
  </si>
  <si>
    <t>215600</t>
  </si>
  <si>
    <t>%,V215700</t>
  </si>
  <si>
    <t>SalesTaxFood-Hospital</t>
  </si>
  <si>
    <t>215700</t>
  </si>
  <si>
    <t>%,V215900</t>
  </si>
  <si>
    <t>SalesTax In City Univ Admin</t>
  </si>
  <si>
    <t>215900</t>
  </si>
  <si>
    <t>%,V216000</t>
  </si>
  <si>
    <t>SalesTaxOut City Univ Admin</t>
  </si>
  <si>
    <t>216000</t>
  </si>
  <si>
    <t>%,V216100</t>
  </si>
  <si>
    <t>Sales Tax Food Univ Admin</t>
  </si>
  <si>
    <t>216100</t>
  </si>
  <si>
    <t>%,V216300</t>
  </si>
  <si>
    <t>Sales Tax In City KC</t>
  </si>
  <si>
    <t>216300</t>
  </si>
  <si>
    <t>%,V216600</t>
  </si>
  <si>
    <t>Sales Tax Textbooks KC</t>
  </si>
  <si>
    <t>216600</t>
  </si>
  <si>
    <t>%,V216700</t>
  </si>
  <si>
    <t>Sales Tax In City Rolla</t>
  </si>
  <si>
    <t>216700</t>
  </si>
  <si>
    <t>%,V216800</t>
  </si>
  <si>
    <t>Sales Tax Food Rolla</t>
  </si>
  <si>
    <t>216800</t>
  </si>
  <si>
    <t>%,V216900</t>
  </si>
  <si>
    <t>Sales Tax In City StLouis</t>
  </si>
  <si>
    <t>216900</t>
  </si>
  <si>
    <t>%,V217000</t>
  </si>
  <si>
    <t>Sales Tax Out City St Louis</t>
  </si>
  <si>
    <t>217000</t>
  </si>
  <si>
    <t>%,V217100</t>
  </si>
  <si>
    <t>Sales Tax Food St Louis</t>
  </si>
  <si>
    <t>217100</t>
  </si>
  <si>
    <t>%,V217200</t>
  </si>
  <si>
    <t>Sales Tax Textbooks St Louis</t>
  </si>
  <si>
    <t>217200</t>
  </si>
  <si>
    <t>%,V223000</t>
  </si>
  <si>
    <t>Other accruals</t>
  </si>
  <si>
    <t>223000</t>
  </si>
  <si>
    <t>%,R,FACCOUNT,TGASB_34_35,X,NACCOUNTS_PAYABLE,NOTHER_ACCRUALS</t>
  </si>
  <si>
    <t>Accounts Payable</t>
  </si>
  <si>
    <t>%,V220000</t>
  </si>
  <si>
    <t>Accr salary &amp; ben (auto feed)</t>
  </si>
  <si>
    <t>220000</t>
  </si>
  <si>
    <t>%,V220100</t>
  </si>
  <si>
    <t>Accrued benefits (auto feed)</t>
  </si>
  <si>
    <t>220100</t>
  </si>
  <si>
    <t>%,V221000</t>
  </si>
  <si>
    <t>Accrued sal (manual entries)</t>
  </si>
  <si>
    <t>221000</t>
  </si>
  <si>
    <t>%,R,FACCOUNT,TGASB_34_35,X,NACCRUED_PAYROLL</t>
  </si>
  <si>
    <t>Accrued Payroll</t>
  </si>
  <si>
    <t>%,V225000</t>
  </si>
  <si>
    <t>Vacation pay accrual</t>
  </si>
  <si>
    <t>225000</t>
  </si>
  <si>
    <t>%,R,FACCOUNT,TGASB_34_35,X,NACCRUED VACATION</t>
  </si>
  <si>
    <t>Accrued Vacation</t>
  </si>
  <si>
    <t>%,V222000</t>
  </si>
  <si>
    <t>Accrued interest payable</t>
  </si>
  <si>
    <t>222000</t>
  </si>
  <si>
    <t>%,R,FACCOUNT,TGASB_34_35,X,NACCRUED INTEREST</t>
  </si>
  <si>
    <t>Accrued Interest Payable</t>
  </si>
  <si>
    <t>%,V224000</t>
  </si>
  <si>
    <t>IBNR/Benefit Reserves</t>
  </si>
  <si>
    <t>224000</t>
  </si>
  <si>
    <t>%,R,FACCOUNT,TGASB_34_35,X,NACCRUED SELF INSURAN</t>
  </si>
  <si>
    <t>Accrued Self-Insurance Claims</t>
  </si>
  <si>
    <t>%,V231000</t>
  </si>
  <si>
    <t>Def rev-student fees</t>
  </si>
  <si>
    <t>231000</t>
  </si>
  <si>
    <t>%,V232000</t>
  </si>
  <si>
    <t>Def rev-room &amp; board</t>
  </si>
  <si>
    <t>232000</t>
  </si>
  <si>
    <t>%,V233000</t>
  </si>
  <si>
    <t>Def rev - other</t>
  </si>
  <si>
    <t>233000</t>
  </si>
  <si>
    <t>%,V240000</t>
  </si>
  <si>
    <t>Deposits</t>
  </si>
  <si>
    <t>240000</t>
  </si>
  <si>
    <t>%,R,FACCOUNT,TGASB_34_35,X,NDEFERRED_REV</t>
  </si>
  <si>
    <t>Deferred Revenue, Current</t>
  </si>
  <si>
    <t>%,V226000</t>
  </si>
  <si>
    <t>Payroll Withholdings-Employee</t>
  </si>
  <si>
    <t>226000</t>
  </si>
  <si>
    <t>%,V227000</t>
  </si>
  <si>
    <t>P/R W/H Employer Contribution</t>
  </si>
  <si>
    <t>227000</t>
  </si>
  <si>
    <t>%,V228000</t>
  </si>
  <si>
    <t>Employee Loan Repayment</t>
  </si>
  <si>
    <t>228000</t>
  </si>
  <si>
    <t>%,R,FACCOUNT,TGASB_34_35,X,NPAYROLL WITHHOLDINGS</t>
  </si>
  <si>
    <t>Payroll Withholdings and Other Employee Benefits</t>
  </si>
  <si>
    <t>Funds Held for Others</t>
  </si>
  <si>
    <t>%,V218000</t>
  </si>
  <si>
    <t>Invest Settlement Payables</t>
  </si>
  <si>
    <t>218000</t>
  </si>
  <si>
    <t>%,R,FACCOUNT,TGASB_34_35,X,NINVESTMENT PAYABLES</t>
  </si>
  <si>
    <t>Investment Settlements Payable</t>
  </si>
  <si>
    <t>%,V219900</t>
  </si>
  <si>
    <t>Collateral for sec (sec lend)</t>
  </si>
  <si>
    <t>219900</t>
  </si>
  <si>
    <t>%,R,FACCOUNT,TGASB_34_35,X,NCOLLATERAL SEC LEND</t>
  </si>
  <si>
    <t>Collateral for Securities on Loan</t>
  </si>
  <si>
    <t>%,V253500</t>
  </si>
  <si>
    <t>Current Cap Lease Obligations</t>
  </si>
  <si>
    <t>253500</t>
  </si>
  <si>
    <t>%,R,FACCOUNT,TGASB_34_35,X,NCURRENT CAP LSE OBLI</t>
  </si>
  <si>
    <t>Capital Lease Obligations, current</t>
  </si>
  <si>
    <t>%,V252500</t>
  </si>
  <si>
    <t>Current Bonds Payable</t>
  </si>
  <si>
    <t>252500</t>
  </si>
  <si>
    <t>%,R,FACCOUNT,TGASB_34_35,X,NCURRENT BONDS PAYABL</t>
  </si>
  <si>
    <t>Bonds and Notes Payable, current</t>
  </si>
  <si>
    <t>%,V290000</t>
  </si>
  <si>
    <t>Due to - PS working capital</t>
  </si>
  <si>
    <t>290000</t>
  </si>
  <si>
    <t>%,V291000</t>
  </si>
  <si>
    <t>Due to other funds</t>
  </si>
  <si>
    <t>291000</t>
  </si>
  <si>
    <t>%,R,FACCOUNT,TGASB_34_35,X,NDUE TO OTHER FUNDS</t>
  </si>
  <si>
    <t>Due to Other Funds</t>
  </si>
  <si>
    <t xml:space="preserve">        Total Current Liabilities</t>
  </si>
  <si>
    <t>Noncurrent Liabilities:</t>
  </si>
  <si>
    <t>%,V235000</t>
  </si>
  <si>
    <t>Def Rev - Long Term</t>
  </si>
  <si>
    <t>235000</t>
  </si>
  <si>
    <t>%,R,FACCOUNT,TGASB_34_35,X,NDEFERRED REVENUE</t>
  </si>
  <si>
    <t>Deferred Revenue</t>
  </si>
  <si>
    <t>%,V253000</t>
  </si>
  <si>
    <t>Capital lease obligation</t>
  </si>
  <si>
    <t>253000</t>
  </si>
  <si>
    <t>%,R,FACCOUNT,TGASB_34_35,X,NCAPITAL LEASE OBLIG</t>
  </si>
  <si>
    <t>Capital Lease Obligations</t>
  </si>
  <si>
    <t>%,V251000</t>
  </si>
  <si>
    <t>Notes pay</t>
  </si>
  <si>
    <t>251000</t>
  </si>
  <si>
    <t>%,V252000</t>
  </si>
  <si>
    <t>Bonds pay</t>
  </si>
  <si>
    <t>252000</t>
  </si>
  <si>
    <t>%,R,FACCOUNT,TGASB_34_35,X,NBONDS_NOTES PAYABLE</t>
  </si>
  <si>
    <t>Bonds and Notes Payable</t>
  </si>
  <si>
    <t xml:space="preserve">        Total Noncurrent Liabilities</t>
  </si>
  <si>
    <t>Total Liabilities</t>
  </si>
  <si>
    <t>Net Assets</t>
  </si>
  <si>
    <t>Invested in Capital Assets, Net of Related Debt</t>
  </si>
  <si>
    <t>Restricted:</t>
  </si>
  <si>
    <t xml:space="preserve">    Nonexpendable</t>
  </si>
  <si>
    <t xml:space="preserve">    Expendable</t>
  </si>
  <si>
    <t xml:space="preserve">        Total Net Assets</t>
  </si>
  <si>
    <t>Total Liabilities and Net Assets</t>
  </si>
  <si>
    <t>%,QKRDJ_UGL_GASB_35_FIN_STMTS</t>
  </si>
  <si>
    <t>%,FFUND_CODE,TGASB_34_35_FUND,NPLANT_FUNDS_UNR</t>
  </si>
  <si>
    <t>%,FFUND_CODE,TGASB_34_35_FUND,NPLANT_FUNDS_NONEXP</t>
  </si>
  <si>
    <t xml:space="preserve"> STATEMENT OF REVENUES, EXPENSES AND CHANGES IN NET ASSETS - BY FUND </t>
  </si>
  <si>
    <t>Total Funds</t>
  </si>
  <si>
    <t xml:space="preserve">Plant </t>
  </si>
  <si>
    <t>Agency and</t>
  </si>
  <si>
    <t xml:space="preserve">Agency </t>
  </si>
  <si>
    <t>Operating Revenues:</t>
  </si>
  <si>
    <t>%,V400100</t>
  </si>
  <si>
    <t>Undergrad summer fees-resident</t>
  </si>
  <si>
    <t>400100</t>
  </si>
  <si>
    <t>%,V400200</t>
  </si>
  <si>
    <t>Undergrad summer fees-non res</t>
  </si>
  <si>
    <t>400200</t>
  </si>
  <si>
    <t>%,V400300</t>
  </si>
  <si>
    <t>Undergrad fall fees - resident</t>
  </si>
  <si>
    <t>400300</t>
  </si>
  <si>
    <t>%,V400400</t>
  </si>
  <si>
    <t>Undergrad fall fees - non res</t>
  </si>
  <si>
    <t>400400</t>
  </si>
  <si>
    <t>%,V400500</t>
  </si>
  <si>
    <t>Undergrad winter fees - res</t>
  </si>
  <si>
    <t>400500</t>
  </si>
  <si>
    <t>%,V400600</t>
  </si>
  <si>
    <t>Undergrad winter fees -non res</t>
  </si>
  <si>
    <t>400600</t>
  </si>
  <si>
    <t>%,V402000</t>
  </si>
  <si>
    <t>Grad educ summer fees- res</t>
  </si>
  <si>
    <t>402000</t>
  </si>
  <si>
    <t>%,V403000</t>
  </si>
  <si>
    <t>Ext noncredit oncampus</t>
  </si>
  <si>
    <t>403000</t>
  </si>
  <si>
    <t>%,V403001</t>
  </si>
  <si>
    <t>Extension Noncredit Fees</t>
  </si>
  <si>
    <t>403001</t>
  </si>
  <si>
    <t>%,V403100</t>
  </si>
  <si>
    <t>Ext noncredit oncampus-non res</t>
  </si>
  <si>
    <t>403100</t>
  </si>
  <si>
    <t>%,V403200</t>
  </si>
  <si>
    <t>Ext noncredit offcampus</t>
  </si>
  <si>
    <t>403200</t>
  </si>
  <si>
    <t>%,V404510</t>
  </si>
  <si>
    <t>Instructional Computing - fall</t>
  </si>
  <si>
    <t>404510</t>
  </si>
  <si>
    <t>%,V405000</t>
  </si>
  <si>
    <t>Other misc educational fees</t>
  </si>
  <si>
    <t>405000</t>
  </si>
  <si>
    <t>%,V406001</t>
  </si>
  <si>
    <t>Activity &amp; Facility Fees</t>
  </si>
  <si>
    <t>406001</t>
  </si>
  <si>
    <t>%,V406110</t>
  </si>
  <si>
    <t>Act Fac Fees-fall-undergrad</t>
  </si>
  <si>
    <t>406110</t>
  </si>
  <si>
    <t>%,V406120</t>
  </si>
  <si>
    <t>Act &amp; Fac Fees Fall grad&amp;prof</t>
  </si>
  <si>
    <t>406120</t>
  </si>
  <si>
    <t>%,V406210</t>
  </si>
  <si>
    <t>Act &amp; Fac Fees-winter-undergra</t>
  </si>
  <si>
    <t>406210</t>
  </si>
  <si>
    <t>%,R,FACCOUNT,TGASB_34_35,X,NSTUDENT FEES</t>
  </si>
  <si>
    <t>Tuition and Fees</t>
  </si>
  <si>
    <t>%,V760001</t>
  </si>
  <si>
    <t>Student aid</t>
  </si>
  <si>
    <t>760001</t>
  </si>
  <si>
    <t>%,V760100</t>
  </si>
  <si>
    <t>Undergraduate resident</t>
  </si>
  <si>
    <t>760100</t>
  </si>
  <si>
    <t>%,V760200</t>
  </si>
  <si>
    <t>Undergraduate non-resident</t>
  </si>
  <si>
    <t>760200</t>
  </si>
  <si>
    <t>%,V760300</t>
  </si>
  <si>
    <t>Graduate   resident</t>
  </si>
  <si>
    <t>760300</t>
  </si>
  <si>
    <t>%,V760400</t>
  </si>
  <si>
    <t>Graduate  non-resident</t>
  </si>
  <si>
    <t>760400</t>
  </si>
  <si>
    <t>%,V760500</t>
  </si>
  <si>
    <t>Professional resident</t>
  </si>
  <si>
    <t>760500</t>
  </si>
  <si>
    <t>%,V760600</t>
  </si>
  <si>
    <t>Professional non resident</t>
  </si>
  <si>
    <t>760600</t>
  </si>
  <si>
    <t>%,V760700</t>
  </si>
  <si>
    <t>Undergrad fee waivers resident</t>
  </si>
  <si>
    <t>760700</t>
  </si>
  <si>
    <t>%,V760800</t>
  </si>
  <si>
    <t>Undergrad fee waivers non res</t>
  </si>
  <si>
    <t>760800</t>
  </si>
  <si>
    <t>%,V760900</t>
  </si>
  <si>
    <t>Graduate fee waivers resident</t>
  </si>
  <si>
    <t>760900</t>
  </si>
  <si>
    <t>%,V761000</t>
  </si>
  <si>
    <t>Graduate fee waivers non res</t>
  </si>
  <si>
    <t>761000</t>
  </si>
  <si>
    <t>%,V763000</t>
  </si>
  <si>
    <t>Scholarship&amp; Fellowship Offset</t>
  </si>
  <si>
    <t>763000</t>
  </si>
  <si>
    <t>%,FACCOUNT,TGASB_34_35,X,NSTUDENT AID</t>
  </si>
  <si>
    <t>Less:  Scholarship Allowances</t>
  </si>
  <si>
    <t xml:space="preserve">     Net Tuition and Fees</t>
  </si>
  <si>
    <t>%,V436025</t>
  </si>
  <si>
    <t>International Center</t>
  </si>
  <si>
    <t>%,V0520</t>
  </si>
  <si>
    <t>Landmark Lab - CRH</t>
  </si>
  <si>
    <t>%,V0535</t>
  </si>
  <si>
    <t>MO Rehab Center</t>
  </si>
  <si>
    <t>%,V0540</t>
  </si>
  <si>
    <t>Optical Shop</t>
  </si>
  <si>
    <t>%,V0550</t>
  </si>
  <si>
    <t>Psychological Clinic</t>
  </si>
  <si>
    <t>%,V0555</t>
  </si>
  <si>
    <t>Rental Properties</t>
  </si>
  <si>
    <t>%,V0560</t>
  </si>
  <si>
    <t>Repertory Theatre</t>
  </si>
  <si>
    <t>%,V0565</t>
  </si>
  <si>
    <t>Research Animal Diag Lab</t>
  </si>
  <si>
    <t>%,V0570</t>
  </si>
  <si>
    <t>Research Reactor</t>
  </si>
  <si>
    <t>%,V0575</t>
  </si>
  <si>
    <t>ShowMe State Games</t>
  </si>
  <si>
    <t>%,V0580</t>
  </si>
  <si>
    <t>Television Station</t>
  </si>
  <si>
    <t>%,V0585</t>
  </si>
  <si>
    <t>Univ Hospitals and Clinics</t>
  </si>
  <si>
    <t>%,V0586</t>
  </si>
  <si>
    <t>UHC - Clinic</t>
  </si>
  <si>
    <t>%,V0587</t>
  </si>
  <si>
    <t>UHC - Corporate</t>
  </si>
  <si>
    <t>%,V0595</t>
  </si>
  <si>
    <t>University Physicians</t>
  </si>
  <si>
    <t>%,V0600</t>
  </si>
  <si>
    <t>University Press</t>
  </si>
  <si>
    <t>%,V0605</t>
  </si>
  <si>
    <t>Vet Med Diagnostic Lab</t>
  </si>
  <si>
    <t>%,V0610</t>
  </si>
  <si>
    <t>Vet Med Teaching Hospital</t>
  </si>
  <si>
    <t>%,V0615</t>
  </si>
  <si>
    <t>Miscellaneous Other Auxiliarie</t>
  </si>
  <si>
    <t>%,FFUND_CODE,TGASB_34_35_FUND,X,NAUXILIARIES_BKSTR,NAUXILIARIES_HOUS_DIN,NAUXILIARIES_UNR,NAUXILIARY_PAT_SERV</t>
  </si>
  <si>
    <t xml:space="preserve">      Total Auxiliaries</t>
  </si>
  <si>
    <t>Service Operations:</t>
  </si>
  <si>
    <t xml:space="preserve">      Total Service Operations</t>
  </si>
  <si>
    <t>%,LACTUALS,SYTD,FPROJECT_ID,_</t>
  </si>
  <si>
    <t>%,ATT,FPROGRAM_CODE,UDESCR</t>
  </si>
  <si>
    <t>%,SBEGBAL,R,FACCOUNT,V300000</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</si>
  <si>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</si>
  <si>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</si>
  <si>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%,R,FACCOUNT,TGASB_34_35,NINVESTMENT IN PLANT</t>
  </si>
  <si>
    <t>%,FACCOUNT,TGASB_34_35,NOPERATING EXPENSES</t>
  </si>
  <si>
    <t>%,R,FACCOUNT,TGASB_34_35,NTRANSFERS</t>
  </si>
  <si>
    <t>RESTRICTED AND UNRESTRICTED PLANT FUNDS</t>
  </si>
  <si>
    <t>XGASB15X</t>
  </si>
  <si>
    <t>Program</t>
  </si>
  <si>
    <t>Balance</t>
  </si>
  <si>
    <t>State</t>
  </si>
  <si>
    <t>Gifts and</t>
  </si>
  <si>
    <t>Investment &amp;</t>
  </si>
  <si>
    <t>Bond</t>
  </si>
  <si>
    <t>Transfers In</t>
  </si>
  <si>
    <t>Code</t>
  </si>
  <si>
    <t>Appropriation</t>
  </si>
  <si>
    <t>Grants</t>
  </si>
  <si>
    <t>Other Income</t>
  </si>
  <si>
    <t>Proceeds</t>
  </si>
  <si>
    <t>Deductions</t>
  </si>
  <si>
    <t>(Out)</t>
  </si>
  <si>
    <t>RESTRICTED:</t>
  </si>
  <si>
    <t>%,V0</t>
  </si>
  <si>
    <t>UNSPECIFIED PROGRAM</t>
  </si>
  <si>
    <t>0</t>
  </si>
  <si>
    <t>%,VA8500</t>
  </si>
  <si>
    <t>JORDAN FOUNDATION GIFTS</t>
  </si>
  <si>
    <t>A8500</t>
  </si>
  <si>
    <t>%,VC5299</t>
  </si>
  <si>
    <t>FRIENDS OF GARDEN</t>
  </si>
  <si>
    <t>C5299</t>
  </si>
  <si>
    <t>%,VC5427</t>
  </si>
  <si>
    <t>TOWNSEND HALL RESTRICTED</t>
  </si>
  <si>
    <t>C5427</t>
  </si>
  <si>
    <t>%,VC8108</t>
  </si>
  <si>
    <t>DESIGN, CONSTRUCTION &amp; IMPR-DA</t>
  </si>
  <si>
    <t>C8108</t>
  </si>
  <si>
    <t>%,VC8114</t>
  </si>
  <si>
    <t>STATE APPROPRIATIONS</t>
  </si>
  <si>
    <t>C8114</t>
  </si>
  <si>
    <t>%,VC8117</t>
  </si>
  <si>
    <t>C8117</t>
  </si>
  <si>
    <t>%,VC8125</t>
  </si>
  <si>
    <t>LIFE SCIENCE BUILDING</t>
  </si>
  <si>
    <t>C8125</t>
  </si>
  <si>
    <t>%,VC8304</t>
  </si>
  <si>
    <t>MEM STADIUM PRESS BOX REN BOND</t>
  </si>
  <si>
    <t>C8304</t>
  </si>
  <si>
    <t>%,VC8309</t>
  </si>
  <si>
    <t>VA AVE PARKING (BOND)</t>
  </si>
  <si>
    <t>C8309</t>
  </si>
  <si>
    <t>%,VC8310</t>
  </si>
  <si>
    <t>VA AVE HOUSING</t>
  </si>
  <si>
    <t>C8310</t>
  </si>
  <si>
    <t>%,VC8311</t>
  </si>
  <si>
    <t>JONES,LATHROP,LAWS</t>
  </si>
  <si>
    <t>C8311</t>
  </si>
  <si>
    <t>%,VC8402</t>
  </si>
  <si>
    <t>US DEPT OF HUD B-98-SP-MO-0078</t>
  </si>
  <si>
    <t>C8402</t>
  </si>
  <si>
    <t>%,VC8404</t>
  </si>
  <si>
    <t>US DEPT OF HUD B-99-SP-MO-0150</t>
  </si>
  <si>
    <t>C8404</t>
  </si>
  <si>
    <t>%,VC8406</t>
  </si>
  <si>
    <t>USDA ARS 59-3622-8-317 RANDALL</t>
  </si>
  <si>
    <t>C8406</t>
  </si>
  <si>
    <t>%,VC8409</t>
  </si>
  <si>
    <t>MoDot Str-2100 (511) Edwards 7</t>
  </si>
  <si>
    <t>C8409</t>
  </si>
  <si>
    <t>%,VC8415</t>
  </si>
  <si>
    <t>MODOT STP-2100 (508) EDWARDS</t>
  </si>
  <si>
    <t>C8415</t>
  </si>
  <si>
    <t>%,VC8416</t>
  </si>
  <si>
    <t>US DEPT HUD - CHIPPENDALE</t>
  </si>
  <si>
    <t>C8416</t>
  </si>
  <si>
    <t>%,VC8417</t>
  </si>
  <si>
    <t>NASA NAG 9-1230</t>
  </si>
  <si>
    <t>C8417</t>
  </si>
  <si>
    <t>%,VC8418</t>
  </si>
  <si>
    <t>DHHS 1C76 HF00221-01</t>
  </si>
  <si>
    <t>C8418</t>
  </si>
  <si>
    <t>%,VC8419</t>
  </si>
  <si>
    <t>DHHS 1C06 RR16498-01</t>
  </si>
  <si>
    <t>C8419</t>
  </si>
  <si>
    <t>%,VC8420</t>
  </si>
  <si>
    <t>DOE DEFG02 01CH11098</t>
  </si>
  <si>
    <t>C8420</t>
  </si>
  <si>
    <t>%,VC8421</t>
  </si>
  <si>
    <t>US DEPT OF AG GARDNER</t>
  </si>
  <si>
    <t>C8421</t>
  </si>
  <si>
    <t>%,VC8422</t>
  </si>
  <si>
    <t>MODOT STP-2106 (513)</t>
  </si>
  <si>
    <t>C8422</t>
  </si>
  <si>
    <t>%,VC8500</t>
  </si>
  <si>
    <t>RESIDENCE RENOVATION GIFTS FUN</t>
  </si>
  <si>
    <t>C8500</t>
  </si>
  <si>
    <t>%,VC8502</t>
  </si>
  <si>
    <t>82-2086 HEALTH SCIENCES LIBRAR</t>
  </si>
  <si>
    <t>C8502</t>
  </si>
  <si>
    <t>%,VC8503</t>
  </si>
  <si>
    <t>MEMORIAL UNION SOUTH LOBBY</t>
  </si>
  <si>
    <t>C8503</t>
  </si>
  <si>
    <t>%,VC8504</t>
  </si>
  <si>
    <t>MEMORIAL UNION TOWER LIGHTING</t>
  </si>
  <si>
    <t>C8504</t>
  </si>
  <si>
    <t>%,VC8505</t>
  </si>
  <si>
    <t>VET MED FACILITIES IMPROVEMENT</t>
  </si>
  <si>
    <t>C8505</t>
  </si>
  <si>
    <t>%,VC8506</t>
  </si>
  <si>
    <t>VET MED EQUINE EQUIPMENT-WALTO</t>
  </si>
  <si>
    <t>C8506</t>
  </si>
  <si>
    <t>%,VC8507</t>
  </si>
  <si>
    <t>BLACK CULTURE CENTER BUILDING</t>
  </si>
  <si>
    <t>C8507</t>
  </si>
  <si>
    <t>%,VC8508</t>
  </si>
  <si>
    <t>NEW VTH GIFT EQUIP</t>
  </si>
  <si>
    <t>C8508</t>
  </si>
  <si>
    <t>%,VC8509</t>
  </si>
  <si>
    <t>B&amp;PA BUILDING FUND</t>
  </si>
  <si>
    <t>C8509</t>
  </si>
  <si>
    <t>%,VC8512</t>
  </si>
  <si>
    <t>TECHN GIFTS CORNELL HALL</t>
  </si>
  <si>
    <t>C8512</t>
  </si>
  <si>
    <t>%,VC8513</t>
  </si>
  <si>
    <t>ENG LAB/C-ROOM PLANT PROJECT</t>
  </si>
  <si>
    <t>C8513</t>
  </si>
  <si>
    <t>%,VC8514</t>
  </si>
  <si>
    <t>LUDMILA WEIR JOURNALISM FURNIS</t>
  </si>
  <si>
    <t>C8514</t>
  </si>
  <si>
    <t>%,VC8515</t>
  </si>
  <si>
    <t>LEE HILLS BUILDING FUND</t>
  </si>
  <si>
    <t>C8515</t>
  </si>
  <si>
    <t>%,VC8517</t>
  </si>
  <si>
    <t>BASKETBALL ARENA BUILDING FUND</t>
  </si>
  <si>
    <t>C8517</t>
  </si>
  <si>
    <t>%,VC8518</t>
  </si>
  <si>
    <t>SPORTS PARK</t>
  </si>
  <si>
    <t>C8518</t>
  </si>
  <si>
    <t>%,VC8519</t>
  </si>
  <si>
    <t>WEIGHT ROOM EXPANSION</t>
  </si>
  <si>
    <t>C8519</t>
  </si>
  <si>
    <t>%,VC8520</t>
  </si>
  <si>
    <t>MIZZOU TRACK FACILITY</t>
  </si>
  <si>
    <t>C8520</t>
  </si>
  <si>
    <t>%,VC8521</t>
  </si>
  <si>
    <t>GOLF COURSE CAPITAL IMPROVEMEN</t>
  </si>
  <si>
    <t>C8521</t>
  </si>
  <si>
    <t>%,VC8522</t>
  </si>
  <si>
    <t>COLONNADE RENOVATION</t>
  </si>
  <si>
    <t>C8522</t>
  </si>
  <si>
    <t>%,VC8523</t>
  </si>
  <si>
    <t>FOREMOST GUERNSEY FARM ADDITIO</t>
  </si>
  <si>
    <t>C8523</t>
  </si>
  <si>
    <t>%,VC8524</t>
  </si>
  <si>
    <t>MO AG PLANT BIOTECH BUILDING</t>
  </si>
  <si>
    <t>C8524</t>
  </si>
  <si>
    <t>%,VC8526</t>
  </si>
  <si>
    <t>CORNERSTONE CAMPAIGN-ECKLES HA</t>
  </si>
  <si>
    <t>C8526</t>
  </si>
  <si>
    <t>%,VC8528</t>
  </si>
  <si>
    <t>ANIMAL SCIENCE RESEARCH CENTER</t>
  </si>
  <si>
    <t>C8528</t>
  </si>
  <si>
    <t>%,VC8530</t>
  </si>
  <si>
    <t>HUNDLEY-WHALEY MULTIPURPOSE BU</t>
  </si>
  <si>
    <t>C8530</t>
  </si>
  <si>
    <t>%,VC8535</t>
  </si>
  <si>
    <t>SCHOOL OF NATURAL RESOURCES BU</t>
  </si>
  <si>
    <t>C8535</t>
  </si>
  <si>
    <t>%,VC8538</t>
  </si>
  <si>
    <t>LANDSCAPE DEVELOPMENT GIFTS FU</t>
  </si>
  <si>
    <t>C8538</t>
  </si>
  <si>
    <t>%,VC8542</t>
  </si>
  <si>
    <t>LAW SCHOOL BUILDING FUND GIFTS</t>
  </si>
  <si>
    <t>C8542</t>
  </si>
  <si>
    <t>%,VC8543</t>
  </si>
  <si>
    <t>C OF B - NEW BUILDING LANDSCAP</t>
  </si>
  <si>
    <t>C8543</t>
  </si>
  <si>
    <t>%,VC8545</t>
  </si>
  <si>
    <t>JEFFERSON SCULPTURE</t>
  </si>
  <si>
    <t>C8545</t>
  </si>
  <si>
    <t>%,VC8546</t>
  </si>
  <si>
    <t>950207 BUS &amp; PUB ADMIN BUILD</t>
  </si>
  <si>
    <t>C8546</t>
  </si>
  <si>
    <t>%,VC8547</t>
  </si>
  <si>
    <t>TIGER MOSAIC</t>
  </si>
  <si>
    <t>C8547</t>
  </si>
  <si>
    <t>%,VC8548</t>
  </si>
  <si>
    <t>SOCCER FIELD LIGHTS</t>
  </si>
  <si>
    <t>C8548</t>
  </si>
  <si>
    <t>%,VC8556</t>
  </si>
  <si>
    <t>ENG BLDG EAST RENOVATION</t>
  </si>
  <si>
    <t>C8556</t>
  </si>
  <si>
    <t>%,VC8558</t>
  </si>
  <si>
    <t>B-BALL ARENA</t>
  </si>
  <si>
    <t>C8558</t>
  </si>
  <si>
    <t>%,VC8563</t>
  </si>
  <si>
    <t>TIGER PLAZA</t>
  </si>
  <si>
    <t>C8563</t>
  </si>
  <si>
    <t>%,VC8564</t>
  </si>
  <si>
    <t>LSC CAPITAL GIFTS</t>
  </si>
  <si>
    <t>C8564</t>
  </si>
  <si>
    <t>%,VC8565</t>
  </si>
  <si>
    <t>HI SIMMONS BUST</t>
  </si>
  <si>
    <t>C8565</t>
  </si>
  <si>
    <t>%,VC8566</t>
  </si>
  <si>
    <t>NUTTER FAMILY INFORM COMMONS</t>
  </si>
  <si>
    <t>C8566</t>
  </si>
  <si>
    <t>%,VC8605</t>
  </si>
  <si>
    <t>SYSTEM FAC HOUSING</t>
  </si>
  <si>
    <t>C8605</t>
  </si>
  <si>
    <t>%,VC8760</t>
  </si>
  <si>
    <t>C8760</t>
  </si>
  <si>
    <t>%,VK4716</t>
  </si>
  <si>
    <t>KEMPER GIFT 5283</t>
  </si>
  <si>
    <t>K4716</t>
  </si>
  <si>
    <t>%,VK4717</t>
  </si>
  <si>
    <t>NICHOLS GIFT 5281</t>
  </si>
  <si>
    <t>K4717</t>
  </si>
  <si>
    <t>%,VK8105</t>
  </si>
  <si>
    <t>FY99 STATE APPOPRIATION</t>
  </si>
  <si>
    <t>K8105</t>
  </si>
  <si>
    <t>%,VK8106</t>
  </si>
  <si>
    <t>FY00 STATE APPROPRIATION</t>
  </si>
  <si>
    <t>K8106</t>
  </si>
  <si>
    <t>%,VK8109</t>
  </si>
  <si>
    <t>HEALTH SCIENCE BLDG CONSTRUCTI</t>
  </si>
  <si>
    <t>K8109</t>
  </si>
  <si>
    <t>%,VK8301</t>
  </si>
  <si>
    <t>PARKING STRUCTURE</t>
  </si>
  <si>
    <t>K8301</t>
  </si>
  <si>
    <t>%,VK8307</t>
  </si>
  <si>
    <t>ARCHIPENKO #5278</t>
  </si>
  <si>
    <t>K8307</t>
  </si>
  <si>
    <t>%,VK8309</t>
  </si>
  <si>
    <t>TWIN OAKS RENOVATION</t>
  </si>
  <si>
    <t>K8309</t>
  </si>
  <si>
    <t>%,VK8501</t>
  </si>
  <si>
    <t>UNIVERSITY WAY</t>
  </si>
  <si>
    <t>K8501</t>
  </si>
  <si>
    <t>%,VK8502</t>
  </si>
  <si>
    <t>OAK STREET HOUSING</t>
  </si>
  <si>
    <t>K8502</t>
  </si>
  <si>
    <t>%,VK8600</t>
  </si>
  <si>
    <t>PLANT FUND INVESTMENT</t>
  </si>
  <si>
    <t>K8600</t>
  </si>
  <si>
    <t>%,VK8700</t>
  </si>
  <si>
    <t>CAMPUS CONTINGENCY RESERVES</t>
  </si>
  <si>
    <t>K8700</t>
  </si>
  <si>
    <t>%,VR8101</t>
  </si>
  <si>
    <t>CAP ST. APPROP-PHASE II</t>
  </si>
  <si>
    <t>R8101</t>
  </si>
  <si>
    <t>%,VR8150</t>
  </si>
  <si>
    <t>CAP ST APPROP - ENGR EQUIP</t>
  </si>
  <si>
    <t>R8150</t>
  </si>
  <si>
    <t>%,VR8300</t>
  </si>
  <si>
    <t>HAVENER CENTER</t>
  </si>
  <si>
    <t>R8300</t>
  </si>
  <si>
    <t>%,VR8302</t>
  </si>
  <si>
    <t>NEW RESIDENCE HALL BUILDING #1</t>
  </si>
  <si>
    <t>R8302</t>
  </si>
  <si>
    <t>%,VR8500</t>
  </si>
  <si>
    <t>CIVIL ENGINEERING</t>
  </si>
  <si>
    <t>R8500</t>
  </si>
  <si>
    <t>%,VR8501</t>
  </si>
  <si>
    <t>R8501</t>
  </si>
  <si>
    <t>%,VR8502</t>
  </si>
  <si>
    <t>REPL TRACK</t>
  </si>
  <si>
    <t>R8502</t>
  </si>
  <si>
    <t>%,VR8503</t>
  </si>
  <si>
    <t>PHYSICAL RECREATION FACILITY</t>
  </si>
  <si>
    <t>R8503</t>
  </si>
  <si>
    <t>%,VR8504</t>
  </si>
  <si>
    <t>SCHRENK CHEMISTRY BUILDING</t>
  </si>
  <si>
    <t>R8504</t>
  </si>
  <si>
    <t>%,VR8505</t>
  </si>
  <si>
    <t>ROCK MECH BLDG 4 RENOVATION</t>
  </si>
  <si>
    <t>R8505</t>
  </si>
  <si>
    <t>%,VR8506</t>
  </si>
  <si>
    <t>BULLMAN CHAIRBACK SEAT FUND</t>
  </si>
  <si>
    <t>R8506</t>
  </si>
  <si>
    <t>%,VR8609</t>
  </si>
  <si>
    <t>RES HALLS MAINT PROJECTS</t>
  </si>
  <si>
    <t>R8609</t>
  </si>
  <si>
    <t>711100</t>
  </si>
  <si>
    <t>%,V711200</t>
  </si>
  <si>
    <t>SB-Non-exempt students</t>
  </si>
  <si>
    <t>711200</t>
  </si>
  <si>
    <t>%,V712000</t>
  </si>
  <si>
    <t>SB-Accrued benefits</t>
  </si>
  <si>
    <t>712000</t>
  </si>
  <si>
    <t>%,V713000</t>
  </si>
  <si>
    <t>SB-Non-payroll salaries</t>
  </si>
  <si>
    <t>713000</t>
  </si>
  <si>
    <t>%,V714000</t>
  </si>
  <si>
    <t>SB-Educational assist-summer</t>
  </si>
  <si>
    <t>714000</t>
  </si>
  <si>
    <t>%,V714100</t>
  </si>
  <si>
    <t>SB-Educational assist-fall</t>
  </si>
  <si>
    <t>714100</t>
  </si>
  <si>
    <t>%,V714200</t>
  </si>
  <si>
    <t>SB-Educational assist-winter</t>
  </si>
  <si>
    <t>714200</t>
  </si>
  <si>
    <t>%,V714400</t>
  </si>
  <si>
    <t>SB-Depend Educ Assist-Fall</t>
  </si>
  <si>
    <t>714400</t>
  </si>
  <si>
    <t>%,V715000</t>
  </si>
  <si>
    <t>SB-Moving expense</t>
  </si>
  <si>
    <t>715000</t>
  </si>
  <si>
    <t>%,V716000</t>
  </si>
  <si>
    <t>SB-In kind room &amp; board</t>
  </si>
  <si>
    <t>716000</t>
  </si>
  <si>
    <t>%,V717000</t>
  </si>
  <si>
    <t>SB-Vacation liability</t>
  </si>
  <si>
    <t>717000</t>
  </si>
  <si>
    <t>%,V718000</t>
  </si>
  <si>
    <t>SB-Other</t>
  </si>
  <si>
    <t>718000</t>
  </si>
  <si>
    <t>%,FACCOUNT,TGASB_34_35,X,NSTAFF BENEFITS</t>
  </si>
  <si>
    <t>%,V393000</t>
  </si>
  <si>
    <t>Other Allocations/Transfers In</t>
  </si>
  <si>
    <t>393000</t>
  </si>
  <si>
    <t>%,V450000</t>
  </si>
  <si>
    <t>Internal sales &amp; services</t>
  </si>
  <si>
    <t>450000</t>
  </si>
  <si>
    <t>%,V450010</t>
  </si>
  <si>
    <t>Suspense items-feeders</t>
  </si>
  <si>
    <t>450010</t>
  </si>
  <si>
    <t>%,V450020</t>
  </si>
  <si>
    <t>Employee Contribution</t>
  </si>
  <si>
    <t>450020</t>
  </si>
  <si>
    <t>%,V450030</t>
  </si>
  <si>
    <t>Employer Contribution</t>
  </si>
  <si>
    <t>450030</t>
  </si>
  <si>
    <t>%,V450050</t>
  </si>
  <si>
    <t>Hospital Rebillings</t>
  </si>
  <si>
    <t>450050</t>
  </si>
  <si>
    <t>%,V450200</t>
  </si>
  <si>
    <t>Lab collections</t>
  </si>
  <si>
    <t>450200</t>
  </si>
  <si>
    <t>%,V450300</t>
  </si>
  <si>
    <t>Internal non plan</t>
  </si>
  <si>
    <t>450300</t>
  </si>
  <si>
    <t>%,V450500</t>
  </si>
  <si>
    <t>Pharmacy</t>
  </si>
  <si>
    <t>450500</t>
  </si>
  <si>
    <t>%,V450600</t>
  </si>
  <si>
    <t>X-Ray</t>
  </si>
  <si>
    <t>450600</t>
  </si>
  <si>
    <t>%,V450700</t>
  </si>
  <si>
    <t>Clinic</t>
  </si>
  <si>
    <t>450700</t>
  </si>
  <si>
    <t>%,V450800</t>
  </si>
  <si>
    <t>Related party revenue</t>
  </si>
  <si>
    <t>450800</t>
  </si>
  <si>
    <t>%,V452000</t>
  </si>
  <si>
    <t>Hospital support for prof</t>
  </si>
  <si>
    <t>452000</t>
  </si>
  <si>
    <t>%,V600000</t>
  </si>
  <si>
    <t>Cost of Goods Sold</t>
  </si>
  <si>
    <t>600000</t>
  </si>
  <si>
    <t>%,V600100</t>
  </si>
  <si>
    <t>COGS Animals</t>
  </si>
  <si>
    <t>600100</t>
  </si>
  <si>
    <t>%,V600110</t>
  </si>
  <si>
    <t>Research Animals-Feed</t>
  </si>
  <si>
    <t>600110</t>
  </si>
  <si>
    <t>%,V600120</t>
  </si>
  <si>
    <t>COGS-Research Animals Bedding</t>
  </si>
  <si>
    <t>600120</t>
  </si>
  <si>
    <t>%,V600130</t>
  </si>
  <si>
    <t>COGS-Research Animal Drugs</t>
  </si>
  <si>
    <t>600130</t>
  </si>
  <si>
    <t>%,V600140</t>
  </si>
  <si>
    <t>COGS-Research Animal Misc</t>
  </si>
  <si>
    <t>600140</t>
  </si>
  <si>
    <t>%,V600200</t>
  </si>
  <si>
    <t>COGS Auction sale return</t>
  </si>
  <si>
    <t>600200</t>
  </si>
  <si>
    <t>%,V600300</t>
  </si>
  <si>
    <t>COGS Beverage</t>
  </si>
  <si>
    <t>600300</t>
  </si>
  <si>
    <t>%,V600400</t>
  </si>
  <si>
    <t>COGS Calendars</t>
  </si>
  <si>
    <t>600400</t>
  </si>
  <si>
    <t>%,V600500</t>
  </si>
  <si>
    <t>COGS Clothing</t>
  </si>
  <si>
    <t>600500</t>
  </si>
  <si>
    <t>%,V600600</t>
  </si>
  <si>
    <t>COGS Coal</t>
  </si>
  <si>
    <t>600600</t>
  </si>
  <si>
    <t>%,V600700</t>
  </si>
  <si>
    <t>COGS Commissioned item</t>
  </si>
  <si>
    <t>600700</t>
  </si>
  <si>
    <t>%,V600800</t>
  </si>
  <si>
    <t>COGS Computer supplies</t>
  </si>
  <si>
    <t>600800</t>
  </si>
  <si>
    <t>%,V600900</t>
  </si>
  <si>
    <t>COGS Contacts</t>
  </si>
  <si>
    <t>600900</t>
  </si>
  <si>
    <t>%,V601000</t>
  </si>
  <si>
    <t>COGS Cost of fundraisers</t>
  </si>
  <si>
    <t>601000</t>
  </si>
  <si>
    <t>%,V601100</t>
  </si>
  <si>
    <t>COGS Custom publishing</t>
  </si>
  <si>
    <t>601100</t>
  </si>
  <si>
    <t>%,V601200</t>
  </si>
  <si>
    <t>COGS Demos</t>
  </si>
  <si>
    <t>601200</t>
  </si>
  <si>
    <t>%,V601300</t>
  </si>
  <si>
    <t>COGS Food</t>
  </si>
  <si>
    <t>601300</t>
  </si>
  <si>
    <t>%,V601400</t>
  </si>
  <si>
    <t>COGS Freight</t>
  </si>
  <si>
    <t>601400</t>
  </si>
  <si>
    <t>%,V601500</t>
  </si>
  <si>
    <t>COGS General books</t>
  </si>
  <si>
    <t>601500</t>
  </si>
  <si>
    <t>%,V601600</t>
  </si>
  <si>
    <t>COGS Gifts</t>
  </si>
  <si>
    <t>601600</t>
  </si>
  <si>
    <t>%,V601700</t>
  </si>
  <si>
    <t>COGS Glasses</t>
  </si>
  <si>
    <t>601700</t>
  </si>
  <si>
    <t>%,V601800</t>
  </si>
  <si>
    <t>COGS Graduation</t>
  </si>
  <si>
    <t>601800</t>
  </si>
  <si>
    <t>%,V601900</t>
  </si>
  <si>
    <t>COGS Greeting cards</t>
  </si>
  <si>
    <t>601900</t>
  </si>
  <si>
    <t>%,V602000</t>
  </si>
  <si>
    <t>COGS Health and beauty</t>
  </si>
  <si>
    <t>602000</t>
  </si>
  <si>
    <t>%,V602100</t>
  </si>
  <si>
    <t>COGS Horticulture</t>
  </si>
  <si>
    <t>602100</t>
  </si>
  <si>
    <t>%,V602200</t>
  </si>
  <si>
    <t>COGS Jewelry</t>
  </si>
  <si>
    <t>602200</t>
  </si>
  <si>
    <t>%,V602400</t>
  </si>
  <si>
    <t>COGS Low vision</t>
  </si>
  <si>
    <t>602400</t>
  </si>
  <si>
    <t>%,V602500</t>
  </si>
  <si>
    <t>COGS Magazines</t>
  </si>
  <si>
    <t>602500</t>
  </si>
  <si>
    <t>%,V602600</t>
  </si>
  <si>
    <t>COGS Medical instruments</t>
  </si>
  <si>
    <t>602600</t>
  </si>
  <si>
    <t>%,V602700</t>
  </si>
  <si>
    <t>COGS Medical reference</t>
  </si>
  <si>
    <t>602700</t>
  </si>
  <si>
    <t>%,V602800</t>
  </si>
  <si>
    <t>COGS New Text purchases</t>
  </si>
  <si>
    <t>602800</t>
  </si>
  <si>
    <t>%,V602900</t>
  </si>
  <si>
    <t>COGS Newspapers</t>
  </si>
  <si>
    <t>602900</t>
  </si>
  <si>
    <t>%,V603000</t>
  </si>
  <si>
    <t>COGS Paper</t>
  </si>
  <si>
    <t>603000</t>
  </si>
  <si>
    <t>%,V603100</t>
  </si>
  <si>
    <t>COGS Printing</t>
  </si>
  <si>
    <t>603100</t>
  </si>
  <si>
    <t>%,V603200</t>
  </si>
  <si>
    <t>COGS Raw material</t>
  </si>
  <si>
    <t>603200</t>
  </si>
  <si>
    <t>%,V603300</t>
  </si>
  <si>
    <t>COGS Record/cassette/cd</t>
  </si>
  <si>
    <t>603300</t>
  </si>
  <si>
    <t>%,V603400</t>
  </si>
  <si>
    <t>COGS Sealed bid return</t>
  </si>
  <si>
    <t>603400</t>
  </si>
  <si>
    <t>%,V603500</t>
  </si>
  <si>
    <t>COGS Shrinkage</t>
  </si>
  <si>
    <t>603500</t>
  </si>
  <si>
    <t>%,V603600</t>
  </si>
  <si>
    <t>COGS Site licenses</t>
  </si>
  <si>
    <t>603600</t>
  </si>
  <si>
    <t>%,V603700</t>
  </si>
  <si>
    <t>COGS Software</t>
  </si>
  <si>
    <t>603700</t>
  </si>
  <si>
    <t>%,V603800</t>
  </si>
  <si>
    <t>COGS Supplies</t>
  </si>
  <si>
    <t>603800</t>
  </si>
  <si>
    <t>%,V603900</t>
  </si>
  <si>
    <t>COGS Textbooks</t>
  </si>
  <si>
    <t>603900</t>
  </si>
  <si>
    <t>%,V604000</t>
  </si>
  <si>
    <t>COGS Used Text purchases</t>
  </si>
  <si>
    <t>604000</t>
  </si>
  <si>
    <t>%,V604100</t>
  </si>
  <si>
    <t>COGS Electronics</t>
  </si>
  <si>
    <t>604100</t>
  </si>
  <si>
    <t>%,V604110</t>
  </si>
  <si>
    <t>COGS Medical Clothing</t>
  </si>
  <si>
    <t>604110</t>
  </si>
  <si>
    <t>%,V604120</t>
  </si>
  <si>
    <t>COGS Hardware</t>
  </si>
  <si>
    <t>604120</t>
  </si>
  <si>
    <t>%,V604130</t>
  </si>
  <si>
    <t>COGS Telecommunications</t>
  </si>
  <si>
    <t>604130</t>
  </si>
  <si>
    <t>%,V604140</t>
  </si>
  <si>
    <t>COGS Service Parts</t>
  </si>
  <si>
    <t>604140</t>
  </si>
  <si>
    <t>%,V605000</t>
  </si>
  <si>
    <t>U Press transfer to W I P</t>
  </si>
  <si>
    <t>605000</t>
  </si>
  <si>
    <t>%,V720001</t>
  </si>
  <si>
    <t>Department operating expense</t>
  </si>
  <si>
    <t>720001</t>
  </si>
  <si>
    <t>%,V721000</t>
  </si>
  <si>
    <t>Business travel &amp; meeting exp.</t>
  </si>
  <si>
    <t>721000</t>
  </si>
  <si>
    <t>%,V721100</t>
  </si>
  <si>
    <t>Bus travel-domestic-in state</t>
  </si>
  <si>
    <t>721100</t>
  </si>
  <si>
    <t>%,V721200</t>
  </si>
  <si>
    <t>Bus travel-domestic-out state</t>
  </si>
  <si>
    <t>721200</t>
  </si>
  <si>
    <t>%,V721300</t>
  </si>
  <si>
    <t>Bus travel-foreign</t>
  </si>
  <si>
    <t>721300</t>
  </si>
  <si>
    <t>%,V721400</t>
  </si>
  <si>
    <t>Bus travel-job candidate exp</t>
  </si>
  <si>
    <t>721400</t>
  </si>
  <si>
    <t>%,V721410</t>
  </si>
  <si>
    <t>Charter Travel</t>
  </si>
  <si>
    <t>721410</t>
  </si>
  <si>
    <t>%,V721420</t>
  </si>
  <si>
    <t>Commercial Travel</t>
  </si>
  <si>
    <t>721420</t>
  </si>
  <si>
    <t>%,V721430</t>
  </si>
  <si>
    <t>Team Travel</t>
  </si>
  <si>
    <t>721430</t>
  </si>
  <si>
    <t>%,V721440</t>
  </si>
  <si>
    <t>Big 12/NCAA Travel</t>
  </si>
  <si>
    <t>721440</t>
  </si>
  <si>
    <t>%,V721450</t>
  </si>
  <si>
    <t>Recruiting Travel</t>
  </si>
  <si>
    <t>721450</t>
  </si>
  <si>
    <t>%,V721460</t>
  </si>
  <si>
    <t>Public Relations</t>
  </si>
  <si>
    <t>721460</t>
  </si>
  <si>
    <t>%,V721500</t>
  </si>
  <si>
    <t>Bus mtg expense-equip rental</t>
  </si>
  <si>
    <t>721500</t>
  </si>
  <si>
    <t>%,V721600</t>
  </si>
  <si>
    <t>Business mtg exp-room rental</t>
  </si>
  <si>
    <t>721600</t>
  </si>
  <si>
    <t>%,V721700</t>
  </si>
  <si>
    <t>Business mtg exp-food catering</t>
  </si>
  <si>
    <t>721700</t>
  </si>
  <si>
    <t>%,V721800</t>
  </si>
  <si>
    <t>Bus mtg exp- other services</t>
  </si>
  <si>
    <t>721800</t>
  </si>
  <si>
    <t>%,V721850</t>
  </si>
  <si>
    <t>Bus Mtg Exp-Non Medicare Allow</t>
  </si>
  <si>
    <t>721850</t>
  </si>
  <si>
    <t>%,V721900</t>
  </si>
  <si>
    <t>Business travel A-21 exclusion</t>
  </si>
  <si>
    <t>721900</t>
  </si>
  <si>
    <t>%,V722000</t>
  </si>
  <si>
    <t>Faculty &amp; staff training &amp; dev</t>
  </si>
  <si>
    <t>722000</t>
  </si>
  <si>
    <t>%,V722100</t>
  </si>
  <si>
    <t>Fac/staff trng&amp;dev-meeting exp</t>
  </si>
  <si>
    <t>722100</t>
  </si>
  <si>
    <t>%,V722200</t>
  </si>
  <si>
    <t>Fac/staff trng&amp;dev-consultant</t>
  </si>
  <si>
    <t>722200</t>
  </si>
  <si>
    <t>%,V722300</t>
  </si>
  <si>
    <t>F/S t/d-trav prof dev instate</t>
  </si>
  <si>
    <t>722300</t>
  </si>
  <si>
    <t>%,V722400</t>
  </si>
  <si>
    <t>F/S t/d-trav prof dev outstate</t>
  </si>
  <si>
    <t>722400</t>
  </si>
  <si>
    <t>%,V722500</t>
  </si>
  <si>
    <t>F/S t/d-trav prof dev foreign</t>
  </si>
  <si>
    <t>722500</t>
  </si>
  <si>
    <t>%,V722600</t>
  </si>
  <si>
    <t>F/S trng &amp; dev A-21 exclusion</t>
  </si>
  <si>
    <t>722600</t>
  </si>
  <si>
    <t>%,V723000</t>
  </si>
  <si>
    <t>Postage/delivery services</t>
  </si>
  <si>
    <t>723000</t>
  </si>
  <si>
    <t>%,V723100</t>
  </si>
  <si>
    <t>Postage</t>
  </si>
  <si>
    <t>723100</t>
  </si>
  <si>
    <t>%,V723200</t>
  </si>
  <si>
    <t>Courier services</t>
  </si>
  <si>
    <t>723200</t>
  </si>
  <si>
    <t>%,V723300</t>
  </si>
  <si>
    <t>Express mail delivery service</t>
  </si>
  <si>
    <t>723300</t>
  </si>
  <si>
    <t>%,V723400</t>
  </si>
  <si>
    <t>Other shipping charges</t>
  </si>
  <si>
    <t>723400</t>
  </si>
  <si>
    <t>%,V723500</t>
  </si>
  <si>
    <t>Postage A-21 exclusion</t>
  </si>
  <si>
    <t>723500</t>
  </si>
  <si>
    <t>%,V723600</t>
  </si>
  <si>
    <t>Federal Penalty Mail</t>
  </si>
  <si>
    <t>723600</t>
  </si>
  <si>
    <t>%,V724000</t>
  </si>
  <si>
    <t>Telephone/fax services</t>
  </si>
  <si>
    <t>724000</t>
  </si>
  <si>
    <t>%,V724100</t>
  </si>
  <si>
    <t>Telephone/equipment</t>
  </si>
  <si>
    <t>724100</t>
  </si>
  <si>
    <t>%,V724200</t>
  </si>
  <si>
    <t>Telephone change services</t>
  </si>
  <si>
    <t>724200</t>
  </si>
  <si>
    <t>%,V724400</t>
  </si>
  <si>
    <t>Wire services</t>
  </si>
  <si>
    <t>724400</t>
  </si>
  <si>
    <t>%,V724500</t>
  </si>
  <si>
    <t>Cell phone charges</t>
  </si>
  <si>
    <t>724500</t>
  </si>
  <si>
    <t>%,V724600</t>
  </si>
  <si>
    <t>Beepers</t>
  </si>
  <si>
    <t>724600</t>
  </si>
  <si>
    <t>%,V724700</t>
  </si>
  <si>
    <t>Wats</t>
  </si>
  <si>
    <t>724700</t>
  </si>
  <si>
    <t>%,V724900</t>
  </si>
  <si>
    <t>Telephone A-21 Exclusion</t>
  </si>
  <si>
    <t>724900</t>
  </si>
  <si>
    <t>%,V725000</t>
  </si>
  <si>
    <t>Marketing/advertising expense</t>
  </si>
  <si>
    <t>725000</t>
  </si>
  <si>
    <t>%,V725100</t>
  </si>
  <si>
    <t>Advertising</t>
  </si>
  <si>
    <t>725100</t>
  </si>
  <si>
    <t>%,V725200</t>
  </si>
  <si>
    <t>TV advertising</t>
  </si>
  <si>
    <t>725200</t>
  </si>
  <si>
    <t>%,V725300</t>
  </si>
  <si>
    <t>Radio advertising</t>
  </si>
  <si>
    <t>725300</t>
  </si>
  <si>
    <t>%,V725400</t>
  </si>
  <si>
    <t>Newspaper advertising</t>
  </si>
  <si>
    <t>725400</t>
  </si>
  <si>
    <t>%,V725500</t>
  </si>
  <si>
    <t>Marketing A-21 exclusion</t>
  </si>
  <si>
    <t>725500</t>
  </si>
  <si>
    <t>%,V726000</t>
  </si>
  <si>
    <t>Insurance</t>
  </si>
  <si>
    <t>726000</t>
  </si>
  <si>
    <t>%,V726100</t>
  </si>
  <si>
    <t xml:space="preserve">    (Refunded a Portion of the Outstanding Srs 1997 Bonds)</t>
  </si>
  <si>
    <t>System Facilities Revenue Bond Dated June, 2002,</t>
  </si>
  <si>
    <t xml:space="preserve">    Series 2002a Variable Interest Rate, Due November 2032</t>
  </si>
  <si>
    <t>Health Facilities Revenue Bonds, Dated November, 1996,</t>
  </si>
  <si>
    <t xml:space="preserve">    Interest Rates 3.6% To 5.6%, Due Serially To 2026</t>
  </si>
  <si>
    <t xml:space="preserve"> Health Facilities Revenue Bonds, Dated November, 1998,</t>
  </si>
  <si>
    <t xml:space="preserve">    Interest Rates 4.0% To 5.125%, Due Serially To 2028</t>
  </si>
  <si>
    <t xml:space="preserve">        Total System &amp; Hospital Bonds Payable </t>
  </si>
  <si>
    <t xml:space="preserve">Notes Payable:                                                 </t>
  </si>
  <si>
    <t xml:space="preserve">Missouri Bookstore Property Acquisition Note, Dated </t>
  </si>
  <si>
    <t xml:space="preserve">    January, 1999, Interest Rate 5.75%, Due 2004</t>
  </si>
  <si>
    <t xml:space="preserve">        Total System &amp; Hospital Bonds &amp; Notes Payable                                      </t>
  </si>
  <si>
    <t>Hospital Capital Lease Obligations:</t>
  </si>
  <si>
    <t xml:space="preserve">Columbia Regional Hospital, Dated September 30, 1999, </t>
  </si>
  <si>
    <t xml:space="preserve">    Interest Rate 8.24%, Due September 1, 2019</t>
  </si>
  <si>
    <t xml:space="preserve">        Total Hospital Capital Lease Obligations</t>
  </si>
  <si>
    <t>%,V730900</t>
  </si>
  <si>
    <t>Gasoline</t>
  </si>
  <si>
    <t>730900</t>
  </si>
  <si>
    <t>%,V731000</t>
  </si>
  <si>
    <t>Diesel</t>
  </si>
  <si>
    <t>731000</t>
  </si>
  <si>
    <t>%,V731100</t>
  </si>
  <si>
    <t>Diesel  - off road</t>
  </si>
  <si>
    <t>731100</t>
  </si>
  <si>
    <t>%,V731200</t>
  </si>
  <si>
    <t>Photography</t>
  </si>
  <si>
    <t>731200</t>
  </si>
  <si>
    <t>%,V731300</t>
  </si>
  <si>
    <t>Cleaning supplies</t>
  </si>
  <si>
    <t>731300</t>
  </si>
  <si>
    <t>%,V731400</t>
  </si>
  <si>
    <t>Laundry supplies</t>
  </si>
  <si>
    <t>731400</t>
  </si>
  <si>
    <t>%,V731500</t>
  </si>
  <si>
    <t>Linen supplies</t>
  </si>
  <si>
    <t>731500</t>
  </si>
  <si>
    <t>%,V731600</t>
  </si>
  <si>
    <t>Shop supplies</t>
  </si>
  <si>
    <t>731600</t>
  </si>
  <si>
    <t>%,V731700</t>
  </si>
  <si>
    <t>Research animals expense</t>
  </si>
  <si>
    <t>731700</t>
  </si>
  <si>
    <t>%,V731710</t>
  </si>
  <si>
    <t>Research Animals - Feed</t>
  </si>
  <si>
    <t>731710</t>
  </si>
  <si>
    <t>%,V731720</t>
  </si>
  <si>
    <t>Research Animals - Bedding</t>
  </si>
  <si>
    <t>731720</t>
  </si>
  <si>
    <t>%,V731730</t>
  </si>
  <si>
    <t>Research Animals Drugs</t>
  </si>
  <si>
    <t>731730</t>
  </si>
  <si>
    <t>%,V731740</t>
  </si>
  <si>
    <t>Research Animals Misc</t>
  </si>
  <si>
    <t>731740</t>
  </si>
  <si>
    <t>%,V731800</t>
  </si>
  <si>
    <t>Hospital supplies-dietary item</t>
  </si>
  <si>
    <t>731800</t>
  </si>
  <si>
    <t>%,V731900</t>
  </si>
  <si>
    <t>Food stores - misc food</t>
  </si>
  <si>
    <t>731900</t>
  </si>
  <si>
    <t>%,V732000</t>
  </si>
  <si>
    <t>Food stores - paper supplies</t>
  </si>
  <si>
    <t>732000</t>
  </si>
  <si>
    <t>%,V732100</t>
  </si>
  <si>
    <t>Food stores - china/glassware</t>
  </si>
  <si>
    <t>732100</t>
  </si>
  <si>
    <t>%,V732200</t>
  </si>
  <si>
    <t>Food stores - silverware</t>
  </si>
  <si>
    <t>732200</t>
  </si>
  <si>
    <t>%,V732300</t>
  </si>
  <si>
    <t>Food stores - baked goods</t>
  </si>
  <si>
    <t>732300</t>
  </si>
  <si>
    <t>%,V732400</t>
  </si>
  <si>
    <t>Food stores - fruit</t>
  </si>
  <si>
    <t>732400</t>
  </si>
  <si>
    <t>%,V732500</t>
  </si>
  <si>
    <t>Food stores - dairy products</t>
  </si>
  <si>
    <t>732500</t>
  </si>
  <si>
    <t>%,V732600</t>
  </si>
  <si>
    <t>Food stores - groceries</t>
  </si>
  <si>
    <t>732600</t>
  </si>
  <si>
    <t>%,V732700</t>
  </si>
  <si>
    <t>Food stores - vegetables</t>
  </si>
  <si>
    <t>732700</t>
  </si>
  <si>
    <t>%,V732800</t>
  </si>
  <si>
    <t>Food stores - other</t>
  </si>
  <si>
    <t>732800</t>
  </si>
  <si>
    <t>%,V732900</t>
  </si>
  <si>
    <t>Formula</t>
  </si>
  <si>
    <t>732900</t>
  </si>
  <si>
    <t>%,V733000</t>
  </si>
  <si>
    <t>Meat/seafood</t>
  </si>
  <si>
    <t>733000</t>
  </si>
  <si>
    <t>%,V733100</t>
  </si>
  <si>
    <t>Hospital supplies-medical item</t>
  </si>
  <si>
    <t>733100</t>
  </si>
  <si>
    <t>%,V733200</t>
  </si>
  <si>
    <t>IV accessories</t>
  </si>
  <si>
    <t>733200</t>
  </si>
  <si>
    <t>%,V733300</t>
  </si>
  <si>
    <t>Surgical instruments</t>
  </si>
  <si>
    <t>733300</t>
  </si>
  <si>
    <t>%,V733400</t>
  </si>
  <si>
    <t>Electrography supplies</t>
  </si>
  <si>
    <t>733400</t>
  </si>
  <si>
    <t>%,V733500</t>
  </si>
  <si>
    <t>Cath lab theraputic supplies</t>
  </si>
  <si>
    <t>733500</t>
  </si>
  <si>
    <t>%,V733600</t>
  </si>
  <si>
    <t>Reproduction supplies</t>
  </si>
  <si>
    <t>733600</t>
  </si>
  <si>
    <t>%,V733700</t>
  </si>
  <si>
    <t>Non-medical supplies</t>
  </si>
  <si>
    <t>733700</t>
  </si>
  <si>
    <t>%,V733800</t>
  </si>
  <si>
    <t>Radiology supplies</t>
  </si>
  <si>
    <t>733800</t>
  </si>
  <si>
    <t>%,V733810</t>
  </si>
  <si>
    <t>Reproc Pt Chg Items</t>
  </si>
  <si>
    <t>733810</t>
  </si>
  <si>
    <t>%,V733820</t>
  </si>
  <si>
    <t>Special Order Patient Chargeab</t>
  </si>
  <si>
    <t>733820</t>
  </si>
  <si>
    <t>%,V733830</t>
  </si>
  <si>
    <t>Disposable Patient Chg Items</t>
  </si>
  <si>
    <t>733830</t>
  </si>
  <si>
    <t>%,V733840</t>
  </si>
  <si>
    <t>Pathology Charge Items</t>
  </si>
  <si>
    <t>733840</t>
  </si>
  <si>
    <t>%,V733850</t>
  </si>
  <si>
    <t>Resp Therapy Charge Items</t>
  </si>
  <si>
    <t>733850</t>
  </si>
  <si>
    <t>%,V733860</t>
  </si>
  <si>
    <t>Pharmacy Charge Items</t>
  </si>
  <si>
    <t>733860</t>
  </si>
  <si>
    <t>%,V733870</t>
  </si>
  <si>
    <t>Drugs</t>
  </si>
  <si>
    <t>733870</t>
  </si>
  <si>
    <t>%,V733900</t>
  </si>
  <si>
    <t>E &amp; T course cost</t>
  </si>
  <si>
    <t>733900</t>
  </si>
  <si>
    <t>%,V734000</t>
  </si>
  <si>
    <t>Photography dark room supplies</t>
  </si>
  <si>
    <t>734000</t>
  </si>
  <si>
    <t>%,V734100</t>
  </si>
  <si>
    <t>Supplies A-21 exclusion</t>
  </si>
  <si>
    <t>734100</t>
  </si>
  <si>
    <t>%,V738000</t>
  </si>
  <si>
    <t>Dues/memberships</t>
  </si>
  <si>
    <t>738000</t>
  </si>
  <si>
    <t>%,V738100</t>
  </si>
  <si>
    <t>Employees dues to prof assoc</t>
  </si>
  <si>
    <t>738100</t>
  </si>
  <si>
    <t>%,V738200</t>
  </si>
  <si>
    <t>Employees dues to other orgs</t>
  </si>
  <si>
    <t>738200</t>
  </si>
  <si>
    <t>%,V738300</t>
  </si>
  <si>
    <t>University memberships</t>
  </si>
  <si>
    <t>738300</t>
  </si>
  <si>
    <t>%,V738400</t>
  </si>
  <si>
    <t>Dues-Non Medicare Allow-Hospit</t>
  </si>
  <si>
    <t>738400</t>
  </si>
  <si>
    <t>%,V739000</t>
  </si>
  <si>
    <t>Computing expense</t>
  </si>
  <si>
    <t>739000</t>
  </si>
  <si>
    <t>%,V739100</t>
  </si>
  <si>
    <t>Direct computer cost</t>
  </si>
  <si>
    <t>739100</t>
  </si>
  <si>
    <t>%,V739200</t>
  </si>
  <si>
    <t>Computer supplies</t>
  </si>
  <si>
    <t>739200</t>
  </si>
  <si>
    <t>%,V739300</t>
  </si>
  <si>
    <t>Computer software</t>
  </si>
  <si>
    <t>739300</t>
  </si>
  <si>
    <t>%,V739400</t>
  </si>
  <si>
    <t>Network charges</t>
  </si>
  <si>
    <t>739400</t>
  </si>
  <si>
    <t>%,V739500</t>
  </si>
  <si>
    <t>Data port charges reimbursable</t>
  </si>
  <si>
    <t>739500</t>
  </si>
  <si>
    <t>%,V739600</t>
  </si>
  <si>
    <t>Data port charges billable</t>
  </si>
  <si>
    <t>739600</t>
  </si>
  <si>
    <t>%,V739700</t>
  </si>
  <si>
    <t>Programs/support</t>
  </si>
  <si>
    <t>739700</t>
  </si>
  <si>
    <t>%,V739800</t>
  </si>
  <si>
    <t>Contracts/agreements/license</t>
  </si>
  <si>
    <t>739800</t>
  </si>
  <si>
    <t>%,V740002</t>
  </si>
  <si>
    <t>Non-capital equipment</t>
  </si>
  <si>
    <t>740002</t>
  </si>
  <si>
    <t>%,V740100</t>
  </si>
  <si>
    <t>Computers - Non Capital</t>
  </si>
  <si>
    <t>740100</t>
  </si>
  <si>
    <t>%,V740200</t>
  </si>
  <si>
    <t>Office Equipment - Non Capital</t>
  </si>
  <si>
    <t>740200</t>
  </si>
  <si>
    <t>%,V740300</t>
  </si>
  <si>
    <t>Other Equipment - Non Capital</t>
  </si>
  <si>
    <t>740300</t>
  </si>
  <si>
    <t>%,V740400</t>
  </si>
  <si>
    <t>Classroom Equip - Non Capital</t>
  </si>
  <si>
    <t>740400</t>
  </si>
  <si>
    <t>%,V740500</t>
  </si>
  <si>
    <t>Laboratory - Non Capital</t>
  </si>
  <si>
    <t>740500</t>
  </si>
  <si>
    <t>%,V740600</t>
  </si>
  <si>
    <t>Furniture - Non Capital</t>
  </si>
  <si>
    <t>740600</t>
  </si>
  <si>
    <t>%,V740800</t>
  </si>
  <si>
    <t>M&amp;R equipment non-capital</t>
  </si>
  <si>
    <t>740800</t>
  </si>
  <si>
    <t>%,V740900</t>
  </si>
  <si>
    <t>Misc Facilities Charges &lt; 5000</t>
  </si>
  <si>
    <t>740900</t>
  </si>
  <si>
    <t>%,V741000</t>
  </si>
  <si>
    <t>Crop expense</t>
  </si>
  <si>
    <t>741000</t>
  </si>
  <si>
    <t>%,V741100</t>
  </si>
  <si>
    <t>Seeds</t>
  </si>
  <si>
    <t>741100</t>
  </si>
  <si>
    <t>%,V741200</t>
  </si>
  <si>
    <t>Custom harvesting</t>
  </si>
  <si>
    <t>741200</t>
  </si>
  <si>
    <t>%,V741300</t>
  </si>
  <si>
    <t>Irrigation supplies</t>
  </si>
  <si>
    <t>741300</t>
  </si>
  <si>
    <t>%,V741400</t>
  </si>
  <si>
    <t>Fertilizer &amp; chemicals</t>
  </si>
  <si>
    <t>741400</t>
  </si>
  <si>
    <t>%,V741500</t>
  </si>
  <si>
    <t>Crop expense A-21 exclusion</t>
  </si>
  <si>
    <t>741500</t>
  </si>
  <si>
    <t>%,V741600</t>
  </si>
  <si>
    <t>Rent/Lease Office Equipment</t>
  </si>
  <si>
    <t>741600</t>
  </si>
  <si>
    <t>%,V741610</t>
  </si>
  <si>
    <t>Rent/Lease Office Equip A-21</t>
  </si>
  <si>
    <t>741610</t>
  </si>
  <si>
    <t>%,V741620</t>
  </si>
  <si>
    <t>Rent Patient Tables/Mattresses</t>
  </si>
  <si>
    <t>741620</t>
  </si>
  <si>
    <t>%,V742000</t>
  </si>
  <si>
    <t>Other misc expense</t>
  </si>
  <si>
    <t>742000</t>
  </si>
  <si>
    <t>%,V742100</t>
  </si>
  <si>
    <t>Interest expense-internal loan</t>
  </si>
  <si>
    <t>742100</t>
  </si>
  <si>
    <t>%,V742101</t>
  </si>
  <si>
    <t>Vendor Discounts-Earned/Lost</t>
  </si>
  <si>
    <t>742101</t>
  </si>
  <si>
    <t>%,V742106</t>
  </si>
  <si>
    <t>Nurse Recruiting Tuition Expen</t>
  </si>
  <si>
    <t>742106</t>
  </si>
  <si>
    <t>%,V742200</t>
  </si>
  <si>
    <t>Commissions</t>
  </si>
  <si>
    <t>742200</t>
  </si>
  <si>
    <t>%,V742300</t>
  </si>
  <si>
    <t>Contracts</t>
  </si>
  <si>
    <t>742300</t>
  </si>
  <si>
    <t>%,V742400</t>
  </si>
  <si>
    <t>Payouts</t>
  </si>
  <si>
    <t>742400</t>
  </si>
  <si>
    <t>%,V742500</t>
  </si>
  <si>
    <t>Guarantees/options</t>
  </si>
  <si>
    <t>742500</t>
  </si>
  <si>
    <t>%,V742600</t>
  </si>
  <si>
    <t>Service charge</t>
  </si>
  <si>
    <t>742600</t>
  </si>
  <si>
    <t>%,V742700</t>
  </si>
  <si>
    <t>Overage/shortage - Expenditure</t>
  </si>
  <si>
    <t>742700</t>
  </si>
  <si>
    <t>%,V742850</t>
  </si>
  <si>
    <t>JCAHO Expenses</t>
  </si>
  <si>
    <t>742850</t>
  </si>
  <si>
    <t>%,V742860</t>
  </si>
  <si>
    <t>Bad Debt Expense</t>
  </si>
  <si>
    <t>742860</t>
  </si>
  <si>
    <t>%,V742900</t>
  </si>
  <si>
    <t>FRA expense</t>
  </si>
  <si>
    <t>742900</t>
  </si>
  <si>
    <t>%,V743000</t>
  </si>
  <si>
    <t>Semester break expense</t>
  </si>
  <si>
    <t>743000</t>
  </si>
  <si>
    <t>%,V743100</t>
  </si>
  <si>
    <t>Field day</t>
  </si>
  <si>
    <t>743100</t>
  </si>
  <si>
    <t>%,V743200</t>
  </si>
  <si>
    <t>Awards</t>
  </si>
  <si>
    <t>743200</t>
  </si>
  <si>
    <t>%,V743300</t>
  </si>
  <si>
    <t>Other dept exp A-21 exclusion</t>
  </si>
  <si>
    <t>743300</t>
  </si>
  <si>
    <t>%,V743400</t>
  </si>
  <si>
    <t>Obsolete inventory</t>
  </si>
  <si>
    <t>743400</t>
  </si>
  <si>
    <t>%,V743500</t>
  </si>
  <si>
    <t>Book loan</t>
  </si>
  <si>
    <t>743500</t>
  </si>
  <si>
    <t>%,V743600</t>
  </si>
  <si>
    <t>Bank service charges</t>
  </si>
  <si>
    <t>743600</t>
  </si>
  <si>
    <t>%,V743700</t>
  </si>
  <si>
    <t>Credit card charges</t>
  </si>
  <si>
    <t>743700</t>
  </si>
  <si>
    <t>%,V743800</t>
  </si>
  <si>
    <t>Freight(UPS)</t>
  </si>
  <si>
    <t>743800</t>
  </si>
  <si>
    <t>%,V743900</t>
  </si>
  <si>
    <t>Gain/loss on credit requests</t>
  </si>
  <si>
    <t>743900</t>
  </si>
  <si>
    <t>%,V743950</t>
  </si>
  <si>
    <t>UBI Tax Expense</t>
  </si>
  <si>
    <t>743950</t>
  </si>
  <si>
    <t>%,V743999</t>
  </si>
  <si>
    <t>Other Expenditures</t>
  </si>
  <si>
    <t>743999</t>
  </si>
  <si>
    <t>%,V750000</t>
  </si>
  <si>
    <t>Professional services</t>
  </si>
  <si>
    <t>750000</t>
  </si>
  <si>
    <t>%,V750100</t>
  </si>
  <si>
    <t>Consulting services</t>
  </si>
  <si>
    <t>750100</t>
  </si>
  <si>
    <t>%,V750110</t>
  </si>
  <si>
    <t>Consulting Travel-Non Taxable</t>
  </si>
  <si>
    <t>750110</t>
  </si>
  <si>
    <t>%,V750120</t>
  </si>
  <si>
    <t>Research Participant Fee</t>
  </si>
  <si>
    <t>750120</t>
  </si>
  <si>
    <t>%,V750200</t>
  </si>
  <si>
    <t>Interpreter services</t>
  </si>
  <si>
    <t>750200</t>
  </si>
  <si>
    <t>%,V750300</t>
  </si>
  <si>
    <t>Moving services</t>
  </si>
  <si>
    <t>750300</t>
  </si>
  <si>
    <t>%,V750400</t>
  </si>
  <si>
    <t>Locksmith services</t>
  </si>
  <si>
    <t>750400</t>
  </si>
  <si>
    <t>%,V750500</t>
  </si>
  <si>
    <t>Recycling pick-up</t>
  </si>
  <si>
    <t>750500</t>
  </si>
  <si>
    <t>%,V750600</t>
  </si>
  <si>
    <t>Brinks services</t>
  </si>
  <si>
    <t>750600</t>
  </si>
  <si>
    <t>%,V750700</t>
  </si>
  <si>
    <t>Energy administration</t>
  </si>
  <si>
    <t>750700</t>
  </si>
  <si>
    <t>%,V750800</t>
  </si>
  <si>
    <t>Trash removal/hauling</t>
  </si>
  <si>
    <t>750800</t>
  </si>
  <si>
    <t>%,V750900</t>
  </si>
  <si>
    <t>Other professional fees</t>
  </si>
  <si>
    <t>750900</t>
  </si>
  <si>
    <t>%,V751000</t>
  </si>
  <si>
    <t>Temp services</t>
  </si>
  <si>
    <t>751000</t>
  </si>
  <si>
    <t>%,V751100</t>
  </si>
  <si>
    <t>Security</t>
  </si>
  <si>
    <t>751100</t>
  </si>
  <si>
    <t>%,V751200</t>
  </si>
  <si>
    <t>Continuing Ed Support</t>
  </si>
  <si>
    <t>751200</t>
  </si>
  <si>
    <t>%,V751300</t>
  </si>
  <si>
    <t>Speaker honorium</t>
  </si>
  <si>
    <t>751300</t>
  </si>
  <si>
    <t>%,V751400</t>
  </si>
  <si>
    <t>Profess Serv-A-21 exclusion</t>
  </si>
  <si>
    <t>751400</t>
  </si>
  <si>
    <t>%,V753002</t>
  </si>
  <si>
    <t>Hospital professional services</t>
  </si>
  <si>
    <t>753002</t>
  </si>
  <si>
    <t>%,V753020</t>
  </si>
  <si>
    <t>Hosp-Outsource Fees</t>
  </si>
  <si>
    <t>753020</t>
  </si>
  <si>
    <t>%,V753030</t>
  </si>
  <si>
    <t>Hosp-Statement Fees</t>
  </si>
  <si>
    <t>753030</t>
  </si>
  <si>
    <t>%,V753050</t>
  </si>
  <si>
    <t>Hosp-purchased patient service</t>
  </si>
  <si>
    <t>753050</t>
  </si>
  <si>
    <t>%,V753100</t>
  </si>
  <si>
    <t>Non-tax bad debt recovery Hosp</t>
  </si>
  <si>
    <t>436025</t>
  </si>
  <si>
    <t>%,V460001</t>
  </si>
  <si>
    <t>Revenue deductions</t>
  </si>
  <si>
    <t>460001</t>
  </si>
  <si>
    <t>%,V463000</t>
  </si>
  <si>
    <t>Revenue deduct-non-taxable</t>
  </si>
  <si>
    <t>463000</t>
  </si>
  <si>
    <t>%,V465000</t>
  </si>
  <si>
    <t>Rev ded-returns &amp; adjustments</t>
  </si>
  <si>
    <t>465000</t>
  </si>
  <si>
    <t>%,LACTUALS,SYTD,R,FACCOUNT,TGASB_34_35,NFEDERAL GRANTS</t>
  </si>
  <si>
    <t>Federal Grants and Contracts</t>
  </si>
  <si>
    <t>%,LACTUALS,SYTD,R,FACCOUNT,TGASB_34_35,NOTHER GOVT GRANTS,NSTATE GRANTS</t>
  </si>
  <si>
    <t>State and Local Grants and Contracts</t>
  </si>
  <si>
    <t>%,LACTUALS,SYTD,R,FACCOUNT,TGASB_34_35,NPRIVATE GRANTS</t>
  </si>
  <si>
    <t>Private Grants and Contracts</t>
  </si>
  <si>
    <t>%,V420100</t>
  </si>
  <si>
    <t>Taxable Primary sales aux/educ</t>
  </si>
  <si>
    <t>420100</t>
  </si>
  <si>
    <t>%,V420200</t>
  </si>
  <si>
    <t>Taxable Primary-athletic sales</t>
  </si>
  <si>
    <t>420200</t>
  </si>
  <si>
    <t>%,V420400</t>
  </si>
  <si>
    <t>Taxable Primary-concert ticket</t>
  </si>
  <si>
    <t>420400</t>
  </si>
  <si>
    <t>%,V421300</t>
  </si>
  <si>
    <t>Taxable Primary-ticket sales</t>
  </si>
  <si>
    <t>421300</t>
  </si>
  <si>
    <t>%,V430000</t>
  </si>
  <si>
    <t>Non Taxable sales</t>
  </si>
  <si>
    <t>430000</t>
  </si>
  <si>
    <t>%,V431200</t>
  </si>
  <si>
    <t>Non Taxable-conference revenue</t>
  </si>
  <si>
    <t>431200</t>
  </si>
  <si>
    <t>%,V431400</t>
  </si>
  <si>
    <t>Non Taxable-department charges</t>
  </si>
  <si>
    <t>431400</t>
  </si>
  <si>
    <t>%,V431600</t>
  </si>
  <si>
    <t>Non Taxable-hous room &amp; board</t>
  </si>
  <si>
    <t>431600</t>
  </si>
  <si>
    <t>%,V432100</t>
  </si>
  <si>
    <t>Non Tax-parking fees-other</t>
  </si>
  <si>
    <t>432100</t>
  </si>
  <si>
    <t>%,V432200</t>
  </si>
  <si>
    <t>Non Taxable-user fees</t>
  </si>
  <si>
    <t>432200</t>
  </si>
  <si>
    <t>%,R,FACCOUNT,TGASB_34_35,X,NSALES OF AUX/EDUC</t>
  </si>
  <si>
    <t>Sales and Services of Education Activities</t>
  </si>
  <si>
    <t>Auxiliary Enterprises:</t>
  </si>
  <si>
    <t xml:space="preserve">   Patient Medical Services</t>
  </si>
  <si>
    <t xml:space="preserve">   Housing and Dining Services</t>
  </si>
  <si>
    <t xml:space="preserve">   Bookstores</t>
  </si>
  <si>
    <t>%,R,FACCOUNT,TGASB_34_35,X,NPATIENT MED SERV</t>
  </si>
  <si>
    <t xml:space="preserve">   Other Medical Services</t>
  </si>
  <si>
    <t xml:space="preserve">   Other Auxiliary Enterprises</t>
  </si>
  <si>
    <t>%,V440100</t>
  </si>
  <si>
    <t>Interest - notes rec students</t>
  </si>
  <si>
    <t>440100</t>
  </si>
  <si>
    <t>%,V440200</t>
  </si>
  <si>
    <t>Interest - notes rec - other</t>
  </si>
  <si>
    <t>440200</t>
  </si>
  <si>
    <t>%,V441000</t>
  </si>
  <si>
    <t>Principal-not rec-teach canc&gt;</t>
  </si>
  <si>
    <t>441000</t>
  </si>
  <si>
    <t>%,V441100</t>
  </si>
  <si>
    <t>Principal-notes rec-head start</t>
  </si>
  <si>
    <t>441100</t>
  </si>
  <si>
    <t>%,V441200</t>
  </si>
  <si>
    <t>Principal-notes rec-law enforc</t>
  </si>
  <si>
    <t>441200</t>
  </si>
  <si>
    <t>%,V441300</t>
  </si>
  <si>
    <t>Principal-notes rec-teach-cert</t>
  </si>
  <si>
    <t>441300</t>
  </si>
  <si>
    <t>%,V441400</t>
  </si>
  <si>
    <t>Principal-notes rec-nurse/medt</t>
  </si>
  <si>
    <t>441400</t>
  </si>
  <si>
    <t>%,V441500</t>
  </si>
  <si>
    <t>Principal-notes rec-peace corp</t>
  </si>
  <si>
    <t>441500</t>
  </si>
  <si>
    <t>%,V441600</t>
  </si>
  <si>
    <t>Principal-notes rec-chld/fam/e</t>
  </si>
  <si>
    <t>441600</t>
  </si>
  <si>
    <t>%,V891100</t>
  </si>
  <si>
    <t>Prin cancell-death-fed loans</t>
  </si>
  <si>
    <t>891100</t>
  </si>
  <si>
    <t>%,V891200</t>
  </si>
  <si>
    <t>Prin cancellation-disability</t>
  </si>
  <si>
    <t>891200</t>
  </si>
  <si>
    <t>%,V891300</t>
  </si>
  <si>
    <t>Prin cancellation-bankruptcy</t>
  </si>
  <si>
    <t>891300</t>
  </si>
  <si>
    <t>%,V891400</t>
  </si>
  <si>
    <t>Prin canc-univ loan bad debt</t>
  </si>
  <si>
    <t>891400</t>
  </si>
  <si>
    <t>%,V891500</t>
  </si>
  <si>
    <t>Prin cancellation-assigned</t>
  </si>
  <si>
    <t>891500</t>
  </si>
  <si>
    <t>%,V891600</t>
  </si>
  <si>
    <t>Prin cancellation-low balance</t>
  </si>
  <si>
    <t>891600</t>
  </si>
  <si>
    <t>%,V891900</t>
  </si>
  <si>
    <t>Prin cancel-teacher &gt;7/1/72</t>
  </si>
  <si>
    <t>891900</t>
  </si>
  <si>
    <t>%,V892000</t>
  </si>
  <si>
    <t>Prin cancellation-headstart</t>
  </si>
  <si>
    <t>892000</t>
  </si>
  <si>
    <t>%,V892100</t>
  </si>
  <si>
    <t>Prin cancel-law enforcement</t>
  </si>
  <si>
    <t>892100</t>
  </si>
  <si>
    <t>%,V892200</t>
  </si>
  <si>
    <t>Prin canc-teacher-certain sub</t>
  </si>
  <si>
    <t>892200</t>
  </si>
  <si>
    <t>%,V892300</t>
  </si>
  <si>
    <t>Prin cancel-nurse/med tech</t>
  </si>
  <si>
    <t>892300</t>
  </si>
  <si>
    <t>%,V892400</t>
  </si>
  <si>
    <t>Princ cancellation-peace corps</t>
  </si>
  <si>
    <t>892400</t>
  </si>
  <si>
    <t>%,V892500</t>
  </si>
  <si>
    <t>Prin cancellation-HRI/EI</t>
  </si>
  <si>
    <t>892500</t>
  </si>
  <si>
    <t>%,V892600</t>
  </si>
  <si>
    <t>Interest cancellation-death</t>
  </si>
  <si>
    <t>892600</t>
  </si>
  <si>
    <t>%,V892700</t>
  </si>
  <si>
    <t>Interest cancellation-disabili</t>
  </si>
  <si>
    <t>892700</t>
  </si>
  <si>
    <t>%,V892800</t>
  </si>
  <si>
    <t>Interest cancellation-bankrupt</t>
  </si>
  <si>
    <t>892800</t>
  </si>
  <si>
    <t>%,V892900</t>
  </si>
  <si>
    <t>Prin cancel-integr res loans</t>
  </si>
  <si>
    <t>892900</t>
  </si>
  <si>
    <t>%,V893300</t>
  </si>
  <si>
    <t>Int cancellation-assigned</t>
  </si>
  <si>
    <t>893300</t>
  </si>
  <si>
    <t>%,V893400</t>
  </si>
  <si>
    <t>Int cancellation-low balance</t>
  </si>
  <si>
    <t>893400</t>
  </si>
  <si>
    <t>%,R,FACCOUNT,TGASB_34_35,X,NINTEREST NOTES REC,NLOAN FUND DEDUCT</t>
  </si>
  <si>
    <t>Notes Receivable Interest Income, net of Fees</t>
  </si>
  <si>
    <t>%,V494001</t>
  </si>
  <si>
    <t>Misc Revenue</t>
  </si>
  <si>
    <t>494001</t>
  </si>
  <si>
    <t>%,V494100</t>
  </si>
  <si>
    <t>Misc Revenue-tax primary Loc</t>
  </si>
  <si>
    <t>494100</t>
  </si>
  <si>
    <t>%,V494500</t>
  </si>
  <si>
    <t>Misc Revenue-tax non-prim loc</t>
  </si>
  <si>
    <t>494500</t>
  </si>
  <si>
    <t>%,V495000</t>
  </si>
  <si>
    <t>Misc Revenue-non taxable</t>
  </si>
  <si>
    <t>495000</t>
  </si>
  <si>
    <t>%,V495050</t>
  </si>
  <si>
    <t>Royalties</t>
  </si>
  <si>
    <t>495050</t>
  </si>
  <si>
    <t>%,V495300</t>
  </si>
  <si>
    <t>Non tax misc rev-rental income</t>
  </si>
  <si>
    <t>495300</t>
  </si>
  <si>
    <t>%,V495400</t>
  </si>
  <si>
    <t>Non tax misc rev-clearing</t>
  </si>
  <si>
    <t>495400</t>
  </si>
  <si>
    <t>%,V495600</t>
  </si>
  <si>
    <t>Non tax m r-freight income</t>
  </si>
  <si>
    <t>495600</t>
  </si>
  <si>
    <t>%,V496999</t>
  </si>
  <si>
    <t>Other revenues</t>
  </si>
  <si>
    <t>496999</t>
  </si>
  <si>
    <t>%,V971000</t>
  </si>
  <si>
    <t>Univ Cost Sharing DC-Salaries</t>
  </si>
  <si>
    <t>971000</t>
  </si>
  <si>
    <t>%,V972000</t>
  </si>
  <si>
    <t>Univ Cost Shar DC-Fringe Ben</t>
  </si>
  <si>
    <t>972000</t>
  </si>
  <si>
    <t>%,V973000</t>
  </si>
  <si>
    <t>Univ Cost Sharing DC-Other</t>
  </si>
  <si>
    <t>973000</t>
  </si>
  <si>
    <t>%,V974000</t>
  </si>
  <si>
    <t>Non-Univ In-Kind Match</t>
  </si>
  <si>
    <t>974000</t>
  </si>
  <si>
    <t>%,V981000</t>
  </si>
  <si>
    <t>Indirect Costs-Grantor</t>
  </si>
  <si>
    <t>981000</t>
  </si>
  <si>
    <t>%,V982000</t>
  </si>
  <si>
    <t>Indirect Costs-University</t>
  </si>
  <si>
    <t>982000</t>
  </si>
  <si>
    <t>%,V991000</t>
  </si>
  <si>
    <t>Cost Shar Offsets-IDC C/S Univ</t>
  </si>
  <si>
    <t>991000</t>
  </si>
  <si>
    <t>%,V992000</t>
  </si>
  <si>
    <t>Cost S Offsets-IDC C/S Grantee</t>
  </si>
  <si>
    <t>992000</t>
  </si>
  <si>
    <t>%,V993000</t>
  </si>
  <si>
    <t>Cost Shar Ofsts-IDC C/S Granto</t>
  </si>
  <si>
    <t>993000</t>
  </si>
  <si>
    <t>%,V994000</t>
  </si>
  <si>
    <t>Cost SharNon-UnivIn-Kind Match</t>
  </si>
  <si>
    <t>994000</t>
  </si>
  <si>
    <t>%,R,FACCOUNT,TGASB_34_35,X,NOTHER OPERATING REV</t>
  </si>
  <si>
    <t>Other Operating Revenues</t>
  </si>
  <si>
    <t xml:space="preserve">       Total Operating Revenues</t>
  </si>
  <si>
    <t>Operating Expenses:</t>
  </si>
  <si>
    <t>%,V700001</t>
  </si>
  <si>
    <t>S &amp; W - Teaching &amp; Research</t>
  </si>
  <si>
    <t>700001</t>
  </si>
  <si>
    <t>%,V701000</t>
  </si>
  <si>
    <t>S&amp;W-Rank Fac(tenure &amp; ten tr)</t>
  </si>
  <si>
    <t>701000</t>
  </si>
  <si>
    <t>%,V702000</t>
  </si>
  <si>
    <t>S&amp;W-Ranked Faculty - other</t>
  </si>
  <si>
    <t>702000</t>
  </si>
  <si>
    <t>%,V703000</t>
  </si>
  <si>
    <t>S&amp;W-Other Teach &amp; Res Staff</t>
  </si>
  <si>
    <t>703000</t>
  </si>
  <si>
    <t>%,V704000</t>
  </si>
  <si>
    <t>S&amp;W-GTA's/GRA's</t>
  </si>
  <si>
    <t>704000</t>
  </si>
  <si>
    <t>%,V705000</t>
  </si>
  <si>
    <t>S&amp;W-Admin &amp; Support</t>
  </si>
  <si>
    <t>705000</t>
  </si>
  <si>
    <t>%,V705100</t>
  </si>
  <si>
    <t>S&amp;W-Exempt executive/admin</t>
  </si>
  <si>
    <t>705100</t>
  </si>
  <si>
    <t>%,V705200</t>
  </si>
  <si>
    <t>S&amp;W-Exempt professional</t>
  </si>
  <si>
    <t>705200</t>
  </si>
  <si>
    <t>%,V705300</t>
  </si>
  <si>
    <t>S&amp;W-Capitalized Costs</t>
  </si>
  <si>
    <t>705300</t>
  </si>
  <si>
    <t>%,V706000</t>
  </si>
  <si>
    <t>S&amp;W-Non-Exempt</t>
  </si>
  <si>
    <t>706000</t>
  </si>
  <si>
    <t>%,V706200</t>
  </si>
  <si>
    <t>S&amp;W-Non-Exempt technical</t>
  </si>
  <si>
    <t>706200</t>
  </si>
  <si>
    <t>%,V706300</t>
  </si>
  <si>
    <t>S&amp;W-Office/clerical</t>
  </si>
  <si>
    <t>706300</t>
  </si>
  <si>
    <t>%,V706400</t>
  </si>
  <si>
    <t>S&amp;W-Non-Exempt crafts &amp; trades</t>
  </si>
  <si>
    <t>706400</t>
  </si>
  <si>
    <t>%,V706500</t>
  </si>
  <si>
    <t>S&amp;W-Non-Exempt service</t>
  </si>
  <si>
    <t>706500</t>
  </si>
  <si>
    <t>%,V707100</t>
  </si>
  <si>
    <t>S&amp;W-Student employees</t>
  </si>
  <si>
    <t>707100</t>
  </si>
  <si>
    <t>%,V708000</t>
  </si>
  <si>
    <t>S&amp;W-Other</t>
  </si>
  <si>
    <t>708000</t>
  </si>
  <si>
    <t>%,V708200</t>
  </si>
  <si>
    <t>S&amp;W-Accrued vacation</t>
  </si>
  <si>
    <t>708200</t>
  </si>
  <si>
    <t>%,V708300</t>
  </si>
  <si>
    <t>S&amp;W-Non-payroll salaries</t>
  </si>
  <si>
    <t>708300</t>
  </si>
  <si>
    <t>%,V708400</t>
  </si>
  <si>
    <t>S&amp;W - Incentive Pay</t>
  </si>
  <si>
    <t>708400</t>
  </si>
  <si>
    <t>%,V708500</t>
  </si>
  <si>
    <t>S&amp;W - Transition Pay</t>
  </si>
  <si>
    <t>708500</t>
  </si>
  <si>
    <t>%,FACCOUNT,TGASB_34_35,X,NSALARIES</t>
  </si>
  <si>
    <t>Salaries and Wages</t>
  </si>
  <si>
    <t>%,V710000</t>
  </si>
  <si>
    <t>Staff Benefits</t>
  </si>
  <si>
    <t>710000</t>
  </si>
  <si>
    <t>%,V710100</t>
  </si>
  <si>
    <t>SB-Ranked Fac (ten &amp; ten tr)</t>
  </si>
  <si>
    <t>710100</t>
  </si>
  <si>
    <t>%,V710200</t>
  </si>
  <si>
    <t>SB-Ranked Faculty - other</t>
  </si>
  <si>
    <t>710200</t>
  </si>
  <si>
    <t>%,V710300</t>
  </si>
  <si>
    <t>SB-Other teaching and research</t>
  </si>
  <si>
    <t>710300</t>
  </si>
  <si>
    <t>%,V710400</t>
  </si>
  <si>
    <t>SB-GTA's/GRA's</t>
  </si>
  <si>
    <t>710400</t>
  </si>
  <si>
    <t>%,V710500</t>
  </si>
  <si>
    <t>SB-Exempt executive/admin</t>
  </si>
  <si>
    <t>710500</t>
  </si>
  <si>
    <t>%,V710600</t>
  </si>
  <si>
    <t>SB-Exempt professional</t>
  </si>
  <si>
    <t>710600</t>
  </si>
  <si>
    <t>%,V710700</t>
  </si>
  <si>
    <t>SB-Capitalized Costs</t>
  </si>
  <si>
    <t>710700</t>
  </si>
  <si>
    <t>%,V710800</t>
  </si>
  <si>
    <t>SB-Non-exempt technical</t>
  </si>
  <si>
    <t>710800</t>
  </si>
  <si>
    <t>%,V710900</t>
  </si>
  <si>
    <t>SB-Non-exempt office/clerical</t>
  </si>
  <si>
    <t>710900</t>
  </si>
  <si>
    <t>%,V711000</t>
  </si>
  <si>
    <t>SB-Non-exempt crafts and trade</t>
  </si>
  <si>
    <t>711000</t>
  </si>
  <si>
    <t>%,V711100</t>
  </si>
  <si>
    <t>SB-Non-exempt service</t>
  </si>
  <si>
    <t>Scholarships and Fellowships</t>
  </si>
  <si>
    <t>%,V501000</t>
  </si>
  <si>
    <t>Equipment assets offset</t>
  </si>
  <si>
    <t>501000</t>
  </si>
  <si>
    <t>%,V502000</t>
  </si>
  <si>
    <t>Building, Infra, CIP offset</t>
  </si>
  <si>
    <t>502000</t>
  </si>
  <si>
    <t>%,V503000</t>
  </si>
  <si>
    <t>Land offset</t>
  </si>
  <si>
    <t>503000</t>
  </si>
  <si>
    <t>%,V504000</t>
  </si>
  <si>
    <t>Library Books offset</t>
  </si>
  <si>
    <t>504000</t>
  </si>
  <si>
    <t>%,V505000</t>
  </si>
  <si>
    <t>Livestock offset</t>
  </si>
  <si>
    <t>505000</t>
  </si>
  <si>
    <t>%,V505500</t>
  </si>
  <si>
    <t>Artwork offset</t>
  </si>
  <si>
    <t>505500</t>
  </si>
  <si>
    <t>%,V770000</t>
  </si>
  <si>
    <t>Equipment &gt; $5,000</t>
  </si>
  <si>
    <t>770000</t>
  </si>
  <si>
    <t>%,V770100</t>
  </si>
  <si>
    <t>Trade In Allowance</t>
  </si>
  <si>
    <t>770100</t>
  </si>
  <si>
    <t>%,V777100</t>
  </si>
  <si>
    <t>Computers - Capital</t>
  </si>
  <si>
    <t>777100</t>
  </si>
  <si>
    <t>%,V777200</t>
  </si>
  <si>
    <t>Software - Capital</t>
  </si>
  <si>
    <t>777200</t>
  </si>
  <si>
    <t>%,V777300</t>
  </si>
  <si>
    <t>Office Equipment - Capital</t>
  </si>
  <si>
    <t>777300</t>
  </si>
  <si>
    <t>%,V777400</t>
  </si>
  <si>
    <t>Other Equipment - Capital</t>
  </si>
  <si>
    <t>777400</t>
  </si>
  <si>
    <t>%,V777600</t>
  </si>
  <si>
    <t>Laboratory - Capital</t>
  </si>
  <si>
    <t>777600</t>
  </si>
  <si>
    <t>%,V777700</t>
  </si>
  <si>
    <t>Furniture - Capital</t>
  </si>
  <si>
    <t>777700</t>
  </si>
  <si>
    <t>%,V777800</t>
  </si>
  <si>
    <t>Vehicles - Capital</t>
  </si>
  <si>
    <t>777800</t>
  </si>
  <si>
    <t>%,V777900</t>
  </si>
  <si>
    <t>Field &amp; facilities equip - Cap</t>
  </si>
  <si>
    <t>777900</t>
  </si>
  <si>
    <t>%,V778000</t>
  </si>
  <si>
    <t>Equipment M &amp; R Capital</t>
  </si>
  <si>
    <t>778000</t>
  </si>
  <si>
    <t>%,V780000</t>
  </si>
  <si>
    <t>Library acquisitions</t>
  </si>
  <si>
    <t>780000</t>
  </si>
  <si>
    <t>%,V788100</t>
  </si>
  <si>
    <t>Library Acquisition-Capital</t>
  </si>
  <si>
    <t>788100</t>
  </si>
  <si>
    <t>%,V790001</t>
  </si>
  <si>
    <t>Facilities &amp; capital imprvmnts</t>
  </si>
  <si>
    <t>790001</t>
  </si>
  <si>
    <t>%,V793000</t>
  </si>
  <si>
    <t>Landscape/Grounds capital</t>
  </si>
  <si>
    <t>793000</t>
  </si>
  <si>
    <t>%,V796500</t>
  </si>
  <si>
    <t>Bldg reno/rehab capital</t>
  </si>
  <si>
    <t>796500</t>
  </si>
  <si>
    <t>%,V797000</t>
  </si>
  <si>
    <t>Bldg repair - capital</t>
  </si>
  <si>
    <t>797000</t>
  </si>
  <si>
    <t>%,V798000</t>
  </si>
  <si>
    <t>Utility dist-capital</t>
  </si>
  <si>
    <t>798000</t>
  </si>
  <si>
    <t>%,V798500</t>
  </si>
  <si>
    <t>798500</t>
  </si>
  <si>
    <t>%,V799000</t>
  </si>
  <si>
    <t>New construction proj-building</t>
  </si>
  <si>
    <t>799000</t>
  </si>
  <si>
    <t>%,V799500</t>
  </si>
  <si>
    <t>Other capital improvements</t>
  </si>
  <si>
    <t>799500</t>
  </si>
  <si>
    <t>%,V799600</t>
  </si>
  <si>
    <t>Artwork &amp; Museum Objects &gt;5000</t>
  </si>
  <si>
    <t>799600</t>
  </si>
  <si>
    <t>%,FACCOUNT,TGASB_34_35,X,NCAPITAL ASSETS,NCAPITAL OFFSET</t>
  </si>
  <si>
    <t>Capital Expense</t>
  </si>
  <si>
    <t>%,V821000</t>
  </si>
  <si>
    <t>Building depreciation</t>
  </si>
  <si>
    <t>821000</t>
  </si>
  <si>
    <t>%,V822000</t>
  </si>
  <si>
    <t>Equipment depreciation</t>
  </si>
  <si>
    <t>822000</t>
  </si>
  <si>
    <t>%,V822500</t>
  </si>
  <si>
    <t>Infrastructure depreciation</t>
  </si>
  <si>
    <t>822500</t>
  </si>
  <si>
    <t>%,FACCOUNT,TGASB_34_35,X,NDEPR</t>
  </si>
  <si>
    <t xml:space="preserve">Depreciation </t>
  </si>
  <si>
    <t xml:space="preserve">       Total Operating Expenses</t>
  </si>
  <si>
    <t xml:space="preserve">Operating Income (Loss) before State Appropriations </t>
  </si>
  <si>
    <t xml:space="preserve">   and Nonoperating Revenues (Expenses) and Transfers</t>
  </si>
  <si>
    <t>State Appropriations</t>
  </si>
  <si>
    <t xml:space="preserve">Operating Income (Loss) after State Appropriations, </t>
  </si>
  <si>
    <t xml:space="preserve">   before Nonoperating Revenues (Expenses) and Transfers</t>
  </si>
  <si>
    <t>Nonoperating Revenues (Expenses):</t>
  </si>
  <si>
    <t>%,V410000</t>
  </si>
  <si>
    <t>Fed Ag Experiment Sta approp</t>
  </si>
  <si>
    <t>410000</t>
  </si>
  <si>
    <t>%,V410100</t>
  </si>
  <si>
    <t>Federal Coop Extension approp</t>
  </si>
  <si>
    <t>410100</t>
  </si>
  <si>
    <t>%,V410200</t>
  </si>
  <si>
    <t>Federal other approp</t>
  </si>
  <si>
    <t>410200</t>
  </si>
  <si>
    <t>%,R,FACCOUNT,TGASB_34_35,X,NFEDERAL APPROPS</t>
  </si>
  <si>
    <t>Federal Appropriations</t>
  </si>
  <si>
    <t>%,V470000</t>
  </si>
  <si>
    <t>Endowment income</t>
  </si>
  <si>
    <t>470000</t>
  </si>
  <si>
    <t>%,V470100</t>
  </si>
  <si>
    <t>Endowment income-balanced pool</t>
  </si>
  <si>
    <t>470100</t>
  </si>
  <si>
    <t>%,V470200</t>
  </si>
  <si>
    <t>Endowment income - fixed pool</t>
  </si>
  <si>
    <t>470200</t>
  </si>
  <si>
    <t>%,V470300</t>
  </si>
  <si>
    <t>Endowment income -annual distr</t>
  </si>
  <si>
    <t>470300</t>
  </si>
  <si>
    <t>%,V470400</t>
  </si>
  <si>
    <t>Endowment income -state match</t>
  </si>
  <si>
    <t>470400</t>
  </si>
  <si>
    <t>%,V470500</t>
  </si>
  <si>
    <t>Endowment income -sep invested</t>
  </si>
  <si>
    <t>470500</t>
  </si>
  <si>
    <t>%,V470600</t>
  </si>
  <si>
    <t>Endow Income-Spec Instructions</t>
  </si>
  <si>
    <t>470600</t>
  </si>
  <si>
    <t>%,V470700</t>
  </si>
  <si>
    <t>Endow Income-Pooled Income Fnd</t>
  </si>
  <si>
    <t>470700</t>
  </si>
  <si>
    <t>%,V470800</t>
  </si>
  <si>
    <t>Endow Income-Commingled Muni</t>
  </si>
  <si>
    <t>470800</t>
  </si>
  <si>
    <t>%,V470900</t>
  </si>
  <si>
    <t>Endow Inc- U S Government Pool</t>
  </si>
  <si>
    <t>470900</t>
  </si>
  <si>
    <t>%,V475000</t>
  </si>
  <si>
    <t>Investment income</t>
  </si>
  <si>
    <t>475000</t>
  </si>
  <si>
    <t>%,V475100</t>
  </si>
  <si>
    <t>Investment income-general pool</t>
  </si>
  <si>
    <t>475100</t>
  </si>
  <si>
    <t>%,V475200</t>
  </si>
  <si>
    <t>Investment income-cap proj nts</t>
  </si>
  <si>
    <t>475200</t>
  </si>
  <si>
    <t>%,V475300</t>
  </si>
  <si>
    <t>Investment income-pool 3</t>
  </si>
  <si>
    <t>475300</t>
  </si>
  <si>
    <t>%,V475400</t>
  </si>
  <si>
    <t>Investment inc-mineral rights</t>
  </si>
  <si>
    <t>475400</t>
  </si>
  <si>
    <t>%,V475500</t>
  </si>
  <si>
    <t>Investment inc-retirement fund</t>
  </si>
  <si>
    <t>475500</t>
  </si>
  <si>
    <t>%,V475600</t>
  </si>
  <si>
    <t>Real gain(loss)-sale of invest</t>
  </si>
  <si>
    <t>475600</t>
  </si>
  <si>
    <t>%,V475700</t>
  </si>
  <si>
    <t>Unrealized gain(loss)</t>
  </si>
  <si>
    <t>475700</t>
  </si>
  <si>
    <t>%,R,FACCOUNT,TGASB_34_35,X,NINVEST &amp; ENDOW INC</t>
  </si>
  <si>
    <t>Investment and Endowment Income</t>
  </si>
  <si>
    <t>Private Gifts</t>
  </si>
  <si>
    <t>%,V506000</t>
  </si>
  <si>
    <t>Retire of Indebtedness</t>
  </si>
  <si>
    <t>506000</t>
  </si>
  <si>
    <t>%,V900000</t>
  </si>
  <si>
    <t>Debt service - principal</t>
  </si>
  <si>
    <t>900000</t>
  </si>
  <si>
    <t>%,V901000</t>
  </si>
  <si>
    <t>Debt service - interest</t>
  </si>
  <si>
    <t>901000</t>
  </si>
  <si>
    <t>%,V901001</t>
  </si>
  <si>
    <t>Accrued Interest Expense</t>
  </si>
  <si>
    <t>901001</t>
  </si>
  <si>
    <t>%,V901002</t>
  </si>
  <si>
    <t>Amortized Discount</t>
  </si>
  <si>
    <t>901002</t>
  </si>
  <si>
    <t>%,V901003</t>
  </si>
  <si>
    <t>Amortized Issue Costs</t>
  </si>
  <si>
    <t>901003</t>
  </si>
  <si>
    <t>%,V901004</t>
  </si>
  <si>
    <t>Amortized Bond Loss</t>
  </si>
  <si>
    <t>901004</t>
  </si>
  <si>
    <t>%,V914000</t>
  </si>
  <si>
    <t>Investment in plant-rec debt</t>
  </si>
  <si>
    <t>914000</t>
  </si>
  <si>
    <t>%,R,FACCOUNT,TGASB_34_35,X,NINTEREST CAP DEBT</t>
  </si>
  <si>
    <t>Interest Expense</t>
  </si>
  <si>
    <t>%,V450040</t>
  </si>
  <si>
    <t>Employer Contrib - Retirement</t>
  </si>
  <si>
    <t>450040</t>
  </si>
  <si>
    <t>%,V833600</t>
  </si>
  <si>
    <t>University Retirement</t>
  </si>
  <si>
    <t>833600</t>
  </si>
  <si>
    <t>%,R,FACCOUNT,TGASB_34_35,X,NRETIREMENT BENEFITS</t>
  </si>
  <si>
    <t>Retirement Benefits, Net of University Contribution</t>
  </si>
  <si>
    <t>%,V930000</t>
  </si>
  <si>
    <t>Payments to beneficiaries</t>
  </si>
  <si>
    <t>930000</t>
  </si>
  <si>
    <t>%,R,FACCOUNT,TGASB_34_35,X,NPAYMENTS TO BENE</t>
  </si>
  <si>
    <t>Payments to Beneficiaries</t>
  </si>
  <si>
    <t xml:space="preserve">    Net Nonoperating Revenues (Expenses) before </t>
  </si>
  <si>
    <t xml:space="preserve">        Capital and Endowment Additions and Transfers</t>
  </si>
  <si>
    <t xml:space="preserve">    Income (Loss) Before Capital and Endowment Additions and Transfers</t>
  </si>
  <si>
    <t>Capital State Appropriations</t>
  </si>
  <si>
    <t>Capital Gifts and Grants</t>
  </si>
  <si>
    <t>Private Gifts for Endowment Purposes</t>
  </si>
  <si>
    <t>%,V390000</t>
  </si>
  <si>
    <t>Mandatory Transfers In</t>
  </si>
  <si>
    <t>390000</t>
  </si>
  <si>
    <t>%,V390100</t>
  </si>
  <si>
    <t>Mandatory Trfs In-DRT</t>
  </si>
  <si>
    <t>390100</t>
  </si>
  <si>
    <t>%,V390300</t>
  </si>
  <si>
    <t>Mandatory Trf In -Other</t>
  </si>
  <si>
    <t>390300</t>
  </si>
  <si>
    <t>%,V860001</t>
  </si>
  <si>
    <t>Mandatory Trfs Out</t>
  </si>
  <si>
    <t>860001</t>
  </si>
  <si>
    <t>%,V861100</t>
  </si>
  <si>
    <t>Mand Trf Out - Debt Retirement</t>
  </si>
  <si>
    <t>861100</t>
  </si>
  <si>
    <t>%,V861300</t>
  </si>
  <si>
    <t>Mand Trf Out - Other</t>
  </si>
  <si>
    <t>861300</t>
  </si>
  <si>
    <t xml:space="preserve">    Net Other Nonoperating Revenues ( Expenses) before Transfers    </t>
  </si>
  <si>
    <t>%,R,FACCOUNT,TGASB_34_35,X,NMANDATORY TRFS</t>
  </si>
  <si>
    <t>Mandatory Transfers In (Out)</t>
  </si>
  <si>
    <t>%,V391000</t>
  </si>
  <si>
    <t>Non Mandatory Trfs In</t>
  </si>
  <si>
    <t>391000</t>
  </si>
  <si>
    <t>%,V391100</t>
  </si>
  <si>
    <t>Non Man Trf In R&amp;R(NonCapPl)</t>
  </si>
  <si>
    <t>391100</t>
  </si>
  <si>
    <t>%,V391200</t>
  </si>
  <si>
    <t>NonMand Trf In R&amp;R(Cap Pool)</t>
  </si>
  <si>
    <t>391200</t>
  </si>
  <si>
    <t>%,V391300</t>
  </si>
  <si>
    <t>NonMan Trf In Other</t>
  </si>
  <si>
    <t>391300</t>
  </si>
  <si>
    <t>%,V862001</t>
  </si>
  <si>
    <t>Non Mandatory Trf Out</t>
  </si>
  <si>
    <t>862001</t>
  </si>
  <si>
    <t>%,V862100</t>
  </si>
  <si>
    <t>Non-Mand Out-R&amp;R(non-cap pool)</t>
  </si>
  <si>
    <t>862100</t>
  </si>
  <si>
    <t>%,V862200</t>
  </si>
  <si>
    <t>Non-Mand Out-R&amp;R(capital pool)</t>
  </si>
  <si>
    <t>862200</t>
  </si>
  <si>
    <t>%,V862300</t>
  </si>
  <si>
    <t>Non-Mand Trf Out - Other</t>
  </si>
  <si>
    <t>862300</t>
  </si>
  <si>
    <t>%,V863050</t>
  </si>
  <si>
    <t>Related Entity Support</t>
  </si>
  <si>
    <t>863050</t>
  </si>
  <si>
    <t>%,R,FACCOUNT,TGASB_34_35,X,NNON MANDATORY TRFS</t>
  </si>
  <si>
    <t>Non Mandatory Transfers In (Out)</t>
  </si>
  <si>
    <t>%,R,FACCOUNT,TGASB_34_35,X,NGEN REVENUE ALLOC</t>
  </si>
  <si>
    <t>General Revenue Allocations</t>
  </si>
  <si>
    <t xml:space="preserve">    Net Nonoperating Revenues (Expenses) and Transfers</t>
  </si>
  <si>
    <t xml:space="preserve">             Increase (Decrease) in Net Assets</t>
  </si>
  <si>
    <t>%,V300000</t>
  </si>
  <si>
    <t>Net Assets (Fund Equity)</t>
  </si>
  <si>
    <t>300000</t>
  </si>
  <si>
    <t>%,LACTUALS,SBAL,R,FACCOUNT,TGASB_34_35,X,NNET ASSETS</t>
  </si>
  <si>
    <t>Net Assets, Beginning of Year</t>
  </si>
  <si>
    <t>%,FACCOUNT,TGASB_34_35,X,NCHANGE IN ACCTG PRIN</t>
  </si>
  <si>
    <t>Accumulative Effect of Change in Accounting Principle</t>
  </si>
  <si>
    <t>%,FACCOUNT,TGASB_34_35,X,NDISP OF PLANT ASSETS</t>
  </si>
  <si>
    <t>Equipment Writeoff</t>
  </si>
  <si>
    <t>Net Assets, Beginning of Year, Adjusted</t>
  </si>
  <si>
    <t>Net Assets, End of Year</t>
  </si>
  <si>
    <t>%,QKRDJ_UGL_GASB_35_FIN_STMTS,CA.POSTED_TOTAL_AMT</t>
  </si>
  <si>
    <t>%,ATT,FDESCR,UDESCR</t>
  </si>
  <si>
    <t>%,ATT,FACCOUNT,UACCOUNT</t>
  </si>
  <si>
    <t>%,FFUND_CODE,TGASB_34_35_FUND,NOPERATIONS_UNR,NCLEARING_ACCTS_UNR</t>
  </si>
  <si>
    <t>%,FFUND_CODE,TGASB_34_35_FUND,NAUXILIARIES_CONT_ED</t>
  </si>
  <si>
    <t>%,V0700</t>
  </si>
  <si>
    <t>%,V0705</t>
  </si>
  <si>
    <t>%,V0710</t>
  </si>
  <si>
    <t>%,V0715</t>
  </si>
  <si>
    <t>%,V0720</t>
  </si>
  <si>
    <t>%,V0725</t>
  </si>
  <si>
    <t>%,V0730</t>
  </si>
  <si>
    <t>%,V0735</t>
  </si>
  <si>
    <t>%,V0740</t>
  </si>
  <si>
    <t>%,V0745</t>
  </si>
  <si>
    <t>%,V0750</t>
  </si>
  <si>
    <t>%,V0755</t>
  </si>
  <si>
    <t>%,V0760</t>
  </si>
  <si>
    <t>%,V0765</t>
  </si>
  <si>
    <t>%,V0770</t>
  </si>
  <si>
    <t>%,V0775</t>
  </si>
  <si>
    <t>%,V0780</t>
  </si>
  <si>
    <t>%,V0785</t>
  </si>
  <si>
    <t>%,V0790</t>
  </si>
  <si>
    <t>%,V0795</t>
  </si>
  <si>
    <t>%,V0800</t>
  </si>
  <si>
    <t>%,V0805</t>
  </si>
  <si>
    <t>%,V0810</t>
  </si>
  <si>
    <t>%,V0815</t>
  </si>
  <si>
    <t>%,V0820</t>
  </si>
  <si>
    <t>%,V0825</t>
  </si>
  <si>
    <t>%,V0830</t>
  </si>
  <si>
    <t>%,FFUND_CODE,TGASB_34_35_FUND,X,NSVC_OPER_UNR</t>
  </si>
  <si>
    <t>%,V0900</t>
  </si>
  <si>
    <t>%,V0905</t>
  </si>
  <si>
    <t>%,V0910</t>
  </si>
  <si>
    <t>%,V0915</t>
  </si>
  <si>
    <t>%,V0920</t>
  </si>
  <si>
    <t>%,V0925</t>
  </si>
  <si>
    <t>%,V0930</t>
  </si>
  <si>
    <t>%,V0935</t>
  </si>
  <si>
    <t>141011</t>
  </si>
  <si>
    <t>%,V141012</t>
  </si>
  <si>
    <t>Denials</t>
  </si>
  <si>
    <t>141012</t>
  </si>
  <si>
    <t>%,V141014</t>
  </si>
  <si>
    <t>Medicaid Shortage</t>
  </si>
  <si>
    <t>141014</t>
  </si>
  <si>
    <t>%,V141015</t>
  </si>
  <si>
    <t>Bad Debt Unassigned</t>
  </si>
  <si>
    <t>141015</t>
  </si>
  <si>
    <t>%,V141016</t>
  </si>
  <si>
    <t>Bad Debt Unassiged Recovery</t>
  </si>
  <si>
    <t>141016</t>
  </si>
  <si>
    <t>%,V141300</t>
  </si>
  <si>
    <t>Cash In Process</t>
  </si>
  <si>
    <t>141300</t>
  </si>
  <si>
    <t>%,V141310</t>
  </si>
  <si>
    <t>CIP Group3 Receipts</t>
  </si>
  <si>
    <t>141310</t>
  </si>
  <si>
    <t>%,V141311</t>
  </si>
  <si>
    <t>CIP Group4 Receipts</t>
  </si>
  <si>
    <t>141311</t>
  </si>
  <si>
    <t>%,V141312</t>
  </si>
  <si>
    <t>CIP Group5 Receipts</t>
  </si>
  <si>
    <t>141312</t>
  </si>
  <si>
    <t>%,V141313</t>
  </si>
  <si>
    <t>CIP HOM Receipts</t>
  </si>
  <si>
    <t>141313</t>
  </si>
  <si>
    <t>%,V141320</t>
  </si>
  <si>
    <t>CIP UP Applications-Group 3</t>
  </si>
  <si>
    <t>141320</t>
  </si>
  <si>
    <t>%,V141322</t>
  </si>
  <si>
    <t>CIP UP Hospital Applications</t>
  </si>
  <si>
    <t>141322</t>
  </si>
  <si>
    <t>%,V141323</t>
  </si>
  <si>
    <t>CIP UP Comm Prac Applications</t>
  </si>
  <si>
    <t>141323</t>
  </si>
  <si>
    <t>%,V141324</t>
  </si>
  <si>
    <t>CIP UP Refunds</t>
  </si>
  <si>
    <t>141324</t>
  </si>
  <si>
    <t>%,V141400</t>
  </si>
  <si>
    <t>PIP Payment Regular</t>
  </si>
  <si>
    <t>141400</t>
  </si>
  <si>
    <t>%,V141401</t>
  </si>
  <si>
    <t>PIP Payment Outlier</t>
  </si>
  <si>
    <t>141401</t>
  </si>
  <si>
    <t>%,V141402</t>
  </si>
  <si>
    <t>PIP Application</t>
  </si>
  <si>
    <t>141402</t>
  </si>
  <si>
    <t>%,V141403</t>
  </si>
  <si>
    <t>PIP Bal Fwd &amp; Adjustments</t>
  </si>
  <si>
    <t>141403</t>
  </si>
  <si>
    <t>%,V141500</t>
  </si>
  <si>
    <t>Capitation Receipts</t>
  </si>
  <si>
    <t>141500</t>
  </si>
  <si>
    <t>%,V141501</t>
  </si>
  <si>
    <t>POS Capitation Receipts</t>
  </si>
  <si>
    <t>141501</t>
  </si>
  <si>
    <t>%,V141503</t>
  </si>
  <si>
    <t>Stop Loss Insurance Receipts</t>
  </si>
  <si>
    <t>141503</t>
  </si>
  <si>
    <t>%,V141504</t>
  </si>
  <si>
    <t>Pharmacy Capitation Receipts</t>
  </si>
  <si>
    <t>141504</t>
  </si>
  <si>
    <t>%,V141510</t>
  </si>
  <si>
    <t>Hospital Cap Applications</t>
  </si>
  <si>
    <t>141510</t>
  </si>
  <si>
    <t>%,V141511</t>
  </si>
  <si>
    <t>Primary Doctor Applications</t>
  </si>
  <si>
    <t>141511</t>
  </si>
  <si>
    <t>%,V141512</t>
  </si>
  <si>
    <t>Specialty Doctor Applications</t>
  </si>
  <si>
    <t>141512</t>
  </si>
  <si>
    <t>%,V141513</t>
  </si>
  <si>
    <t>Community Prac Doc Application</t>
  </si>
  <si>
    <t>141513</t>
  </si>
  <si>
    <t>%,V141514</t>
  </si>
  <si>
    <t>15% Cap Withhold</t>
  </si>
  <si>
    <t>141514</t>
  </si>
  <si>
    <t>%,V141515</t>
  </si>
  <si>
    <t>POS Prim Doc Application</t>
  </si>
  <si>
    <t>141515</t>
  </si>
  <si>
    <t>%,V141516</t>
  </si>
  <si>
    <t>Pharmacy Offsets</t>
  </si>
  <si>
    <t>141516</t>
  </si>
  <si>
    <t>%,V141517</t>
  </si>
  <si>
    <t>Out of Area Offsets</t>
  </si>
  <si>
    <t>141517</t>
  </si>
  <si>
    <t>%,V141518</t>
  </si>
  <si>
    <t>Stop Loss Insurance Offsets</t>
  </si>
  <si>
    <t>141518</t>
  </si>
  <si>
    <t>%,V141519</t>
  </si>
  <si>
    <t>Urgent Care Offsets</t>
  </si>
  <si>
    <t>141519</t>
  </si>
  <si>
    <t>%,V141521</t>
  </si>
  <si>
    <t>Direct Pay HMO Application</t>
  </si>
  <si>
    <t>141521</t>
  </si>
  <si>
    <t>%,FACCOUNT,TGASB_34_35,X,NPATIENTS_RECEIVABLE</t>
  </si>
  <si>
    <t>Patient Services Receivable, net</t>
  </si>
  <si>
    <t>%,V130000</t>
  </si>
  <si>
    <t>Current Pledges Receivable</t>
  </si>
  <si>
    <t>130000</t>
  </si>
  <si>
    <t>%,FACCOUNT,TGASB_34_35,X,NCURRENT PLEDGES REC</t>
  </si>
  <si>
    <t>Current Pledges Receivable, net</t>
  </si>
  <si>
    <t>%,V132000</t>
  </si>
  <si>
    <t>Accts rec - students</t>
  </si>
  <si>
    <t>132000</t>
  </si>
  <si>
    <t>%,V132200</t>
  </si>
  <si>
    <t>Accounts Receivable-PS AR/BI</t>
  </si>
  <si>
    <t>132200</t>
  </si>
  <si>
    <t>%,V132500</t>
  </si>
  <si>
    <t>Accts rec - miscellaneous</t>
  </si>
  <si>
    <t>132500</t>
  </si>
  <si>
    <t>%,V132600</t>
  </si>
  <si>
    <t>Accts rec - credit memos</t>
  </si>
  <si>
    <t>132600</t>
  </si>
  <si>
    <t>%,V140000</t>
  </si>
  <si>
    <t>Allow for uncoll student accts</t>
  </si>
  <si>
    <t>140000</t>
  </si>
  <si>
    <t>%,V140500</t>
  </si>
  <si>
    <t>Allow for uncoll misc accts</t>
  </si>
  <si>
    <t>140500</t>
  </si>
  <si>
    <t>%,V160000</t>
  </si>
  <si>
    <t>Suspense</t>
  </si>
  <si>
    <t>160000</t>
  </si>
  <si>
    <t>%,FACCOUNT,TGASB_34_35,X,NACCOUNTS RECEIVABLE</t>
  </si>
  <si>
    <t>Other Accounts Receivable, net</t>
  </si>
  <si>
    <t>%,V132900</t>
  </si>
  <si>
    <t>Invest Settlement Receivables</t>
  </si>
  <si>
    <t>132900</t>
  </si>
  <si>
    <t>%,FACCOUNT,TGASB_34_35,X,NINVESTMENT RECEIVE</t>
  </si>
  <si>
    <t>Investment Settlements Receivable</t>
  </si>
  <si>
    <t>%,FACCOUNT,TGASB_34_35,X,NSUSPENSE/CLEARING</t>
  </si>
  <si>
    <t>Suspense/Clearing</t>
  </si>
  <si>
    <t>%,V150000</t>
  </si>
  <si>
    <t>Inventories</t>
  </si>
  <si>
    <t>150000</t>
  </si>
  <si>
    <t>%,V150100</t>
  </si>
  <si>
    <t>Inventories-CIP</t>
  </si>
  <si>
    <t>150100</t>
  </si>
  <si>
    <t>%,V151000</t>
  </si>
  <si>
    <t>Inventory- operating room</t>
  </si>
  <si>
    <t>151000</t>
  </si>
  <si>
    <t>%,V151100</t>
  </si>
  <si>
    <t>Inventory- medique</t>
  </si>
  <si>
    <t>151100</t>
  </si>
  <si>
    <t>%,V151300</t>
  </si>
  <si>
    <t>Inventory- pharmacy</t>
  </si>
  <si>
    <t>151300</t>
  </si>
  <si>
    <t>%,V151400</t>
  </si>
  <si>
    <t>Inventory- gift shop</t>
  </si>
  <si>
    <t>151400</t>
  </si>
  <si>
    <t>%,V151600</t>
  </si>
  <si>
    <t>151600</t>
  </si>
  <si>
    <t>%,V151800</t>
  </si>
  <si>
    <t>Inventory-mat mgmt - UH</t>
  </si>
  <si>
    <t>151800</t>
  </si>
  <si>
    <t>%,V151900</t>
  </si>
  <si>
    <t>Inventory- same day surgery</t>
  </si>
  <si>
    <t>151900</t>
  </si>
  <si>
    <t>%,V152100</t>
  </si>
  <si>
    <t>Inventory- food service</t>
  </si>
  <si>
    <t>152100</t>
  </si>
  <si>
    <t>%,V152200</t>
  </si>
  <si>
    <t>Inventory- engineering</t>
  </si>
  <si>
    <t>152200</t>
  </si>
  <si>
    <t>%,V152400</t>
  </si>
  <si>
    <t>Inventory- cardiology</t>
  </si>
  <si>
    <t>152400</t>
  </si>
  <si>
    <t>%,V152500</t>
  </si>
  <si>
    <t>Inventory- power plant</t>
  </si>
  <si>
    <t>152500</t>
  </si>
  <si>
    <t>%,V152600</t>
  </si>
  <si>
    <t>Inventory- labs</t>
  </si>
  <si>
    <t>152600</t>
  </si>
  <si>
    <t>%,V152620</t>
  </si>
  <si>
    <t>Inventory- DME</t>
  </si>
  <si>
    <t>152620</t>
  </si>
  <si>
    <t>%,V152630</t>
  </si>
  <si>
    <t>Inventory- Retail Pharmacy</t>
  </si>
  <si>
    <t>152630</t>
  </si>
  <si>
    <t>%,FACCOUNT,TGASB_34_35,X,NINVENTORIES</t>
  </si>
  <si>
    <t>%,V161000</t>
  </si>
  <si>
    <t>Prepaid expense</t>
  </si>
  <si>
    <t>161000</t>
  </si>
  <si>
    <t>%,FACCOUNT,TGASB_34_35,X,NPREPAID EXPENSE</t>
  </si>
  <si>
    <t>Prepaid Expenses</t>
  </si>
  <si>
    <t>%,V138250</t>
  </si>
  <si>
    <t>Student Loans Outstanding-S T</t>
  </si>
  <si>
    <t>138250</t>
  </si>
  <si>
    <t>%,V138500</t>
  </si>
  <si>
    <t>Allow Uncoll Stud Loans-S T</t>
  </si>
  <si>
    <t>138500</t>
  </si>
  <si>
    <t>%,FACCOUNT,TGASB_34_35,X,NCURRENT NOTES REC</t>
  </si>
  <si>
    <t>Current Notes Receivable, net</t>
  </si>
  <si>
    <t>%,V191000</t>
  </si>
  <si>
    <t>Due from other funds</t>
  </si>
  <si>
    <t>191000</t>
  </si>
  <si>
    <t xml:space="preserve">        Total Current Assets</t>
  </si>
  <si>
    <t>Noncurrent Assets:</t>
  </si>
  <si>
    <t>%,V121800</t>
  </si>
  <si>
    <t>Temp invest-restricted deposit</t>
  </si>
  <si>
    <t>121800</t>
  </si>
  <si>
    <t>%,FACCOUNT,TGASB_34_35,X,NRESTRICTED CASH</t>
  </si>
  <si>
    <t>Restricted Cash and Cash Equivalents</t>
  </si>
  <si>
    <t>%,V130500</t>
  </si>
  <si>
    <t>Pledges Receivable</t>
  </si>
  <si>
    <t>130500</t>
  </si>
  <si>
    <t>%,FACCOUNT,TGASB_34_35,X,NPLEDGES RECEIVABLE</t>
  </si>
  <si>
    <t>Pledges Receivable, net</t>
  </si>
  <si>
    <t>%,V135000</t>
  </si>
  <si>
    <t>Student loans rec -collections</t>
  </si>
  <si>
    <t>135000</t>
  </si>
  <si>
    <t>%,V136000</t>
  </si>
  <si>
    <t>Student loans rec-loans issued</t>
  </si>
  <si>
    <t>136000</t>
  </si>
  <si>
    <t>%,V137000</t>
  </si>
  <si>
    <t>Student loans-outstanding loan</t>
  </si>
  <si>
    <t>137000</t>
  </si>
  <si>
    <t>%,V137500</t>
  </si>
  <si>
    <t>Allow for uncoll student loans</t>
  </si>
  <si>
    <t>137500</t>
  </si>
  <si>
    <t>%,V138000</t>
  </si>
  <si>
    <t>Miscellaneous notes receivable</t>
  </si>
  <si>
    <t>138000</t>
  </si>
  <si>
    <t>%,FACCOUNT,TGASB_34_35,X,NNOTES  RECEIVABLE</t>
  </si>
  <si>
    <t>Notes Receivable, net</t>
  </si>
  <si>
    <t>%,V162000</t>
  </si>
  <si>
    <t>Discount on bonds pay</t>
  </si>
  <si>
    <t>162000</t>
  </si>
  <si>
    <t>%,V163000</t>
  </si>
  <si>
    <t>Deferred Loss Bond Refin</t>
  </si>
  <si>
    <t>163000</t>
  </si>
  <si>
    <t>%,V165100</t>
  </si>
  <si>
    <t>Bond issue cost</t>
  </si>
  <si>
    <t>165100</t>
  </si>
  <si>
    <t>%,V199999</t>
  </si>
  <si>
    <t>Other Assets</t>
  </si>
  <si>
    <t>199999</t>
  </si>
  <si>
    <t>%,FACCOUNT,TGASB_34_35,X,NDEFERRED AND OTHER</t>
  </si>
  <si>
    <t>Deferred Charges and Other Assets</t>
  </si>
  <si>
    <t>%,V122000</t>
  </si>
  <si>
    <t>Long term inv -seminary funds</t>
  </si>
  <si>
    <t>122000</t>
  </si>
  <si>
    <t>%,V122100</t>
  </si>
  <si>
    <t>Long term-fixed pool-balance</t>
  </si>
  <si>
    <t>122100</t>
  </si>
  <si>
    <t>%,V122200</t>
  </si>
  <si>
    <t>Long term inv-bal pool-balance</t>
  </si>
  <si>
    <t>122200</t>
  </si>
  <si>
    <t>%,V122300</t>
  </si>
  <si>
    <t>Long term inv-sep inv-balance</t>
  </si>
  <si>
    <t>122300</t>
  </si>
  <si>
    <t>%,V122400</t>
  </si>
  <si>
    <t>Long term inv-spec instr-balan</t>
  </si>
  <si>
    <t>122400</t>
  </si>
  <si>
    <t>%,V122500</t>
  </si>
  <si>
    <t>Long term inv -unr gain (loss)</t>
  </si>
  <si>
    <t>122500</t>
  </si>
  <si>
    <t>%,V122600</t>
  </si>
  <si>
    <t>Long term inv-retire fd-balanc</t>
  </si>
  <si>
    <t>122600</t>
  </si>
  <si>
    <t>%,V122700</t>
  </si>
  <si>
    <t>Long term inv -insur policies</t>
  </si>
  <si>
    <t>122700</t>
  </si>
  <si>
    <t>%,V122750</t>
  </si>
  <si>
    <t>Long Term Inv-Art &amp; Museum Obj</t>
  </si>
  <si>
    <t>122750</t>
  </si>
  <si>
    <t>%,V122800</t>
  </si>
  <si>
    <t>Long term inv-deposit/trustee</t>
  </si>
  <si>
    <t>122800</t>
  </si>
  <si>
    <t>%,V122850</t>
  </si>
  <si>
    <t>Long Term Inv - Equity Ptnrshp</t>
  </si>
  <si>
    <t>122850</t>
  </si>
  <si>
    <t>%,V122900</t>
  </si>
  <si>
    <t>Long term inv-cash &amp; cash eq</t>
  </si>
  <si>
    <t>122900</t>
  </si>
  <si>
    <t>%,V123000</t>
  </si>
  <si>
    <t>Land &amp; properties</t>
  </si>
  <si>
    <t>123000</t>
  </si>
  <si>
    <t>%,V125000</t>
  </si>
  <si>
    <t>Accrued investment income</t>
  </si>
  <si>
    <t>125000</t>
  </si>
  <si>
    <t>%,FACCOUNT,TGASB_34_35,X,NLONG_TERM INVESTMENT</t>
  </si>
  <si>
    <t>Long Term Investments</t>
  </si>
  <si>
    <t>%,V171000</t>
  </si>
  <si>
    <t>Land</t>
  </si>
  <si>
    <t>171000</t>
  </si>
  <si>
    <t>%,V172000</t>
  </si>
  <si>
    <t>Infrastructure</t>
  </si>
  <si>
    <t>172000</t>
  </si>
  <si>
    <t>%,V172900</t>
  </si>
  <si>
    <t>Infrastructure - accum deprec</t>
  </si>
  <si>
    <t>172900</t>
  </si>
  <si>
    <t>%,V173000</t>
  </si>
  <si>
    <t>Buildings</t>
  </si>
  <si>
    <t>173000</t>
  </si>
  <si>
    <t>%,V173900</t>
  </si>
  <si>
    <t>Buildings - accum depreciation</t>
  </si>
  <si>
    <t>173900</t>
  </si>
  <si>
    <t>%,V175000</t>
  </si>
  <si>
    <t>Furniture &amp; equipment</t>
  </si>
  <si>
    <t>175000</t>
  </si>
  <si>
    <t>%,V175900</t>
  </si>
  <si>
    <t>Furn &amp; equip - accum deprec</t>
  </si>
  <si>
    <t>175900</t>
  </si>
  <si>
    <t>%,V176000</t>
  </si>
  <si>
    <t>Books</t>
  </si>
  <si>
    <t>176000</t>
  </si>
  <si>
    <t>%,V177000</t>
  </si>
  <si>
    <t>Livestock</t>
  </si>
  <si>
    <t>177000</t>
  </si>
  <si>
    <t>%,V178000</t>
  </si>
  <si>
    <t>Construction in progress</t>
  </si>
  <si>
    <t>178000</t>
  </si>
  <si>
    <t>%,V179000</t>
  </si>
  <si>
    <t>Art &amp; museum objects</t>
  </si>
  <si>
    <t>179000</t>
  </si>
  <si>
    <t>Non Taxable-eldercare block gr</t>
  </si>
  <si>
    <t>432440</t>
  </si>
  <si>
    <t>%,V432460</t>
  </si>
  <si>
    <t>Non Taxable-eldercare city</t>
  </si>
  <si>
    <t>432460</t>
  </si>
  <si>
    <t>%,V432470</t>
  </si>
  <si>
    <t>Non Tax-Eldercare Boone cnty</t>
  </si>
  <si>
    <t>432470</t>
  </si>
  <si>
    <t>%,V432480</t>
  </si>
  <si>
    <t>Non Tax-Eldercare United Way</t>
  </si>
  <si>
    <t>432480</t>
  </si>
  <si>
    <t>%,V432490</t>
  </si>
  <si>
    <t>Student Health-X-ray</t>
  </si>
  <si>
    <t>432490</t>
  </si>
  <si>
    <t>%,V432520</t>
  </si>
  <si>
    <t>Over / Short - Revenues</t>
  </si>
  <si>
    <t>432520</t>
  </si>
  <si>
    <t xml:space="preserve">   Other Auxilliary Enterprises</t>
  </si>
  <si>
    <t>%,V495100</t>
  </si>
  <si>
    <t>Non tax misc rev-photo copy</t>
  </si>
  <si>
    <t>495100</t>
  </si>
  <si>
    <t>%,V495200</t>
  </si>
  <si>
    <t>Non tax misc rev-commissions</t>
  </si>
  <si>
    <t>495200</t>
  </si>
  <si>
    <t>%,V495500</t>
  </si>
  <si>
    <t>Non tax m r-service &amp; repairs</t>
  </si>
  <si>
    <t>495500</t>
  </si>
  <si>
    <t>%,V495800</t>
  </si>
  <si>
    <t>Non tax m r-RDA</t>
  </si>
  <si>
    <t>495800</t>
  </si>
  <si>
    <t>%,V496000</t>
  </si>
  <si>
    <t>Non tax m r-post office</t>
  </si>
  <si>
    <t>496000</t>
  </si>
  <si>
    <t>%,V496200</t>
  </si>
  <si>
    <t>Non tax m r-finance services</t>
  </si>
  <si>
    <t>496200</t>
  </si>
  <si>
    <t>%,V496300</t>
  </si>
  <si>
    <t>Non tax m r-used equipment</t>
  </si>
  <si>
    <t>496300</t>
  </si>
  <si>
    <t>%,V496400</t>
  </si>
  <si>
    <t>Non tax m r-warranty repair</t>
  </si>
  <si>
    <t>496400</t>
  </si>
  <si>
    <t>%,V496600</t>
  </si>
  <si>
    <t>Non tax misc rev-Partner Contr</t>
  </si>
  <si>
    <t>496600</t>
  </si>
  <si>
    <t>%,V496610</t>
  </si>
  <si>
    <t>Non tax misc rev - Credit</t>
  </si>
  <si>
    <t>496610</t>
  </si>
  <si>
    <t>%,V496620</t>
  </si>
  <si>
    <t>Non tax misc rev-Non-Credit</t>
  </si>
  <si>
    <t>496620</t>
  </si>
  <si>
    <t>%,V496630</t>
  </si>
  <si>
    <t>Non tax misc rev - Satellite C</t>
  </si>
  <si>
    <t>496630</t>
  </si>
  <si>
    <t>%,V496640</t>
  </si>
  <si>
    <t>Non tax misc rev-Ext ITV Conf/</t>
  </si>
  <si>
    <t>496640</t>
  </si>
  <si>
    <t>%,V496650</t>
  </si>
  <si>
    <t>Non tax misc rev-Computer Trai</t>
  </si>
  <si>
    <t>496650</t>
  </si>
  <si>
    <t>%,V496660</t>
  </si>
  <si>
    <t>Non tax misc rev-Business Cour</t>
  </si>
  <si>
    <t>496660</t>
  </si>
  <si>
    <t>%,V496670</t>
  </si>
  <si>
    <t>Non tax misc rev-Non Tech Mtg</t>
  </si>
  <si>
    <t>496670</t>
  </si>
  <si>
    <t>%,V499100</t>
  </si>
  <si>
    <t>Recov of F &amp; A-applicable f&amp;a</t>
  </si>
  <si>
    <t>499100</t>
  </si>
  <si>
    <t>%,V499300</t>
  </si>
  <si>
    <t>RecovReq</t>
  </si>
  <si>
    <t>499300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</si>
  <si>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</si>
  <si>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</si>
  <si>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</si>
  <si>
    <t xml:space="preserve">    before 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</si>
  <si>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</si>
  <si>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</si>
  <si>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</si>
  <si>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</si>
  <si>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</si>
  <si>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</si>
  <si>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</si>
  <si>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</si>
  <si>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</si>
  <si>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UWIDE</t>
  </si>
  <si>
    <t>OPERATING EXPENSES BY OBJECT MATRIX</t>
  </si>
  <si>
    <t>XGASB09X</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</si>
  <si>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</si>
  <si>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</si>
  <si>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</si>
  <si>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</si>
  <si>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</si>
  <si>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</si>
  <si>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</si>
  <si>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</si>
  <si>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</si>
  <si>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</si>
  <si>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</si>
  <si>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</si>
  <si>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</si>
  <si>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</si>
  <si>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</si>
  <si>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</si>
  <si>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</si>
  <si>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</si>
  <si>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</si>
  <si>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</si>
  <si>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</si>
  <si>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</si>
  <si>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</si>
  <si>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</si>
  <si>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</si>
  <si>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</si>
  <si>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</si>
  <si>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</si>
  <si>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</si>
  <si>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</si>
  <si>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</si>
  <si>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</si>
  <si>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</si>
  <si>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</si>
  <si>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</si>
  <si>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</si>
  <si>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</si>
  <si>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</si>
  <si>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</si>
  <si>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</si>
  <si>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</si>
  <si>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</si>
  <si>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AUXILIARY AND SERVICE OPERATIONS</t>
  </si>
  <si>
    <t>Net Assets
July 1, 2002</t>
  </si>
  <si>
    <t>Revenues</t>
  </si>
  <si>
    <t>Expenses</t>
  </si>
  <si>
    <t>Non-Operating Revenues, Expenditures &amp; Transfers</t>
  </si>
  <si>
    <t>Net Assets
June 30, 2003</t>
  </si>
  <si>
    <t>Auxiliaries:</t>
  </si>
  <si>
    <t>%,V0100</t>
  </si>
  <si>
    <t>Intercoll Athletics Auxiliary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</si>
</sst>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yy\-mm\-dd"/>
    <numFmt numFmtId="167" formatCode="mm/dd/yyyy"/>
    <numFmt numFmtId="168" formatCode="mmmm\ d\,\ yyyy"/>
  </numFmts>
  <fonts count="24">
    <font>
      <sz val="10"/>
      <name val="Arial"/>
      <family val="0"/>
    </font>
    <font>
      <i/>
      <sz val="12"/>
      <name val="Arial"/>
      <family val="2"/>
    </font>
    <font>
      <b/>
      <i/>
      <sz val="12"/>
      <color indexed="9"/>
      <name val="Arial"/>
      <family val="2"/>
    </font>
    <font>
      <i/>
      <sz val="12"/>
      <color indexed="9"/>
      <name val="Arial"/>
      <family val="2"/>
    </font>
    <font>
      <sz val="12"/>
      <name val="Arial"/>
      <family val="2"/>
    </font>
    <font>
      <b/>
      <sz val="12"/>
      <color indexed="9"/>
      <name val="Arial"/>
      <family val="2"/>
    </font>
    <font>
      <sz val="12"/>
      <color indexed="9"/>
      <name val="Arial"/>
      <family val="2"/>
    </font>
    <font>
      <b/>
      <sz val="10"/>
      <color indexed="9"/>
      <name val="Arial"/>
      <family val="2"/>
    </font>
    <font>
      <sz val="10"/>
      <color indexed="9"/>
      <name val="Arial"/>
      <family val="2"/>
    </font>
    <font>
      <b/>
      <sz val="10"/>
      <name val="Arial"/>
      <family val="2"/>
    </font>
    <font>
      <i/>
      <sz val="10"/>
      <color indexed="9"/>
      <name val="Arial"/>
      <family val="2"/>
    </font>
    <font>
      <b/>
      <sz val="12"/>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sz val="8"/>
      <name val="Arial"/>
      <family val="0"/>
    </font>
    <font>
      <b/>
      <sz val="8"/>
      <name val="Arial"/>
      <family val="2"/>
    </font>
    <font>
      <b/>
      <sz val="8"/>
      <color indexed="9"/>
      <name val="Arial"/>
      <family val="2"/>
    </font>
    <font>
      <sz val="8"/>
      <color indexed="9"/>
      <name val="Arial"/>
      <family val="2"/>
    </font>
    <font>
      <b/>
      <sz val="10"/>
      <color indexed="8"/>
      <name val="Arial"/>
      <family val="2"/>
    </font>
    <font>
      <sz val="12"/>
      <name val="Times New Roman"/>
      <family val="1"/>
    </font>
    <font>
      <sz val="10"/>
      <color indexed="12"/>
      <name val="Arial"/>
      <family val="2"/>
    </font>
  </fonts>
  <fills count="3">
    <fill>
      <patternFill/>
    </fill>
    <fill>
      <patternFill patternType="gray125"/>
    </fill>
    <fill>
      <patternFill patternType="solid">
        <fgColor indexed="8"/>
        <bgColor indexed="64"/>
      </patternFill>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8">
    <xf numFmtId="0" fontId="0" fillId="0" borderId="0" xfId="0" applyAlignment="1">
      <alignment/>
    </xf>
    <xf numFmtId="164" fontId="0" fillId="0" borderId="0" xfId="15" applyNumberFormat="1" applyFont="1" applyFill="1" applyAlignment="1">
      <alignment/>
    </xf>
    <xf numFmtId="164" fontId="0" fillId="0" borderId="1" xfId="15" applyNumberFormat="1" applyFont="1" applyFill="1" applyBorder="1" applyAlignment="1">
      <alignment/>
    </xf>
    <xf numFmtId="164" fontId="0" fillId="0" borderId="0" xfId="15" applyNumberFormat="1" applyFont="1" applyFill="1" applyBorder="1" applyAlignment="1">
      <alignment/>
    </xf>
    <xf numFmtId="164" fontId="0" fillId="0" borderId="0" xfId="15" applyNumberFormat="1" applyFont="1" applyFill="1" applyAlignment="1">
      <alignment horizontal="center"/>
    </xf>
    <xf numFmtId="0" fontId="0" fillId="0" borderId="0" xfId="0" applyFont="1" applyFill="1" applyAlignment="1">
      <alignment/>
    </xf>
    <xf numFmtId="164" fontId="1" fillId="2" borderId="0" xfId="15" applyNumberFormat="1" applyFont="1" applyFill="1" applyAlignment="1">
      <alignment/>
    </xf>
    <xf numFmtId="164" fontId="2" fillId="2" borderId="2" xfId="15" applyNumberFormat="1" applyFont="1" applyFill="1" applyBorder="1" applyAlignment="1">
      <alignment/>
    </xf>
    <xf numFmtId="164" fontId="2" fillId="2" borderId="3" xfId="15" applyNumberFormat="1" applyFont="1" applyFill="1" applyBorder="1" applyAlignment="1">
      <alignment/>
    </xf>
    <xf numFmtId="164" fontId="3" fillId="2" borderId="3" xfId="15" applyNumberFormat="1" applyFont="1" applyFill="1" applyBorder="1" applyAlignment="1">
      <alignment/>
    </xf>
    <xf numFmtId="164" fontId="3" fillId="2" borderId="3" xfId="15" applyNumberFormat="1" applyFont="1" applyFill="1" applyBorder="1" applyAlignment="1">
      <alignment horizontal="center"/>
    </xf>
    <xf numFmtId="0" fontId="3" fillId="2" borderId="4" xfId="0" applyFont="1" applyFill="1" applyBorder="1" applyAlignment="1">
      <alignment/>
    </xf>
    <xf numFmtId="0" fontId="1" fillId="0" borderId="0" xfId="0" applyFont="1" applyFill="1" applyAlignment="1">
      <alignment/>
    </xf>
    <xf numFmtId="164" fontId="4" fillId="2" borderId="0" xfId="15" applyNumberFormat="1" applyFont="1" applyFill="1" applyAlignment="1">
      <alignment/>
    </xf>
    <xf numFmtId="164" fontId="5" fillId="2" borderId="1" xfId="15" applyNumberFormat="1" applyFont="1" applyFill="1" applyBorder="1" applyAlignment="1">
      <alignment/>
    </xf>
    <xf numFmtId="164" fontId="5" fillId="2" borderId="0" xfId="15" applyNumberFormat="1" applyFont="1" applyFill="1" applyBorder="1" applyAlignment="1">
      <alignment/>
    </xf>
    <xf numFmtId="164" fontId="6" fillId="2" borderId="0" xfId="15" applyNumberFormat="1" applyFont="1" applyFill="1" applyBorder="1" applyAlignment="1">
      <alignment/>
    </xf>
    <xf numFmtId="164" fontId="6" fillId="2" borderId="0" xfId="15" applyNumberFormat="1" applyFont="1" applyFill="1" applyBorder="1" applyAlignment="1">
      <alignment horizontal="center"/>
    </xf>
    <xf numFmtId="0" fontId="6" fillId="2" borderId="5" xfId="0" applyFont="1" applyFill="1" applyBorder="1" applyAlignment="1">
      <alignment/>
    </xf>
    <xf numFmtId="0" fontId="4" fillId="0" borderId="0" xfId="0" applyFont="1" applyFill="1" applyAlignment="1">
      <alignment/>
    </xf>
    <xf numFmtId="164" fontId="0" fillId="2" borderId="0" xfId="15" applyNumberFormat="1" applyFont="1" applyFill="1" applyAlignment="1">
      <alignment/>
    </xf>
    <xf numFmtId="0" fontId="7" fillId="2" borderId="1" xfId="0" applyFont="1" applyFill="1" applyBorder="1" applyAlignment="1">
      <alignment horizontal="left"/>
    </xf>
    <xf numFmtId="0" fontId="7" fillId="2" borderId="0" xfId="0" applyFont="1" applyFill="1" applyBorder="1" applyAlignment="1">
      <alignment horizontal="left"/>
    </xf>
    <xf numFmtId="164" fontId="8" fillId="2" borderId="0" xfId="15" applyNumberFormat="1" applyFont="1" applyFill="1" applyBorder="1" applyAlignment="1">
      <alignment/>
    </xf>
    <xf numFmtId="164" fontId="8" fillId="2" borderId="0" xfId="15" applyNumberFormat="1" applyFont="1" applyFill="1" applyBorder="1" applyAlignment="1">
      <alignment horizontal="center"/>
    </xf>
    <xf numFmtId="0" fontId="8" fillId="2" borderId="5" xfId="0" applyFont="1" applyFill="1" applyBorder="1" applyAlignment="1">
      <alignment/>
    </xf>
    <xf numFmtId="0" fontId="5" fillId="2" borderId="6" xfId="0" applyFont="1" applyFill="1" applyBorder="1" applyAlignment="1">
      <alignment horizontal="left"/>
    </xf>
    <xf numFmtId="0" fontId="7" fillId="2" borderId="7" xfId="0" applyFont="1" applyFill="1" applyBorder="1" applyAlignment="1">
      <alignment horizontal="left"/>
    </xf>
    <xf numFmtId="164" fontId="8" fillId="2" borderId="7" xfId="15" applyNumberFormat="1" applyFont="1" applyFill="1" applyBorder="1" applyAlignment="1">
      <alignment/>
    </xf>
    <xf numFmtId="164" fontId="8" fillId="2" borderId="7" xfId="15" applyNumberFormat="1" applyFont="1" applyFill="1" applyBorder="1" applyAlignment="1">
      <alignment horizontal="center"/>
    </xf>
    <xf numFmtId="0" fontId="8" fillId="2" borderId="8" xfId="0" applyFont="1" applyFill="1" applyBorder="1" applyAlignment="1">
      <alignment/>
    </xf>
    <xf numFmtId="164" fontId="9" fillId="0" borderId="0" xfId="15" applyNumberFormat="1" applyFont="1" applyFill="1" applyAlignment="1">
      <alignment/>
    </xf>
    <xf numFmtId="164" fontId="9" fillId="0" borderId="2" xfId="15" applyNumberFormat="1"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9" xfId="15" applyNumberFormat="1" applyFont="1" applyFill="1" applyBorder="1" applyAlignment="1">
      <alignment/>
    </xf>
    <xf numFmtId="164" fontId="9" fillId="0" borderId="9" xfId="15" applyNumberFormat="1" applyFont="1" applyFill="1" applyBorder="1" applyAlignment="1">
      <alignment horizontal="center"/>
    </xf>
    <xf numFmtId="164" fontId="9" fillId="0" borderId="10" xfId="15" applyNumberFormat="1" applyFont="1" applyFill="1" applyBorder="1" applyAlignment="1">
      <alignment horizontal="center"/>
    </xf>
    <xf numFmtId="0" fontId="9" fillId="0" borderId="9" xfId="0" applyFont="1" applyFill="1" applyBorder="1" applyAlignment="1">
      <alignment horizontal="centerContinuous"/>
    </xf>
    <xf numFmtId="0" fontId="0" fillId="0" borderId="9" xfId="0" applyFont="1" applyFill="1" applyBorder="1" applyAlignment="1">
      <alignment horizontal="centerContinuous"/>
    </xf>
    <xf numFmtId="0" fontId="0" fillId="0" borderId="10" xfId="0" applyFont="1" applyFill="1" applyBorder="1" applyAlignment="1">
      <alignment/>
    </xf>
    <xf numFmtId="164" fontId="9" fillId="0" borderId="10" xfId="15" applyNumberFormat="1" applyFont="1" applyFill="1" applyBorder="1" applyAlignment="1">
      <alignment/>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9" fillId="0" borderId="5" xfId="15" applyNumberFormat="1" applyFont="1" applyFill="1" applyBorder="1" applyAlignment="1">
      <alignment/>
    </xf>
    <xf numFmtId="164" fontId="9" fillId="0" borderId="11" xfId="15" applyNumberFormat="1" applyFont="1" applyFill="1" applyBorder="1" applyAlignment="1">
      <alignment horizontal="center"/>
    </xf>
    <xf numFmtId="164" fontId="9" fillId="0" borderId="9" xfId="15" applyNumberFormat="1" applyFont="1" applyFill="1" applyBorder="1" applyAlignment="1">
      <alignment/>
    </xf>
    <xf numFmtId="164" fontId="9" fillId="0" borderId="11" xfId="15" applyNumberFormat="1" applyFont="1" applyFill="1" applyBorder="1" applyAlignment="1">
      <alignment/>
    </xf>
    <xf numFmtId="0" fontId="0" fillId="0" borderId="9" xfId="0" applyFont="1" applyFill="1" applyBorder="1" applyAlignment="1">
      <alignment/>
    </xf>
    <xf numFmtId="0" fontId="9" fillId="0" borderId="12" xfId="0" applyFont="1" applyFill="1" applyBorder="1" applyAlignment="1">
      <alignment horizontal="centerContinuous"/>
    </xf>
    <xf numFmtId="164" fontId="9" fillId="0" borderId="6" xfId="15" applyNumberFormat="1" applyFont="1" applyFill="1" applyBorder="1" applyAlignment="1">
      <alignment/>
    </xf>
    <xf numFmtId="164" fontId="9" fillId="0" borderId="7" xfId="15" applyNumberFormat="1" applyFont="1" applyFill="1" applyBorder="1" applyAlignment="1">
      <alignment/>
    </xf>
    <xf numFmtId="164" fontId="9" fillId="0" borderId="8" xfId="15" applyNumberFormat="1" applyFont="1" applyFill="1" applyBorder="1" applyAlignment="1">
      <alignment/>
    </xf>
    <xf numFmtId="164" fontId="9" fillId="0" borderId="12" xfId="15" applyNumberFormat="1" applyFont="1" applyFill="1" applyBorder="1" applyAlignment="1">
      <alignment horizontal="center"/>
    </xf>
    <xf numFmtId="164" fontId="9" fillId="0" borderId="13" xfId="15" applyNumberFormat="1" applyFont="1" applyFill="1" applyBorder="1" applyAlignment="1">
      <alignment/>
    </xf>
    <xf numFmtId="164" fontId="9" fillId="0" borderId="14" xfId="15" applyNumberFormat="1" applyFont="1" applyFill="1" applyBorder="1" applyAlignment="1">
      <alignment/>
    </xf>
    <xf numFmtId="164" fontId="9" fillId="0" borderId="15" xfId="15" applyNumberFormat="1" applyFont="1" applyFill="1" applyBorder="1" applyAlignment="1">
      <alignment/>
    </xf>
    <xf numFmtId="164" fontId="0" fillId="0" borderId="13" xfId="15" applyNumberFormat="1" applyFont="1" applyFill="1" applyBorder="1" applyAlignment="1">
      <alignment/>
    </xf>
    <xf numFmtId="164" fontId="0" fillId="0" borderId="14" xfId="15" applyNumberFormat="1" applyFont="1" applyFill="1" applyBorder="1" applyAlignment="1">
      <alignment/>
    </xf>
    <xf numFmtId="164" fontId="0" fillId="0" borderId="15" xfId="15" applyNumberFormat="1" applyFont="1" applyFill="1" applyBorder="1" applyAlignment="1">
      <alignment/>
    </xf>
    <xf numFmtId="164" fontId="0" fillId="0" borderId="9" xfId="15" applyNumberFormat="1" applyFont="1" applyFill="1" applyBorder="1" applyAlignment="1">
      <alignment/>
    </xf>
    <xf numFmtId="164" fontId="0" fillId="0" borderId="9" xfId="15" applyNumberFormat="1" applyFont="1" applyFill="1" applyBorder="1" applyAlignment="1">
      <alignment horizontal="center"/>
    </xf>
    <xf numFmtId="164" fontId="0" fillId="0" borderId="0" xfId="0" applyNumberFormat="1" applyFont="1" applyFill="1" applyAlignment="1">
      <alignment/>
    </xf>
    <xf numFmtId="42" fontId="0" fillId="0" borderId="9" xfId="15" applyNumberFormat="1" applyFont="1" applyFill="1" applyBorder="1" applyAlignment="1">
      <alignment/>
    </xf>
    <xf numFmtId="42" fontId="0" fillId="0" borderId="9" xfId="15" applyNumberFormat="1" applyFont="1" applyFill="1" applyBorder="1" applyAlignment="1">
      <alignment horizontal="center"/>
    </xf>
    <xf numFmtId="164" fontId="0" fillId="0" borderId="9" xfId="0" applyNumberFormat="1" applyFont="1" applyFill="1" applyBorder="1" applyAlignment="1">
      <alignment/>
    </xf>
    <xf numFmtId="41" fontId="0" fillId="0" borderId="9" xfId="15" applyNumberFormat="1" applyFont="1" applyFill="1" applyBorder="1" applyAlignment="1">
      <alignment/>
    </xf>
    <xf numFmtId="41" fontId="0" fillId="0" borderId="9"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41" fontId="9" fillId="0" borderId="9" xfId="15" applyNumberFormat="1" applyFont="1" applyFill="1" applyBorder="1" applyAlignment="1">
      <alignment/>
    </xf>
    <xf numFmtId="0" fontId="9" fillId="0" borderId="0" xfId="0" applyFont="1" applyFill="1" applyAlignment="1">
      <alignment/>
    </xf>
    <xf numFmtId="41" fontId="9" fillId="0" borderId="9" xfId="15" applyNumberFormat="1" applyFont="1" applyFill="1" applyBorder="1" applyAlignment="1">
      <alignment horizontal="center"/>
    </xf>
    <xf numFmtId="42" fontId="9" fillId="0" borderId="9" xfId="15" applyNumberFormat="1" applyFont="1" applyFill="1" applyBorder="1" applyAlignment="1">
      <alignment/>
    </xf>
    <xf numFmtId="42" fontId="9" fillId="0" borderId="9" xfId="15" applyNumberFormat="1" applyFont="1" applyFill="1" applyBorder="1" applyAlignment="1">
      <alignment horizontal="center"/>
    </xf>
    <xf numFmtId="164" fontId="9" fillId="0" borderId="9" xfId="0" applyNumberFormat="1" applyFont="1" applyFill="1" applyBorder="1" applyAlignment="1">
      <alignment/>
    </xf>
    <xf numFmtId="0" fontId="0" fillId="0" borderId="14" xfId="0" applyFont="1" applyFill="1" applyBorder="1" applyAlignment="1">
      <alignmen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164" fontId="0" fillId="0" borderId="0" xfId="15" applyNumberFormat="1" applyFont="1" applyFill="1" applyBorder="1" applyAlignment="1">
      <alignment/>
    </xf>
    <xf numFmtId="0" fontId="0" fillId="0" borderId="0" xfId="0" applyFont="1" applyFill="1" applyAlignment="1">
      <alignment/>
    </xf>
    <xf numFmtId="164" fontId="3" fillId="2" borderId="0" xfId="15" applyNumberFormat="1" applyFont="1" applyFill="1" applyAlignment="1">
      <alignment/>
    </xf>
    <xf numFmtId="164" fontId="2" fillId="2" borderId="2" xfId="15" applyNumberFormat="1" applyFont="1" applyFill="1" applyBorder="1" applyAlignment="1">
      <alignment horizontal="left"/>
    </xf>
    <xf numFmtId="164" fontId="2" fillId="2" borderId="3" xfId="15" applyNumberFormat="1" applyFont="1" applyFill="1" applyBorder="1" applyAlignment="1">
      <alignment horizontal="left"/>
    </xf>
    <xf numFmtId="164" fontId="3" fillId="2" borderId="3" xfId="15" applyNumberFormat="1" applyFont="1" applyFill="1" applyBorder="1" applyAlignment="1">
      <alignment/>
    </xf>
    <xf numFmtId="164" fontId="2" fillId="2" borderId="4" xfId="15" applyNumberFormat="1" applyFont="1" applyFill="1" applyBorder="1" applyAlignment="1">
      <alignment horizontal="left"/>
    </xf>
    <xf numFmtId="0" fontId="10" fillId="2" borderId="0" xfId="0" applyFont="1" applyFill="1" applyAlignment="1">
      <alignment/>
    </xf>
    <xf numFmtId="164" fontId="6" fillId="2" borderId="0" xfId="15" applyNumberFormat="1" applyFont="1" applyFill="1" applyAlignment="1">
      <alignment/>
    </xf>
    <xf numFmtId="0" fontId="5" fillId="2" borderId="1" xfId="0" applyFont="1" applyFill="1" applyBorder="1" applyAlignment="1">
      <alignment/>
    </xf>
    <xf numFmtId="164" fontId="5" fillId="2" borderId="0" xfId="15" applyNumberFormat="1" applyFont="1" applyFill="1" applyBorder="1" applyAlignment="1">
      <alignment horizontal="left"/>
    </xf>
    <xf numFmtId="164" fontId="6" fillId="2" borderId="0" xfId="15" applyNumberFormat="1" applyFont="1" applyFill="1" applyBorder="1" applyAlignment="1">
      <alignment/>
    </xf>
    <xf numFmtId="164" fontId="5" fillId="2" borderId="5" xfId="15" applyNumberFormat="1" applyFont="1" applyFill="1" applyBorder="1" applyAlignment="1">
      <alignment horizontal="left"/>
    </xf>
    <xf numFmtId="0" fontId="8" fillId="2" borderId="0" xfId="0" applyFont="1" applyFill="1" applyAlignment="1">
      <alignment/>
    </xf>
    <xf numFmtId="164" fontId="7" fillId="2" borderId="1" xfId="15" applyNumberFormat="1" applyFont="1" applyFill="1" applyBorder="1" applyAlignment="1">
      <alignment horizontal="left"/>
    </xf>
    <xf numFmtId="164" fontId="5" fillId="2" borderId="8" xfId="15" applyNumberFormat="1" applyFont="1" applyFill="1" applyBorder="1" applyAlignment="1">
      <alignment horizontal="left"/>
    </xf>
    <xf numFmtId="164" fontId="0" fillId="0" borderId="2" xfId="15" applyNumberFormat="1" applyFont="1" applyFill="1" applyBorder="1" applyAlignment="1">
      <alignment/>
    </xf>
    <xf numFmtId="164" fontId="9" fillId="0" borderId="3" xfId="15" applyNumberFormat="1" applyFont="1" applyFill="1" applyBorder="1" applyAlignment="1">
      <alignment/>
    </xf>
    <xf numFmtId="164" fontId="0" fillId="0" borderId="4" xfId="15" applyNumberFormat="1" applyFont="1" applyFill="1" applyBorder="1" applyAlignment="1">
      <alignment/>
    </xf>
    <xf numFmtId="164" fontId="0" fillId="0" borderId="9" xfId="15" applyNumberFormat="1" applyFont="1" applyFill="1" applyBorder="1" applyAlignment="1">
      <alignment/>
    </xf>
    <xf numFmtId="164" fontId="9" fillId="0" borderId="2" xfId="15" applyNumberFormat="1" applyFont="1" applyFill="1" applyBorder="1" applyAlignment="1">
      <alignment/>
    </xf>
    <xf numFmtId="164" fontId="9" fillId="0" borderId="4" xfId="15" applyNumberFormat="1" applyFont="1" applyFill="1" applyBorder="1" applyAlignment="1">
      <alignment/>
    </xf>
    <xf numFmtId="164" fontId="9" fillId="0" borderId="9"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10" xfId="15" applyNumberFormat="1" applyFont="1" applyFill="1" applyBorder="1" applyAlignment="1">
      <alignment/>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0" fillId="0" borderId="5" xfId="15" applyNumberFormat="1" applyFont="1" applyFill="1" applyBorder="1" applyAlignment="1">
      <alignment/>
    </xf>
    <xf numFmtId="164" fontId="9" fillId="0" borderId="5" xfId="15" applyNumberFormat="1" applyFont="1" applyFill="1" applyBorder="1" applyAlignment="1">
      <alignment/>
    </xf>
    <xf numFmtId="164" fontId="9" fillId="0" borderId="11" xfId="15" applyNumberFormat="1" applyFont="1" applyFill="1" applyBorder="1" applyAlignment="1">
      <alignment/>
    </xf>
    <xf numFmtId="164" fontId="9" fillId="0" borderId="11" xfId="15" applyNumberFormat="1" applyFont="1" applyFill="1" applyBorder="1" applyAlignment="1">
      <alignment horizontal="centerContinuous"/>
    </xf>
    <xf numFmtId="164" fontId="9" fillId="0" borderId="1" xfId="15" applyNumberFormat="1" applyFont="1" applyFill="1" applyBorder="1" applyAlignment="1">
      <alignment horizontal="center"/>
    </xf>
    <xf numFmtId="164" fontId="9" fillId="0" borderId="0" xfId="15" applyNumberFormat="1" applyFont="1" applyFill="1" applyBorder="1" applyAlignment="1">
      <alignment horizontal="center"/>
    </xf>
    <xf numFmtId="164" fontId="9" fillId="0" borderId="5" xfId="15" applyNumberFormat="1" applyFont="1" applyFill="1" applyBorder="1" applyAlignment="1">
      <alignment horizontal="center"/>
    </xf>
    <xf numFmtId="164" fontId="9" fillId="0" borderId="6"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9" fillId="0" borderId="8" xfId="15" applyNumberFormat="1" applyFont="1" applyFill="1" applyBorder="1" applyAlignment="1">
      <alignment horizontal="centerContinuous"/>
    </xf>
    <xf numFmtId="164" fontId="9" fillId="0" borderId="13" xfId="15" applyNumberFormat="1" applyFont="1" applyFill="1" applyBorder="1" applyAlignment="1">
      <alignment horizontal="centerContinuous"/>
    </xf>
    <xf numFmtId="164" fontId="9" fillId="0" borderId="14" xfId="15" applyNumberFormat="1" applyFont="1" applyFill="1" applyBorder="1" applyAlignment="1">
      <alignment horizontal="centerContinuous"/>
    </xf>
    <xf numFmtId="164" fontId="9" fillId="0" borderId="15" xfId="15" applyNumberFormat="1" applyFont="1" applyFill="1" applyBorder="1" applyAlignment="1">
      <alignment horizontal="centerContinuous"/>
    </xf>
    <xf numFmtId="164" fontId="0" fillId="0" borderId="9" xfId="15" applyNumberFormat="1" applyFont="1" applyFill="1" applyBorder="1" applyAlignment="1">
      <alignment horizontal="centerContinuous"/>
    </xf>
    <xf numFmtId="164" fontId="4" fillId="0" borderId="0" xfId="15" applyNumberFormat="1" applyFont="1" applyFill="1" applyAlignment="1">
      <alignment/>
    </xf>
    <xf numFmtId="164" fontId="9" fillId="0" borderId="13" xfId="15" applyNumberFormat="1" applyFont="1" applyFill="1" applyBorder="1" applyAlignment="1">
      <alignment horizontal="left"/>
    </xf>
    <xf numFmtId="164" fontId="9" fillId="0" borderId="14" xfId="15" applyNumberFormat="1" applyFont="1" applyFill="1" applyBorder="1" applyAlignment="1">
      <alignment horizontal="left"/>
    </xf>
    <xf numFmtId="164" fontId="9" fillId="0" borderId="15" xfId="15" applyNumberFormat="1" applyFont="1" applyFill="1" applyBorder="1" applyAlignment="1">
      <alignment horizontal="left"/>
    </xf>
    <xf numFmtId="164" fontId="0" fillId="0" borderId="14" xfId="15" applyNumberFormat="1" applyFont="1" applyFill="1" applyBorder="1" applyAlignment="1">
      <alignment/>
    </xf>
    <xf numFmtId="164" fontId="0" fillId="0" borderId="13" xfId="15" applyNumberFormat="1" applyFont="1" applyFill="1" applyBorder="1" applyAlignment="1">
      <alignment/>
    </xf>
    <xf numFmtId="164" fontId="0" fillId="0" borderId="15" xfId="15" applyNumberFormat="1" applyFont="1" applyFill="1" applyBorder="1" applyAlignment="1">
      <alignment/>
    </xf>
    <xf numFmtId="42" fontId="0" fillId="0" borderId="9" xfId="15" applyNumberFormat="1" applyFont="1" applyFill="1" applyBorder="1" applyAlignment="1">
      <alignment/>
    </xf>
    <xf numFmtId="165" fontId="0" fillId="0" borderId="9" xfId="15" applyNumberFormat="1" applyFont="1" applyFill="1" applyBorder="1" applyAlignment="1">
      <alignment/>
    </xf>
    <xf numFmtId="41" fontId="0" fillId="0" borderId="9" xfId="15" applyNumberFormat="1" applyFont="1" applyFill="1" applyBorder="1" applyAlignment="1">
      <alignment/>
    </xf>
    <xf numFmtId="164" fontId="11" fillId="0" borderId="0" xfId="15" applyNumberFormat="1" applyFont="1" applyFill="1" applyAlignment="1">
      <alignment/>
    </xf>
    <xf numFmtId="164" fontId="9" fillId="0" borderId="13" xfId="15" applyNumberFormat="1" applyFont="1" applyFill="1" applyBorder="1" applyAlignment="1">
      <alignment/>
    </xf>
    <xf numFmtId="164" fontId="9" fillId="0" borderId="14" xfId="15" applyNumberFormat="1" applyFont="1" applyFill="1" applyBorder="1" applyAlignment="1">
      <alignment/>
    </xf>
    <xf numFmtId="164" fontId="9" fillId="0" borderId="15" xfId="15" applyNumberFormat="1" applyFont="1" applyFill="1" applyBorder="1" applyAlignment="1">
      <alignment/>
    </xf>
    <xf numFmtId="41" fontId="9" fillId="0" borderId="9"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164" fontId="11" fillId="0" borderId="0" xfId="15" applyNumberFormat="1" applyFont="1" applyFill="1" applyBorder="1" applyAlignment="1">
      <alignment/>
    </xf>
    <xf numFmtId="0" fontId="9" fillId="0" borderId="0" xfId="0" applyFont="1" applyFill="1" applyAlignment="1">
      <alignment/>
    </xf>
    <xf numFmtId="0" fontId="11" fillId="0" borderId="0" xfId="0" applyFont="1" applyFill="1" applyAlignment="1">
      <alignment/>
    </xf>
    <xf numFmtId="164" fontId="0" fillId="0" borderId="3" xfId="15" applyNumberFormat="1" applyFont="1" applyFill="1" applyBorder="1" applyAlignment="1">
      <alignment/>
    </xf>
    <xf numFmtId="164" fontId="9" fillId="0" borderId="0" xfId="15" applyNumberFormat="1" applyFont="1" applyFill="1" applyAlignment="1">
      <alignment/>
    </xf>
    <xf numFmtId="41" fontId="0" fillId="0" borderId="9" xfId="15" applyNumberFormat="1" applyFont="1" applyFill="1" applyBorder="1" applyAlignment="1">
      <alignment horizontal="right"/>
    </xf>
    <xf numFmtId="164" fontId="4" fillId="0" borderId="0" xfId="15" applyNumberFormat="1" applyFont="1" applyFill="1" applyBorder="1" applyAlignment="1">
      <alignment/>
    </xf>
    <xf numFmtId="164" fontId="11" fillId="0" borderId="14" xfId="15" applyNumberFormat="1" applyFont="1" applyFill="1" applyBorder="1" applyAlignment="1">
      <alignment/>
    </xf>
    <xf numFmtId="0" fontId="4" fillId="0" borderId="0" xfId="0" applyFont="1" applyFill="1" applyAlignment="1">
      <alignment/>
    </xf>
    <xf numFmtId="0" fontId="0" fillId="0" borderId="14" xfId="0" applyFont="1" applyFill="1" applyBorder="1" applyAlignment="1">
      <alignment/>
    </xf>
    <xf numFmtId="42" fontId="9" fillId="0" borderId="9" xfId="15" applyNumberFormat="1" applyFont="1" applyFill="1" applyBorder="1" applyAlignment="1">
      <alignment/>
    </xf>
    <xf numFmtId="165" fontId="9" fillId="0" borderId="9" xfId="15" applyNumberFormat="1" applyFont="1" applyFill="1" applyBorder="1" applyAlignment="1">
      <alignment/>
    </xf>
    <xf numFmtId="164" fontId="12" fillId="0" borderId="0" xfId="15" applyNumberFormat="1" applyFont="1" applyFill="1" applyAlignment="1">
      <alignment/>
    </xf>
    <xf numFmtId="164" fontId="12" fillId="0" borderId="0" xfId="15" applyNumberFormat="1" applyFont="1" applyFill="1" applyBorder="1" applyAlignment="1">
      <alignment/>
    </xf>
    <xf numFmtId="0" fontId="12" fillId="0" borderId="0" xfId="0" applyFont="1" applyFill="1" applyAlignment="1">
      <alignment/>
    </xf>
    <xf numFmtId="164" fontId="6" fillId="0" borderId="0" xfId="15" applyNumberFormat="1" applyFont="1" applyFill="1" applyAlignment="1">
      <alignment/>
    </xf>
    <xf numFmtId="164" fontId="5" fillId="2" borderId="3" xfId="15" applyNumberFormat="1" applyFont="1" applyFill="1" applyBorder="1" applyAlignment="1">
      <alignment horizontal="left"/>
    </xf>
    <xf numFmtId="164" fontId="5" fillId="2" borderId="4" xfId="15" applyNumberFormat="1" applyFont="1" applyFill="1" applyBorder="1" applyAlignment="1">
      <alignment horizontal="left"/>
    </xf>
    <xf numFmtId="0" fontId="8" fillId="0" borderId="0" xfId="0" applyFont="1" applyFill="1" applyAlignment="1">
      <alignment/>
    </xf>
    <xf numFmtId="164" fontId="5" fillId="2" borderId="1" xfId="15" applyNumberFormat="1" applyFont="1" applyFill="1" applyBorder="1" applyAlignment="1">
      <alignment horizontal="left"/>
    </xf>
    <xf numFmtId="164" fontId="8" fillId="2" borderId="1" xfId="15" applyNumberFormat="1" applyFont="1" applyFill="1" applyBorder="1" applyAlignment="1">
      <alignment/>
    </xf>
    <xf numFmtId="164" fontId="5" fillId="2" borderId="0" xfId="15" applyNumberFormat="1" applyFont="1" applyFill="1" applyBorder="1" applyAlignment="1">
      <alignment/>
    </xf>
    <xf numFmtId="164" fontId="5" fillId="2" borderId="5" xfId="15" applyNumberFormat="1" applyFont="1" applyFill="1" applyBorder="1" applyAlignment="1">
      <alignment horizontal="centerContinuous"/>
    </xf>
    <xf numFmtId="164" fontId="9" fillId="0" borderId="2" xfId="15" applyNumberFormat="1" applyFont="1" applyFill="1" applyBorder="1" applyAlignment="1">
      <alignment horizontal="center"/>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0" fillId="0" borderId="0" xfId="15" applyNumberFormat="1" applyFont="1" applyFill="1" applyAlignment="1">
      <alignment wrapText="1"/>
    </xf>
    <xf numFmtId="164" fontId="9" fillId="0" borderId="6" xfId="15" applyNumberFormat="1" applyFont="1" applyFill="1" applyBorder="1" applyAlignment="1">
      <alignment horizontal="centerContinuous" wrapText="1"/>
    </xf>
    <xf numFmtId="164" fontId="9" fillId="0" borderId="7" xfId="15" applyNumberFormat="1" applyFont="1" applyFill="1" applyBorder="1" applyAlignment="1">
      <alignment horizontal="centerContinuous" wrapText="1"/>
    </xf>
    <xf numFmtId="164" fontId="9" fillId="0" borderId="8" xfId="15" applyNumberFormat="1" applyFont="1" applyFill="1" applyBorder="1" applyAlignment="1">
      <alignment horizontal="centerContinuous" wrapText="1"/>
    </xf>
    <xf numFmtId="164" fontId="9" fillId="0" borderId="9" xfId="15" applyNumberFormat="1" applyFont="1" applyFill="1" applyBorder="1" applyAlignment="1">
      <alignment horizontal="center" wrapText="1"/>
    </xf>
    <xf numFmtId="164" fontId="9" fillId="0" borderId="12" xfId="15" applyNumberFormat="1" applyFont="1" applyFill="1" applyBorder="1" applyAlignment="1">
      <alignment horizontal="center" wrapText="1"/>
    </xf>
    <xf numFmtId="0" fontId="0" fillId="0" borderId="0" xfId="0" applyFont="1" applyFill="1" applyAlignment="1">
      <alignment wrapText="1"/>
    </xf>
    <xf numFmtId="164" fontId="4" fillId="0" borderId="13" xfId="15" applyNumberFormat="1" applyFont="1" applyFill="1" applyBorder="1" applyAlignment="1">
      <alignment/>
    </xf>
    <xf numFmtId="164" fontId="4" fillId="0" borderId="14" xfId="15" applyNumberFormat="1" applyFont="1" applyFill="1" applyBorder="1" applyAlignment="1">
      <alignment/>
    </xf>
    <xf numFmtId="42" fontId="0" fillId="0" borderId="13" xfId="15" applyNumberFormat="1" applyFont="1" applyFill="1" applyBorder="1" applyAlignment="1">
      <alignment/>
    </xf>
    <xf numFmtId="41" fontId="0" fillId="0" borderId="13" xfId="15" applyNumberFormat="1" applyFont="1" applyFill="1" applyBorder="1" applyAlignment="1">
      <alignment/>
    </xf>
    <xf numFmtId="164" fontId="11" fillId="0" borderId="13" xfId="15" applyNumberFormat="1" applyFont="1" applyFill="1" applyBorder="1" applyAlignment="1">
      <alignment/>
    </xf>
    <xf numFmtId="41" fontId="11" fillId="0" borderId="13" xfId="15" applyNumberFormat="1" applyFont="1" applyFill="1" applyBorder="1" applyAlignment="1">
      <alignment/>
    </xf>
    <xf numFmtId="0" fontId="9" fillId="0" borderId="14" xfId="0" applyFont="1" applyFill="1" applyBorder="1" applyAlignment="1">
      <alignment/>
    </xf>
    <xf numFmtId="41" fontId="12" fillId="0" borderId="0" xfId="15" applyNumberFormat="1" applyFont="1" applyFill="1" applyBorder="1" applyAlignment="1">
      <alignment/>
    </xf>
    <xf numFmtId="41" fontId="12" fillId="0" borderId="0" xfId="15" applyNumberFormat="1" applyFont="1" applyFill="1" applyAlignment="1">
      <alignment/>
    </xf>
    <xf numFmtId="41" fontId="4" fillId="0" borderId="13" xfId="15" applyNumberFormat="1" applyFont="1" applyFill="1" applyBorder="1" applyAlignment="1">
      <alignment/>
    </xf>
    <xf numFmtId="164" fontId="0" fillId="0" borderId="7" xfId="15" applyNumberFormat="1" applyFont="1" applyFill="1" applyBorder="1" applyAlignment="1">
      <alignment/>
    </xf>
    <xf numFmtId="41" fontId="0" fillId="0" borderId="7" xfId="15" applyNumberFormat="1" applyFont="1" applyFill="1" applyBorder="1" applyAlignment="1">
      <alignment/>
    </xf>
    <xf numFmtId="41" fontId="0" fillId="0" borderId="14" xfId="15" applyNumberFormat="1" applyFont="1" applyFill="1" applyBorder="1" applyAlignment="1">
      <alignment/>
    </xf>
    <xf numFmtId="41" fontId="11" fillId="0" borderId="0" xfId="15" applyNumberFormat="1" applyFont="1" applyFill="1" applyAlignment="1">
      <alignment/>
    </xf>
    <xf numFmtId="41" fontId="4" fillId="0" borderId="0" xfId="15" applyNumberFormat="1" applyFont="1" applyFill="1" applyAlignment="1">
      <alignment/>
    </xf>
    <xf numFmtId="41" fontId="0" fillId="0" borderId="3" xfId="15" applyNumberFormat="1" applyFont="1" applyFill="1" applyBorder="1" applyAlignment="1">
      <alignment/>
    </xf>
    <xf numFmtId="41" fontId="9" fillId="0" borderId="0" xfId="15" applyNumberFormat="1" applyFont="1" applyFill="1" applyBorder="1" applyAlignment="1">
      <alignment/>
    </xf>
    <xf numFmtId="0" fontId="0" fillId="0" borderId="0" xfId="0" applyFont="1" applyFill="1" applyBorder="1" applyAlignment="1">
      <alignment/>
    </xf>
    <xf numFmtId="41" fontId="11" fillId="0" borderId="0" xfId="15" applyNumberFormat="1" applyFont="1" applyFill="1" applyBorder="1" applyAlignment="1">
      <alignment/>
    </xf>
    <xf numFmtId="42" fontId="11" fillId="0" borderId="0" xfId="15" applyNumberFormat="1" applyFont="1" applyFill="1" applyAlignment="1">
      <alignment/>
    </xf>
    <xf numFmtId="0" fontId="12" fillId="0" borderId="0" xfId="0" applyFont="1" applyFill="1" applyBorder="1" applyAlignment="1">
      <alignment/>
    </xf>
    <xf numFmtId="0" fontId="9" fillId="0" borderId="0" xfId="0" applyFont="1" applyFill="1" applyBorder="1" applyAlignment="1">
      <alignment/>
    </xf>
    <xf numFmtId="0" fontId="13" fillId="0" borderId="0" xfId="0" applyFont="1" applyFill="1" applyAlignment="1">
      <alignment/>
    </xf>
    <xf numFmtId="39" fontId="13" fillId="0" borderId="0" xfId="0" applyNumberFormat="1" applyFont="1" applyFill="1" applyAlignment="1">
      <alignment/>
    </xf>
    <xf numFmtId="40" fontId="2" fillId="2" borderId="2" xfId="0" applyNumberFormat="1" applyFont="1" applyFill="1" applyBorder="1" applyAlignment="1">
      <alignment/>
    </xf>
    <xf numFmtId="0" fontId="6" fillId="2" borderId="3" xfId="0" applyFont="1" applyFill="1" applyBorder="1" applyAlignment="1">
      <alignment/>
    </xf>
    <xf numFmtId="0" fontId="6" fillId="2" borderId="4" xfId="0" applyFont="1" applyFill="1" applyBorder="1" applyAlignment="1">
      <alignment/>
    </xf>
    <xf numFmtId="40" fontId="11" fillId="0" borderId="0" xfId="0" applyNumberFormat="1" applyFont="1" applyFill="1" applyBorder="1" applyAlignment="1">
      <alignment horizontal="right"/>
    </xf>
    <xf numFmtId="39" fontId="6" fillId="2" borderId="0" xfId="0" applyNumberFormat="1" applyFont="1" applyFill="1" applyBorder="1" applyAlignment="1">
      <alignment/>
    </xf>
    <xf numFmtId="39" fontId="5" fillId="2" borderId="0" xfId="0" applyNumberFormat="1" applyFont="1" applyFill="1" applyBorder="1" applyAlignment="1">
      <alignment horizontal="center"/>
    </xf>
    <xf numFmtId="166" fontId="4" fillId="0" borderId="0" xfId="0" applyNumberFormat="1" applyFont="1" applyFill="1" applyBorder="1" applyAlignment="1">
      <alignment/>
    </xf>
    <xf numFmtId="0" fontId="7" fillId="2" borderId="1" xfId="0" applyFont="1" applyFill="1" applyBorder="1" applyAlignment="1">
      <alignment/>
    </xf>
    <xf numFmtId="39" fontId="14" fillId="2" borderId="0" xfId="0" applyNumberFormat="1" applyFont="1" applyFill="1" applyBorder="1" applyAlignment="1">
      <alignment/>
    </xf>
    <xf numFmtId="39" fontId="15" fillId="2" borderId="0" xfId="0" applyNumberFormat="1" applyFont="1" applyFill="1" applyBorder="1" applyAlignment="1">
      <alignment horizontal="center"/>
    </xf>
    <xf numFmtId="0" fontId="14" fillId="2" borderId="5" xfId="0" applyFont="1" applyFill="1" applyBorder="1" applyAlignment="1">
      <alignment/>
    </xf>
    <xf numFmtId="19" fontId="13" fillId="0" borderId="0" xfId="0" applyNumberFormat="1" applyFont="1" applyFill="1" applyBorder="1" applyAlignment="1">
      <alignment/>
    </xf>
    <xf numFmtId="0" fontId="7" fillId="2" borderId="6" xfId="0" applyFont="1" applyFill="1" applyBorder="1" applyAlignment="1">
      <alignment/>
    </xf>
    <xf numFmtId="39" fontId="14" fillId="2" borderId="7" xfId="0" applyNumberFormat="1" applyFont="1" applyFill="1" applyBorder="1" applyAlignment="1">
      <alignment/>
    </xf>
    <xf numFmtId="39" fontId="15" fillId="2" borderId="7" xfId="0" applyNumberFormat="1" applyFont="1" applyFill="1" applyBorder="1" applyAlignment="1">
      <alignment horizontal="center"/>
    </xf>
    <xf numFmtId="39" fontId="14" fillId="2" borderId="8" xfId="0" applyNumberFormat="1" applyFont="1" applyFill="1" applyBorder="1" applyAlignment="1">
      <alignment/>
    </xf>
    <xf numFmtId="19" fontId="13" fillId="0" borderId="0" xfId="0" applyNumberFormat="1" applyFont="1" applyFill="1" applyAlignment="1">
      <alignment/>
    </xf>
    <xf numFmtId="39" fontId="9" fillId="0" borderId="15" xfId="0" applyNumberFormat="1" applyFont="1" applyFill="1" applyBorder="1" applyAlignment="1">
      <alignment horizontal="center"/>
    </xf>
    <xf numFmtId="39" fontId="9" fillId="0" borderId="9" xfId="0" applyNumberFormat="1" applyFont="1" applyFill="1" applyBorder="1" applyAlignment="1">
      <alignment horizontal="center"/>
    </xf>
    <xf numFmtId="39" fontId="9" fillId="0" borderId="9" xfId="0" applyNumberFormat="1" applyFont="1" applyFill="1" applyBorder="1" applyAlignment="1">
      <alignment horizontal="center" wrapText="1"/>
    </xf>
    <xf numFmtId="39" fontId="9" fillId="0" borderId="15" xfId="0" applyNumberFormat="1" applyFont="1" applyFill="1" applyBorder="1" applyAlignment="1">
      <alignment horizontal="center" vertical="top"/>
    </xf>
    <xf numFmtId="39" fontId="9" fillId="0" borderId="9" xfId="0" applyNumberFormat="1" applyFont="1" applyFill="1" applyBorder="1" applyAlignment="1">
      <alignment horizontal="center" vertical="top"/>
    </xf>
    <xf numFmtId="0" fontId="9" fillId="0" borderId="9" xfId="0" applyFont="1" applyFill="1" applyBorder="1" applyAlignment="1">
      <alignment/>
    </xf>
    <xf numFmtId="39" fontId="0" fillId="0" borderId="15" xfId="0" applyNumberFormat="1" applyFont="1" applyFill="1" applyBorder="1" applyAlignment="1">
      <alignment horizontal="center" vertical="top"/>
    </xf>
    <xf numFmtId="39" fontId="0" fillId="0" borderId="9" xfId="0" applyNumberFormat="1" applyFont="1" applyFill="1" applyBorder="1" applyAlignment="1">
      <alignment horizontal="center" vertical="top"/>
    </xf>
    <xf numFmtId="39" fontId="0" fillId="0" borderId="9" xfId="0" applyNumberFormat="1" applyFont="1" applyFill="1" applyBorder="1" applyAlignment="1">
      <alignment horizontal="center" wrapText="1"/>
    </xf>
    <xf numFmtId="39" fontId="0" fillId="0" borderId="9" xfId="0" applyNumberFormat="1" applyFont="1" applyFill="1" applyBorder="1" applyAlignment="1" quotePrefix="1">
      <alignment horizontal="center" wrapText="1"/>
    </xf>
    <xf numFmtId="39" fontId="0" fillId="0" borderId="9" xfId="0" applyNumberFormat="1" applyFont="1" applyFill="1" applyBorder="1" applyAlignment="1">
      <alignment/>
    </xf>
    <xf numFmtId="39" fontId="0" fillId="0" borderId="15" xfId="0" applyNumberFormat="1" applyFont="1" applyFill="1" applyBorder="1" applyAlignment="1">
      <alignment/>
    </xf>
    <xf numFmtId="42" fontId="0" fillId="0" borderId="15" xfId="0" applyNumberFormat="1" applyFont="1" applyFill="1" applyBorder="1" applyAlignment="1">
      <alignment/>
    </xf>
    <xf numFmtId="42" fontId="0" fillId="0" borderId="9" xfId="0" applyNumberFormat="1" applyFont="1" applyFill="1" applyBorder="1" applyAlignment="1">
      <alignment/>
    </xf>
    <xf numFmtId="41" fontId="0" fillId="0" borderId="15" xfId="0" applyNumberFormat="1" applyFont="1" applyFill="1" applyBorder="1" applyAlignment="1">
      <alignment/>
    </xf>
    <xf numFmtId="41" fontId="0" fillId="0" borderId="9" xfId="0" applyNumberFormat="1" applyFont="1" applyFill="1" applyBorder="1" applyAlignment="1">
      <alignment/>
    </xf>
    <xf numFmtId="0" fontId="16" fillId="0" borderId="0" xfId="0" applyFont="1" applyFill="1" applyAlignment="1">
      <alignment/>
    </xf>
    <xf numFmtId="41" fontId="9" fillId="0" borderId="15" xfId="0" applyNumberFormat="1" applyFont="1" applyFill="1" applyBorder="1" applyAlignment="1">
      <alignment/>
    </xf>
    <xf numFmtId="41" fontId="9" fillId="0" borderId="9" xfId="0" applyNumberFormat="1" applyFont="1" applyFill="1" applyBorder="1" applyAlignment="1">
      <alignment/>
    </xf>
    <xf numFmtId="42" fontId="9" fillId="0" borderId="9" xfId="0" applyNumberFormat="1" applyFont="1" applyFill="1" applyBorder="1" applyAlignment="1">
      <alignment/>
    </xf>
    <xf numFmtId="39" fontId="0" fillId="0" borderId="0" xfId="0" applyNumberFormat="1" applyFont="1" applyFill="1" applyAlignment="1">
      <alignment/>
    </xf>
    <xf numFmtId="0" fontId="0" fillId="0" borderId="0" xfId="0" applyFont="1" applyFill="1" applyAlignment="1" quotePrefix="1">
      <alignment/>
    </xf>
    <xf numFmtId="0" fontId="0" fillId="0" borderId="2" xfId="0" applyFont="1" applyFill="1" applyBorder="1" applyAlignment="1">
      <alignment/>
    </xf>
    <xf numFmtId="0" fontId="0" fillId="0" borderId="4" xfId="0" applyFont="1" applyFill="1" applyBorder="1" applyAlignment="1">
      <alignment/>
    </xf>
    <xf numFmtId="39" fontId="0" fillId="0" borderId="10" xfId="0" applyNumberFormat="1" applyFont="1" applyFill="1" applyBorder="1" applyAlignment="1">
      <alignment/>
    </xf>
    <xf numFmtId="0" fontId="0" fillId="0" borderId="13" xfId="0" applyFont="1" applyFill="1" applyBorder="1" applyAlignment="1">
      <alignment/>
    </xf>
    <xf numFmtId="39" fontId="8" fillId="2" borderId="3" xfId="0" applyNumberFormat="1" applyFont="1" applyFill="1" applyBorder="1" applyAlignment="1">
      <alignment/>
    </xf>
    <xf numFmtId="39" fontId="7" fillId="2" borderId="3" xfId="0" applyNumberFormat="1" applyFont="1" applyFill="1" applyBorder="1" applyAlignment="1">
      <alignment horizontal="center"/>
    </xf>
    <xf numFmtId="0" fontId="8" fillId="2" borderId="4"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horizontal="center"/>
    </xf>
    <xf numFmtId="39" fontId="8" fillId="2" borderId="7" xfId="0" applyNumberFormat="1" applyFont="1" applyFill="1" applyBorder="1" applyAlignment="1">
      <alignment/>
    </xf>
    <xf numFmtId="39" fontId="7" fillId="2" borderId="7" xfId="0" applyNumberFormat="1" applyFont="1" applyFill="1" applyBorder="1" applyAlignment="1">
      <alignment horizontal="center"/>
    </xf>
    <xf numFmtId="0" fontId="0" fillId="0" borderId="6" xfId="0" applyFont="1" applyFill="1" applyBorder="1" applyAlignment="1">
      <alignment/>
    </xf>
    <xf numFmtId="0" fontId="0" fillId="0" borderId="8" xfId="0" applyFont="1" applyFill="1" applyBorder="1" applyAlignment="1">
      <alignment/>
    </xf>
    <xf numFmtId="39" fontId="9" fillId="0" borderId="12" xfId="0" applyNumberFormat="1" applyFont="1" applyFill="1" applyBorder="1" applyAlignment="1">
      <alignment horizontal="center" wrapText="1"/>
    </xf>
    <xf numFmtId="39" fontId="9" fillId="0" borderId="12" xfId="0" applyNumberFormat="1" applyFont="1" applyFill="1" applyBorder="1" applyAlignment="1">
      <alignment horizontal="center"/>
    </xf>
    <xf numFmtId="0" fontId="9" fillId="0" borderId="9" xfId="0" applyFont="1" applyFill="1" applyBorder="1" applyAlignment="1">
      <alignment horizontal="center" wrapText="1"/>
    </xf>
    <xf numFmtId="0" fontId="9" fillId="0" borderId="13" xfId="0" applyFont="1" applyFill="1" applyBorder="1" applyAlignment="1">
      <alignment/>
    </xf>
    <xf numFmtId="0" fontId="0" fillId="0" borderId="15" xfId="0" applyFont="1" applyFill="1" applyBorder="1" applyAlignment="1">
      <alignment/>
    </xf>
    <xf numFmtId="39" fontId="0" fillId="0" borderId="9" xfId="0" applyNumberFormat="1" applyFont="1" applyFill="1" applyBorder="1" applyAlignment="1">
      <alignment horizontal="center"/>
    </xf>
    <xf numFmtId="42" fontId="0" fillId="0" borderId="10" xfId="0" applyNumberFormat="1" applyFont="1" applyFill="1" applyBorder="1" applyAlignment="1">
      <alignment/>
    </xf>
    <xf numFmtId="41" fontId="0" fillId="0" borderId="10" xfId="0" applyNumberFormat="1" applyFont="1" applyFill="1" applyBorder="1" applyAlignment="1">
      <alignment/>
    </xf>
    <xf numFmtId="0" fontId="9" fillId="0" borderId="15" xfId="0" applyFont="1" applyFill="1" applyBorder="1" applyAlignment="1">
      <alignment horizontal="left"/>
    </xf>
    <xf numFmtId="41" fontId="9" fillId="0" borderId="9" xfId="0" applyNumberFormat="1" applyFont="1" applyFill="1" applyBorder="1" applyAlignment="1">
      <alignment horizontal="right"/>
    </xf>
    <xf numFmtId="0" fontId="0" fillId="0" borderId="0" xfId="0" applyFont="1" applyFill="1" applyBorder="1" applyAlignment="1">
      <alignment/>
    </xf>
    <xf numFmtId="39" fontId="0" fillId="0" borderId="0" xfId="0" applyNumberFormat="1" applyFont="1" applyFill="1" applyBorder="1" applyAlignment="1">
      <alignment/>
    </xf>
    <xf numFmtId="0" fontId="9" fillId="0" borderId="0" xfId="0" applyFont="1" applyFill="1" applyBorder="1" applyAlignment="1">
      <alignment/>
    </xf>
    <xf numFmtId="39" fontId="9" fillId="0" borderId="0" xfId="0" applyNumberFormat="1" applyFont="1" applyFill="1" applyBorder="1" applyAlignment="1">
      <alignment/>
    </xf>
    <xf numFmtId="0" fontId="9" fillId="0" borderId="0" xfId="0" applyFont="1" applyFill="1" applyBorder="1" applyAlignment="1">
      <alignment horizontal="left"/>
    </xf>
    <xf numFmtId="0" fontId="0" fillId="0" borderId="3" xfId="0" applyFont="1" applyFill="1" applyBorder="1" applyAlignment="1">
      <alignment horizontal="right"/>
    </xf>
    <xf numFmtId="39" fontId="0" fillId="0" borderId="3" xfId="0" applyNumberFormat="1" applyFont="1" applyFill="1" applyBorder="1" applyAlignment="1">
      <alignment/>
    </xf>
    <xf numFmtId="0" fontId="0" fillId="0" borderId="3" xfId="0" applyFont="1" applyFill="1" applyBorder="1" applyAlignment="1">
      <alignment/>
    </xf>
    <xf numFmtId="0" fontId="9" fillId="0" borderId="1" xfId="0" applyFont="1" applyFill="1" applyBorder="1" applyAlignment="1">
      <alignment horizontal="right"/>
    </xf>
    <xf numFmtId="167" fontId="0" fillId="0" borderId="1" xfId="0" applyNumberFormat="1" applyFont="1" applyFill="1" applyBorder="1" applyAlignment="1">
      <alignment/>
    </xf>
    <xf numFmtId="18" fontId="0" fillId="0" borderId="1" xfId="0" applyNumberFormat="1" applyFont="1" applyFill="1" applyBorder="1" applyAlignment="1">
      <alignment/>
    </xf>
    <xf numFmtId="0" fontId="0" fillId="0" borderId="1" xfId="0" applyFont="1" applyFill="1" applyBorder="1" applyAlignment="1">
      <alignment/>
    </xf>
    <xf numFmtId="0" fontId="9" fillId="0" borderId="1" xfId="0" applyFont="1" applyFill="1" applyBorder="1" applyAlignment="1">
      <alignment/>
    </xf>
    <xf numFmtId="0" fontId="9" fillId="0" borderId="10" xfId="0" applyFont="1" applyFill="1" applyBorder="1" applyAlignment="1">
      <alignment/>
    </xf>
    <xf numFmtId="0" fontId="17" fillId="0" borderId="0" xfId="0" applyFont="1" applyFill="1" applyAlignment="1">
      <alignment/>
    </xf>
    <xf numFmtId="0" fontId="17" fillId="0" borderId="2" xfId="0" applyFont="1" applyFill="1" applyBorder="1" applyAlignment="1">
      <alignment/>
    </xf>
    <xf numFmtId="39" fontId="17" fillId="0" borderId="0" xfId="0" applyNumberFormat="1" applyFont="1" applyFill="1" applyAlignment="1">
      <alignment/>
    </xf>
    <xf numFmtId="0" fontId="0" fillId="0" borderId="0" xfId="0" applyFill="1" applyAlignment="1">
      <alignment/>
    </xf>
    <xf numFmtId="0" fontId="11" fillId="0" borderId="0" xfId="0" applyFont="1" applyFill="1" applyAlignment="1">
      <alignment/>
    </xf>
    <xf numFmtId="0" fontId="6" fillId="2" borderId="3" xfId="0" applyFont="1" applyFill="1" applyBorder="1" applyAlignment="1">
      <alignment horizontal="center"/>
    </xf>
    <xf numFmtId="39" fontId="5" fillId="2" borderId="3" xfId="0" applyNumberFormat="1" applyFont="1" applyFill="1" applyBorder="1" applyAlignment="1">
      <alignment horizontal="center"/>
    </xf>
    <xf numFmtId="39" fontId="5" fillId="2" borderId="3" xfId="0" applyNumberFormat="1" applyFont="1" applyFill="1" applyBorder="1" applyAlignment="1">
      <alignment/>
    </xf>
    <xf numFmtId="39" fontId="5" fillId="2" borderId="4" xfId="0" applyNumberFormat="1" applyFont="1" applyFill="1" applyBorder="1" applyAlignment="1">
      <alignment horizontal="right"/>
    </xf>
    <xf numFmtId="0" fontId="6" fillId="2" borderId="0" xfId="0" applyFont="1" applyFill="1" applyBorder="1" applyAlignment="1">
      <alignment horizontal="center"/>
    </xf>
    <xf numFmtId="39" fontId="5" fillId="2" borderId="0" xfId="0" applyNumberFormat="1" applyFont="1" applyFill="1" applyBorder="1" applyAlignment="1">
      <alignment/>
    </xf>
    <xf numFmtId="166" fontId="6" fillId="2" borderId="5" xfId="0" applyNumberFormat="1" applyFont="1" applyFill="1" applyBorder="1" applyAlignment="1">
      <alignment/>
    </xf>
    <xf numFmtId="0" fontId="18" fillId="0" borderId="0" xfId="0" applyFont="1" applyFill="1" applyAlignment="1">
      <alignment/>
    </xf>
    <xf numFmtId="0" fontId="19" fillId="2" borderId="0" xfId="0" applyFont="1" applyFill="1" applyBorder="1" applyAlignment="1">
      <alignment/>
    </xf>
    <xf numFmtId="39" fontId="19" fillId="2" borderId="0" xfId="0" applyNumberFormat="1" applyFont="1" applyFill="1" applyBorder="1" applyAlignment="1">
      <alignment/>
    </xf>
    <xf numFmtId="39" fontId="7" fillId="2" borderId="0" xfId="0" applyNumberFormat="1" applyFont="1" applyFill="1" applyBorder="1" applyAlignment="1">
      <alignment/>
    </xf>
    <xf numFmtId="19" fontId="8" fillId="2" borderId="5" xfId="0" applyNumberFormat="1" applyFont="1" applyFill="1" applyBorder="1" applyAlignment="1">
      <alignment/>
    </xf>
    <xf numFmtId="39" fontId="20" fillId="2" borderId="0" xfId="0" applyNumberFormat="1" applyFont="1" applyFill="1" applyBorder="1" applyAlignment="1">
      <alignment/>
    </xf>
    <xf numFmtId="39" fontId="20" fillId="2" borderId="5" xfId="0" applyNumberFormat="1" applyFont="1" applyFill="1" applyBorder="1" applyAlignment="1">
      <alignment/>
    </xf>
    <xf numFmtId="0" fontId="9" fillId="0" borderId="10" xfId="0" applyFont="1" applyFill="1" applyBorder="1" applyAlignment="1">
      <alignment horizontal="center"/>
    </xf>
    <xf numFmtId="39" fontId="9" fillId="0" borderId="10" xfId="0" applyNumberFormat="1" applyFont="1" applyFill="1" applyBorder="1" applyAlignment="1">
      <alignment horizontal="center" wrapText="1"/>
    </xf>
    <xf numFmtId="39" fontId="9" fillId="0" borderId="10" xfId="0" applyNumberFormat="1" applyFont="1" applyFill="1" applyBorder="1" applyAlignment="1">
      <alignment horizontal="center"/>
    </xf>
    <xf numFmtId="4" fontId="18" fillId="0" borderId="0" xfId="0" applyNumberFormat="1" applyFont="1" applyFill="1" applyAlignment="1">
      <alignment horizontal="center"/>
    </xf>
    <xf numFmtId="0" fontId="17" fillId="0" borderId="16" xfId="0" applyNumberFormat="1" applyFont="1" applyFill="1" applyBorder="1" applyAlignment="1">
      <alignment/>
    </xf>
    <xf numFmtId="0" fontId="17" fillId="0" borderId="6" xfId="0" applyNumberFormat="1" applyFont="1" applyFill="1" applyBorder="1" applyAlignment="1">
      <alignment/>
    </xf>
    <xf numFmtId="0" fontId="9" fillId="0" borderId="8" xfId="0" applyNumberFormat="1" applyFont="1" applyFill="1" applyBorder="1" applyAlignment="1">
      <alignment/>
    </xf>
    <xf numFmtId="0" fontId="9" fillId="0" borderId="12" xfId="0" applyNumberFormat="1" applyFont="1" applyFill="1" applyBorder="1" applyAlignment="1">
      <alignment horizontal="center"/>
    </xf>
    <xf numFmtId="168" fontId="9" fillId="0" borderId="12" xfId="0" applyNumberFormat="1" applyFont="1" applyFill="1" applyBorder="1" applyAlignment="1">
      <alignment horizontal="center"/>
    </xf>
    <xf numFmtId="0" fontId="0" fillId="0" borderId="0" xfId="0" applyNumberFormat="1" applyFill="1" applyAlignment="1">
      <alignment/>
    </xf>
    <xf numFmtId="0" fontId="18" fillId="0" borderId="0" xfId="0" applyNumberFormat="1" applyFont="1" applyFill="1" applyBorder="1" applyAlignment="1">
      <alignment horizontal="center"/>
    </xf>
    <xf numFmtId="0" fontId="0" fillId="0" borderId="15" xfId="0" applyFont="1" applyBorder="1" applyAlignment="1">
      <alignment/>
    </xf>
    <xf numFmtId="0" fontId="0" fillId="0" borderId="8" xfId="0" applyFont="1" applyBorder="1" applyAlignment="1">
      <alignment/>
    </xf>
    <xf numFmtId="0" fontId="17" fillId="0" borderId="7" xfId="0" applyFont="1" applyFill="1" applyBorder="1" applyAlignment="1">
      <alignment/>
    </xf>
    <xf numFmtId="0" fontId="17" fillId="0" borderId="13" xfId="0" applyFont="1" applyFill="1" applyBorder="1" applyAlignment="1">
      <alignment/>
    </xf>
    <xf numFmtId="0" fontId="0" fillId="0" borderId="7" xfId="0" applyFill="1" applyBorder="1" applyAlignment="1">
      <alignment/>
    </xf>
    <xf numFmtId="0" fontId="17" fillId="0" borderId="1" xfId="0" applyFont="1" applyFill="1" applyBorder="1" applyAlignment="1">
      <alignment/>
    </xf>
    <xf numFmtId="0" fontId="0" fillId="0" borderId="12" xfId="0" applyFont="1" applyFill="1" applyBorder="1" applyAlignment="1">
      <alignment/>
    </xf>
    <xf numFmtId="41" fontId="0" fillId="0" borderId="12" xfId="0" applyNumberFormat="1" applyFont="1" applyFill="1" applyBorder="1" applyAlignment="1">
      <alignment/>
    </xf>
    <xf numFmtId="0" fontId="0" fillId="0" borderId="0" xfId="0" applyFont="1" applyAlignment="1">
      <alignment/>
    </xf>
    <xf numFmtId="0" fontId="18" fillId="0" borderId="7" xfId="0" applyFont="1" applyFill="1" applyBorder="1" applyAlignment="1">
      <alignment/>
    </xf>
    <xf numFmtId="0" fontId="18" fillId="0" borderId="13" xfId="0" applyFont="1" applyFill="1" applyBorder="1" applyAlignment="1">
      <alignment/>
    </xf>
    <xf numFmtId="0" fontId="9" fillId="0" borderId="9" xfId="0" applyFont="1" applyFill="1" applyBorder="1" applyAlignment="1">
      <alignment horizontal="left"/>
    </xf>
    <xf numFmtId="0" fontId="18" fillId="0" borderId="1" xfId="0" applyFont="1" applyFill="1" applyBorder="1" applyAlignment="1">
      <alignment/>
    </xf>
    <xf numFmtId="0" fontId="9" fillId="0" borderId="8" xfId="0" applyFont="1" applyFill="1" applyBorder="1" applyAlignment="1">
      <alignment/>
    </xf>
    <xf numFmtId="0" fontId="9" fillId="0" borderId="12" xfId="0" applyFont="1" applyFill="1" applyBorder="1" applyAlignment="1">
      <alignment/>
    </xf>
    <xf numFmtId="41" fontId="9" fillId="0" borderId="12" xfId="0" applyNumberFormat="1" applyFont="1" applyFill="1" applyBorder="1" applyAlignment="1">
      <alignment/>
    </xf>
    <xf numFmtId="0" fontId="0" fillId="0" borderId="5" xfId="0" applyFont="1" applyBorder="1" applyAlignment="1">
      <alignment/>
    </xf>
    <xf numFmtId="0" fontId="17" fillId="0" borderId="6" xfId="0" applyFont="1" applyFill="1" applyBorder="1" applyAlignment="1">
      <alignment/>
    </xf>
    <xf numFmtId="0" fontId="9" fillId="0" borderId="8" xfId="0" applyFont="1" applyBorder="1" applyAlignment="1">
      <alignment/>
    </xf>
    <xf numFmtId="0" fontId="9" fillId="0" borderId="9" xfId="0" applyFont="1" applyFill="1" applyBorder="1" applyAlignment="1">
      <alignment/>
    </xf>
    <xf numFmtId="41" fontId="9" fillId="0" borderId="9" xfId="0" applyNumberFormat="1" applyFont="1" applyFill="1" applyBorder="1" applyAlignment="1">
      <alignment/>
    </xf>
    <xf numFmtId="164" fontId="2" fillId="2" borderId="4" xfId="15" applyNumberFormat="1" applyFont="1" applyFill="1" applyBorder="1" applyAlignment="1">
      <alignment/>
    </xf>
    <xf numFmtId="164" fontId="5" fillId="2" borderId="5" xfId="15" applyNumberFormat="1" applyFont="1" applyFill="1" applyBorder="1" applyAlignment="1">
      <alignment/>
    </xf>
    <xf numFmtId="0" fontId="7" fillId="2" borderId="5" xfId="0" applyFont="1" applyFill="1" applyBorder="1" applyAlignment="1">
      <alignment horizontal="left"/>
    </xf>
    <xf numFmtId="0" fontId="5" fillId="2" borderId="1" xfId="0" applyFont="1" applyFill="1" applyBorder="1" applyAlignment="1">
      <alignment horizontal="left"/>
    </xf>
    <xf numFmtId="164" fontId="9" fillId="0" borderId="12" xfId="15" applyNumberFormat="1" applyFont="1" applyFill="1" applyBorder="1" applyAlignment="1" quotePrefix="1">
      <alignment horizontal="center"/>
    </xf>
    <xf numFmtId="0" fontId="0" fillId="0" borderId="13" xfId="0" applyFont="1" applyBorder="1" applyAlignment="1">
      <alignment/>
    </xf>
    <xf numFmtId="42" fontId="0" fillId="0" borderId="0" xfId="0" applyNumberFormat="1" applyFont="1" applyAlignment="1">
      <alignment/>
    </xf>
    <xf numFmtId="0" fontId="0" fillId="0" borderId="6" xfId="0" applyFont="1" applyBorder="1" applyAlignment="1">
      <alignment/>
    </xf>
    <xf numFmtId="43" fontId="0" fillId="0" borderId="0" xfId="15" applyAlignment="1">
      <alignment/>
    </xf>
    <xf numFmtId="0" fontId="7" fillId="2" borderId="17" xfId="0" applyFont="1" applyFill="1" applyBorder="1" applyAlignment="1">
      <alignment/>
    </xf>
    <xf numFmtId="0" fontId="7" fillId="2" borderId="18" xfId="0" applyFont="1" applyFill="1" applyBorder="1" applyAlignment="1">
      <alignment/>
    </xf>
    <xf numFmtId="0" fontId="9" fillId="0" borderId="0" xfId="0" applyFont="1" applyAlignment="1">
      <alignment/>
    </xf>
    <xf numFmtId="0" fontId="8" fillId="2" borderId="0" xfId="0" applyFont="1" applyFill="1" applyBorder="1" applyAlignment="1">
      <alignment/>
    </xf>
    <xf numFmtId="0" fontId="8" fillId="2" borderId="19" xfId="0" applyFont="1" applyFill="1" applyBorder="1" applyAlignment="1">
      <alignment/>
    </xf>
    <xf numFmtId="0" fontId="8" fillId="2" borderId="20" xfId="0" applyFont="1" applyFill="1" applyBorder="1" applyAlignment="1">
      <alignment/>
    </xf>
    <xf numFmtId="0" fontId="8" fillId="2" borderId="21" xfId="0" applyFont="1" applyFill="1" applyBorder="1" applyAlignment="1">
      <alignment/>
    </xf>
    <xf numFmtId="0" fontId="0" fillId="0" borderId="1" xfId="0" applyFont="1" applyBorder="1" applyAlignment="1">
      <alignment/>
    </xf>
    <xf numFmtId="0" fontId="21" fillId="0" borderId="22" xfId="0" applyFont="1" applyFill="1" applyBorder="1" applyAlignment="1" applyProtection="1">
      <alignment horizontal="center"/>
      <protection/>
    </xf>
    <xf numFmtId="0" fontId="21" fillId="0" borderId="23" xfId="0" applyFont="1" applyFill="1" applyBorder="1" applyAlignment="1" applyProtection="1">
      <alignment horizontal="center"/>
      <protection/>
    </xf>
    <xf numFmtId="0" fontId="17" fillId="0" borderId="0" xfId="0" applyFont="1" applyAlignment="1" applyProtection="1">
      <alignment/>
      <protection/>
    </xf>
    <xf numFmtId="0" fontId="21" fillId="0" borderId="21" xfId="0" applyFont="1" applyFill="1" applyBorder="1" applyAlignment="1" applyProtection="1">
      <alignment/>
      <protection/>
    </xf>
    <xf numFmtId="0" fontId="21" fillId="0" borderId="24" xfId="0" applyFont="1" applyFill="1" applyBorder="1" applyAlignment="1" applyProtection="1">
      <alignment horizontal="center"/>
      <protection/>
    </xf>
    <xf numFmtId="168" fontId="21" fillId="0" borderId="24" xfId="0" applyNumberFormat="1" applyFont="1" applyFill="1" applyBorder="1" applyAlignment="1" applyProtection="1" quotePrefix="1">
      <alignment horizontal="center"/>
      <protection/>
    </xf>
    <xf numFmtId="168" fontId="21" fillId="0" borderId="25" xfId="0" applyNumberFormat="1" applyFont="1" applyFill="1" applyBorder="1" applyAlignment="1" applyProtection="1" quotePrefix="1">
      <alignment horizontal="center"/>
      <protection/>
    </xf>
    <xf numFmtId="0" fontId="9" fillId="0" borderId="26" xfId="0" applyFont="1" applyBorder="1" applyAlignment="1" applyProtection="1">
      <alignment/>
      <protection/>
    </xf>
    <xf numFmtId="0" fontId="0" fillId="0" borderId="27" xfId="0" applyFont="1" applyBorder="1" applyAlignment="1" applyProtection="1">
      <alignment/>
      <protection/>
    </xf>
    <xf numFmtId="0" fontId="0" fillId="0" borderId="27" xfId="0" applyFont="1" applyFill="1" applyBorder="1" applyAlignment="1" applyProtection="1">
      <alignment/>
      <protection/>
    </xf>
    <xf numFmtId="0" fontId="0" fillId="0" borderId="28" xfId="0" applyFont="1" applyBorder="1" applyAlignment="1" applyProtection="1">
      <alignment/>
      <protection/>
    </xf>
    <xf numFmtId="43" fontId="0" fillId="0" borderId="27" xfId="15" applyFont="1" applyBorder="1" applyAlignment="1" applyProtection="1">
      <alignment/>
      <protection/>
    </xf>
    <xf numFmtId="43" fontId="0" fillId="0" borderId="27" xfId="15" applyFont="1" applyFill="1" applyBorder="1" applyAlignment="1" applyProtection="1">
      <alignment/>
      <protection/>
    </xf>
    <xf numFmtId="42" fontId="0" fillId="0" borderId="27" xfId="15" applyNumberFormat="1" applyFont="1" applyBorder="1" applyAlignment="1" applyProtection="1">
      <alignment/>
      <protection/>
    </xf>
    <xf numFmtId="42" fontId="0" fillId="0" borderId="27" xfId="15" applyNumberFormat="1" applyFont="1" applyFill="1" applyBorder="1" applyAlignment="1" applyProtection="1">
      <alignment/>
      <protection/>
    </xf>
    <xf numFmtId="0" fontId="0" fillId="0" borderId="28" xfId="0" applyFont="1" applyBorder="1" applyAlignment="1">
      <alignment/>
    </xf>
    <xf numFmtId="41" fontId="0" fillId="0" borderId="27" xfId="15" applyNumberFormat="1" applyFont="1" applyBorder="1" applyAlignment="1" applyProtection="1">
      <alignment/>
      <protection/>
    </xf>
    <xf numFmtId="41" fontId="0" fillId="0" borderId="27" xfId="15" applyNumberFormat="1" applyFont="1" applyFill="1" applyBorder="1" applyAlignment="1" applyProtection="1">
      <alignment/>
      <protection/>
    </xf>
    <xf numFmtId="0" fontId="22" fillId="0" borderId="28" xfId="0" applyFont="1" applyBorder="1" applyAlignment="1">
      <alignment/>
    </xf>
    <xf numFmtId="41" fontId="0" fillId="0" borderId="27" xfId="0" applyNumberFormat="1" applyFont="1" applyBorder="1" applyAlignment="1" applyProtection="1">
      <alignment/>
      <protection/>
    </xf>
    <xf numFmtId="0" fontId="9" fillId="0" borderId="6" xfId="0" applyFont="1" applyBorder="1" applyAlignment="1">
      <alignment/>
    </xf>
    <xf numFmtId="0" fontId="9" fillId="0" borderId="28" xfId="0" applyFont="1" applyBorder="1" applyAlignment="1">
      <alignment/>
    </xf>
    <xf numFmtId="41" fontId="9" fillId="0" borderId="27" xfId="15" applyNumberFormat="1" applyFont="1" applyBorder="1" applyAlignment="1" applyProtection="1">
      <alignment/>
      <protection/>
    </xf>
    <xf numFmtId="0" fontId="18" fillId="0" borderId="0" xfId="0" applyFont="1" applyAlignment="1" applyProtection="1">
      <alignment/>
      <protection/>
    </xf>
    <xf numFmtId="0" fontId="9" fillId="0" borderId="29" xfId="0" applyFont="1" applyBorder="1" applyAlignment="1">
      <alignment/>
    </xf>
    <xf numFmtId="42" fontId="9" fillId="0" borderId="27" xfId="15" applyNumberFormat="1" applyFont="1" applyBorder="1" applyAlignment="1" applyProtection="1">
      <alignment/>
      <protection/>
    </xf>
    <xf numFmtId="43" fontId="17" fillId="0" borderId="0" xfId="15" applyFont="1" applyAlignment="1">
      <alignment/>
    </xf>
    <xf numFmtId="0" fontId="17" fillId="0" borderId="0" xfId="0" applyFont="1" applyFill="1" applyAlignment="1" applyProtection="1">
      <alignment horizontal="right"/>
      <protection/>
    </xf>
    <xf numFmtId="43" fontId="17" fillId="0" borderId="0" xfId="15" applyFont="1" applyBorder="1" applyAlignment="1">
      <alignment/>
    </xf>
    <xf numFmtId="43" fontId="0" fillId="0" borderId="0" xfId="0" applyNumberFormat="1" applyFont="1" applyAlignment="1">
      <alignment/>
    </xf>
    <xf numFmtId="0" fontId="0" fillId="0" borderId="0" xfId="0" applyFont="1" applyFill="1" applyAlignment="1">
      <alignment horizontal="right"/>
    </xf>
    <xf numFmtId="43" fontId="17" fillId="0" borderId="0" xfId="0" applyNumberFormat="1" applyFont="1" applyBorder="1" applyAlignment="1">
      <alignment/>
    </xf>
    <xf numFmtId="43" fontId="0" fillId="0" borderId="0" xfId="15" applyFont="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23" fillId="0" borderId="0" xfId="0" applyFont="1" applyFill="1" applyAlignment="1" applyProtection="1">
      <alignment/>
      <protection locked="0"/>
    </xf>
    <xf numFmtId="39" fontId="0" fillId="0" borderId="0" xfId="0" applyNumberFormat="1" applyFont="1" applyAlignment="1" applyProtection="1">
      <alignment/>
      <protection/>
    </xf>
    <xf numFmtId="39" fontId="20" fillId="2" borderId="6" xfId="0" applyNumberFormat="1" applyFont="1" applyFill="1" applyBorder="1" applyAlignment="1">
      <alignment/>
    </xf>
    <xf numFmtId="39" fontId="20" fillId="2" borderId="7" xfId="0" applyNumberFormat="1" applyFont="1" applyFill="1" applyBorder="1" applyAlignment="1">
      <alignment/>
    </xf>
    <xf numFmtId="0" fontId="20" fillId="2" borderId="7" xfId="0" applyFont="1" applyFill="1" applyBorder="1" applyAlignment="1">
      <alignment/>
    </xf>
    <xf numFmtId="0" fontId="17" fillId="0" borderId="3" xfId="0" applyFont="1" applyFill="1" applyBorder="1" applyAlignment="1">
      <alignment/>
    </xf>
    <xf numFmtId="0" fontId="17" fillId="0" borderId="0" xfId="0" applyFont="1" applyFill="1" applyBorder="1" applyAlignment="1">
      <alignment/>
    </xf>
    <xf numFmtId="0" fontId="21" fillId="0" borderId="18" xfId="0" applyFont="1" applyFill="1" applyBorder="1" applyAlignment="1" applyProtection="1">
      <alignment/>
      <protection/>
    </xf>
    <xf numFmtId="0" fontId="0" fillId="0" borderId="0" xfId="0" applyFont="1" applyFill="1" applyAlignment="1">
      <alignment wrapText="1"/>
    </xf>
    <xf numFmtId="0" fontId="0" fillId="0" borderId="0" xfId="0" applyAlignment="1">
      <alignment wrapText="1"/>
    </xf>
    <xf numFmtId="0" fontId="9" fillId="0" borderId="0" xfId="0" applyFont="1" applyFill="1" applyBorder="1" applyAlignment="1">
      <alignment/>
    </xf>
    <xf numFmtId="0" fontId="0" fillId="0" borderId="0" xfId="0" applyFont="1" applyFill="1" applyBorder="1" applyAlignment="1">
      <alignment/>
    </xf>
    <xf numFmtId="0" fontId="2" fillId="2" borderId="2" xfId="0" applyFont="1" applyFill="1" applyBorder="1" applyAlignment="1">
      <alignment/>
    </xf>
    <xf numFmtId="0" fontId="0" fillId="0" borderId="4" xfId="0" applyBorder="1" applyAlignment="1">
      <alignment/>
    </xf>
    <xf numFmtId="0" fontId="5" fillId="2" borderId="1" xfId="0" applyFont="1" applyFill="1" applyBorder="1" applyAlignment="1">
      <alignment/>
    </xf>
    <xf numFmtId="0" fontId="0" fillId="0" borderId="5" xfId="0" applyBorder="1" applyAlignment="1">
      <alignment/>
    </xf>
    <xf numFmtId="0" fontId="7" fillId="2" borderId="1" xfId="0" applyFont="1" applyFill="1" applyBorder="1" applyAlignment="1">
      <alignment/>
    </xf>
    <xf numFmtId="0" fontId="7" fillId="2" borderId="6" xfId="0" applyFont="1" applyFill="1" applyBorder="1" applyAlignment="1">
      <alignment/>
    </xf>
    <xf numFmtId="0" fontId="0" fillId="0" borderId="8" xfId="0" applyBorder="1" applyAlignment="1">
      <alignment/>
    </xf>
    <xf numFmtId="0" fontId="0" fillId="0" borderId="3" xfId="0" applyBorder="1" applyAlignment="1">
      <alignment/>
    </xf>
    <xf numFmtId="0" fontId="0" fillId="0" borderId="0" xfId="0" applyBorder="1" applyAlignment="1">
      <alignment/>
    </xf>
    <xf numFmtId="0" fontId="2" fillId="2" borderId="2" xfId="0" applyFont="1" applyFill="1" applyBorder="1" applyAlignment="1" applyProtection="1">
      <alignment/>
      <protection/>
    </xf>
    <xf numFmtId="0" fontId="5" fillId="2" borderId="1" xfId="0" applyFont="1" applyFill="1" applyBorder="1" applyAlignment="1" applyProtection="1">
      <alignment/>
      <protection/>
    </xf>
    <xf numFmtId="0" fontId="8" fillId="2" borderId="1" xfId="0" applyFont="1" applyFill="1" applyBorder="1" applyAlignment="1">
      <alignment/>
    </xf>
    <xf numFmtId="14" fontId="9"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ics-fs1\accounting\DetailFinRept\Detalied%20FR%202003\Investment%20in%20Plant%20Capital%20Asse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cs-fs1\accounting\DetailFinRept\Detalied%20FR%202003\Bonds%20&amp;%20Notes%20Pay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sheetName val="COLUM"/>
      <sheetName val="Hospt"/>
      <sheetName val="KC"/>
      <sheetName val="Rolla"/>
      <sheetName val="STL"/>
      <sheetName val="UMSYS"/>
      <sheetName val="UOEXT"/>
      <sheetName val="UWIDE"/>
    </sheetNames>
    <sheetDataSet>
      <sheetData sheetId="1">
        <row r="8">
          <cell r="F8">
            <v>659691705.81</v>
          </cell>
          <cell r="G8">
            <v>57844102.2</v>
          </cell>
          <cell r="H8">
            <v>-1518999.0300000003</v>
          </cell>
          <cell r="I8">
            <v>716016808.98</v>
          </cell>
        </row>
        <row r="9">
          <cell r="F9">
            <v>16610016.42</v>
          </cell>
          <cell r="G9">
            <v>6712000</v>
          </cell>
          <cell r="H9">
            <v>-7486</v>
          </cell>
          <cell r="I9">
            <v>23314530.42</v>
          </cell>
        </row>
        <row r="10">
          <cell r="F10">
            <v>114557090.06</v>
          </cell>
          <cell r="G10">
            <v>7910876.56</v>
          </cell>
          <cell r="H10">
            <v>-575033.84</v>
          </cell>
          <cell r="I10">
            <v>121892932.78</v>
          </cell>
        </row>
        <row r="11">
          <cell r="F11">
            <v>123850730.92</v>
          </cell>
          <cell r="G11">
            <v>7134671.96</v>
          </cell>
          <cell r="H11">
            <v>-5530812.68</v>
          </cell>
          <cell r="I11">
            <v>125454590.19999999</v>
          </cell>
        </row>
        <row r="12">
          <cell r="F12">
            <v>1888387.8</v>
          </cell>
          <cell r="G12">
            <v>145215.7</v>
          </cell>
          <cell r="H12">
            <v>0</v>
          </cell>
          <cell r="I12">
            <v>2033603.5</v>
          </cell>
        </row>
        <row r="13">
          <cell r="F13">
            <v>7413298.6</v>
          </cell>
          <cell r="G13">
            <v>171553</v>
          </cell>
          <cell r="H13">
            <v>-46000</v>
          </cell>
          <cell r="I13">
            <v>7538851.6</v>
          </cell>
        </row>
        <row r="14">
          <cell r="F14">
            <v>93161062.6</v>
          </cell>
          <cell r="G14">
            <v>4191744.99</v>
          </cell>
          <cell r="H14">
            <v>0</v>
          </cell>
          <cell r="I14">
            <v>97352807.58999999</v>
          </cell>
        </row>
        <row r="15">
          <cell r="F15">
            <v>75754052.99</v>
          </cell>
          <cell r="G15">
            <v>19520201.6</v>
          </cell>
          <cell r="H15">
            <v>0</v>
          </cell>
          <cell r="I15">
            <v>95274254.59</v>
          </cell>
        </row>
        <row r="20">
          <cell r="F20">
            <v>215926568.39</v>
          </cell>
          <cell r="G20">
            <v>16508949.519916</v>
          </cell>
          <cell r="H20">
            <v>-19381.02</v>
          </cell>
          <cell r="I20">
            <v>232416136.88991597</v>
          </cell>
        </row>
        <row r="21">
          <cell r="F21">
            <v>30912170</v>
          </cell>
          <cell r="G21">
            <v>4577315.559972</v>
          </cell>
          <cell r="H21">
            <v>-491.17</v>
          </cell>
          <cell r="I21">
            <v>35488994.389972</v>
          </cell>
        </row>
        <row r="22">
          <cell r="F22">
            <v>81052886.59</v>
          </cell>
          <cell r="G22">
            <v>9102741.309771</v>
          </cell>
          <cell r="H22">
            <v>-4455788.09</v>
          </cell>
          <cell r="I22">
            <v>85699839.809771</v>
          </cell>
        </row>
      </sheetData>
      <sheetData sheetId="2">
        <row r="8">
          <cell r="G8">
            <v>251468496.74</v>
          </cell>
          <cell r="H8">
            <v>4904231.079999999</v>
          </cell>
          <cell r="I8">
            <v>-3664160.79</v>
          </cell>
          <cell r="J8">
            <v>252708567.03000003</v>
          </cell>
        </row>
        <row r="9">
          <cell r="G9">
            <v>3973756.8</v>
          </cell>
          <cell r="H9">
            <v>0</v>
          </cell>
          <cell r="I9">
            <v>0</v>
          </cell>
          <cell r="J9">
            <v>3973756.8</v>
          </cell>
        </row>
        <row r="10">
          <cell r="G10">
            <v>2303374.98</v>
          </cell>
          <cell r="H10">
            <v>0</v>
          </cell>
          <cell r="I10">
            <v>0</v>
          </cell>
          <cell r="J10">
            <v>2303374.98</v>
          </cell>
        </row>
        <row r="11">
          <cell r="G11">
            <v>148886341.23</v>
          </cell>
          <cell r="H11">
            <v>16904013.099999998</v>
          </cell>
          <cell r="I11">
            <v>-1935936.32</v>
          </cell>
          <cell r="J11">
            <v>163854418.01</v>
          </cell>
        </row>
        <row r="12">
          <cell r="G12">
            <v>0</v>
          </cell>
          <cell r="H12">
            <v>0</v>
          </cell>
          <cell r="I12">
            <v>0</v>
          </cell>
          <cell r="J12">
            <v>0</v>
          </cell>
        </row>
        <row r="13">
          <cell r="G13">
            <v>0</v>
          </cell>
          <cell r="H13">
            <v>0</v>
          </cell>
          <cell r="I13">
            <v>0</v>
          </cell>
          <cell r="J13">
            <v>0</v>
          </cell>
        </row>
        <row r="14">
          <cell r="G14">
            <v>0</v>
          </cell>
          <cell r="H14">
            <v>0</v>
          </cell>
          <cell r="I14">
            <v>0</v>
          </cell>
          <cell r="J14">
            <v>0</v>
          </cell>
        </row>
        <row r="15">
          <cell r="G15">
            <v>11934744.39</v>
          </cell>
          <cell r="H15">
            <v>4378082</v>
          </cell>
          <cell r="J15">
            <v>16312826.39</v>
          </cell>
        </row>
        <row r="20">
          <cell r="G20">
            <v>97613670.01</v>
          </cell>
          <cell r="H20">
            <v>8009612.360185999</v>
          </cell>
          <cell r="I20">
            <v>-502705.13</v>
          </cell>
          <cell r="J20">
            <v>105120577.240186</v>
          </cell>
        </row>
        <row r="21">
          <cell r="G21">
            <v>1191435.49</v>
          </cell>
          <cell r="H21">
            <v>92108.87998</v>
          </cell>
          <cell r="I21">
            <v>0</v>
          </cell>
          <cell r="J21">
            <v>1283544.36998</v>
          </cell>
        </row>
        <row r="22">
          <cell r="G22">
            <v>90194058.25</v>
          </cell>
          <cell r="H22">
            <v>16361820.230388999</v>
          </cell>
          <cell r="I22">
            <v>-967457.49</v>
          </cell>
          <cell r="J22">
            <v>105588420.990389</v>
          </cell>
        </row>
      </sheetData>
      <sheetData sheetId="3">
        <row r="8">
          <cell r="G8">
            <v>187801360.56</v>
          </cell>
          <cell r="H8">
            <v>2610259.87</v>
          </cell>
          <cell r="I8">
            <v>0</v>
          </cell>
          <cell r="J8">
            <v>190411620.43</v>
          </cell>
        </row>
        <row r="9">
          <cell r="G9">
            <v>11090668.19</v>
          </cell>
          <cell r="H9">
            <v>275402.08</v>
          </cell>
          <cell r="I9">
            <v>-316078.02</v>
          </cell>
          <cell r="J9">
            <v>11049992.25</v>
          </cell>
        </row>
        <row r="10">
          <cell r="G10">
            <v>20371187.94</v>
          </cell>
          <cell r="H10">
            <v>958471.15</v>
          </cell>
          <cell r="I10">
            <v>0</v>
          </cell>
          <cell r="J10">
            <v>21329659.09</v>
          </cell>
        </row>
        <row r="11">
          <cell r="G11">
            <v>23478421.67</v>
          </cell>
          <cell r="H11">
            <v>3382694.32</v>
          </cell>
          <cell r="I11">
            <v>-1814899.04</v>
          </cell>
          <cell r="J11">
            <v>25046216.950000003</v>
          </cell>
        </row>
        <row r="12">
          <cell r="G12">
            <v>0</v>
          </cell>
          <cell r="H12">
            <v>0</v>
          </cell>
          <cell r="I12">
            <v>0</v>
          </cell>
          <cell r="J12">
            <v>0</v>
          </cell>
        </row>
        <row r="13">
          <cell r="G13">
            <v>171828.45</v>
          </cell>
          <cell r="H13">
            <v>5411815</v>
          </cell>
          <cell r="I13">
            <v>0</v>
          </cell>
          <cell r="J13">
            <v>5583643.45</v>
          </cell>
        </row>
        <row r="14">
          <cell r="G14">
            <v>29013596.92</v>
          </cell>
          <cell r="H14">
            <v>1632605.82</v>
          </cell>
          <cell r="I14">
            <v>0</v>
          </cell>
          <cell r="J14">
            <v>30646202.740000002</v>
          </cell>
        </row>
        <row r="15">
          <cell r="G15">
            <v>14653178.09</v>
          </cell>
          <cell r="H15">
            <v>5524594.92</v>
          </cell>
          <cell r="J15">
            <v>20177773.009999998</v>
          </cell>
        </row>
        <row r="20">
          <cell r="G20">
            <v>116590149.83</v>
          </cell>
          <cell r="H20">
            <v>4769980.189976</v>
          </cell>
          <cell r="I20">
            <v>0</v>
          </cell>
          <cell r="J20">
            <v>121360130.019976</v>
          </cell>
        </row>
        <row r="21">
          <cell r="G21">
            <v>6532516.09</v>
          </cell>
          <cell r="H21">
            <v>761472.790004</v>
          </cell>
          <cell r="I21">
            <v>0</v>
          </cell>
          <cell r="J21">
            <v>7293988.880004</v>
          </cell>
        </row>
        <row r="22">
          <cell r="G22">
            <v>16647303.38</v>
          </cell>
          <cell r="H22">
            <v>1291783.680002</v>
          </cell>
          <cell r="I22">
            <v>-1021025.41</v>
          </cell>
          <cell r="J22">
            <v>16918061.650002</v>
          </cell>
        </row>
      </sheetData>
      <sheetData sheetId="4">
        <row r="8">
          <cell r="G8">
            <v>124137478.17</v>
          </cell>
          <cell r="H8">
            <v>24927251.42</v>
          </cell>
          <cell r="I8">
            <v>-1219520.87</v>
          </cell>
          <cell r="J8">
            <v>147845208.72</v>
          </cell>
        </row>
        <row r="9">
          <cell r="G9">
            <v>4786510.2</v>
          </cell>
          <cell r="H9">
            <v>19000</v>
          </cell>
          <cell r="I9">
            <v>0</v>
          </cell>
          <cell r="J9">
            <v>4805510.2</v>
          </cell>
        </row>
        <row r="10">
          <cell r="G10">
            <v>9287046.19</v>
          </cell>
          <cell r="H10">
            <v>752040.37</v>
          </cell>
          <cell r="I10">
            <v>0</v>
          </cell>
          <cell r="J10">
            <v>10039086.559999999</v>
          </cell>
        </row>
        <row r="11">
          <cell r="G11">
            <v>33170646.4</v>
          </cell>
          <cell r="H11">
            <v>2972783.53</v>
          </cell>
          <cell r="I11">
            <v>-2127425.35</v>
          </cell>
          <cell r="J11">
            <v>34016004.58</v>
          </cell>
        </row>
        <row r="12">
          <cell r="G12">
            <v>0</v>
          </cell>
          <cell r="H12">
            <v>0</v>
          </cell>
          <cell r="I12">
            <v>0</v>
          </cell>
          <cell r="J12">
            <v>0</v>
          </cell>
        </row>
        <row r="13">
          <cell r="G13">
            <v>230537.25</v>
          </cell>
          <cell r="H13">
            <v>-124444.25</v>
          </cell>
          <cell r="I13">
            <v>0</v>
          </cell>
          <cell r="J13">
            <v>106093</v>
          </cell>
        </row>
        <row r="14">
          <cell r="G14">
            <v>16778631.64</v>
          </cell>
          <cell r="H14">
            <v>755864.85</v>
          </cell>
          <cell r="I14">
            <v>0</v>
          </cell>
          <cell r="J14">
            <v>17534496.490000002</v>
          </cell>
        </row>
        <row r="15">
          <cell r="G15">
            <v>19677964</v>
          </cell>
          <cell r="H15">
            <v>-16956800.36</v>
          </cell>
          <cell r="I15">
            <v>0</v>
          </cell>
          <cell r="J15">
            <v>2721163.6400000006</v>
          </cell>
        </row>
        <row r="20">
          <cell r="G20">
            <v>50771806.59</v>
          </cell>
          <cell r="H20">
            <v>2868205.180116</v>
          </cell>
          <cell r="I20">
            <v>-479698.32</v>
          </cell>
          <cell r="J20">
            <v>53160313.450116</v>
          </cell>
        </row>
        <row r="21">
          <cell r="G21">
            <v>6728805.79</v>
          </cell>
          <cell r="H21">
            <v>254812.430032</v>
          </cell>
          <cell r="I21">
            <v>0</v>
          </cell>
          <cell r="J21">
            <v>6983618.220032</v>
          </cell>
        </row>
        <row r="22">
          <cell r="G22">
            <v>25527037.27</v>
          </cell>
          <cell r="H22">
            <v>2093294.540111</v>
          </cell>
          <cell r="I22">
            <v>-1833471.27</v>
          </cell>
          <cell r="J22">
            <v>25786860.540111</v>
          </cell>
        </row>
      </sheetData>
      <sheetData sheetId="5">
        <row r="8">
          <cell r="G8">
            <v>175823522.53</v>
          </cell>
          <cell r="H8">
            <v>54439868.83</v>
          </cell>
          <cell r="I8">
            <v>-166227.85</v>
          </cell>
          <cell r="J8">
            <v>230097163.51000002</v>
          </cell>
        </row>
        <row r="9">
          <cell r="G9">
            <v>8398999.31</v>
          </cell>
          <cell r="H9">
            <v>899058.29</v>
          </cell>
          <cell r="I9">
            <v>0</v>
          </cell>
          <cell r="J9">
            <v>9298057.600000001</v>
          </cell>
        </row>
        <row r="10">
          <cell r="G10">
            <v>10690571.03</v>
          </cell>
          <cell r="H10">
            <v>2726736.65</v>
          </cell>
          <cell r="I10">
            <v>0</v>
          </cell>
          <cell r="J10">
            <v>13417307.68</v>
          </cell>
        </row>
        <row r="11">
          <cell r="G11">
            <v>17994126.38</v>
          </cell>
          <cell r="H11">
            <v>1559378.01</v>
          </cell>
          <cell r="I11">
            <v>-627912.28</v>
          </cell>
          <cell r="J11">
            <v>18925592.11</v>
          </cell>
        </row>
        <row r="12">
          <cell r="G12">
            <v>0</v>
          </cell>
          <cell r="H12">
            <v>0</v>
          </cell>
          <cell r="I12">
            <v>0</v>
          </cell>
          <cell r="J12">
            <v>0</v>
          </cell>
        </row>
        <row r="13">
          <cell r="G13">
            <v>1585321.18</v>
          </cell>
          <cell r="H13">
            <v>1484200.81</v>
          </cell>
          <cell r="I13">
            <v>-7315.95</v>
          </cell>
          <cell r="J13">
            <v>3062206.04</v>
          </cell>
        </row>
        <row r="14">
          <cell r="G14">
            <v>35296674.14</v>
          </cell>
          <cell r="H14">
            <v>1515285.56</v>
          </cell>
          <cell r="I14">
            <v>0</v>
          </cell>
          <cell r="J14">
            <v>36811959.7</v>
          </cell>
        </row>
        <row r="15">
          <cell r="G15">
            <v>44729370.05</v>
          </cell>
          <cell r="H15">
            <v>-32370418.19</v>
          </cell>
          <cell r="I15">
            <v>0</v>
          </cell>
          <cell r="J15">
            <v>12358951.859999996</v>
          </cell>
        </row>
        <row r="20">
          <cell r="G20">
            <v>51870141.8</v>
          </cell>
          <cell r="H20">
            <v>4606458.67956</v>
          </cell>
          <cell r="I20">
            <v>-38471.99</v>
          </cell>
          <cell r="J20">
            <v>56438128.48955999</v>
          </cell>
        </row>
        <row r="21">
          <cell r="G21">
            <v>5249642.34</v>
          </cell>
          <cell r="H21">
            <v>408291.349976</v>
          </cell>
          <cell r="I21">
            <v>0</v>
          </cell>
          <cell r="J21">
            <v>5657933.689976</v>
          </cell>
        </row>
        <row r="22">
          <cell r="G22">
            <v>13893858.99</v>
          </cell>
          <cell r="H22">
            <v>1144440.039945</v>
          </cell>
          <cell r="I22">
            <v>-465086.18</v>
          </cell>
          <cell r="J22">
            <v>14573212.849945001</v>
          </cell>
        </row>
      </sheetData>
      <sheetData sheetId="6">
        <row r="8">
          <cell r="G8">
            <v>17716397.56</v>
          </cell>
          <cell r="H8">
            <v>525287.6</v>
          </cell>
          <cell r="I8">
            <v>0</v>
          </cell>
          <cell r="J8">
            <v>18241685.16</v>
          </cell>
        </row>
        <row r="9">
          <cell r="G9">
            <v>1546767.41</v>
          </cell>
          <cell r="H9">
            <v>0</v>
          </cell>
          <cell r="I9">
            <v>0</v>
          </cell>
          <cell r="J9">
            <v>1546767.41</v>
          </cell>
        </row>
        <row r="10">
          <cell r="G10">
            <v>371550.35</v>
          </cell>
          <cell r="H10">
            <v>0</v>
          </cell>
          <cell r="I10">
            <v>0</v>
          </cell>
          <cell r="J10">
            <v>371550.35</v>
          </cell>
        </row>
        <row r="11">
          <cell r="G11">
            <v>40639654.5</v>
          </cell>
          <cell r="H11">
            <v>6705204.25</v>
          </cell>
          <cell r="I11">
            <v>-1311287</v>
          </cell>
          <cell r="J11">
            <v>46033571.75</v>
          </cell>
        </row>
        <row r="12">
          <cell r="G12">
            <v>0</v>
          </cell>
          <cell r="H12">
            <v>0</v>
          </cell>
          <cell r="I12">
            <v>0</v>
          </cell>
          <cell r="J12">
            <v>0</v>
          </cell>
        </row>
        <row r="13">
          <cell r="G13">
            <v>7361</v>
          </cell>
          <cell r="H13">
            <v>0</v>
          </cell>
          <cell r="I13">
            <v>0</v>
          </cell>
          <cell r="J13">
            <v>7361</v>
          </cell>
        </row>
        <row r="14">
          <cell r="G14">
            <v>0</v>
          </cell>
          <cell r="H14">
            <v>0</v>
          </cell>
          <cell r="I14">
            <v>0</v>
          </cell>
          <cell r="J14">
            <v>0</v>
          </cell>
        </row>
        <row r="15">
          <cell r="G15">
            <v>461969.29</v>
          </cell>
          <cell r="H15">
            <v>-461969.29</v>
          </cell>
          <cell r="I15">
            <v>0</v>
          </cell>
          <cell r="J15">
            <v>0</v>
          </cell>
        </row>
        <row r="20">
          <cell r="G20">
            <v>9395148.36</v>
          </cell>
          <cell r="H20">
            <v>476826.960016</v>
          </cell>
          <cell r="I20">
            <v>0</v>
          </cell>
          <cell r="J20">
            <v>9871975.320015999</v>
          </cell>
        </row>
        <row r="21">
          <cell r="G21">
            <v>268471.41</v>
          </cell>
          <cell r="H21">
            <v>17179.820004</v>
          </cell>
          <cell r="I21">
            <v>0</v>
          </cell>
          <cell r="J21">
            <v>285651.23000399995</v>
          </cell>
        </row>
        <row r="22">
          <cell r="G22">
            <v>7025170.91</v>
          </cell>
          <cell r="H22">
            <v>4992709.149969</v>
          </cell>
          <cell r="I22">
            <v>-922965.11</v>
          </cell>
          <cell r="J22">
            <v>11094914.949969001</v>
          </cell>
        </row>
      </sheetData>
      <sheetData sheetId="7">
        <row r="8">
          <cell r="G8">
            <v>0</v>
          </cell>
          <cell r="H8">
            <v>0</v>
          </cell>
          <cell r="I8">
            <v>0</v>
          </cell>
          <cell r="J8">
            <v>0</v>
          </cell>
        </row>
        <row r="9">
          <cell r="G9">
            <v>0</v>
          </cell>
          <cell r="H9">
            <v>0</v>
          </cell>
          <cell r="I9">
            <v>0</v>
          </cell>
          <cell r="J9">
            <v>0</v>
          </cell>
        </row>
        <row r="10">
          <cell r="G10">
            <v>0</v>
          </cell>
          <cell r="H10">
            <v>0</v>
          </cell>
          <cell r="I10">
            <v>0</v>
          </cell>
          <cell r="J10">
            <v>0</v>
          </cell>
        </row>
        <row r="11">
          <cell r="G11">
            <v>1376684</v>
          </cell>
          <cell r="H11">
            <v>17327</v>
          </cell>
          <cell r="I11">
            <v>-93989</v>
          </cell>
          <cell r="J11">
            <v>1300022</v>
          </cell>
        </row>
        <row r="12">
          <cell r="G12">
            <v>0</v>
          </cell>
          <cell r="H12">
            <v>0</v>
          </cell>
          <cell r="I12">
            <v>0</v>
          </cell>
          <cell r="J12">
            <v>0</v>
          </cell>
        </row>
        <row r="13">
          <cell r="G13">
            <v>0</v>
          </cell>
          <cell r="H13">
            <v>0</v>
          </cell>
          <cell r="I13">
            <v>0</v>
          </cell>
          <cell r="J13">
            <v>0</v>
          </cell>
        </row>
        <row r="14">
          <cell r="G14">
            <v>0</v>
          </cell>
          <cell r="H14">
            <v>0</v>
          </cell>
          <cell r="I14">
            <v>0</v>
          </cell>
          <cell r="J14">
            <v>0</v>
          </cell>
        </row>
        <row r="15">
          <cell r="G15">
            <v>0</v>
          </cell>
          <cell r="H15">
            <v>0</v>
          </cell>
          <cell r="I15">
            <v>0</v>
          </cell>
          <cell r="J15">
            <v>0</v>
          </cell>
        </row>
        <row r="20">
          <cell r="G20">
            <v>0</v>
          </cell>
          <cell r="H20">
            <v>0</v>
          </cell>
          <cell r="I20">
            <v>0</v>
          </cell>
          <cell r="J20">
            <v>0</v>
          </cell>
        </row>
        <row r="21">
          <cell r="G21">
            <v>0</v>
          </cell>
          <cell r="H21">
            <v>0</v>
          </cell>
          <cell r="I21">
            <v>0</v>
          </cell>
          <cell r="J21">
            <v>0</v>
          </cell>
        </row>
        <row r="22">
          <cell r="G22">
            <v>964728.35</v>
          </cell>
          <cell r="H22">
            <v>127465.779976</v>
          </cell>
          <cell r="I22">
            <v>-88863.13</v>
          </cell>
          <cell r="J22">
            <v>1003330.9999759999</v>
          </cell>
        </row>
      </sheetData>
      <sheetData sheetId="8">
        <row r="8">
          <cell r="G8">
            <v>0</v>
          </cell>
          <cell r="H8">
            <v>0</v>
          </cell>
          <cell r="I8">
            <v>0</v>
          </cell>
          <cell r="J8">
            <v>0</v>
          </cell>
        </row>
        <row r="9">
          <cell r="G9">
            <v>0</v>
          </cell>
          <cell r="H9">
            <v>0</v>
          </cell>
          <cell r="I9">
            <v>0</v>
          </cell>
          <cell r="J9">
            <v>0</v>
          </cell>
        </row>
        <row r="10">
          <cell r="G10">
            <v>0</v>
          </cell>
          <cell r="H10">
            <v>0</v>
          </cell>
          <cell r="I10">
            <v>0</v>
          </cell>
          <cell r="J10">
            <v>0</v>
          </cell>
        </row>
        <row r="11">
          <cell r="G11">
            <v>302947</v>
          </cell>
          <cell r="H11">
            <v>338360</v>
          </cell>
          <cell r="I11">
            <v>-259452</v>
          </cell>
          <cell r="J11">
            <v>381855</v>
          </cell>
        </row>
        <row r="12">
          <cell r="G12">
            <v>0</v>
          </cell>
          <cell r="H12">
            <v>0</v>
          </cell>
          <cell r="I12">
            <v>0</v>
          </cell>
          <cell r="J12">
            <v>0</v>
          </cell>
        </row>
        <row r="13">
          <cell r="G13">
            <v>0</v>
          </cell>
          <cell r="H13">
            <v>0</v>
          </cell>
          <cell r="I13">
            <v>0</v>
          </cell>
          <cell r="J13">
            <v>0</v>
          </cell>
        </row>
        <row r="14">
          <cell r="G14">
            <v>0</v>
          </cell>
          <cell r="H14">
            <v>0</v>
          </cell>
          <cell r="I14">
            <v>0</v>
          </cell>
          <cell r="J14">
            <v>0</v>
          </cell>
        </row>
        <row r="15">
          <cell r="G15">
            <v>0</v>
          </cell>
          <cell r="H15">
            <v>0</v>
          </cell>
          <cell r="I15">
            <v>0</v>
          </cell>
          <cell r="J15">
            <v>0</v>
          </cell>
        </row>
        <row r="20">
          <cell r="G20">
            <v>0</v>
          </cell>
          <cell r="H20">
            <v>0</v>
          </cell>
          <cell r="I20">
            <v>0</v>
          </cell>
          <cell r="J20">
            <v>0</v>
          </cell>
        </row>
        <row r="21">
          <cell r="G21">
            <v>0</v>
          </cell>
          <cell r="H21">
            <v>0</v>
          </cell>
          <cell r="I21">
            <v>0</v>
          </cell>
          <cell r="J21">
            <v>0</v>
          </cell>
        </row>
        <row r="22">
          <cell r="G22">
            <v>191968.38</v>
          </cell>
          <cell r="H22">
            <v>92595.16</v>
          </cell>
          <cell r="I22">
            <v>-234191.52</v>
          </cell>
          <cell r="J22">
            <v>50372.02000000005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ed"/>
      <sheetName val="Columbia"/>
      <sheetName val="Hospital"/>
      <sheetName val="UMKC"/>
      <sheetName val="UMR"/>
      <sheetName val="UMSL"/>
      <sheetName val="UWIDE"/>
      <sheetName val="Sheet2"/>
      <sheetName val="procedures"/>
    </sheetNames>
    <sheetDataSet>
      <sheetData sheetId="1">
        <row r="9">
          <cell r="C9">
            <v>27529437.66</v>
          </cell>
          <cell r="D9">
            <v>23541202.5</v>
          </cell>
          <cell r="E9">
            <v>0</v>
          </cell>
          <cell r="F9">
            <v>0</v>
          </cell>
          <cell r="G9">
            <v>606575.69</v>
          </cell>
        </row>
        <row r="12">
          <cell r="C12">
            <v>41616664.15</v>
          </cell>
          <cell r="D12">
            <v>4798090.93</v>
          </cell>
          <cell r="E12">
            <v>0</v>
          </cell>
          <cell r="F12">
            <v>0</v>
          </cell>
          <cell r="G12">
            <v>705367.19</v>
          </cell>
        </row>
        <row r="15">
          <cell r="C15">
            <v>30165000</v>
          </cell>
          <cell r="D15">
            <v>24835000</v>
          </cell>
          <cell r="E15">
            <v>0</v>
          </cell>
          <cell r="G15">
            <v>1470000</v>
          </cell>
        </row>
        <row r="19">
          <cell r="C19">
            <v>53472138.42</v>
          </cell>
          <cell r="D19">
            <v>52001701.87</v>
          </cell>
          <cell r="E19">
            <v>0</v>
          </cell>
          <cell r="F19">
            <v>0</v>
          </cell>
          <cell r="G19">
            <v>1545429.36</v>
          </cell>
        </row>
        <row r="22">
          <cell r="C22">
            <v>26150750</v>
          </cell>
          <cell r="D22">
            <v>26150750</v>
          </cell>
          <cell r="E22">
            <v>0</v>
          </cell>
          <cell r="F22">
            <v>0</v>
          </cell>
          <cell r="G22">
            <v>386666.67000000004</v>
          </cell>
        </row>
        <row r="26">
          <cell r="C26">
            <v>36423879.52</v>
          </cell>
          <cell r="D26">
            <v>36423879.52</v>
          </cell>
          <cell r="E26">
            <v>0</v>
          </cell>
          <cell r="F26">
            <v>0</v>
          </cell>
          <cell r="G26">
            <v>35866.13</v>
          </cell>
        </row>
        <row r="29">
          <cell r="C29">
            <v>26300000</v>
          </cell>
          <cell r="D29">
            <v>26300000</v>
          </cell>
          <cell r="E29">
            <v>0</v>
          </cell>
          <cell r="F29">
            <v>0</v>
          </cell>
          <cell r="G29">
            <v>0</v>
          </cell>
        </row>
        <row r="35">
          <cell r="C35">
            <v>1222222</v>
          </cell>
          <cell r="D35">
            <v>530204.95</v>
          </cell>
          <cell r="E35">
            <v>0</v>
          </cell>
          <cell r="F35">
            <v>0</v>
          </cell>
          <cell r="G35">
            <v>257693.78</v>
          </cell>
        </row>
      </sheetData>
      <sheetData sheetId="2">
        <row r="9">
          <cell r="C9">
            <v>135990000</v>
          </cell>
          <cell r="D9">
            <v>111620000</v>
          </cell>
          <cell r="E9">
            <v>0</v>
          </cell>
          <cell r="F9">
            <v>0</v>
          </cell>
          <cell r="G9">
            <v>1265000</v>
          </cell>
        </row>
        <row r="12">
          <cell r="C12">
            <v>68990000</v>
          </cell>
          <cell r="D12">
            <v>63195000</v>
          </cell>
          <cell r="E12">
            <v>0</v>
          </cell>
          <cell r="F12">
            <v>0</v>
          </cell>
          <cell r="G12">
            <v>1800000</v>
          </cell>
        </row>
        <row r="18">
          <cell r="C18">
            <v>11975000</v>
          </cell>
          <cell r="D18">
            <v>11170113</v>
          </cell>
          <cell r="E18">
            <v>0</v>
          </cell>
          <cell r="F18">
            <v>0</v>
          </cell>
          <cell r="G18">
            <v>306201</v>
          </cell>
        </row>
      </sheetData>
      <sheetData sheetId="3">
        <row r="9">
          <cell r="C9">
            <v>2605315.3499999996</v>
          </cell>
          <cell r="D9">
            <v>2227879.02</v>
          </cell>
          <cell r="E9">
            <v>0</v>
          </cell>
          <cell r="F9">
            <v>0</v>
          </cell>
          <cell r="G9">
            <v>57404.77</v>
          </cell>
        </row>
        <row r="12">
          <cell r="C12">
            <v>2748612.65</v>
          </cell>
          <cell r="D12">
            <v>316894.55</v>
          </cell>
          <cell r="E12">
            <v>0</v>
          </cell>
          <cell r="F12">
            <v>0</v>
          </cell>
          <cell r="G12">
            <v>46586.66</v>
          </cell>
        </row>
        <row r="16">
          <cell r="C16">
            <v>23041747.67</v>
          </cell>
          <cell r="D16">
            <v>22366961.07</v>
          </cell>
          <cell r="E16">
            <v>0</v>
          </cell>
          <cell r="F16">
            <v>0</v>
          </cell>
          <cell r="G16">
            <v>709164.21</v>
          </cell>
        </row>
        <row r="20">
          <cell r="C20">
            <v>2367496.96</v>
          </cell>
          <cell r="D20">
            <v>2367496.96</v>
          </cell>
          <cell r="E20">
            <v>0</v>
          </cell>
          <cell r="F20">
            <v>0</v>
          </cell>
          <cell r="G20">
            <v>2368.81</v>
          </cell>
        </row>
      </sheetData>
      <sheetData sheetId="4">
        <row r="9">
          <cell r="C9">
            <v>9346556.59</v>
          </cell>
          <cell r="D9">
            <v>7992505.47</v>
          </cell>
          <cell r="G9">
            <v>205939.33</v>
          </cell>
        </row>
        <row r="12">
          <cell r="C12">
            <v>500000</v>
          </cell>
          <cell r="D12">
            <v>500000</v>
          </cell>
          <cell r="E12">
            <v>0</v>
          </cell>
          <cell r="F12">
            <v>0</v>
          </cell>
          <cell r="G12">
            <v>0</v>
          </cell>
        </row>
      </sheetData>
      <sheetData sheetId="5">
        <row r="9">
          <cell r="C9">
            <v>5903690.4</v>
          </cell>
          <cell r="D9">
            <v>5048413.01</v>
          </cell>
          <cell r="E9">
            <v>0</v>
          </cell>
          <cell r="F9">
            <v>0</v>
          </cell>
          <cell r="G9">
            <v>130080.21</v>
          </cell>
        </row>
        <row r="12">
          <cell r="C12">
            <v>7849723.2</v>
          </cell>
          <cell r="D12">
            <v>905014.52</v>
          </cell>
          <cell r="E12">
            <v>0</v>
          </cell>
          <cell r="F12">
            <v>0</v>
          </cell>
          <cell r="G12">
            <v>133046.15</v>
          </cell>
        </row>
        <row r="15">
          <cell r="C15">
            <v>34845000</v>
          </cell>
          <cell r="D15">
            <v>33640000</v>
          </cell>
          <cell r="E15">
            <v>0</v>
          </cell>
          <cell r="F15">
            <v>0</v>
          </cell>
          <cell r="G15">
            <v>640000</v>
          </cell>
        </row>
        <row r="19">
          <cell r="C19">
            <v>2436113.91</v>
          </cell>
          <cell r="D19">
            <v>2326337.06</v>
          </cell>
          <cell r="E19">
            <v>0</v>
          </cell>
          <cell r="F19">
            <v>0</v>
          </cell>
          <cell r="G19">
            <v>115406.43</v>
          </cell>
        </row>
        <row r="22">
          <cell r="C22">
            <v>13074250</v>
          </cell>
          <cell r="D22">
            <v>13074250</v>
          </cell>
          <cell r="E22">
            <v>0</v>
          </cell>
          <cell r="F22">
            <v>0</v>
          </cell>
          <cell r="G22">
            <v>193333.33</v>
          </cell>
        </row>
        <row r="26">
          <cell r="C26">
            <v>6183623.52</v>
          </cell>
          <cell r="D26">
            <v>6183623.52</v>
          </cell>
          <cell r="E26">
            <v>0</v>
          </cell>
          <cell r="F26">
            <v>0</v>
          </cell>
          <cell r="G26">
            <v>6765.06</v>
          </cell>
        </row>
        <row r="29">
          <cell r="C29">
            <v>4980000</v>
          </cell>
          <cell r="D29">
            <v>4980000</v>
          </cell>
          <cell r="E29">
            <v>0</v>
          </cell>
          <cell r="F29">
            <v>0</v>
          </cell>
          <cell r="G29">
            <v>0</v>
          </cell>
        </row>
      </sheetData>
      <sheetData sheetId="6">
        <row r="9">
          <cell r="C9">
            <v>8220000</v>
          </cell>
          <cell r="D9">
            <v>8220000</v>
          </cell>
          <cell r="E9">
            <v>0</v>
          </cell>
          <cell r="F9">
            <v>0</v>
          </cell>
          <cell r="G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1226"/>
  <sheetViews>
    <sheetView tabSelected="1" workbookViewId="0" topLeftCell="B2">
      <selection activeCell="B2" sqref="B2"/>
    </sheetView>
  </sheetViews>
  <sheetFormatPr defaultColWidth="9.140625" defaultRowHeight="12.75" outlineLevelRow="1" outlineLevelCol="1"/>
  <cols>
    <col min="1" max="1" width="0" style="1" hidden="1" customWidth="1"/>
    <col min="2" max="2" width="2.57421875" style="2" customWidth="1"/>
    <col min="3" max="3" width="35.8515625" style="1" customWidth="1"/>
    <col min="4" max="4" width="7.140625" style="3" customWidth="1"/>
    <col min="5" max="6" width="18.7109375" style="1" hidden="1" customWidth="1" outlineLevel="1"/>
    <col min="7" max="7" width="18.7109375" style="1" customWidth="1" collapsed="1"/>
    <col min="8" max="8" width="18.7109375" style="1" customWidth="1"/>
    <col min="9" max="10" width="18.7109375" style="1" hidden="1" customWidth="1" outlineLevel="1"/>
    <col min="11" max="11" width="18.7109375" style="1" customWidth="1" collapsed="1"/>
    <col min="12" max="13" width="18.7109375" style="1" hidden="1" customWidth="1" outlineLevel="1"/>
    <col min="14" max="14" width="18.7109375" style="1" customWidth="1" collapsed="1"/>
    <col min="15" max="18" width="18.7109375" style="1" hidden="1" customWidth="1" outlineLevel="1"/>
    <col min="19" max="19" width="18.7109375" style="1" customWidth="1" collapsed="1"/>
    <col min="20" max="20" width="18.7109375" style="1" customWidth="1"/>
    <col min="21" max="21" width="18.7109375" style="4" customWidth="1"/>
    <col min="22" max="22" width="18.7109375" style="1" hidden="1" customWidth="1"/>
    <col min="23" max="23" width="18.7109375" style="5" hidden="1" customWidth="1"/>
    <col min="24" max="27" width="0" style="5" hidden="1" customWidth="1"/>
    <col min="28" max="28" width="9.140625" style="5" customWidth="1" collapsed="1"/>
    <col min="29" max="16384" width="9.140625" style="5" customWidth="1"/>
  </cols>
  <sheetData>
    <row r="1" spans="1:23" ht="12.75" hidden="1">
      <c r="A1" s="1" t="s">
        <v>753</v>
      </c>
      <c r="B1" s="2" t="s">
        <v>754</v>
      </c>
      <c r="C1" s="1" t="s">
        <v>755</v>
      </c>
      <c r="D1" s="3" t="s">
        <v>756</v>
      </c>
      <c r="E1" s="1" t="s">
        <v>757</v>
      </c>
      <c r="F1" s="1" t="s">
        <v>758</v>
      </c>
      <c r="G1" s="1" t="s">
        <v>759</v>
      </c>
      <c r="H1" s="1" t="s">
        <v>760</v>
      </c>
      <c r="I1" s="1" t="s">
        <v>761</v>
      </c>
      <c r="J1" s="1" t="s">
        <v>762</v>
      </c>
      <c r="K1" s="1" t="s">
        <v>759</v>
      </c>
      <c r="L1" s="1" t="s">
        <v>763</v>
      </c>
      <c r="M1" s="1" t="s">
        <v>764</v>
      </c>
      <c r="N1" s="1" t="s">
        <v>759</v>
      </c>
      <c r="O1" s="1" t="s">
        <v>765</v>
      </c>
      <c r="P1" s="1" t="s">
        <v>766</v>
      </c>
      <c r="Q1" s="1" t="s">
        <v>767</v>
      </c>
      <c r="R1" s="1" t="s">
        <v>768</v>
      </c>
      <c r="S1" s="1" t="s">
        <v>759</v>
      </c>
      <c r="T1" s="1" t="s">
        <v>769</v>
      </c>
      <c r="U1" s="4" t="s">
        <v>759</v>
      </c>
      <c r="V1" s="1" t="s">
        <v>770</v>
      </c>
      <c r="W1" s="5" t="s">
        <v>759</v>
      </c>
    </row>
    <row r="2" spans="1:23" s="12" customFormat="1" ht="15.75" customHeight="1">
      <c r="A2" s="6"/>
      <c r="B2" s="7" t="str">
        <f>"University of Missouri - Consolidated"</f>
        <v>University of Missouri - Consolidated</v>
      </c>
      <c r="C2" s="8"/>
      <c r="D2" s="8"/>
      <c r="E2" s="9"/>
      <c r="F2" s="9"/>
      <c r="G2" s="9"/>
      <c r="H2" s="9"/>
      <c r="I2" s="9"/>
      <c r="J2" s="9"/>
      <c r="K2" s="9"/>
      <c r="L2" s="9"/>
      <c r="M2" s="9"/>
      <c r="N2" s="9"/>
      <c r="O2" s="9"/>
      <c r="P2" s="9"/>
      <c r="Q2" s="9"/>
      <c r="R2" s="9"/>
      <c r="S2" s="9"/>
      <c r="T2" s="9"/>
      <c r="U2" s="10"/>
      <c r="V2" s="9"/>
      <c r="W2" s="11"/>
    </row>
    <row r="3" spans="1:23" s="19" customFormat="1" ht="15.75" customHeight="1">
      <c r="A3" s="13"/>
      <c r="B3" s="14" t="s">
        <v>771</v>
      </c>
      <c r="C3" s="15"/>
      <c r="D3" s="15"/>
      <c r="E3" s="16"/>
      <c r="F3" s="16"/>
      <c r="G3" s="16"/>
      <c r="H3" s="16"/>
      <c r="I3" s="16"/>
      <c r="J3" s="16"/>
      <c r="K3" s="16"/>
      <c r="L3" s="16"/>
      <c r="M3" s="16"/>
      <c r="N3" s="16"/>
      <c r="O3" s="16"/>
      <c r="P3" s="16"/>
      <c r="Q3" s="16"/>
      <c r="R3" s="16"/>
      <c r="S3" s="16"/>
      <c r="T3" s="16"/>
      <c r="U3" s="17"/>
      <c r="V3" s="16"/>
      <c r="W3" s="18"/>
    </row>
    <row r="4" spans="1:27" ht="15.75" customHeight="1">
      <c r="A4" s="20"/>
      <c r="B4" s="21" t="str">
        <f>"  As of "&amp;TEXT(X4,"MMMM DD, YYY")</f>
        <v>  As of June 30, 2003</v>
      </c>
      <c r="C4" s="22"/>
      <c r="D4" s="22"/>
      <c r="E4" s="23"/>
      <c r="F4" s="23"/>
      <c r="G4" s="23"/>
      <c r="H4" s="23"/>
      <c r="I4" s="23"/>
      <c r="J4" s="23"/>
      <c r="K4" s="23"/>
      <c r="L4" s="23"/>
      <c r="M4" s="23"/>
      <c r="N4" s="23"/>
      <c r="O4" s="23"/>
      <c r="P4" s="23"/>
      <c r="Q4" s="23"/>
      <c r="R4" s="23"/>
      <c r="S4" s="23"/>
      <c r="T4" s="23"/>
      <c r="U4" s="24"/>
      <c r="V4" s="23"/>
      <c r="W4" s="25"/>
      <c r="X4" s="1" t="s">
        <v>772</v>
      </c>
      <c r="AA4" s="5" t="s">
        <v>773</v>
      </c>
    </row>
    <row r="5" spans="1:24" ht="12.75" customHeight="1">
      <c r="A5" s="20"/>
      <c r="B5" s="26"/>
      <c r="C5" s="27"/>
      <c r="D5" s="27"/>
      <c r="E5" s="28"/>
      <c r="F5" s="28"/>
      <c r="G5" s="28"/>
      <c r="H5" s="28"/>
      <c r="I5" s="28"/>
      <c r="J5" s="28"/>
      <c r="K5" s="28"/>
      <c r="L5" s="28"/>
      <c r="M5" s="28"/>
      <c r="N5" s="28"/>
      <c r="O5" s="28"/>
      <c r="P5" s="28"/>
      <c r="Q5" s="28"/>
      <c r="R5" s="28"/>
      <c r="S5" s="28"/>
      <c r="T5" s="28"/>
      <c r="U5" s="29"/>
      <c r="V5" s="28"/>
      <c r="W5" s="30"/>
      <c r="X5" s="1"/>
    </row>
    <row r="6" spans="1:23" ht="12.75">
      <c r="A6" s="31"/>
      <c r="B6" s="32"/>
      <c r="C6" s="33"/>
      <c r="D6" s="34"/>
      <c r="E6" s="35"/>
      <c r="F6" s="35"/>
      <c r="G6" s="32"/>
      <c r="H6" s="34"/>
      <c r="I6" s="36"/>
      <c r="J6" s="36"/>
      <c r="K6" s="37"/>
      <c r="L6" s="36" t="s">
        <v>774</v>
      </c>
      <c r="M6" s="36" t="s">
        <v>775</v>
      </c>
      <c r="N6" s="37"/>
      <c r="O6" s="38" t="s">
        <v>776</v>
      </c>
      <c r="P6" s="39"/>
      <c r="Q6" s="39"/>
      <c r="R6" s="39"/>
      <c r="S6" s="40"/>
      <c r="T6" s="41"/>
      <c r="U6" s="37" t="s">
        <v>777</v>
      </c>
      <c r="V6" s="41"/>
      <c r="W6" s="37" t="s">
        <v>777</v>
      </c>
    </row>
    <row r="7" spans="1:23" ht="12.75">
      <c r="A7" s="31"/>
      <c r="B7" s="42"/>
      <c r="C7" s="43"/>
      <c r="D7" s="44"/>
      <c r="E7" s="35"/>
      <c r="F7" s="35"/>
      <c r="G7" s="42"/>
      <c r="H7" s="44"/>
      <c r="I7" s="36" t="s">
        <v>774</v>
      </c>
      <c r="J7" s="36" t="s">
        <v>775</v>
      </c>
      <c r="K7" s="45"/>
      <c r="L7" s="36" t="s">
        <v>778</v>
      </c>
      <c r="M7" s="36" t="s">
        <v>778</v>
      </c>
      <c r="N7" s="45" t="s">
        <v>778</v>
      </c>
      <c r="O7" s="36" t="s">
        <v>774</v>
      </c>
      <c r="P7" s="36" t="s">
        <v>779</v>
      </c>
      <c r="Q7" s="46"/>
      <c r="R7" s="46"/>
      <c r="S7" s="45"/>
      <c r="T7" s="47"/>
      <c r="U7" s="45" t="s">
        <v>780</v>
      </c>
      <c r="V7" s="47"/>
      <c r="W7" s="45" t="s">
        <v>780</v>
      </c>
    </row>
    <row r="8" spans="1:23" ht="12.75">
      <c r="A8" s="31"/>
      <c r="B8" s="42"/>
      <c r="C8" s="43"/>
      <c r="D8" s="44"/>
      <c r="E8" s="48"/>
      <c r="F8" s="48"/>
      <c r="G8" s="49" t="s">
        <v>781</v>
      </c>
      <c r="H8" s="49"/>
      <c r="I8" s="36" t="s">
        <v>782</v>
      </c>
      <c r="J8" s="36" t="s">
        <v>782</v>
      </c>
      <c r="K8" s="45" t="s">
        <v>782</v>
      </c>
      <c r="L8" s="36" t="s">
        <v>783</v>
      </c>
      <c r="M8" s="36" t="s">
        <v>783</v>
      </c>
      <c r="N8" s="45" t="s">
        <v>783</v>
      </c>
      <c r="O8" s="36" t="s">
        <v>784</v>
      </c>
      <c r="P8" s="36" t="s">
        <v>784</v>
      </c>
      <c r="Q8" s="36" t="s">
        <v>785</v>
      </c>
      <c r="R8" s="36" t="s">
        <v>786</v>
      </c>
      <c r="S8" s="45" t="s">
        <v>787</v>
      </c>
      <c r="T8" s="47"/>
      <c r="U8" s="45" t="s">
        <v>788</v>
      </c>
      <c r="V8" s="45" t="s">
        <v>789</v>
      </c>
      <c r="W8" s="45" t="s">
        <v>790</v>
      </c>
    </row>
    <row r="9" spans="1:23" ht="12.75">
      <c r="A9" s="31"/>
      <c r="B9" s="50"/>
      <c r="C9" s="51"/>
      <c r="D9" s="52"/>
      <c r="E9" s="36" t="s">
        <v>774</v>
      </c>
      <c r="F9" s="36" t="s">
        <v>791</v>
      </c>
      <c r="G9" s="36" t="s">
        <v>774</v>
      </c>
      <c r="H9" s="36" t="s">
        <v>775</v>
      </c>
      <c r="I9" s="36" t="s">
        <v>780</v>
      </c>
      <c r="J9" s="36" t="s">
        <v>780</v>
      </c>
      <c r="K9" s="53" t="s">
        <v>780</v>
      </c>
      <c r="L9" s="36" t="s">
        <v>780</v>
      </c>
      <c r="M9" s="36" t="s">
        <v>780</v>
      </c>
      <c r="N9" s="53" t="s">
        <v>780</v>
      </c>
      <c r="O9" s="36" t="s">
        <v>792</v>
      </c>
      <c r="P9" s="36" t="s">
        <v>792</v>
      </c>
      <c r="Q9" s="36" t="s">
        <v>789</v>
      </c>
      <c r="R9" s="36" t="s">
        <v>793</v>
      </c>
      <c r="S9" s="53" t="s">
        <v>780</v>
      </c>
      <c r="T9" s="53" t="s">
        <v>794</v>
      </c>
      <c r="U9" s="53" t="s">
        <v>789</v>
      </c>
      <c r="V9" s="53" t="s">
        <v>780</v>
      </c>
      <c r="W9" s="53" t="s">
        <v>789</v>
      </c>
    </row>
    <row r="10" spans="1:23" ht="12.75" customHeight="1">
      <c r="A10" s="31"/>
      <c r="B10" s="54"/>
      <c r="C10" s="55"/>
      <c r="D10" s="56"/>
      <c r="E10" s="36"/>
      <c r="F10" s="36"/>
      <c r="G10" s="36"/>
      <c r="H10" s="36"/>
      <c r="I10" s="36"/>
      <c r="J10" s="36"/>
      <c r="K10" s="36"/>
      <c r="L10" s="36"/>
      <c r="M10" s="36"/>
      <c r="N10" s="36"/>
      <c r="O10" s="36"/>
      <c r="P10" s="36"/>
      <c r="Q10" s="36"/>
      <c r="R10" s="36"/>
      <c r="S10" s="36"/>
      <c r="T10" s="36"/>
      <c r="U10" s="36"/>
      <c r="V10" s="36"/>
      <c r="W10" s="48"/>
    </row>
    <row r="11" spans="1:23" ht="12.75" customHeight="1">
      <c r="A11" s="43"/>
      <c r="B11" s="54" t="s">
        <v>795</v>
      </c>
      <c r="C11" s="55"/>
      <c r="D11" s="56"/>
      <c r="E11" s="35"/>
      <c r="F11" s="35"/>
      <c r="G11" s="35"/>
      <c r="H11" s="35"/>
      <c r="I11" s="35"/>
      <c r="J11" s="35"/>
      <c r="K11" s="35"/>
      <c r="L11" s="35"/>
      <c r="M11" s="35"/>
      <c r="N11" s="35"/>
      <c r="O11" s="35"/>
      <c r="P11" s="35"/>
      <c r="Q11" s="35"/>
      <c r="R11" s="35"/>
      <c r="S11" s="35"/>
      <c r="T11" s="35"/>
      <c r="U11" s="36"/>
      <c r="V11" s="35"/>
      <c r="W11" s="48"/>
    </row>
    <row r="12" spans="1:23" ht="12.75" customHeight="1">
      <c r="A12" s="3"/>
      <c r="B12" s="57"/>
      <c r="C12" s="58"/>
      <c r="D12" s="59"/>
      <c r="E12" s="60"/>
      <c r="F12" s="60"/>
      <c r="G12" s="60"/>
      <c r="H12" s="60"/>
      <c r="I12" s="60"/>
      <c r="J12" s="60"/>
      <c r="K12" s="60"/>
      <c r="L12" s="60"/>
      <c r="M12" s="60"/>
      <c r="N12" s="60"/>
      <c r="O12" s="60"/>
      <c r="P12" s="60"/>
      <c r="Q12" s="60"/>
      <c r="R12" s="60"/>
      <c r="S12" s="60"/>
      <c r="T12" s="60"/>
      <c r="U12" s="61"/>
      <c r="V12" s="60"/>
      <c r="W12" s="48"/>
    </row>
    <row r="13" spans="1:23" ht="12.75" customHeight="1">
      <c r="A13" s="43"/>
      <c r="B13" s="54" t="s">
        <v>796</v>
      </c>
      <c r="C13" s="55"/>
      <c r="D13" s="56"/>
      <c r="E13" s="35"/>
      <c r="F13" s="35"/>
      <c r="G13" s="35"/>
      <c r="H13" s="35"/>
      <c r="I13" s="35"/>
      <c r="J13" s="35"/>
      <c r="K13" s="35"/>
      <c r="L13" s="35"/>
      <c r="M13" s="35"/>
      <c r="N13" s="35"/>
      <c r="O13" s="35"/>
      <c r="P13" s="35"/>
      <c r="Q13" s="35"/>
      <c r="R13" s="35"/>
      <c r="S13" s="35"/>
      <c r="T13" s="35"/>
      <c r="U13" s="36"/>
      <c r="V13" s="35"/>
      <c r="W13" s="48"/>
    </row>
    <row r="14" spans="1:23" ht="12.75" hidden="1" outlineLevel="1">
      <c r="A14" s="1" t="s">
        <v>797</v>
      </c>
      <c r="C14" s="1" t="s">
        <v>798</v>
      </c>
      <c r="D14" s="3" t="s">
        <v>799</v>
      </c>
      <c r="E14" s="1">
        <v>469482768.8</v>
      </c>
      <c r="F14" s="1">
        <v>-219507201.8</v>
      </c>
      <c r="G14" s="1">
        <f aca="true" t="shared" si="0" ref="G14:G67">E14+F14</f>
        <v>249975567</v>
      </c>
      <c r="H14" s="1">
        <v>-75719154.03000002</v>
      </c>
      <c r="I14" s="1">
        <v>-1393243.25</v>
      </c>
      <c r="J14" s="1">
        <v>-9345899.49</v>
      </c>
      <c r="K14" s="1">
        <f aca="true" t="shared" si="1" ref="K14:K67">I14+J14</f>
        <v>-10739142.74</v>
      </c>
      <c r="L14" s="1">
        <v>6742169.92</v>
      </c>
      <c r="M14" s="1">
        <v>32272140.79</v>
      </c>
      <c r="N14" s="1">
        <f aca="true" t="shared" si="2" ref="N14:N67">L14+M14</f>
        <v>39014310.71</v>
      </c>
      <c r="O14" s="1">
        <v>113139514.89</v>
      </c>
      <c r="P14" s="1">
        <v>78751177.34</v>
      </c>
      <c r="Q14" s="1">
        <v>-21337640.19</v>
      </c>
      <c r="R14" s="1">
        <v>-62474.5</v>
      </c>
      <c r="S14" s="1">
        <f aca="true" t="shared" si="3" ref="S14:S67">O14+P14+Q14+R14</f>
        <v>170490577.54000002</v>
      </c>
      <c r="T14" s="1">
        <v>-387959293.99</v>
      </c>
      <c r="U14" s="4">
        <f aca="true" t="shared" si="4" ref="U14:U67">G14+H14+K14+N14+S14+T14</f>
        <v>-14937135.50999999</v>
      </c>
      <c r="V14" s="1">
        <v>17037033.18</v>
      </c>
      <c r="W14" s="62">
        <f aca="true" t="shared" si="5" ref="W14:W67">U14+V14</f>
        <v>2099897.6700000092</v>
      </c>
    </row>
    <row r="15" spans="1:23" ht="12.75" hidden="1" outlineLevel="1">
      <c r="A15" s="1" t="s">
        <v>800</v>
      </c>
      <c r="C15" s="1" t="s">
        <v>801</v>
      </c>
      <c r="D15" s="3" t="s">
        <v>802</v>
      </c>
      <c r="E15" s="1">
        <v>583020124.5399998</v>
      </c>
      <c r="F15" s="1">
        <v>-58470697.02</v>
      </c>
      <c r="G15" s="1">
        <f t="shared" si="0"/>
        <v>524549427.51999986</v>
      </c>
      <c r="H15" s="1">
        <v>-8227142.959999999</v>
      </c>
      <c r="I15" s="1">
        <v>422529.87</v>
      </c>
      <c r="J15" s="1">
        <v>652900.97</v>
      </c>
      <c r="K15" s="1">
        <f t="shared" si="1"/>
        <v>1075430.8399999999</v>
      </c>
      <c r="L15" s="1">
        <v>-7588883.42</v>
      </c>
      <c r="M15" s="1">
        <v>-26928385.590000004</v>
      </c>
      <c r="N15" s="1">
        <f t="shared" si="2"/>
        <v>-34517269.010000005</v>
      </c>
      <c r="O15" s="1">
        <v>-22503122.54</v>
      </c>
      <c r="P15" s="1">
        <v>-28121813.21</v>
      </c>
      <c r="Q15" s="1">
        <v>-46826911.07</v>
      </c>
      <c r="R15" s="1">
        <v>0</v>
      </c>
      <c r="S15" s="1">
        <f t="shared" si="3"/>
        <v>-97451846.82</v>
      </c>
      <c r="T15" s="1">
        <v>-384418804.73</v>
      </c>
      <c r="U15" s="4">
        <f t="shared" si="4"/>
        <v>1009794.8399998546</v>
      </c>
      <c r="V15" s="1">
        <v>-1009794.84</v>
      </c>
      <c r="W15" s="62">
        <f t="shared" si="5"/>
        <v>-1.4540273696184158E-07</v>
      </c>
    </row>
    <row r="16" spans="1:23" ht="12.75" hidden="1" outlineLevel="1">
      <c r="A16" s="1" t="s">
        <v>803</v>
      </c>
      <c r="C16" s="1" t="s">
        <v>801</v>
      </c>
      <c r="D16" s="3" t="s">
        <v>804</v>
      </c>
      <c r="E16" s="1">
        <v>272117326.69000006</v>
      </c>
      <c r="F16" s="1">
        <v>-59025189.21</v>
      </c>
      <c r="G16" s="1">
        <f t="shared" si="0"/>
        <v>213092137.48000005</v>
      </c>
      <c r="H16" s="1">
        <v>-6475719.96</v>
      </c>
      <c r="I16" s="1">
        <v>35430.2</v>
      </c>
      <c r="J16" s="1">
        <v>106974.61</v>
      </c>
      <c r="K16" s="1">
        <f t="shared" si="1"/>
        <v>142404.81</v>
      </c>
      <c r="L16" s="1">
        <v>-1637108.59</v>
      </c>
      <c r="M16" s="1">
        <v>-11272029.58</v>
      </c>
      <c r="N16" s="1">
        <f t="shared" si="2"/>
        <v>-12909138.17</v>
      </c>
      <c r="O16" s="1">
        <v>-13622756.57</v>
      </c>
      <c r="P16" s="1">
        <v>-35616746.85</v>
      </c>
      <c r="Q16" s="1">
        <v>-10861858.25</v>
      </c>
      <c r="R16" s="1">
        <v>0</v>
      </c>
      <c r="S16" s="1">
        <f t="shared" si="3"/>
        <v>-60101361.67</v>
      </c>
      <c r="T16" s="1">
        <v>-132361982.86</v>
      </c>
      <c r="U16" s="4">
        <f t="shared" si="4"/>
        <v>1386339.6300000548</v>
      </c>
      <c r="V16" s="1">
        <v>2354.88</v>
      </c>
      <c r="W16" s="62">
        <f t="shared" si="5"/>
        <v>1388694.5100000547</v>
      </c>
    </row>
    <row r="17" spans="1:23" ht="12.75" hidden="1" outlineLevel="1">
      <c r="A17" s="1" t="s">
        <v>805</v>
      </c>
      <c r="C17" s="1" t="s">
        <v>806</v>
      </c>
      <c r="D17" s="3" t="s">
        <v>807</v>
      </c>
      <c r="E17" s="1">
        <v>-55548283.76</v>
      </c>
      <c r="F17" s="1">
        <v>55549221.08</v>
      </c>
      <c r="G17" s="1">
        <f t="shared" si="0"/>
        <v>937.320000000298</v>
      </c>
      <c r="H17" s="1">
        <v>0</v>
      </c>
      <c r="I17" s="1">
        <v>0</v>
      </c>
      <c r="J17" s="1">
        <v>0</v>
      </c>
      <c r="K17" s="1">
        <f t="shared" si="1"/>
        <v>0</v>
      </c>
      <c r="L17" s="1">
        <v>0</v>
      </c>
      <c r="M17" s="1">
        <v>0</v>
      </c>
      <c r="N17" s="1">
        <f t="shared" si="2"/>
        <v>0</v>
      </c>
      <c r="O17" s="1">
        <v>0</v>
      </c>
      <c r="P17" s="1">
        <v>0</v>
      </c>
      <c r="Q17" s="1">
        <v>0</v>
      </c>
      <c r="R17" s="1">
        <v>0</v>
      </c>
      <c r="S17" s="1">
        <f t="shared" si="3"/>
        <v>0</v>
      </c>
      <c r="T17" s="1">
        <v>0</v>
      </c>
      <c r="U17" s="4">
        <f t="shared" si="4"/>
        <v>937.320000000298</v>
      </c>
      <c r="V17" s="1">
        <v>0</v>
      </c>
      <c r="W17" s="62">
        <f t="shared" si="5"/>
        <v>937.320000000298</v>
      </c>
    </row>
    <row r="18" spans="1:23" ht="12.75" hidden="1" outlineLevel="1">
      <c r="A18" s="1" t="s">
        <v>808</v>
      </c>
      <c r="C18" s="1" t="s">
        <v>809</v>
      </c>
      <c r="D18" s="3" t="s">
        <v>810</v>
      </c>
      <c r="E18" s="1">
        <v>-1132437944.8</v>
      </c>
      <c r="F18" s="1">
        <v>77284901.14</v>
      </c>
      <c r="G18" s="1">
        <f t="shared" si="0"/>
        <v>-1055153043.66</v>
      </c>
      <c r="H18" s="1">
        <v>325116179.72</v>
      </c>
      <c r="I18" s="1">
        <v>-30</v>
      </c>
      <c r="J18" s="1">
        <v>589907</v>
      </c>
      <c r="K18" s="1">
        <f t="shared" si="1"/>
        <v>589877</v>
      </c>
      <c r="L18" s="1">
        <v>1529178.03</v>
      </c>
      <c r="M18" s="1">
        <v>7355749.4</v>
      </c>
      <c r="N18" s="1">
        <f t="shared" si="2"/>
        <v>8884927.43</v>
      </c>
      <c r="O18" s="1">
        <v>2507544.91</v>
      </c>
      <c r="P18" s="1">
        <v>65558001.09</v>
      </c>
      <c r="Q18" s="1">
        <v>79580053.96</v>
      </c>
      <c r="R18" s="1">
        <v>62371</v>
      </c>
      <c r="S18" s="1">
        <f t="shared" si="3"/>
        <v>147707970.95999998</v>
      </c>
      <c r="T18" s="1">
        <v>421874971.94</v>
      </c>
      <c r="U18" s="4">
        <f t="shared" si="4"/>
        <v>-150979116.60999995</v>
      </c>
      <c r="V18" s="1">
        <v>146116493.62</v>
      </c>
      <c r="W18" s="62">
        <f t="shared" si="5"/>
        <v>-4862622.98999995</v>
      </c>
    </row>
    <row r="19" spans="1:23" ht="12.75" hidden="1" outlineLevel="1">
      <c r="A19" s="1" t="s">
        <v>811</v>
      </c>
      <c r="C19" s="1" t="s">
        <v>812</v>
      </c>
      <c r="D19" s="3" t="s">
        <v>813</v>
      </c>
      <c r="E19" s="1">
        <v>-330649.51000002027</v>
      </c>
      <c r="F19" s="1">
        <v>260411.95</v>
      </c>
      <c r="G19" s="1">
        <f t="shared" si="0"/>
        <v>-70237.56000002025</v>
      </c>
      <c r="H19" s="1">
        <v>0</v>
      </c>
      <c r="I19" s="1">
        <v>0</v>
      </c>
      <c r="J19" s="1">
        <v>0</v>
      </c>
      <c r="K19" s="1">
        <f t="shared" si="1"/>
        <v>0</v>
      </c>
      <c r="L19" s="1">
        <v>0</v>
      </c>
      <c r="M19" s="1">
        <v>0</v>
      </c>
      <c r="N19" s="1">
        <f t="shared" si="2"/>
        <v>0</v>
      </c>
      <c r="O19" s="1">
        <v>0</v>
      </c>
      <c r="P19" s="1">
        <v>0</v>
      </c>
      <c r="Q19" s="1">
        <v>0</v>
      </c>
      <c r="R19" s="1">
        <v>0</v>
      </c>
      <c r="S19" s="1">
        <f t="shared" si="3"/>
        <v>0</v>
      </c>
      <c r="T19" s="1">
        <v>0</v>
      </c>
      <c r="U19" s="4">
        <f t="shared" si="4"/>
        <v>-70237.56000002025</v>
      </c>
      <c r="V19" s="1">
        <v>0</v>
      </c>
      <c r="W19" s="62">
        <f t="shared" si="5"/>
        <v>-70237.56000002025</v>
      </c>
    </row>
    <row r="20" spans="1:23" ht="12.75" hidden="1" outlineLevel="1">
      <c r="A20" s="1" t="s">
        <v>814</v>
      </c>
      <c r="C20" s="1" t="s">
        <v>815</v>
      </c>
      <c r="D20" s="3" t="s">
        <v>816</v>
      </c>
      <c r="E20" s="1">
        <v>-294085.7100000009</v>
      </c>
      <c r="F20" s="1">
        <v>0</v>
      </c>
      <c r="G20" s="1">
        <f t="shared" si="0"/>
        <v>-294085.7100000009</v>
      </c>
      <c r="H20" s="1">
        <v>0</v>
      </c>
      <c r="I20" s="1">
        <v>0</v>
      </c>
      <c r="J20" s="1">
        <v>0</v>
      </c>
      <c r="K20" s="1">
        <f t="shared" si="1"/>
        <v>0</v>
      </c>
      <c r="L20" s="1">
        <v>0</v>
      </c>
      <c r="M20" s="1">
        <v>0</v>
      </c>
      <c r="N20" s="1">
        <f t="shared" si="2"/>
        <v>0</v>
      </c>
      <c r="O20" s="1">
        <v>0</v>
      </c>
      <c r="P20" s="1">
        <v>0</v>
      </c>
      <c r="Q20" s="1">
        <v>0</v>
      </c>
      <c r="R20" s="1">
        <v>0</v>
      </c>
      <c r="S20" s="1">
        <f t="shared" si="3"/>
        <v>0</v>
      </c>
      <c r="T20" s="1">
        <v>0</v>
      </c>
      <c r="U20" s="4">
        <f t="shared" si="4"/>
        <v>-294085.7100000009</v>
      </c>
      <c r="V20" s="1">
        <v>0</v>
      </c>
      <c r="W20" s="62">
        <f t="shared" si="5"/>
        <v>-294085.7100000009</v>
      </c>
    </row>
    <row r="21" spans="1:23" ht="12.75" hidden="1" outlineLevel="1">
      <c r="A21" s="1" t="s">
        <v>817</v>
      </c>
      <c r="C21" s="1" t="s">
        <v>818</v>
      </c>
      <c r="D21" s="3" t="s">
        <v>819</v>
      </c>
      <c r="E21" s="1">
        <v>1702.9199999999255</v>
      </c>
      <c r="F21" s="1">
        <v>-728.18</v>
      </c>
      <c r="G21" s="1">
        <f t="shared" si="0"/>
        <v>974.7399999999255</v>
      </c>
      <c r="H21" s="1">
        <v>0</v>
      </c>
      <c r="I21" s="1">
        <v>0</v>
      </c>
      <c r="J21" s="1">
        <v>0</v>
      </c>
      <c r="K21" s="1">
        <f t="shared" si="1"/>
        <v>0</v>
      </c>
      <c r="L21" s="1">
        <v>0</v>
      </c>
      <c r="M21" s="1">
        <v>0</v>
      </c>
      <c r="N21" s="1">
        <f t="shared" si="2"/>
        <v>0</v>
      </c>
      <c r="O21" s="1">
        <v>0</v>
      </c>
      <c r="P21" s="1">
        <v>0</v>
      </c>
      <c r="Q21" s="1">
        <v>0</v>
      </c>
      <c r="R21" s="1">
        <v>0</v>
      </c>
      <c r="S21" s="1">
        <f t="shared" si="3"/>
        <v>0</v>
      </c>
      <c r="T21" s="1">
        <v>0</v>
      </c>
      <c r="U21" s="4">
        <f t="shared" si="4"/>
        <v>974.7399999999255</v>
      </c>
      <c r="V21" s="1">
        <v>0</v>
      </c>
      <c r="W21" s="62">
        <f t="shared" si="5"/>
        <v>974.7399999999255</v>
      </c>
    </row>
    <row r="22" spans="1:23" ht="12.75" hidden="1" outlineLevel="1">
      <c r="A22" s="1" t="s">
        <v>820</v>
      </c>
      <c r="C22" s="1" t="s">
        <v>821</v>
      </c>
      <c r="D22" s="3" t="s">
        <v>822</v>
      </c>
      <c r="E22" s="1">
        <v>-103098063.05</v>
      </c>
      <c r="F22" s="1">
        <v>98489406.26</v>
      </c>
      <c r="G22" s="1">
        <f t="shared" si="0"/>
        <v>-4608656.789999992</v>
      </c>
      <c r="H22" s="1">
        <v>0</v>
      </c>
      <c r="I22" s="1">
        <v>2303908.08</v>
      </c>
      <c r="J22" s="1">
        <v>2663458.78</v>
      </c>
      <c r="K22" s="1">
        <f t="shared" si="1"/>
        <v>4967366.859999999</v>
      </c>
      <c r="L22" s="1">
        <v>0</v>
      </c>
      <c r="M22" s="1">
        <v>0</v>
      </c>
      <c r="N22" s="1">
        <f t="shared" si="2"/>
        <v>0</v>
      </c>
      <c r="O22" s="1">
        <v>0</v>
      </c>
      <c r="P22" s="1">
        <v>0</v>
      </c>
      <c r="Q22" s="1">
        <v>0</v>
      </c>
      <c r="R22" s="1">
        <v>0</v>
      </c>
      <c r="S22" s="1">
        <f t="shared" si="3"/>
        <v>0</v>
      </c>
      <c r="T22" s="1">
        <v>0</v>
      </c>
      <c r="U22" s="4">
        <f t="shared" si="4"/>
        <v>358710.07000000775</v>
      </c>
      <c r="V22" s="1">
        <v>0</v>
      </c>
      <c r="W22" s="62">
        <f t="shared" si="5"/>
        <v>358710.07000000775</v>
      </c>
    </row>
    <row r="23" spans="1:23" ht="12.75" hidden="1" outlineLevel="1">
      <c r="A23" s="1" t="s">
        <v>823</v>
      </c>
      <c r="C23" s="1" t="s">
        <v>824</v>
      </c>
      <c r="D23" s="3" t="s">
        <v>825</v>
      </c>
      <c r="E23" s="1">
        <v>-24697957.069999997</v>
      </c>
      <c r="F23" s="1">
        <v>17602927.11</v>
      </c>
      <c r="G23" s="1">
        <f t="shared" si="0"/>
        <v>-7095029.959999997</v>
      </c>
      <c r="H23" s="1">
        <v>5919719.67</v>
      </c>
      <c r="I23" s="1">
        <v>0</v>
      </c>
      <c r="J23" s="1">
        <v>0</v>
      </c>
      <c r="K23" s="1">
        <f t="shared" si="1"/>
        <v>0</v>
      </c>
      <c r="L23" s="1">
        <v>0</v>
      </c>
      <c r="M23" s="1">
        <v>0</v>
      </c>
      <c r="N23" s="1">
        <f t="shared" si="2"/>
        <v>0</v>
      </c>
      <c r="O23" s="1">
        <v>0</v>
      </c>
      <c r="P23" s="1">
        <v>0</v>
      </c>
      <c r="Q23" s="1">
        <v>0</v>
      </c>
      <c r="R23" s="1">
        <v>0</v>
      </c>
      <c r="S23" s="1">
        <f t="shared" si="3"/>
        <v>0</v>
      </c>
      <c r="T23" s="1">
        <v>433189.19</v>
      </c>
      <c r="U23" s="4">
        <f t="shared" si="4"/>
        <v>-742121.0999999973</v>
      </c>
      <c r="V23" s="1">
        <v>0</v>
      </c>
      <c r="W23" s="62">
        <f t="shared" si="5"/>
        <v>-742121.0999999973</v>
      </c>
    </row>
    <row r="24" spans="1:23" ht="12.75" hidden="1" outlineLevel="1">
      <c r="A24" s="1" t="s">
        <v>826</v>
      </c>
      <c r="C24" s="1" t="s">
        <v>827</v>
      </c>
      <c r="D24" s="3" t="s">
        <v>828</v>
      </c>
      <c r="E24" s="1">
        <v>-287368.58</v>
      </c>
      <c r="F24" s="1">
        <v>216351.95</v>
      </c>
      <c r="G24" s="1">
        <f t="shared" si="0"/>
        <v>-71016.63</v>
      </c>
      <c r="H24" s="1">
        <v>72586.68</v>
      </c>
      <c r="I24" s="1">
        <v>0</v>
      </c>
      <c r="J24" s="1">
        <v>0</v>
      </c>
      <c r="K24" s="1">
        <f t="shared" si="1"/>
        <v>0</v>
      </c>
      <c r="L24" s="1">
        <v>0</v>
      </c>
      <c r="M24" s="1">
        <v>0</v>
      </c>
      <c r="N24" s="1">
        <f t="shared" si="2"/>
        <v>0</v>
      </c>
      <c r="O24" s="1">
        <v>0</v>
      </c>
      <c r="P24" s="1">
        <v>0</v>
      </c>
      <c r="Q24" s="1">
        <v>0</v>
      </c>
      <c r="R24" s="1">
        <v>0</v>
      </c>
      <c r="S24" s="1">
        <f t="shared" si="3"/>
        <v>0</v>
      </c>
      <c r="T24" s="1">
        <v>0</v>
      </c>
      <c r="U24" s="4">
        <f t="shared" si="4"/>
        <v>1570.0499999999884</v>
      </c>
      <c r="V24" s="1">
        <v>0</v>
      </c>
      <c r="W24" s="62">
        <f t="shared" si="5"/>
        <v>1570.0499999999884</v>
      </c>
    </row>
    <row r="25" spans="1:23" ht="12.75" hidden="1" outlineLevel="1">
      <c r="A25" s="1" t="s">
        <v>829</v>
      </c>
      <c r="C25" s="1" t="s">
        <v>830</v>
      </c>
      <c r="D25" s="3" t="s">
        <v>831</v>
      </c>
      <c r="E25" s="1">
        <v>-605054.52</v>
      </c>
      <c r="F25" s="1">
        <v>119341</v>
      </c>
      <c r="G25" s="1">
        <f t="shared" si="0"/>
        <v>-485713.52</v>
      </c>
      <c r="H25" s="1">
        <v>184727.54</v>
      </c>
      <c r="I25" s="1">
        <v>0</v>
      </c>
      <c r="J25" s="1">
        <v>0</v>
      </c>
      <c r="K25" s="1">
        <f t="shared" si="1"/>
        <v>0</v>
      </c>
      <c r="L25" s="1">
        <v>0</v>
      </c>
      <c r="M25" s="1">
        <v>0</v>
      </c>
      <c r="N25" s="1">
        <f t="shared" si="2"/>
        <v>0</v>
      </c>
      <c r="O25" s="1">
        <v>300</v>
      </c>
      <c r="P25" s="1">
        <v>0</v>
      </c>
      <c r="Q25" s="1">
        <v>0</v>
      </c>
      <c r="R25" s="1">
        <v>0</v>
      </c>
      <c r="S25" s="1">
        <f t="shared" si="3"/>
        <v>300</v>
      </c>
      <c r="T25" s="1">
        <v>5116.66</v>
      </c>
      <c r="U25" s="4">
        <f t="shared" si="4"/>
        <v>-295569.32</v>
      </c>
      <c r="V25" s="1">
        <v>0</v>
      </c>
      <c r="W25" s="62">
        <f t="shared" si="5"/>
        <v>-295569.32</v>
      </c>
    </row>
    <row r="26" spans="1:23" ht="12.75" hidden="1" outlineLevel="1">
      <c r="A26" s="1" t="s">
        <v>832</v>
      </c>
      <c r="C26" s="1" t="s">
        <v>833</v>
      </c>
      <c r="D26" s="3" t="s">
        <v>834</v>
      </c>
      <c r="E26" s="1">
        <v>-98303.4</v>
      </c>
      <c r="F26" s="1">
        <v>49735.1</v>
      </c>
      <c r="G26" s="1">
        <f t="shared" si="0"/>
        <v>-48568.299999999996</v>
      </c>
      <c r="H26" s="1">
        <v>47850</v>
      </c>
      <c r="I26" s="1">
        <v>0</v>
      </c>
      <c r="J26" s="1">
        <v>0</v>
      </c>
      <c r="K26" s="1">
        <f t="shared" si="1"/>
        <v>0</v>
      </c>
      <c r="L26" s="1">
        <v>0</v>
      </c>
      <c r="M26" s="1">
        <v>0</v>
      </c>
      <c r="N26" s="1">
        <f t="shared" si="2"/>
        <v>0</v>
      </c>
      <c r="O26" s="1">
        <v>0</v>
      </c>
      <c r="P26" s="1">
        <v>0</v>
      </c>
      <c r="Q26" s="1">
        <v>0</v>
      </c>
      <c r="R26" s="1">
        <v>0</v>
      </c>
      <c r="S26" s="1">
        <f t="shared" si="3"/>
        <v>0</v>
      </c>
      <c r="T26" s="1">
        <v>0</v>
      </c>
      <c r="U26" s="4">
        <f t="shared" si="4"/>
        <v>-718.2999999999956</v>
      </c>
      <c r="V26" s="1">
        <v>0</v>
      </c>
      <c r="W26" s="62">
        <f t="shared" si="5"/>
        <v>-718.2999999999956</v>
      </c>
    </row>
    <row r="27" spans="1:23" ht="12.75" hidden="1" outlineLevel="1">
      <c r="A27" s="1" t="s">
        <v>835</v>
      </c>
      <c r="C27" s="1" t="s">
        <v>836</v>
      </c>
      <c r="D27" s="3" t="s">
        <v>837</v>
      </c>
      <c r="E27" s="1">
        <v>-130863.5</v>
      </c>
      <c r="F27" s="1">
        <v>122284</v>
      </c>
      <c r="G27" s="1">
        <f t="shared" si="0"/>
        <v>-8579.5</v>
      </c>
      <c r="H27" s="1">
        <v>0</v>
      </c>
      <c r="I27" s="1">
        <v>0</v>
      </c>
      <c r="J27" s="1">
        <v>0</v>
      </c>
      <c r="K27" s="1">
        <f t="shared" si="1"/>
        <v>0</v>
      </c>
      <c r="L27" s="1">
        <v>0</v>
      </c>
      <c r="M27" s="1">
        <v>0</v>
      </c>
      <c r="N27" s="1">
        <f t="shared" si="2"/>
        <v>0</v>
      </c>
      <c r="O27" s="1">
        <v>0</v>
      </c>
      <c r="P27" s="1">
        <v>0</v>
      </c>
      <c r="Q27" s="1">
        <v>0</v>
      </c>
      <c r="R27" s="1">
        <v>0</v>
      </c>
      <c r="S27" s="1">
        <f t="shared" si="3"/>
        <v>0</v>
      </c>
      <c r="T27" s="1">
        <v>0</v>
      </c>
      <c r="U27" s="4">
        <f t="shared" si="4"/>
        <v>-8579.5</v>
      </c>
      <c r="V27" s="1">
        <v>0</v>
      </c>
      <c r="W27" s="62">
        <f t="shared" si="5"/>
        <v>-8579.5</v>
      </c>
    </row>
    <row r="28" spans="1:23" ht="12.75" hidden="1" outlineLevel="1">
      <c r="A28" s="1" t="s">
        <v>838</v>
      </c>
      <c r="C28" s="1" t="s">
        <v>839</v>
      </c>
      <c r="D28" s="3" t="s">
        <v>840</v>
      </c>
      <c r="E28" s="1">
        <v>-48607888.089999996</v>
      </c>
      <c r="F28" s="1">
        <v>46962667.77</v>
      </c>
      <c r="G28" s="1">
        <f t="shared" si="0"/>
        <v>-1645220.3199999928</v>
      </c>
      <c r="H28" s="1">
        <v>610027.33</v>
      </c>
      <c r="I28" s="1">
        <v>102195.94</v>
      </c>
      <c r="J28" s="1">
        <v>127623.35</v>
      </c>
      <c r="K28" s="1">
        <f t="shared" si="1"/>
        <v>229819.29</v>
      </c>
      <c r="L28" s="1">
        <v>0</v>
      </c>
      <c r="M28" s="1">
        <v>11100.32</v>
      </c>
      <c r="N28" s="1">
        <f t="shared" si="2"/>
        <v>11100.32</v>
      </c>
      <c r="O28" s="1">
        <v>0</v>
      </c>
      <c r="P28" s="1">
        <v>0</v>
      </c>
      <c r="Q28" s="1">
        <v>0</v>
      </c>
      <c r="R28" s="1">
        <v>0</v>
      </c>
      <c r="S28" s="1">
        <f t="shared" si="3"/>
        <v>0</v>
      </c>
      <c r="T28" s="1">
        <v>920221.99</v>
      </c>
      <c r="U28" s="4">
        <f t="shared" si="4"/>
        <v>125948.61000000709</v>
      </c>
      <c r="V28" s="1">
        <v>0</v>
      </c>
      <c r="W28" s="62">
        <f t="shared" si="5"/>
        <v>125948.61000000709</v>
      </c>
    </row>
    <row r="29" spans="1:23" ht="12.75" hidden="1" outlineLevel="1">
      <c r="A29" s="1" t="s">
        <v>841</v>
      </c>
      <c r="C29" s="1" t="s">
        <v>842</v>
      </c>
      <c r="D29" s="3" t="s">
        <v>843</v>
      </c>
      <c r="E29" s="1">
        <v>-10721543.599999998</v>
      </c>
      <c r="F29" s="1">
        <v>10583753.99</v>
      </c>
      <c r="G29" s="1">
        <f t="shared" si="0"/>
        <v>-137789.60999999754</v>
      </c>
      <c r="H29" s="1">
        <v>86632.94</v>
      </c>
      <c r="I29" s="1">
        <v>29527.69</v>
      </c>
      <c r="J29" s="1">
        <v>15170.25</v>
      </c>
      <c r="K29" s="1">
        <f t="shared" si="1"/>
        <v>44697.94</v>
      </c>
      <c r="L29" s="1">
        <v>0</v>
      </c>
      <c r="M29" s="1">
        <v>2736</v>
      </c>
      <c r="N29" s="1">
        <f t="shared" si="2"/>
        <v>2736</v>
      </c>
      <c r="O29" s="1">
        <v>28</v>
      </c>
      <c r="P29" s="1">
        <v>0</v>
      </c>
      <c r="Q29" s="1">
        <v>0</v>
      </c>
      <c r="R29" s="1">
        <v>0</v>
      </c>
      <c r="S29" s="1">
        <f t="shared" si="3"/>
        <v>28</v>
      </c>
      <c r="T29" s="1">
        <v>62814.5</v>
      </c>
      <c r="U29" s="4">
        <f t="shared" si="4"/>
        <v>59119.77000000246</v>
      </c>
      <c r="V29" s="1">
        <v>0</v>
      </c>
      <c r="W29" s="62">
        <f t="shared" si="5"/>
        <v>59119.77000000246</v>
      </c>
    </row>
    <row r="30" spans="1:23" ht="12.75" hidden="1" outlineLevel="1">
      <c r="A30" s="1" t="s">
        <v>844</v>
      </c>
      <c r="C30" s="1" t="s">
        <v>845</v>
      </c>
      <c r="D30" s="3" t="s">
        <v>846</v>
      </c>
      <c r="E30" s="1">
        <v>-160657877.48000002</v>
      </c>
      <c r="F30" s="1">
        <v>-2674475.55</v>
      </c>
      <c r="G30" s="1">
        <f t="shared" si="0"/>
        <v>-163332353.03000003</v>
      </c>
      <c r="H30" s="1">
        <v>-191279116.83</v>
      </c>
      <c r="I30" s="1">
        <v>0</v>
      </c>
      <c r="J30" s="1">
        <v>1149.84</v>
      </c>
      <c r="K30" s="1">
        <f t="shared" si="1"/>
        <v>1149.84</v>
      </c>
      <c r="L30" s="1">
        <v>0</v>
      </c>
      <c r="M30" s="1">
        <v>-978.55</v>
      </c>
      <c r="N30" s="1">
        <f t="shared" si="2"/>
        <v>-978.55</v>
      </c>
      <c r="O30" s="1">
        <v>-2684369.3</v>
      </c>
      <c r="P30" s="1">
        <v>0</v>
      </c>
      <c r="Q30" s="1">
        <v>0</v>
      </c>
      <c r="R30" s="1">
        <v>0</v>
      </c>
      <c r="S30" s="1">
        <f t="shared" si="3"/>
        <v>-2684369.3</v>
      </c>
      <c r="T30" s="1">
        <v>477650389.58</v>
      </c>
      <c r="U30" s="4">
        <f t="shared" si="4"/>
        <v>120354721.70999992</v>
      </c>
      <c r="V30" s="1">
        <v>-120028197.81</v>
      </c>
      <c r="W30" s="62">
        <f t="shared" si="5"/>
        <v>326523.89999991655</v>
      </c>
    </row>
    <row r="31" spans="1:23" ht="12.75" hidden="1" outlineLevel="1">
      <c r="A31" s="1" t="s">
        <v>847</v>
      </c>
      <c r="C31" s="1" t="s">
        <v>848</v>
      </c>
      <c r="D31" s="3" t="s">
        <v>849</v>
      </c>
      <c r="E31" s="1">
        <v>546491340.1200001</v>
      </c>
      <c r="F31" s="1">
        <v>-160802904.63</v>
      </c>
      <c r="G31" s="1">
        <f t="shared" si="0"/>
        <v>385688435.4900001</v>
      </c>
      <c r="H31" s="1">
        <v>-205197590.75</v>
      </c>
      <c r="I31" s="1">
        <v>-1460357.69</v>
      </c>
      <c r="J31" s="1">
        <v>-2014340.31</v>
      </c>
      <c r="K31" s="1">
        <f t="shared" si="1"/>
        <v>-3474698</v>
      </c>
      <c r="L31" s="1">
        <v>-2000</v>
      </c>
      <c r="M31" s="1">
        <v>-1717614.65</v>
      </c>
      <c r="N31" s="1">
        <f t="shared" si="2"/>
        <v>-1719614.65</v>
      </c>
      <c r="O31" s="1">
        <v>-80677436.42</v>
      </c>
      <c r="P31" s="1">
        <v>-81692899.7</v>
      </c>
      <c r="Q31" s="1">
        <v>-666523.2</v>
      </c>
      <c r="R31" s="1">
        <v>0</v>
      </c>
      <c r="S31" s="1">
        <f t="shared" si="3"/>
        <v>-163036859.32</v>
      </c>
      <c r="T31" s="1">
        <v>18654922.47</v>
      </c>
      <c r="U31" s="4">
        <f t="shared" si="4"/>
        <v>30914595.24000013</v>
      </c>
      <c r="V31" s="1">
        <v>-42170365.4</v>
      </c>
      <c r="W31" s="62">
        <f t="shared" si="5"/>
        <v>-11255770.15999987</v>
      </c>
    </row>
    <row r="32" spans="1:23" ht="12.75" hidden="1" outlineLevel="1">
      <c r="A32" s="1" t="s">
        <v>850</v>
      </c>
      <c r="C32" s="1" t="s">
        <v>851</v>
      </c>
      <c r="D32" s="3" t="s">
        <v>852</v>
      </c>
      <c r="E32" s="1">
        <v>-76564.51999999955</v>
      </c>
      <c r="F32" s="1">
        <v>0</v>
      </c>
      <c r="G32" s="1">
        <f t="shared" si="0"/>
        <v>-76564.51999999955</v>
      </c>
      <c r="H32" s="1">
        <v>0</v>
      </c>
      <c r="I32" s="1">
        <v>0</v>
      </c>
      <c r="J32" s="1">
        <v>0</v>
      </c>
      <c r="K32" s="1">
        <f t="shared" si="1"/>
        <v>0</v>
      </c>
      <c r="L32" s="1">
        <v>0</v>
      </c>
      <c r="M32" s="1">
        <v>0</v>
      </c>
      <c r="N32" s="1">
        <f t="shared" si="2"/>
        <v>0</v>
      </c>
      <c r="O32" s="1">
        <v>0</v>
      </c>
      <c r="P32" s="1">
        <v>0</v>
      </c>
      <c r="Q32" s="1">
        <v>0</v>
      </c>
      <c r="R32" s="1">
        <v>0</v>
      </c>
      <c r="S32" s="1">
        <f t="shared" si="3"/>
        <v>0</v>
      </c>
      <c r="T32" s="1">
        <v>-334865.95</v>
      </c>
      <c r="U32" s="4">
        <f t="shared" si="4"/>
        <v>-411430.46999999956</v>
      </c>
      <c r="V32" s="1">
        <v>0</v>
      </c>
      <c r="W32" s="62">
        <f t="shared" si="5"/>
        <v>-411430.46999999956</v>
      </c>
    </row>
    <row r="33" spans="1:23" ht="12.75" hidden="1" outlineLevel="1">
      <c r="A33" s="1" t="s">
        <v>853</v>
      </c>
      <c r="C33" s="1" t="s">
        <v>854</v>
      </c>
      <c r="D33" s="3" t="s">
        <v>855</v>
      </c>
      <c r="E33" s="1">
        <v>52871675.31</v>
      </c>
      <c r="F33" s="1">
        <v>811785.26</v>
      </c>
      <c r="G33" s="1">
        <f t="shared" si="0"/>
        <v>53683460.57</v>
      </c>
      <c r="H33" s="1">
        <v>0</v>
      </c>
      <c r="I33" s="1">
        <v>0</v>
      </c>
      <c r="J33" s="1">
        <v>0</v>
      </c>
      <c r="K33" s="1">
        <f t="shared" si="1"/>
        <v>0</v>
      </c>
      <c r="L33" s="1">
        <v>0</v>
      </c>
      <c r="M33" s="1">
        <v>0</v>
      </c>
      <c r="N33" s="1">
        <f t="shared" si="2"/>
        <v>0</v>
      </c>
      <c r="O33" s="1">
        <v>0</v>
      </c>
      <c r="P33" s="1">
        <v>0</v>
      </c>
      <c r="Q33" s="1">
        <v>0</v>
      </c>
      <c r="R33" s="1">
        <v>0</v>
      </c>
      <c r="S33" s="1">
        <f t="shared" si="3"/>
        <v>0</v>
      </c>
      <c r="T33" s="1">
        <v>-53737403.12</v>
      </c>
      <c r="U33" s="4">
        <f t="shared" si="4"/>
        <v>-53942.54999999702</v>
      </c>
      <c r="V33" s="1">
        <v>31473.27</v>
      </c>
      <c r="W33" s="62">
        <f t="shared" si="5"/>
        <v>-22469.27999999702</v>
      </c>
    </row>
    <row r="34" spans="1:23" ht="12.75" hidden="1" outlineLevel="1">
      <c r="A34" s="1" t="s">
        <v>856</v>
      </c>
      <c r="C34" s="1" t="s">
        <v>857</v>
      </c>
      <c r="D34" s="3" t="s">
        <v>858</v>
      </c>
      <c r="E34" s="1">
        <v>-1387.1599999964237</v>
      </c>
      <c r="F34" s="1">
        <v>1387.16</v>
      </c>
      <c r="G34" s="1">
        <f t="shared" si="0"/>
        <v>3.576360541046597E-09</v>
      </c>
      <c r="H34" s="1">
        <v>0</v>
      </c>
      <c r="I34" s="1">
        <v>0</v>
      </c>
      <c r="J34" s="1">
        <v>0</v>
      </c>
      <c r="K34" s="1">
        <f t="shared" si="1"/>
        <v>0</v>
      </c>
      <c r="L34" s="1">
        <v>0</v>
      </c>
      <c r="M34" s="1">
        <v>0</v>
      </c>
      <c r="N34" s="1">
        <f t="shared" si="2"/>
        <v>0</v>
      </c>
      <c r="O34" s="1">
        <v>0</v>
      </c>
      <c r="P34" s="1">
        <v>0</v>
      </c>
      <c r="Q34" s="1">
        <v>0</v>
      </c>
      <c r="R34" s="1">
        <v>0</v>
      </c>
      <c r="S34" s="1">
        <f t="shared" si="3"/>
        <v>0</v>
      </c>
      <c r="T34" s="1">
        <v>0</v>
      </c>
      <c r="U34" s="4">
        <f t="shared" si="4"/>
        <v>3.576360541046597E-09</v>
      </c>
      <c r="V34" s="1">
        <v>0</v>
      </c>
      <c r="W34" s="62">
        <f t="shared" si="5"/>
        <v>3.576360541046597E-09</v>
      </c>
    </row>
    <row r="35" spans="1:23" ht="12.75" hidden="1" outlineLevel="1">
      <c r="A35" s="1" t="s">
        <v>859</v>
      </c>
      <c r="C35" s="1" t="s">
        <v>860</v>
      </c>
      <c r="D35" s="3" t="s">
        <v>861</v>
      </c>
      <c r="E35" s="1">
        <v>100</v>
      </c>
      <c r="F35" s="1">
        <v>0</v>
      </c>
      <c r="G35" s="1">
        <f t="shared" si="0"/>
        <v>100</v>
      </c>
      <c r="H35" s="1">
        <v>-102.77</v>
      </c>
      <c r="I35" s="1">
        <v>0</v>
      </c>
      <c r="J35" s="1">
        <v>0</v>
      </c>
      <c r="K35" s="1">
        <f t="shared" si="1"/>
        <v>0</v>
      </c>
      <c r="L35" s="1">
        <v>0</v>
      </c>
      <c r="M35" s="1">
        <v>0</v>
      </c>
      <c r="N35" s="1">
        <f t="shared" si="2"/>
        <v>0</v>
      </c>
      <c r="O35" s="1">
        <v>0</v>
      </c>
      <c r="P35" s="1">
        <v>0</v>
      </c>
      <c r="Q35" s="1">
        <v>0</v>
      </c>
      <c r="R35" s="1">
        <v>0</v>
      </c>
      <c r="S35" s="1">
        <f t="shared" si="3"/>
        <v>0</v>
      </c>
      <c r="T35" s="1">
        <v>0</v>
      </c>
      <c r="U35" s="4">
        <f t="shared" si="4"/>
        <v>-2.769999999999996</v>
      </c>
      <c r="V35" s="1">
        <v>0</v>
      </c>
      <c r="W35" s="62">
        <f t="shared" si="5"/>
        <v>-2.769999999999996</v>
      </c>
    </row>
    <row r="36" spans="1:23" ht="12.75" hidden="1" outlineLevel="1">
      <c r="A36" s="1" t="s">
        <v>862</v>
      </c>
      <c r="C36" s="1" t="s">
        <v>863</v>
      </c>
      <c r="D36" s="3" t="s">
        <v>864</v>
      </c>
      <c r="E36" s="1">
        <v>-300624331.85999995</v>
      </c>
      <c r="F36" s="1">
        <v>156873338.37</v>
      </c>
      <c r="G36" s="1">
        <f t="shared" si="0"/>
        <v>-143750993.48999995</v>
      </c>
      <c r="H36" s="1">
        <v>120993728.24999999</v>
      </c>
      <c r="I36" s="1">
        <v>0</v>
      </c>
      <c r="J36" s="1">
        <v>141782.85</v>
      </c>
      <c r="K36" s="1">
        <f t="shared" si="1"/>
        <v>141782.85</v>
      </c>
      <c r="L36" s="1">
        <v>32.45</v>
      </c>
      <c r="M36" s="1">
        <v>1277975.8</v>
      </c>
      <c r="N36" s="1">
        <f t="shared" si="2"/>
        <v>1278008.25</v>
      </c>
      <c r="O36" s="1">
        <v>482585.85</v>
      </c>
      <c r="P36" s="1">
        <v>151960.53</v>
      </c>
      <c r="Q36" s="1">
        <v>0</v>
      </c>
      <c r="R36" s="1">
        <v>0</v>
      </c>
      <c r="S36" s="1">
        <f t="shared" si="3"/>
        <v>634546.38</v>
      </c>
      <c r="T36" s="1">
        <v>24429770.03</v>
      </c>
      <c r="U36" s="4">
        <f t="shared" si="4"/>
        <v>3726842.270000037</v>
      </c>
      <c r="V36" s="1">
        <v>178244.3</v>
      </c>
      <c r="W36" s="62">
        <f t="shared" si="5"/>
        <v>3905086.5700000366</v>
      </c>
    </row>
    <row r="37" spans="1:23" ht="12.75" hidden="1" outlineLevel="1">
      <c r="A37" s="1" t="s">
        <v>865</v>
      </c>
      <c r="C37" s="1" t="s">
        <v>866</v>
      </c>
      <c r="D37" s="3" t="s">
        <v>867</v>
      </c>
      <c r="E37" s="1">
        <v>-4186029.88</v>
      </c>
      <c r="F37" s="1">
        <v>3168731.08</v>
      </c>
      <c r="G37" s="1">
        <f t="shared" si="0"/>
        <v>-1017298.7999999998</v>
      </c>
      <c r="H37" s="1">
        <v>84830.64</v>
      </c>
      <c r="I37" s="1">
        <v>0</v>
      </c>
      <c r="J37" s="1">
        <v>0</v>
      </c>
      <c r="K37" s="1">
        <f t="shared" si="1"/>
        <v>0</v>
      </c>
      <c r="L37" s="1">
        <v>0</v>
      </c>
      <c r="M37" s="1">
        <v>25</v>
      </c>
      <c r="N37" s="1">
        <f t="shared" si="2"/>
        <v>25</v>
      </c>
      <c r="O37" s="1">
        <v>126.8</v>
      </c>
      <c r="P37" s="1">
        <v>0</v>
      </c>
      <c r="Q37" s="1">
        <v>0</v>
      </c>
      <c r="R37" s="1">
        <v>0</v>
      </c>
      <c r="S37" s="1">
        <f t="shared" si="3"/>
        <v>126.8</v>
      </c>
      <c r="T37" s="1">
        <v>7325.14</v>
      </c>
      <c r="U37" s="4">
        <f t="shared" si="4"/>
        <v>-924991.2199999997</v>
      </c>
      <c r="V37" s="1">
        <v>0</v>
      </c>
      <c r="W37" s="62">
        <f t="shared" si="5"/>
        <v>-924991.2199999997</v>
      </c>
    </row>
    <row r="38" spans="1:23" ht="12.75" hidden="1" outlineLevel="1">
      <c r="A38" s="1" t="s">
        <v>868</v>
      </c>
      <c r="C38" s="1" t="s">
        <v>869</v>
      </c>
      <c r="D38" s="3" t="s">
        <v>870</v>
      </c>
      <c r="E38" s="1">
        <v>29470.44000000134</v>
      </c>
      <c r="F38" s="1">
        <v>-29468.53</v>
      </c>
      <c r="G38" s="1">
        <f t="shared" si="0"/>
        <v>1.9100000013422687</v>
      </c>
      <c r="H38" s="1">
        <v>0</v>
      </c>
      <c r="I38" s="1">
        <v>0</v>
      </c>
      <c r="J38" s="1">
        <v>0</v>
      </c>
      <c r="K38" s="1">
        <f t="shared" si="1"/>
        <v>0</v>
      </c>
      <c r="L38" s="1">
        <v>0</v>
      </c>
      <c r="M38" s="1">
        <v>0</v>
      </c>
      <c r="N38" s="1">
        <f t="shared" si="2"/>
        <v>0</v>
      </c>
      <c r="O38" s="1">
        <v>0</v>
      </c>
      <c r="P38" s="1">
        <v>0</v>
      </c>
      <c r="Q38" s="1">
        <v>0</v>
      </c>
      <c r="R38" s="1">
        <v>0</v>
      </c>
      <c r="S38" s="1">
        <f t="shared" si="3"/>
        <v>0</v>
      </c>
      <c r="T38" s="1">
        <v>0</v>
      </c>
      <c r="U38" s="4">
        <f t="shared" si="4"/>
        <v>1.9100000013422687</v>
      </c>
      <c r="V38" s="1">
        <v>0</v>
      </c>
      <c r="W38" s="62">
        <f t="shared" si="5"/>
        <v>1.9100000013422687</v>
      </c>
    </row>
    <row r="39" spans="1:23" ht="12.75" hidden="1" outlineLevel="1">
      <c r="A39" s="1" t="s">
        <v>871</v>
      </c>
      <c r="C39" s="1" t="s">
        <v>872</v>
      </c>
      <c r="D39" s="3" t="s">
        <v>873</v>
      </c>
      <c r="E39" s="1">
        <v>-47225837.769999996</v>
      </c>
      <c r="F39" s="1">
        <v>16389023.15</v>
      </c>
      <c r="G39" s="1">
        <f t="shared" si="0"/>
        <v>-30836814.619999997</v>
      </c>
      <c r="H39" s="1">
        <v>23474572.22</v>
      </c>
      <c r="I39" s="1">
        <v>300</v>
      </c>
      <c r="J39" s="1">
        <v>3230325.1</v>
      </c>
      <c r="K39" s="1">
        <f t="shared" si="1"/>
        <v>3230625.1</v>
      </c>
      <c r="L39" s="1">
        <v>0</v>
      </c>
      <c r="M39" s="1">
        <v>11130</v>
      </c>
      <c r="N39" s="1">
        <f t="shared" si="2"/>
        <v>11130</v>
      </c>
      <c r="O39" s="1">
        <v>3286.09</v>
      </c>
      <c r="P39" s="1">
        <v>115437.56</v>
      </c>
      <c r="Q39" s="1">
        <v>0</v>
      </c>
      <c r="R39" s="1">
        <v>0</v>
      </c>
      <c r="S39" s="1">
        <f t="shared" si="3"/>
        <v>118723.65</v>
      </c>
      <c r="T39" s="1">
        <v>4002543.17</v>
      </c>
      <c r="U39" s="4">
        <f t="shared" si="4"/>
        <v>779.5200000014156</v>
      </c>
      <c r="V39" s="1">
        <v>0</v>
      </c>
      <c r="W39" s="62">
        <f t="shared" si="5"/>
        <v>779.5200000014156</v>
      </c>
    </row>
    <row r="40" spans="1:23" ht="12.75" hidden="1" outlineLevel="1">
      <c r="A40" s="1" t="s">
        <v>874</v>
      </c>
      <c r="C40" s="1" t="s">
        <v>875</v>
      </c>
      <c r="D40" s="3" t="s">
        <v>876</v>
      </c>
      <c r="E40" s="1">
        <v>-41975877.510000005</v>
      </c>
      <c r="F40" s="1">
        <v>12067709.22</v>
      </c>
      <c r="G40" s="1">
        <f t="shared" si="0"/>
        <v>-29908168.290000007</v>
      </c>
      <c r="H40" s="1">
        <v>21395148.209999997</v>
      </c>
      <c r="I40" s="1">
        <v>1432373.44</v>
      </c>
      <c r="J40" s="1">
        <v>0</v>
      </c>
      <c r="K40" s="1">
        <f t="shared" si="1"/>
        <v>1432373.44</v>
      </c>
      <c r="L40" s="1">
        <v>0</v>
      </c>
      <c r="M40" s="1">
        <v>91400.96</v>
      </c>
      <c r="N40" s="1">
        <f t="shared" si="2"/>
        <v>91400.96</v>
      </c>
      <c r="O40" s="1">
        <v>644.55</v>
      </c>
      <c r="P40" s="1">
        <v>7533.91</v>
      </c>
      <c r="Q40" s="1">
        <v>0</v>
      </c>
      <c r="R40" s="1">
        <v>0</v>
      </c>
      <c r="S40" s="1">
        <f t="shared" si="3"/>
        <v>8178.46</v>
      </c>
      <c r="T40" s="1">
        <v>7327585.56</v>
      </c>
      <c r="U40" s="4">
        <f t="shared" si="4"/>
        <v>346518.3399999896</v>
      </c>
      <c r="V40" s="1">
        <v>0</v>
      </c>
      <c r="W40" s="62">
        <f t="shared" si="5"/>
        <v>346518.3399999896</v>
      </c>
    </row>
    <row r="41" spans="1:23" ht="12.75" hidden="1" outlineLevel="1">
      <c r="A41" s="1" t="s">
        <v>877</v>
      </c>
      <c r="C41" s="1" t="s">
        <v>878</v>
      </c>
      <c r="D41" s="3" t="s">
        <v>879</v>
      </c>
      <c r="E41" s="1">
        <v>-46396588.239999995</v>
      </c>
      <c r="F41" s="1">
        <v>16579170.62</v>
      </c>
      <c r="G41" s="1">
        <f t="shared" si="0"/>
        <v>-29817417.619999997</v>
      </c>
      <c r="H41" s="1">
        <v>27330228.310000002</v>
      </c>
      <c r="I41" s="1">
        <v>705743.79</v>
      </c>
      <c r="J41" s="1">
        <v>1086361.61</v>
      </c>
      <c r="K41" s="1">
        <f t="shared" si="1"/>
        <v>1792105.4000000001</v>
      </c>
      <c r="L41" s="1">
        <v>0</v>
      </c>
      <c r="M41" s="1">
        <v>1035</v>
      </c>
      <c r="N41" s="1">
        <f t="shared" si="2"/>
        <v>1035</v>
      </c>
      <c r="O41" s="1">
        <v>151068.55</v>
      </c>
      <c r="P41" s="1">
        <v>0</v>
      </c>
      <c r="Q41" s="1">
        <v>0</v>
      </c>
      <c r="R41" s="1">
        <v>0</v>
      </c>
      <c r="S41" s="1">
        <f t="shared" si="3"/>
        <v>151068.55</v>
      </c>
      <c r="T41" s="1">
        <v>2858075.71</v>
      </c>
      <c r="U41" s="4">
        <f t="shared" si="4"/>
        <v>2315095.350000005</v>
      </c>
      <c r="V41" s="1">
        <v>0</v>
      </c>
      <c r="W41" s="62">
        <f t="shared" si="5"/>
        <v>2315095.350000005</v>
      </c>
    </row>
    <row r="42" spans="1:23" ht="12.75" hidden="1" outlineLevel="1">
      <c r="A42" s="1" t="s">
        <v>880</v>
      </c>
      <c r="C42" s="1" t="s">
        <v>881</v>
      </c>
      <c r="D42" s="3" t="s">
        <v>882</v>
      </c>
      <c r="E42" s="1">
        <v>4253.379999999976</v>
      </c>
      <c r="F42" s="1">
        <v>-261.23</v>
      </c>
      <c r="G42" s="1">
        <f t="shared" si="0"/>
        <v>3992.1499999999755</v>
      </c>
      <c r="H42" s="1">
        <v>0</v>
      </c>
      <c r="I42" s="1">
        <v>0</v>
      </c>
      <c r="J42" s="1">
        <v>0</v>
      </c>
      <c r="K42" s="1">
        <f t="shared" si="1"/>
        <v>0</v>
      </c>
      <c r="L42" s="1">
        <v>0</v>
      </c>
      <c r="M42" s="1">
        <v>0</v>
      </c>
      <c r="N42" s="1">
        <f t="shared" si="2"/>
        <v>0</v>
      </c>
      <c r="O42" s="1">
        <v>0</v>
      </c>
      <c r="P42" s="1">
        <v>0</v>
      </c>
      <c r="Q42" s="1">
        <v>0</v>
      </c>
      <c r="R42" s="1">
        <v>0</v>
      </c>
      <c r="S42" s="1">
        <f t="shared" si="3"/>
        <v>0</v>
      </c>
      <c r="T42" s="1">
        <v>0</v>
      </c>
      <c r="U42" s="4">
        <f t="shared" si="4"/>
        <v>3992.1499999999755</v>
      </c>
      <c r="V42" s="1">
        <v>0</v>
      </c>
      <c r="W42" s="62">
        <f t="shared" si="5"/>
        <v>3992.1499999999755</v>
      </c>
    </row>
    <row r="43" spans="1:23" ht="12.75" hidden="1" outlineLevel="1">
      <c r="A43" s="1" t="s">
        <v>883</v>
      </c>
      <c r="C43" s="1" t="s">
        <v>884</v>
      </c>
      <c r="D43" s="3" t="s">
        <v>885</v>
      </c>
      <c r="E43" s="1">
        <v>6242.78</v>
      </c>
      <c r="F43" s="1">
        <v>0</v>
      </c>
      <c r="G43" s="1">
        <f t="shared" si="0"/>
        <v>6242.78</v>
      </c>
      <c r="H43" s="1">
        <v>0</v>
      </c>
      <c r="I43" s="1">
        <v>0</v>
      </c>
      <c r="J43" s="1">
        <v>0</v>
      </c>
      <c r="K43" s="1">
        <f t="shared" si="1"/>
        <v>0</v>
      </c>
      <c r="L43" s="1">
        <v>0</v>
      </c>
      <c r="M43" s="1">
        <v>0</v>
      </c>
      <c r="N43" s="1">
        <f t="shared" si="2"/>
        <v>0</v>
      </c>
      <c r="O43" s="1">
        <v>0</v>
      </c>
      <c r="P43" s="1">
        <v>0</v>
      </c>
      <c r="Q43" s="1">
        <v>0</v>
      </c>
      <c r="R43" s="1">
        <v>0</v>
      </c>
      <c r="S43" s="1">
        <f t="shared" si="3"/>
        <v>0</v>
      </c>
      <c r="T43" s="1">
        <v>0</v>
      </c>
      <c r="U43" s="4">
        <f t="shared" si="4"/>
        <v>6242.78</v>
      </c>
      <c r="V43" s="1">
        <v>0</v>
      </c>
      <c r="W43" s="62">
        <f t="shared" si="5"/>
        <v>6242.78</v>
      </c>
    </row>
    <row r="44" spans="1:23" ht="12.75" hidden="1" outlineLevel="1">
      <c r="A44" s="1" t="s">
        <v>886</v>
      </c>
      <c r="C44" s="1" t="s">
        <v>887</v>
      </c>
      <c r="D44" s="3" t="s">
        <v>888</v>
      </c>
      <c r="E44" s="1">
        <v>3016.38</v>
      </c>
      <c r="F44" s="1">
        <v>0</v>
      </c>
      <c r="G44" s="1">
        <f t="shared" si="0"/>
        <v>3016.38</v>
      </c>
      <c r="H44" s="1">
        <v>0</v>
      </c>
      <c r="I44" s="1">
        <v>0</v>
      </c>
      <c r="J44" s="1">
        <v>0</v>
      </c>
      <c r="K44" s="1">
        <f t="shared" si="1"/>
        <v>0</v>
      </c>
      <c r="L44" s="1">
        <v>0</v>
      </c>
      <c r="M44" s="1">
        <v>0</v>
      </c>
      <c r="N44" s="1">
        <f t="shared" si="2"/>
        <v>0</v>
      </c>
      <c r="O44" s="1">
        <v>0</v>
      </c>
      <c r="P44" s="1">
        <v>0</v>
      </c>
      <c r="Q44" s="1">
        <v>0</v>
      </c>
      <c r="R44" s="1">
        <v>0</v>
      </c>
      <c r="S44" s="1">
        <f t="shared" si="3"/>
        <v>0</v>
      </c>
      <c r="T44" s="1">
        <v>0</v>
      </c>
      <c r="U44" s="4">
        <f t="shared" si="4"/>
        <v>3016.38</v>
      </c>
      <c r="V44" s="1">
        <v>0</v>
      </c>
      <c r="W44" s="62">
        <f t="shared" si="5"/>
        <v>3016.38</v>
      </c>
    </row>
    <row r="45" spans="1:23" ht="12.75" hidden="1" outlineLevel="1">
      <c r="A45" s="1" t="s">
        <v>889</v>
      </c>
      <c r="C45" s="1" t="s">
        <v>890</v>
      </c>
      <c r="D45" s="3" t="s">
        <v>891</v>
      </c>
      <c r="E45" s="1">
        <v>9812.02999999997</v>
      </c>
      <c r="F45" s="1">
        <v>-337.13</v>
      </c>
      <c r="G45" s="1">
        <f t="shared" si="0"/>
        <v>9474.89999999997</v>
      </c>
      <c r="H45" s="1">
        <v>0</v>
      </c>
      <c r="I45" s="1">
        <v>0</v>
      </c>
      <c r="J45" s="1">
        <v>0</v>
      </c>
      <c r="K45" s="1">
        <f t="shared" si="1"/>
        <v>0</v>
      </c>
      <c r="L45" s="1">
        <v>0</v>
      </c>
      <c r="M45" s="1">
        <v>0</v>
      </c>
      <c r="N45" s="1">
        <f t="shared" si="2"/>
        <v>0</v>
      </c>
      <c r="O45" s="1">
        <v>0</v>
      </c>
      <c r="P45" s="1">
        <v>0</v>
      </c>
      <c r="Q45" s="1">
        <v>0</v>
      </c>
      <c r="R45" s="1">
        <v>0</v>
      </c>
      <c r="S45" s="1">
        <f t="shared" si="3"/>
        <v>0</v>
      </c>
      <c r="T45" s="1">
        <v>0</v>
      </c>
      <c r="U45" s="4">
        <f t="shared" si="4"/>
        <v>9474.89999999997</v>
      </c>
      <c r="V45" s="1">
        <v>0</v>
      </c>
      <c r="W45" s="62">
        <f t="shared" si="5"/>
        <v>9474.89999999997</v>
      </c>
    </row>
    <row r="46" spans="1:23" ht="12.75" hidden="1" outlineLevel="1">
      <c r="A46" s="1" t="s">
        <v>892</v>
      </c>
      <c r="C46" s="1" t="s">
        <v>893</v>
      </c>
      <c r="D46" s="3" t="s">
        <v>894</v>
      </c>
      <c r="E46" s="1">
        <v>-1153.19</v>
      </c>
      <c r="F46" s="1">
        <v>1153.19</v>
      </c>
      <c r="G46" s="1">
        <f t="shared" si="0"/>
        <v>0</v>
      </c>
      <c r="H46" s="1">
        <v>0</v>
      </c>
      <c r="I46" s="1">
        <v>0</v>
      </c>
      <c r="J46" s="1">
        <v>0</v>
      </c>
      <c r="K46" s="1">
        <f t="shared" si="1"/>
        <v>0</v>
      </c>
      <c r="L46" s="1">
        <v>0</v>
      </c>
      <c r="M46" s="1">
        <v>0</v>
      </c>
      <c r="N46" s="1">
        <f t="shared" si="2"/>
        <v>0</v>
      </c>
      <c r="O46" s="1">
        <v>0</v>
      </c>
      <c r="P46" s="1">
        <v>0</v>
      </c>
      <c r="Q46" s="1">
        <v>0</v>
      </c>
      <c r="R46" s="1">
        <v>0</v>
      </c>
      <c r="S46" s="1">
        <f t="shared" si="3"/>
        <v>0</v>
      </c>
      <c r="T46" s="1">
        <v>0</v>
      </c>
      <c r="U46" s="4">
        <f t="shared" si="4"/>
        <v>0</v>
      </c>
      <c r="V46" s="1">
        <v>0</v>
      </c>
      <c r="W46" s="62">
        <f t="shared" si="5"/>
        <v>0</v>
      </c>
    </row>
    <row r="47" spans="1:23" ht="12.75" hidden="1" outlineLevel="1">
      <c r="A47" s="1" t="s">
        <v>895</v>
      </c>
      <c r="C47" s="1" t="s">
        <v>896</v>
      </c>
      <c r="D47" s="3" t="s">
        <v>897</v>
      </c>
      <c r="E47" s="1">
        <v>9306.08</v>
      </c>
      <c r="F47" s="1">
        <v>0</v>
      </c>
      <c r="G47" s="1">
        <f t="shared" si="0"/>
        <v>9306.08</v>
      </c>
      <c r="H47" s="1">
        <v>0</v>
      </c>
      <c r="I47" s="1">
        <v>0</v>
      </c>
      <c r="J47" s="1">
        <v>0</v>
      </c>
      <c r="K47" s="1">
        <f t="shared" si="1"/>
        <v>0</v>
      </c>
      <c r="L47" s="1">
        <v>0</v>
      </c>
      <c r="M47" s="1">
        <v>0</v>
      </c>
      <c r="N47" s="1">
        <f t="shared" si="2"/>
        <v>0</v>
      </c>
      <c r="O47" s="1">
        <v>0</v>
      </c>
      <c r="P47" s="1">
        <v>0</v>
      </c>
      <c r="Q47" s="1">
        <v>0</v>
      </c>
      <c r="R47" s="1">
        <v>0</v>
      </c>
      <c r="S47" s="1">
        <f t="shared" si="3"/>
        <v>0</v>
      </c>
      <c r="T47" s="1">
        <v>0</v>
      </c>
      <c r="U47" s="4">
        <f t="shared" si="4"/>
        <v>9306.08</v>
      </c>
      <c r="V47" s="1">
        <v>0</v>
      </c>
      <c r="W47" s="62">
        <f t="shared" si="5"/>
        <v>9306.08</v>
      </c>
    </row>
    <row r="48" spans="1:23" ht="12.75" hidden="1" outlineLevel="1">
      <c r="A48" s="1" t="s">
        <v>898</v>
      </c>
      <c r="C48" s="1" t="s">
        <v>899</v>
      </c>
      <c r="D48" s="3" t="s">
        <v>900</v>
      </c>
      <c r="E48" s="1">
        <v>2666.52</v>
      </c>
      <c r="F48" s="1">
        <v>0</v>
      </c>
      <c r="G48" s="1">
        <f t="shared" si="0"/>
        <v>2666.52</v>
      </c>
      <c r="H48" s="1">
        <v>0</v>
      </c>
      <c r="I48" s="1">
        <v>0</v>
      </c>
      <c r="J48" s="1">
        <v>0</v>
      </c>
      <c r="K48" s="1">
        <f t="shared" si="1"/>
        <v>0</v>
      </c>
      <c r="L48" s="1">
        <v>0</v>
      </c>
      <c r="M48" s="1">
        <v>0</v>
      </c>
      <c r="N48" s="1">
        <f t="shared" si="2"/>
        <v>0</v>
      </c>
      <c r="O48" s="1">
        <v>0</v>
      </c>
      <c r="P48" s="1">
        <v>0</v>
      </c>
      <c r="Q48" s="1">
        <v>0</v>
      </c>
      <c r="R48" s="1">
        <v>0</v>
      </c>
      <c r="S48" s="1">
        <f t="shared" si="3"/>
        <v>0</v>
      </c>
      <c r="T48" s="1">
        <v>0</v>
      </c>
      <c r="U48" s="4">
        <f t="shared" si="4"/>
        <v>2666.52</v>
      </c>
      <c r="V48" s="1">
        <v>0</v>
      </c>
      <c r="W48" s="62">
        <f t="shared" si="5"/>
        <v>2666.52</v>
      </c>
    </row>
    <row r="49" spans="1:23" ht="12.75" hidden="1" outlineLevel="1">
      <c r="A49" s="1" t="s">
        <v>901</v>
      </c>
      <c r="C49" s="1" t="s">
        <v>902</v>
      </c>
      <c r="D49" s="3" t="s">
        <v>903</v>
      </c>
      <c r="E49" s="1">
        <v>29324.23</v>
      </c>
      <c r="F49" s="1">
        <v>0</v>
      </c>
      <c r="G49" s="1">
        <f t="shared" si="0"/>
        <v>29324.23</v>
      </c>
      <c r="H49" s="1">
        <v>0</v>
      </c>
      <c r="I49" s="1">
        <v>0</v>
      </c>
      <c r="J49" s="1">
        <v>0</v>
      </c>
      <c r="K49" s="1">
        <f t="shared" si="1"/>
        <v>0</v>
      </c>
      <c r="L49" s="1">
        <v>0</v>
      </c>
      <c r="M49" s="1">
        <v>0</v>
      </c>
      <c r="N49" s="1">
        <f t="shared" si="2"/>
        <v>0</v>
      </c>
      <c r="O49" s="1">
        <v>0</v>
      </c>
      <c r="P49" s="1">
        <v>0</v>
      </c>
      <c r="Q49" s="1">
        <v>0</v>
      </c>
      <c r="R49" s="1">
        <v>0</v>
      </c>
      <c r="S49" s="1">
        <f t="shared" si="3"/>
        <v>0</v>
      </c>
      <c r="T49" s="1">
        <v>0</v>
      </c>
      <c r="U49" s="4">
        <f t="shared" si="4"/>
        <v>29324.23</v>
      </c>
      <c r="V49" s="1">
        <v>0</v>
      </c>
      <c r="W49" s="62">
        <f t="shared" si="5"/>
        <v>29324.23</v>
      </c>
    </row>
    <row r="50" spans="1:23" ht="12.75" hidden="1" outlineLevel="1">
      <c r="A50" s="1" t="s">
        <v>904</v>
      </c>
      <c r="C50" s="1" t="s">
        <v>905</v>
      </c>
      <c r="D50" s="3" t="s">
        <v>906</v>
      </c>
      <c r="E50" s="1">
        <v>24667.47</v>
      </c>
      <c r="F50" s="1">
        <v>-1153.19</v>
      </c>
      <c r="G50" s="1">
        <f t="shared" si="0"/>
        <v>23514.280000000002</v>
      </c>
      <c r="H50" s="1">
        <v>0</v>
      </c>
      <c r="I50" s="1">
        <v>0</v>
      </c>
      <c r="J50" s="1">
        <v>0</v>
      </c>
      <c r="K50" s="1">
        <f t="shared" si="1"/>
        <v>0</v>
      </c>
      <c r="L50" s="1">
        <v>0</v>
      </c>
      <c r="M50" s="1">
        <v>0</v>
      </c>
      <c r="N50" s="1">
        <f t="shared" si="2"/>
        <v>0</v>
      </c>
      <c r="O50" s="1">
        <v>0</v>
      </c>
      <c r="P50" s="1">
        <v>0</v>
      </c>
      <c r="Q50" s="1">
        <v>0</v>
      </c>
      <c r="R50" s="1">
        <v>0</v>
      </c>
      <c r="S50" s="1">
        <f t="shared" si="3"/>
        <v>0</v>
      </c>
      <c r="T50" s="1">
        <v>0</v>
      </c>
      <c r="U50" s="4">
        <f t="shared" si="4"/>
        <v>23514.280000000002</v>
      </c>
      <c r="V50" s="1">
        <v>0</v>
      </c>
      <c r="W50" s="62">
        <f t="shared" si="5"/>
        <v>23514.280000000002</v>
      </c>
    </row>
    <row r="51" spans="1:23" ht="12.75" hidden="1" outlineLevel="1">
      <c r="A51" s="1" t="s">
        <v>907</v>
      </c>
      <c r="C51" s="1" t="s">
        <v>908</v>
      </c>
      <c r="D51" s="3" t="s">
        <v>909</v>
      </c>
      <c r="E51" s="1">
        <v>3317.350000000006</v>
      </c>
      <c r="F51" s="1">
        <v>0</v>
      </c>
      <c r="G51" s="1">
        <f t="shared" si="0"/>
        <v>3317.350000000006</v>
      </c>
      <c r="H51" s="1">
        <v>0</v>
      </c>
      <c r="I51" s="1">
        <v>0</v>
      </c>
      <c r="J51" s="1">
        <v>0</v>
      </c>
      <c r="K51" s="1">
        <f t="shared" si="1"/>
        <v>0</v>
      </c>
      <c r="L51" s="1">
        <v>0</v>
      </c>
      <c r="M51" s="1">
        <v>0</v>
      </c>
      <c r="N51" s="1">
        <f t="shared" si="2"/>
        <v>0</v>
      </c>
      <c r="O51" s="1">
        <v>0</v>
      </c>
      <c r="P51" s="1">
        <v>0</v>
      </c>
      <c r="Q51" s="1">
        <v>0</v>
      </c>
      <c r="R51" s="1">
        <v>0</v>
      </c>
      <c r="S51" s="1">
        <f t="shared" si="3"/>
        <v>0</v>
      </c>
      <c r="T51" s="1">
        <v>0</v>
      </c>
      <c r="U51" s="4">
        <f t="shared" si="4"/>
        <v>3317.350000000006</v>
      </c>
      <c r="V51" s="1">
        <v>0</v>
      </c>
      <c r="W51" s="62">
        <f t="shared" si="5"/>
        <v>3317.350000000006</v>
      </c>
    </row>
    <row r="52" spans="1:23" ht="12.75" hidden="1" outlineLevel="1">
      <c r="A52" s="1" t="s">
        <v>910</v>
      </c>
      <c r="C52" s="1" t="s">
        <v>911</v>
      </c>
      <c r="D52" s="3" t="s">
        <v>912</v>
      </c>
      <c r="E52" s="1">
        <v>100.54</v>
      </c>
      <c r="F52" s="1">
        <v>0</v>
      </c>
      <c r="G52" s="1">
        <f t="shared" si="0"/>
        <v>100.54</v>
      </c>
      <c r="H52" s="1">
        <v>0</v>
      </c>
      <c r="I52" s="1">
        <v>0</v>
      </c>
      <c r="J52" s="1">
        <v>0</v>
      </c>
      <c r="K52" s="1">
        <f t="shared" si="1"/>
        <v>0</v>
      </c>
      <c r="L52" s="1">
        <v>0</v>
      </c>
      <c r="M52" s="1">
        <v>0</v>
      </c>
      <c r="N52" s="1">
        <f t="shared" si="2"/>
        <v>0</v>
      </c>
      <c r="O52" s="1">
        <v>0</v>
      </c>
      <c r="P52" s="1">
        <v>0</v>
      </c>
      <c r="Q52" s="1">
        <v>0</v>
      </c>
      <c r="R52" s="1">
        <v>0</v>
      </c>
      <c r="S52" s="1">
        <f t="shared" si="3"/>
        <v>0</v>
      </c>
      <c r="T52" s="1">
        <v>0</v>
      </c>
      <c r="U52" s="4">
        <f t="shared" si="4"/>
        <v>100.54</v>
      </c>
      <c r="V52" s="1">
        <v>0</v>
      </c>
      <c r="W52" s="62">
        <f t="shared" si="5"/>
        <v>100.54</v>
      </c>
    </row>
    <row r="53" spans="1:23" ht="12.75" hidden="1" outlineLevel="1">
      <c r="A53" s="1" t="s">
        <v>913</v>
      </c>
      <c r="C53" s="1" t="s">
        <v>914</v>
      </c>
      <c r="D53" s="3" t="s">
        <v>915</v>
      </c>
      <c r="E53" s="1">
        <v>2872.27</v>
      </c>
      <c r="F53" s="1">
        <v>0</v>
      </c>
      <c r="G53" s="1">
        <f t="shared" si="0"/>
        <v>2872.27</v>
      </c>
      <c r="H53" s="1">
        <v>0</v>
      </c>
      <c r="I53" s="1">
        <v>0</v>
      </c>
      <c r="J53" s="1">
        <v>0</v>
      </c>
      <c r="K53" s="1">
        <f t="shared" si="1"/>
        <v>0</v>
      </c>
      <c r="L53" s="1">
        <v>0</v>
      </c>
      <c r="M53" s="1">
        <v>0</v>
      </c>
      <c r="N53" s="1">
        <f t="shared" si="2"/>
        <v>0</v>
      </c>
      <c r="O53" s="1">
        <v>0</v>
      </c>
      <c r="P53" s="1">
        <v>0</v>
      </c>
      <c r="Q53" s="1">
        <v>0</v>
      </c>
      <c r="R53" s="1">
        <v>0</v>
      </c>
      <c r="S53" s="1">
        <f t="shared" si="3"/>
        <v>0</v>
      </c>
      <c r="T53" s="1">
        <v>0</v>
      </c>
      <c r="U53" s="4">
        <f t="shared" si="4"/>
        <v>2872.27</v>
      </c>
      <c r="V53" s="1">
        <v>0</v>
      </c>
      <c r="W53" s="62">
        <f t="shared" si="5"/>
        <v>2872.27</v>
      </c>
    </row>
    <row r="54" spans="1:23" ht="12.75" hidden="1" outlineLevel="1">
      <c r="A54" s="1" t="s">
        <v>916</v>
      </c>
      <c r="C54" s="1" t="s">
        <v>917</v>
      </c>
      <c r="D54" s="3" t="s">
        <v>918</v>
      </c>
      <c r="E54" s="1">
        <v>4046.84</v>
      </c>
      <c r="F54" s="1">
        <v>-267.44</v>
      </c>
      <c r="G54" s="1">
        <f t="shared" si="0"/>
        <v>3779.4</v>
      </c>
      <c r="H54" s="1">
        <v>0</v>
      </c>
      <c r="I54" s="1">
        <v>0</v>
      </c>
      <c r="J54" s="1">
        <v>0</v>
      </c>
      <c r="K54" s="1">
        <f t="shared" si="1"/>
        <v>0</v>
      </c>
      <c r="L54" s="1">
        <v>0</v>
      </c>
      <c r="M54" s="1">
        <v>0</v>
      </c>
      <c r="N54" s="1">
        <f t="shared" si="2"/>
        <v>0</v>
      </c>
      <c r="O54" s="1">
        <v>0</v>
      </c>
      <c r="P54" s="1">
        <v>0</v>
      </c>
      <c r="Q54" s="1">
        <v>0</v>
      </c>
      <c r="R54" s="1">
        <v>0</v>
      </c>
      <c r="S54" s="1">
        <f t="shared" si="3"/>
        <v>0</v>
      </c>
      <c r="T54" s="1">
        <v>0</v>
      </c>
      <c r="U54" s="4">
        <f t="shared" si="4"/>
        <v>3779.4</v>
      </c>
      <c r="V54" s="1">
        <v>0</v>
      </c>
      <c r="W54" s="62">
        <f t="shared" si="5"/>
        <v>3779.4</v>
      </c>
    </row>
    <row r="55" spans="1:23" ht="12.75" hidden="1" outlineLevel="1">
      <c r="A55" s="1" t="s">
        <v>919</v>
      </c>
      <c r="C55" s="1" t="s">
        <v>920</v>
      </c>
      <c r="D55" s="3" t="s">
        <v>921</v>
      </c>
      <c r="E55" s="1">
        <v>13327.91</v>
      </c>
      <c r="F55" s="1">
        <v>0</v>
      </c>
      <c r="G55" s="1">
        <f t="shared" si="0"/>
        <v>13327.91</v>
      </c>
      <c r="H55" s="1">
        <v>0</v>
      </c>
      <c r="I55" s="1">
        <v>0</v>
      </c>
      <c r="J55" s="1">
        <v>0</v>
      </c>
      <c r="K55" s="1">
        <f t="shared" si="1"/>
        <v>0</v>
      </c>
      <c r="L55" s="1">
        <v>0</v>
      </c>
      <c r="M55" s="1">
        <v>0</v>
      </c>
      <c r="N55" s="1">
        <f t="shared" si="2"/>
        <v>0</v>
      </c>
      <c r="O55" s="1">
        <v>0</v>
      </c>
      <c r="P55" s="1">
        <v>0</v>
      </c>
      <c r="Q55" s="1">
        <v>0</v>
      </c>
      <c r="R55" s="1">
        <v>0</v>
      </c>
      <c r="S55" s="1">
        <f t="shared" si="3"/>
        <v>0</v>
      </c>
      <c r="T55" s="1">
        <v>0</v>
      </c>
      <c r="U55" s="4">
        <f t="shared" si="4"/>
        <v>13327.91</v>
      </c>
      <c r="V55" s="1">
        <v>0</v>
      </c>
      <c r="W55" s="62">
        <f t="shared" si="5"/>
        <v>13327.91</v>
      </c>
    </row>
    <row r="56" spans="1:23" ht="12.75" hidden="1" outlineLevel="1">
      <c r="A56" s="1" t="s">
        <v>922</v>
      </c>
      <c r="C56" s="1" t="s">
        <v>923</v>
      </c>
      <c r="D56" s="3" t="s">
        <v>924</v>
      </c>
      <c r="E56" s="1">
        <v>3365.58</v>
      </c>
      <c r="F56" s="1">
        <v>0</v>
      </c>
      <c r="G56" s="1">
        <f t="shared" si="0"/>
        <v>3365.58</v>
      </c>
      <c r="H56" s="1">
        <v>0</v>
      </c>
      <c r="I56" s="1">
        <v>0</v>
      </c>
      <c r="J56" s="1">
        <v>0</v>
      </c>
      <c r="K56" s="1">
        <f t="shared" si="1"/>
        <v>0</v>
      </c>
      <c r="L56" s="1">
        <v>0</v>
      </c>
      <c r="M56" s="1">
        <v>0</v>
      </c>
      <c r="N56" s="1">
        <f t="shared" si="2"/>
        <v>0</v>
      </c>
      <c r="O56" s="1">
        <v>0</v>
      </c>
      <c r="P56" s="1">
        <v>0</v>
      </c>
      <c r="Q56" s="1">
        <v>0</v>
      </c>
      <c r="R56" s="1">
        <v>0</v>
      </c>
      <c r="S56" s="1">
        <f t="shared" si="3"/>
        <v>0</v>
      </c>
      <c r="T56" s="1">
        <v>0</v>
      </c>
      <c r="U56" s="4">
        <f t="shared" si="4"/>
        <v>3365.58</v>
      </c>
      <c r="V56" s="1">
        <v>0</v>
      </c>
      <c r="W56" s="62">
        <f t="shared" si="5"/>
        <v>3365.58</v>
      </c>
    </row>
    <row r="57" spans="1:23" ht="12.75" hidden="1" outlineLevel="1">
      <c r="A57" s="1" t="s">
        <v>925</v>
      </c>
      <c r="C57" s="1" t="s">
        <v>926</v>
      </c>
      <c r="D57" s="3" t="s">
        <v>927</v>
      </c>
      <c r="E57" s="1">
        <v>3578.19</v>
      </c>
      <c r="F57" s="1">
        <v>0</v>
      </c>
      <c r="G57" s="1">
        <f t="shared" si="0"/>
        <v>3578.19</v>
      </c>
      <c r="H57" s="1">
        <v>0</v>
      </c>
      <c r="I57" s="1">
        <v>0</v>
      </c>
      <c r="J57" s="1">
        <v>0</v>
      </c>
      <c r="K57" s="1">
        <f t="shared" si="1"/>
        <v>0</v>
      </c>
      <c r="L57" s="1">
        <v>0</v>
      </c>
      <c r="M57" s="1">
        <v>0</v>
      </c>
      <c r="N57" s="1">
        <f t="shared" si="2"/>
        <v>0</v>
      </c>
      <c r="O57" s="1">
        <v>0</v>
      </c>
      <c r="P57" s="1">
        <v>0</v>
      </c>
      <c r="Q57" s="1">
        <v>0</v>
      </c>
      <c r="R57" s="1">
        <v>0</v>
      </c>
      <c r="S57" s="1">
        <f t="shared" si="3"/>
        <v>0</v>
      </c>
      <c r="T57" s="1">
        <v>0</v>
      </c>
      <c r="U57" s="4">
        <f t="shared" si="4"/>
        <v>3578.19</v>
      </c>
      <c r="V57" s="1">
        <v>0</v>
      </c>
      <c r="W57" s="62">
        <f t="shared" si="5"/>
        <v>3578.19</v>
      </c>
    </row>
    <row r="58" spans="1:23" ht="12.75" hidden="1" outlineLevel="1">
      <c r="A58" s="1" t="s">
        <v>928</v>
      </c>
      <c r="C58" s="1" t="s">
        <v>929</v>
      </c>
      <c r="D58" s="3" t="s">
        <v>930</v>
      </c>
      <c r="E58" s="1">
        <v>2368.06</v>
      </c>
      <c r="F58" s="1">
        <v>0</v>
      </c>
      <c r="G58" s="1">
        <f t="shared" si="0"/>
        <v>2368.06</v>
      </c>
      <c r="H58" s="1">
        <v>0</v>
      </c>
      <c r="I58" s="1">
        <v>0</v>
      </c>
      <c r="J58" s="1">
        <v>0</v>
      </c>
      <c r="K58" s="1">
        <f t="shared" si="1"/>
        <v>0</v>
      </c>
      <c r="L58" s="1">
        <v>0</v>
      </c>
      <c r="M58" s="1">
        <v>0</v>
      </c>
      <c r="N58" s="1">
        <f t="shared" si="2"/>
        <v>0</v>
      </c>
      <c r="O58" s="1">
        <v>0</v>
      </c>
      <c r="P58" s="1">
        <v>0</v>
      </c>
      <c r="Q58" s="1">
        <v>0</v>
      </c>
      <c r="R58" s="1">
        <v>0</v>
      </c>
      <c r="S58" s="1">
        <f t="shared" si="3"/>
        <v>0</v>
      </c>
      <c r="T58" s="1">
        <v>0</v>
      </c>
      <c r="U58" s="4">
        <f t="shared" si="4"/>
        <v>2368.06</v>
      </c>
      <c r="V58" s="1">
        <v>0</v>
      </c>
      <c r="W58" s="62">
        <f t="shared" si="5"/>
        <v>2368.06</v>
      </c>
    </row>
    <row r="59" spans="1:23" ht="12.75" hidden="1" outlineLevel="1">
      <c r="A59" s="1" t="s">
        <v>931</v>
      </c>
      <c r="C59" s="1" t="s">
        <v>932</v>
      </c>
      <c r="D59" s="3" t="s">
        <v>933</v>
      </c>
      <c r="E59" s="1">
        <v>3677.57</v>
      </c>
      <c r="F59" s="1">
        <v>0</v>
      </c>
      <c r="G59" s="1">
        <f t="shared" si="0"/>
        <v>3677.57</v>
      </c>
      <c r="H59" s="1">
        <v>0</v>
      </c>
      <c r="I59" s="1">
        <v>0</v>
      </c>
      <c r="J59" s="1">
        <v>0</v>
      </c>
      <c r="K59" s="1">
        <f t="shared" si="1"/>
        <v>0</v>
      </c>
      <c r="L59" s="1">
        <v>0</v>
      </c>
      <c r="M59" s="1">
        <v>0</v>
      </c>
      <c r="N59" s="1">
        <f t="shared" si="2"/>
        <v>0</v>
      </c>
      <c r="O59" s="1">
        <v>0</v>
      </c>
      <c r="P59" s="1">
        <v>0</v>
      </c>
      <c r="Q59" s="1">
        <v>0</v>
      </c>
      <c r="R59" s="1">
        <v>0</v>
      </c>
      <c r="S59" s="1">
        <f t="shared" si="3"/>
        <v>0</v>
      </c>
      <c r="T59" s="1">
        <v>0</v>
      </c>
      <c r="U59" s="4">
        <f t="shared" si="4"/>
        <v>3677.57</v>
      </c>
      <c r="V59" s="1">
        <v>0</v>
      </c>
      <c r="W59" s="62">
        <f t="shared" si="5"/>
        <v>3677.57</v>
      </c>
    </row>
    <row r="60" spans="1:23" ht="12.75" hidden="1" outlineLevel="1">
      <c r="A60" s="1" t="s">
        <v>934</v>
      </c>
      <c r="C60" s="1" t="s">
        <v>935</v>
      </c>
      <c r="D60" s="3" t="s">
        <v>936</v>
      </c>
      <c r="E60" s="1">
        <v>4466.56</v>
      </c>
      <c r="F60" s="1">
        <v>-246.81</v>
      </c>
      <c r="G60" s="1">
        <f t="shared" si="0"/>
        <v>4219.75</v>
      </c>
      <c r="H60" s="1">
        <v>0</v>
      </c>
      <c r="I60" s="1">
        <v>0</v>
      </c>
      <c r="J60" s="1">
        <v>0</v>
      </c>
      <c r="K60" s="1">
        <f t="shared" si="1"/>
        <v>0</v>
      </c>
      <c r="L60" s="1">
        <v>0</v>
      </c>
      <c r="M60" s="1">
        <v>0</v>
      </c>
      <c r="N60" s="1">
        <f t="shared" si="2"/>
        <v>0</v>
      </c>
      <c r="O60" s="1">
        <v>0</v>
      </c>
      <c r="P60" s="1">
        <v>0</v>
      </c>
      <c r="Q60" s="1">
        <v>0</v>
      </c>
      <c r="R60" s="1">
        <v>0</v>
      </c>
      <c r="S60" s="1">
        <f t="shared" si="3"/>
        <v>0</v>
      </c>
      <c r="T60" s="1">
        <v>0</v>
      </c>
      <c r="U60" s="4">
        <f t="shared" si="4"/>
        <v>4219.75</v>
      </c>
      <c r="V60" s="1">
        <v>0</v>
      </c>
      <c r="W60" s="62">
        <f t="shared" si="5"/>
        <v>4219.75</v>
      </c>
    </row>
    <row r="61" spans="1:23" ht="12.75" hidden="1" outlineLevel="1">
      <c r="A61" s="1" t="s">
        <v>937</v>
      </c>
      <c r="C61" s="1" t="s">
        <v>938</v>
      </c>
      <c r="D61" s="3" t="s">
        <v>939</v>
      </c>
      <c r="E61" s="1">
        <v>6047.67</v>
      </c>
      <c r="F61" s="1">
        <v>-34.23</v>
      </c>
      <c r="G61" s="1">
        <f t="shared" si="0"/>
        <v>6013.4400000000005</v>
      </c>
      <c r="H61" s="1">
        <v>0</v>
      </c>
      <c r="I61" s="1">
        <v>0</v>
      </c>
      <c r="J61" s="1">
        <v>0</v>
      </c>
      <c r="K61" s="1">
        <f t="shared" si="1"/>
        <v>0</v>
      </c>
      <c r="L61" s="1">
        <v>0</v>
      </c>
      <c r="M61" s="1">
        <v>0</v>
      </c>
      <c r="N61" s="1">
        <f t="shared" si="2"/>
        <v>0</v>
      </c>
      <c r="O61" s="1">
        <v>0</v>
      </c>
      <c r="P61" s="1">
        <v>0</v>
      </c>
      <c r="Q61" s="1">
        <v>0</v>
      </c>
      <c r="R61" s="1">
        <v>0</v>
      </c>
      <c r="S61" s="1">
        <f t="shared" si="3"/>
        <v>0</v>
      </c>
      <c r="T61" s="1">
        <v>0</v>
      </c>
      <c r="U61" s="4">
        <f t="shared" si="4"/>
        <v>6013.4400000000005</v>
      </c>
      <c r="V61" s="1">
        <v>0</v>
      </c>
      <c r="W61" s="62">
        <f t="shared" si="5"/>
        <v>6013.4400000000005</v>
      </c>
    </row>
    <row r="62" spans="1:23" ht="12.75" hidden="1" outlineLevel="1">
      <c r="A62" s="1" t="s">
        <v>940</v>
      </c>
      <c r="C62" s="1" t="s">
        <v>941</v>
      </c>
      <c r="D62" s="3" t="s">
        <v>942</v>
      </c>
      <c r="E62" s="1">
        <v>-1329443.3</v>
      </c>
      <c r="F62" s="1">
        <v>1379137.91</v>
      </c>
      <c r="G62" s="1">
        <f t="shared" si="0"/>
        <v>49694.60999999987</v>
      </c>
      <c r="H62" s="1">
        <v>6160.07</v>
      </c>
      <c r="I62" s="1">
        <v>0</v>
      </c>
      <c r="J62" s="1">
        <v>0</v>
      </c>
      <c r="K62" s="1">
        <f t="shared" si="1"/>
        <v>0</v>
      </c>
      <c r="L62" s="1">
        <v>0</v>
      </c>
      <c r="M62" s="1">
        <v>0</v>
      </c>
      <c r="N62" s="1">
        <f t="shared" si="2"/>
        <v>0</v>
      </c>
      <c r="O62" s="1">
        <v>86.11</v>
      </c>
      <c r="P62" s="1">
        <v>0</v>
      </c>
      <c r="Q62" s="1">
        <v>0</v>
      </c>
      <c r="R62" s="1">
        <v>0</v>
      </c>
      <c r="S62" s="1">
        <f t="shared" si="3"/>
        <v>86.11</v>
      </c>
      <c r="T62" s="1">
        <v>0</v>
      </c>
      <c r="U62" s="4">
        <f t="shared" si="4"/>
        <v>55940.78999999987</v>
      </c>
      <c r="V62" s="1">
        <v>0</v>
      </c>
      <c r="W62" s="62">
        <f t="shared" si="5"/>
        <v>55940.78999999987</v>
      </c>
    </row>
    <row r="63" spans="1:23" ht="12.75" hidden="1" outlineLevel="1">
      <c r="A63" s="1" t="s">
        <v>943</v>
      </c>
      <c r="C63" s="1" t="s">
        <v>944</v>
      </c>
      <c r="D63" s="3" t="s">
        <v>945</v>
      </c>
      <c r="E63" s="1">
        <v>2993.29</v>
      </c>
      <c r="F63" s="1">
        <v>0</v>
      </c>
      <c r="G63" s="1">
        <f t="shared" si="0"/>
        <v>2993.29</v>
      </c>
      <c r="H63" s="1">
        <v>0</v>
      </c>
      <c r="I63" s="1">
        <v>0</v>
      </c>
      <c r="J63" s="1">
        <v>0</v>
      </c>
      <c r="K63" s="1">
        <f t="shared" si="1"/>
        <v>0</v>
      </c>
      <c r="L63" s="1">
        <v>0</v>
      </c>
      <c r="M63" s="1">
        <v>0</v>
      </c>
      <c r="N63" s="1">
        <f t="shared" si="2"/>
        <v>0</v>
      </c>
      <c r="O63" s="1">
        <v>0</v>
      </c>
      <c r="P63" s="1">
        <v>0</v>
      </c>
      <c r="Q63" s="1">
        <v>0</v>
      </c>
      <c r="R63" s="1">
        <v>0</v>
      </c>
      <c r="S63" s="1">
        <f t="shared" si="3"/>
        <v>0</v>
      </c>
      <c r="T63" s="1">
        <v>0</v>
      </c>
      <c r="U63" s="4">
        <f t="shared" si="4"/>
        <v>2993.29</v>
      </c>
      <c r="V63" s="1">
        <v>0</v>
      </c>
      <c r="W63" s="62">
        <f t="shared" si="5"/>
        <v>2993.29</v>
      </c>
    </row>
    <row r="64" spans="1:23" ht="12.75" hidden="1" outlineLevel="1">
      <c r="A64" s="1" t="s">
        <v>946</v>
      </c>
      <c r="C64" s="1" t="s">
        <v>947</v>
      </c>
      <c r="D64" s="3" t="s">
        <v>948</v>
      </c>
      <c r="E64" s="1">
        <v>2953.06</v>
      </c>
      <c r="F64" s="1">
        <v>0</v>
      </c>
      <c r="G64" s="1">
        <f t="shared" si="0"/>
        <v>2953.06</v>
      </c>
      <c r="H64" s="1">
        <v>0</v>
      </c>
      <c r="I64" s="1">
        <v>0</v>
      </c>
      <c r="J64" s="1">
        <v>0</v>
      </c>
      <c r="K64" s="1">
        <f t="shared" si="1"/>
        <v>0</v>
      </c>
      <c r="L64" s="1">
        <v>0</v>
      </c>
      <c r="M64" s="1">
        <v>0</v>
      </c>
      <c r="N64" s="1">
        <f t="shared" si="2"/>
        <v>0</v>
      </c>
      <c r="O64" s="1">
        <v>0</v>
      </c>
      <c r="P64" s="1">
        <v>0</v>
      </c>
      <c r="Q64" s="1">
        <v>0</v>
      </c>
      <c r="R64" s="1">
        <v>0</v>
      </c>
      <c r="S64" s="1">
        <f t="shared" si="3"/>
        <v>0</v>
      </c>
      <c r="T64" s="1">
        <v>0</v>
      </c>
      <c r="U64" s="4">
        <f t="shared" si="4"/>
        <v>2953.06</v>
      </c>
      <c r="V64" s="1">
        <v>0</v>
      </c>
      <c r="W64" s="62">
        <f t="shared" si="5"/>
        <v>2953.06</v>
      </c>
    </row>
    <row r="65" spans="1:23" ht="12.75" hidden="1" outlineLevel="1">
      <c r="A65" s="1" t="s">
        <v>949</v>
      </c>
      <c r="C65" s="1" t="s">
        <v>950</v>
      </c>
      <c r="D65" s="3" t="s">
        <v>951</v>
      </c>
      <c r="E65" s="1">
        <v>4147.79</v>
      </c>
      <c r="F65" s="1">
        <v>0</v>
      </c>
      <c r="G65" s="1">
        <f t="shared" si="0"/>
        <v>4147.79</v>
      </c>
      <c r="H65" s="1">
        <v>0</v>
      </c>
      <c r="I65" s="1">
        <v>0</v>
      </c>
      <c r="J65" s="1">
        <v>0</v>
      </c>
      <c r="K65" s="1">
        <f t="shared" si="1"/>
        <v>0</v>
      </c>
      <c r="L65" s="1">
        <v>0</v>
      </c>
      <c r="M65" s="1">
        <v>0</v>
      </c>
      <c r="N65" s="1">
        <f t="shared" si="2"/>
        <v>0</v>
      </c>
      <c r="O65" s="1">
        <v>0</v>
      </c>
      <c r="P65" s="1">
        <v>0</v>
      </c>
      <c r="Q65" s="1">
        <v>0</v>
      </c>
      <c r="R65" s="1">
        <v>0</v>
      </c>
      <c r="S65" s="1">
        <f t="shared" si="3"/>
        <v>0</v>
      </c>
      <c r="T65" s="1">
        <v>0</v>
      </c>
      <c r="U65" s="4">
        <f t="shared" si="4"/>
        <v>4147.79</v>
      </c>
      <c r="V65" s="1">
        <v>0</v>
      </c>
      <c r="W65" s="62">
        <f t="shared" si="5"/>
        <v>4147.79</v>
      </c>
    </row>
    <row r="66" spans="1:23" ht="12.75" hidden="1" outlineLevel="1">
      <c r="A66" s="1" t="s">
        <v>952</v>
      </c>
      <c r="C66" s="1" t="s">
        <v>953</v>
      </c>
      <c r="D66" s="3" t="s">
        <v>954</v>
      </c>
      <c r="E66" s="1">
        <v>1439.3</v>
      </c>
      <c r="F66" s="1">
        <v>0</v>
      </c>
      <c r="G66" s="1">
        <f t="shared" si="0"/>
        <v>1439.3</v>
      </c>
      <c r="H66" s="1">
        <v>0</v>
      </c>
      <c r="I66" s="1">
        <v>0</v>
      </c>
      <c r="J66" s="1">
        <v>0</v>
      </c>
      <c r="K66" s="1">
        <f t="shared" si="1"/>
        <v>0</v>
      </c>
      <c r="L66" s="1">
        <v>0</v>
      </c>
      <c r="M66" s="1">
        <v>0</v>
      </c>
      <c r="N66" s="1">
        <f t="shared" si="2"/>
        <v>0</v>
      </c>
      <c r="O66" s="1">
        <v>0</v>
      </c>
      <c r="P66" s="1">
        <v>0</v>
      </c>
      <c r="Q66" s="1">
        <v>0</v>
      </c>
      <c r="R66" s="1">
        <v>0</v>
      </c>
      <c r="S66" s="1">
        <f t="shared" si="3"/>
        <v>0</v>
      </c>
      <c r="T66" s="1">
        <v>0</v>
      </c>
      <c r="U66" s="4">
        <f t="shared" si="4"/>
        <v>1439.3</v>
      </c>
      <c r="V66" s="1">
        <v>0</v>
      </c>
      <c r="W66" s="62">
        <f t="shared" si="5"/>
        <v>1439.3</v>
      </c>
    </row>
    <row r="67" spans="1:23" ht="12.75" hidden="1" outlineLevel="1">
      <c r="A67" s="1" t="s">
        <v>955</v>
      </c>
      <c r="C67" s="1" t="s">
        <v>956</v>
      </c>
      <c r="D67" s="3" t="s">
        <v>957</v>
      </c>
      <c r="E67" s="1">
        <v>90</v>
      </c>
      <c r="F67" s="1">
        <v>0</v>
      </c>
      <c r="G67" s="1">
        <f t="shared" si="0"/>
        <v>90</v>
      </c>
      <c r="H67" s="1">
        <v>0</v>
      </c>
      <c r="I67" s="1">
        <v>0</v>
      </c>
      <c r="J67" s="1">
        <v>0</v>
      </c>
      <c r="K67" s="1">
        <f t="shared" si="1"/>
        <v>0</v>
      </c>
      <c r="L67" s="1">
        <v>0</v>
      </c>
      <c r="M67" s="1">
        <v>0</v>
      </c>
      <c r="N67" s="1">
        <f t="shared" si="2"/>
        <v>0</v>
      </c>
      <c r="O67" s="1">
        <v>0</v>
      </c>
      <c r="P67" s="1">
        <v>0</v>
      </c>
      <c r="Q67" s="1">
        <v>0</v>
      </c>
      <c r="R67" s="1">
        <v>0</v>
      </c>
      <c r="S67" s="1">
        <f t="shared" si="3"/>
        <v>0</v>
      </c>
      <c r="T67" s="1">
        <v>0</v>
      </c>
      <c r="U67" s="4">
        <f t="shared" si="4"/>
        <v>90</v>
      </c>
      <c r="V67" s="1">
        <v>0</v>
      </c>
      <c r="W67" s="62">
        <f t="shared" si="5"/>
        <v>90</v>
      </c>
    </row>
    <row r="68" spans="1:23" ht="12.75" customHeight="1" collapsed="1">
      <c r="A68" s="58" t="s">
        <v>958</v>
      </c>
      <c r="B68" s="57"/>
      <c r="C68" s="58" t="s">
        <v>959</v>
      </c>
      <c r="D68" s="59"/>
      <c r="E68" s="60">
        <v>-55170506.82999982</v>
      </c>
      <c r="F68" s="60">
        <v>13999472.359999966</v>
      </c>
      <c r="G68" s="63">
        <f>E68+F68</f>
        <v>-41171034.46999985</v>
      </c>
      <c r="H68" s="63">
        <v>38423564.279999994</v>
      </c>
      <c r="I68" s="63">
        <v>2178378.07</v>
      </c>
      <c r="J68" s="63">
        <v>-2744585.44</v>
      </c>
      <c r="K68" s="63">
        <f>I68+J68</f>
        <v>-566207.3700000001</v>
      </c>
      <c r="L68" s="63">
        <v>-956611.61</v>
      </c>
      <c r="M68" s="63">
        <v>1104284.9</v>
      </c>
      <c r="N68" s="63">
        <f>L68+M68</f>
        <v>147673.28999999992</v>
      </c>
      <c r="O68" s="63">
        <v>-3202499.08</v>
      </c>
      <c r="P68" s="63">
        <v>-847349.3299999981</v>
      </c>
      <c r="Q68" s="63">
        <v>-112878.75000001187</v>
      </c>
      <c r="R68" s="63">
        <v>-103.5</v>
      </c>
      <c r="S68" s="63">
        <f>O68+P68+Q68+R68</f>
        <v>-4162830.6600000104</v>
      </c>
      <c r="T68" s="63">
        <v>-585424.7100000214</v>
      </c>
      <c r="U68" s="64">
        <f>G68+H68+K68+N68+S68+T68</f>
        <v>-7914259.639999888</v>
      </c>
      <c r="V68" s="60">
        <v>157241.20000000266</v>
      </c>
      <c r="W68" s="65">
        <f>U68+V68</f>
        <v>-7757018.439999885</v>
      </c>
    </row>
    <row r="69" spans="1:23" ht="12.75" hidden="1" outlineLevel="1">
      <c r="A69" s="1" t="s">
        <v>960</v>
      </c>
      <c r="C69" s="1" t="s">
        <v>961</v>
      </c>
      <c r="D69" s="3" t="s">
        <v>962</v>
      </c>
      <c r="E69" s="1">
        <v>367536.77</v>
      </c>
      <c r="F69" s="1">
        <v>0</v>
      </c>
      <c r="G69" s="1">
        <f aca="true" t="shared" si="6" ref="G69:G132">E69+F69</f>
        <v>367536.77</v>
      </c>
      <c r="H69" s="1">
        <v>0</v>
      </c>
      <c r="I69" s="1">
        <v>0</v>
      </c>
      <c r="J69" s="1">
        <v>0</v>
      </c>
      <c r="K69" s="1">
        <f aca="true" t="shared" si="7" ref="K69:K132">I69+J69</f>
        <v>0</v>
      </c>
      <c r="L69" s="1">
        <v>0</v>
      </c>
      <c r="M69" s="1">
        <v>0</v>
      </c>
      <c r="N69" s="1">
        <f aca="true" t="shared" si="8" ref="N69:N132">L69+M69</f>
        <v>0</v>
      </c>
      <c r="O69" s="1">
        <v>0</v>
      </c>
      <c r="P69" s="1">
        <v>0</v>
      </c>
      <c r="Q69" s="1">
        <v>0</v>
      </c>
      <c r="R69" s="1">
        <v>0</v>
      </c>
      <c r="S69" s="1">
        <f aca="true" t="shared" si="9" ref="S69:S132">O69+P69+Q69+R69</f>
        <v>0</v>
      </c>
      <c r="T69" s="1">
        <v>0</v>
      </c>
      <c r="U69" s="4">
        <f aca="true" t="shared" si="10" ref="U69:U132">G69+H69+K69+N69+S69+T69</f>
        <v>367536.77</v>
      </c>
      <c r="V69" s="1">
        <v>0</v>
      </c>
      <c r="W69" s="62">
        <f aca="true" t="shared" si="11" ref="W69:W132">U69+V69</f>
        <v>367536.77</v>
      </c>
    </row>
    <row r="70" spans="1:23" ht="12.75" hidden="1" outlineLevel="1">
      <c r="A70" s="1" t="s">
        <v>963</v>
      </c>
      <c r="C70" s="1" t="s">
        <v>964</v>
      </c>
      <c r="D70" s="3" t="s">
        <v>965</v>
      </c>
      <c r="E70" s="1">
        <v>26528.55</v>
      </c>
      <c r="F70" s="1">
        <v>1452.51</v>
      </c>
      <c r="G70" s="1">
        <f t="shared" si="6"/>
        <v>27981.059999999998</v>
      </c>
      <c r="H70" s="1">
        <v>0</v>
      </c>
      <c r="I70" s="1">
        <v>0</v>
      </c>
      <c r="J70" s="1">
        <v>0</v>
      </c>
      <c r="K70" s="1">
        <f t="shared" si="7"/>
        <v>0</v>
      </c>
      <c r="L70" s="1">
        <v>0</v>
      </c>
      <c r="M70" s="1">
        <v>0</v>
      </c>
      <c r="N70" s="1">
        <f t="shared" si="8"/>
        <v>0</v>
      </c>
      <c r="O70" s="1">
        <v>0</v>
      </c>
      <c r="P70" s="1">
        <v>0</v>
      </c>
      <c r="Q70" s="1">
        <v>0</v>
      </c>
      <c r="R70" s="1">
        <v>0</v>
      </c>
      <c r="S70" s="1">
        <f t="shared" si="9"/>
        <v>0</v>
      </c>
      <c r="T70" s="1">
        <v>3878.57</v>
      </c>
      <c r="U70" s="4">
        <f t="shared" si="10"/>
        <v>31859.629999999997</v>
      </c>
      <c r="V70" s="1">
        <v>0</v>
      </c>
      <c r="W70" s="62">
        <f t="shared" si="11"/>
        <v>31859.629999999997</v>
      </c>
    </row>
    <row r="71" spans="1:23" ht="12.75" hidden="1" outlineLevel="1">
      <c r="A71" s="1" t="s">
        <v>966</v>
      </c>
      <c r="C71" s="1" t="s">
        <v>967</v>
      </c>
      <c r="D71" s="3" t="s">
        <v>968</v>
      </c>
      <c r="E71" s="1">
        <v>24456.82</v>
      </c>
      <c r="F71" s="1">
        <v>0</v>
      </c>
      <c r="G71" s="1">
        <f t="shared" si="6"/>
        <v>24456.82</v>
      </c>
      <c r="H71" s="1">
        <v>1530.18</v>
      </c>
      <c r="I71" s="1">
        <v>0</v>
      </c>
      <c r="J71" s="1">
        <v>0</v>
      </c>
      <c r="K71" s="1">
        <f t="shared" si="7"/>
        <v>0</v>
      </c>
      <c r="L71" s="1">
        <v>0</v>
      </c>
      <c r="M71" s="1">
        <v>954937.5</v>
      </c>
      <c r="N71" s="1">
        <f t="shared" si="8"/>
        <v>954937.5</v>
      </c>
      <c r="O71" s="1">
        <v>0</v>
      </c>
      <c r="P71" s="1">
        <v>0</v>
      </c>
      <c r="Q71" s="1">
        <v>0</v>
      </c>
      <c r="R71" s="1">
        <v>0</v>
      </c>
      <c r="S71" s="1">
        <f t="shared" si="9"/>
        <v>0</v>
      </c>
      <c r="T71" s="1">
        <v>0</v>
      </c>
      <c r="U71" s="4">
        <f t="shared" si="10"/>
        <v>980924.5</v>
      </c>
      <c r="V71" s="1">
        <v>0</v>
      </c>
      <c r="W71" s="62">
        <f t="shared" si="11"/>
        <v>980924.5</v>
      </c>
    </row>
    <row r="72" spans="1:23" ht="12.75" hidden="1" outlineLevel="1">
      <c r="A72" s="1" t="s">
        <v>969</v>
      </c>
      <c r="C72" s="1" t="s">
        <v>970</v>
      </c>
      <c r="D72" s="3" t="s">
        <v>971</v>
      </c>
      <c r="E72" s="1">
        <v>68011.31</v>
      </c>
      <c r="F72" s="1">
        <v>7651</v>
      </c>
      <c r="G72" s="1">
        <f t="shared" si="6"/>
        <v>75662.31</v>
      </c>
      <c r="H72" s="1">
        <v>32883.37</v>
      </c>
      <c r="I72" s="1">
        <v>0</v>
      </c>
      <c r="J72" s="1">
        <v>0</v>
      </c>
      <c r="K72" s="1">
        <f t="shared" si="7"/>
        <v>0</v>
      </c>
      <c r="L72" s="1">
        <v>0</v>
      </c>
      <c r="M72" s="1">
        <v>64084</v>
      </c>
      <c r="N72" s="1">
        <f t="shared" si="8"/>
        <v>64084</v>
      </c>
      <c r="O72" s="1">
        <v>0</v>
      </c>
      <c r="P72" s="1">
        <v>75806</v>
      </c>
      <c r="Q72" s="1">
        <v>0</v>
      </c>
      <c r="R72" s="1">
        <v>0</v>
      </c>
      <c r="S72" s="1">
        <f t="shared" si="9"/>
        <v>75806</v>
      </c>
      <c r="T72" s="1">
        <v>0</v>
      </c>
      <c r="U72" s="4">
        <f t="shared" si="10"/>
        <v>248435.68</v>
      </c>
      <c r="V72" s="1">
        <v>0</v>
      </c>
      <c r="W72" s="62">
        <f t="shared" si="11"/>
        <v>248435.68</v>
      </c>
    </row>
    <row r="73" spans="1:23" ht="12.75" hidden="1" outlineLevel="1">
      <c r="A73" s="1" t="s">
        <v>972</v>
      </c>
      <c r="C73" s="1" t="s">
        <v>973</v>
      </c>
      <c r="D73" s="3" t="s">
        <v>974</v>
      </c>
      <c r="E73" s="1">
        <v>33020.09</v>
      </c>
      <c r="F73" s="1">
        <v>0</v>
      </c>
      <c r="G73" s="1">
        <f t="shared" si="6"/>
        <v>33020.09</v>
      </c>
      <c r="H73" s="1">
        <v>0</v>
      </c>
      <c r="I73" s="1">
        <v>0</v>
      </c>
      <c r="J73" s="1">
        <v>0</v>
      </c>
      <c r="K73" s="1">
        <f t="shared" si="7"/>
        <v>0</v>
      </c>
      <c r="L73" s="1">
        <v>0</v>
      </c>
      <c r="M73" s="1">
        <v>0</v>
      </c>
      <c r="N73" s="1">
        <f t="shared" si="8"/>
        <v>0</v>
      </c>
      <c r="O73" s="1">
        <v>0</v>
      </c>
      <c r="P73" s="1">
        <v>0</v>
      </c>
      <c r="Q73" s="1">
        <v>0</v>
      </c>
      <c r="R73" s="1">
        <v>0</v>
      </c>
      <c r="S73" s="1">
        <f t="shared" si="9"/>
        <v>0</v>
      </c>
      <c r="T73" s="1">
        <v>0</v>
      </c>
      <c r="U73" s="4">
        <f t="shared" si="10"/>
        <v>33020.09</v>
      </c>
      <c r="V73" s="1">
        <v>130850.93</v>
      </c>
      <c r="W73" s="62">
        <f t="shared" si="11"/>
        <v>163871.02</v>
      </c>
    </row>
    <row r="74" spans="1:23" ht="12.75" hidden="1" outlineLevel="1">
      <c r="A74" s="1" t="s">
        <v>975</v>
      </c>
      <c r="C74" s="1" t="s">
        <v>976</v>
      </c>
      <c r="D74" s="3" t="s">
        <v>977</v>
      </c>
      <c r="E74" s="1">
        <v>109860849.97999999</v>
      </c>
      <c r="F74" s="1">
        <v>0</v>
      </c>
      <c r="G74" s="1">
        <f t="shared" si="6"/>
        <v>109860849.97999999</v>
      </c>
      <c r="H74" s="1">
        <v>0</v>
      </c>
      <c r="I74" s="1">
        <v>0</v>
      </c>
      <c r="J74" s="1">
        <v>7764448.07</v>
      </c>
      <c r="K74" s="1">
        <f t="shared" si="7"/>
        <v>7764448.07</v>
      </c>
      <c r="L74" s="1">
        <v>-1856033.7</v>
      </c>
      <c r="M74" s="1">
        <v>-169022.48</v>
      </c>
      <c r="N74" s="1">
        <f t="shared" si="8"/>
        <v>-2025056.18</v>
      </c>
      <c r="O74" s="1">
        <v>43916133.49</v>
      </c>
      <c r="P74" s="1">
        <v>11621190.4</v>
      </c>
      <c r="Q74" s="1">
        <v>1547915.53</v>
      </c>
      <c r="R74" s="1">
        <v>0</v>
      </c>
      <c r="S74" s="1">
        <f t="shared" si="9"/>
        <v>57085239.42</v>
      </c>
      <c r="T74" s="1">
        <v>8027977.33</v>
      </c>
      <c r="U74" s="4">
        <f t="shared" si="10"/>
        <v>180713458.61999997</v>
      </c>
      <c r="V74" s="1">
        <v>-2156261.48</v>
      </c>
      <c r="W74" s="62">
        <f t="shared" si="11"/>
        <v>178557197.14</v>
      </c>
    </row>
    <row r="75" spans="1:23" ht="12.75" hidden="1" outlineLevel="1">
      <c r="A75" s="1" t="s">
        <v>978</v>
      </c>
      <c r="C75" s="1" t="s">
        <v>979</v>
      </c>
      <c r="D75" s="3" t="s">
        <v>980</v>
      </c>
      <c r="E75" s="1">
        <v>0</v>
      </c>
      <c r="F75" s="1">
        <v>0</v>
      </c>
      <c r="G75" s="1">
        <f t="shared" si="6"/>
        <v>0</v>
      </c>
      <c r="H75" s="1">
        <v>0</v>
      </c>
      <c r="I75" s="1">
        <v>0</v>
      </c>
      <c r="J75" s="1">
        <v>0</v>
      </c>
      <c r="K75" s="1">
        <f t="shared" si="7"/>
        <v>0</v>
      </c>
      <c r="L75" s="1">
        <v>0</v>
      </c>
      <c r="M75" s="1">
        <v>39551902.9</v>
      </c>
      <c r="N75" s="1">
        <f t="shared" si="8"/>
        <v>39551902.9</v>
      </c>
      <c r="O75" s="1">
        <v>0</v>
      </c>
      <c r="P75" s="1">
        <v>0</v>
      </c>
      <c r="Q75" s="1">
        <v>0</v>
      </c>
      <c r="R75" s="1">
        <v>0</v>
      </c>
      <c r="S75" s="1">
        <f t="shared" si="9"/>
        <v>0</v>
      </c>
      <c r="T75" s="1">
        <v>0</v>
      </c>
      <c r="U75" s="4">
        <f t="shared" si="10"/>
        <v>39551902.9</v>
      </c>
      <c r="V75" s="1">
        <v>40984484.14</v>
      </c>
      <c r="W75" s="62">
        <f t="shared" si="11"/>
        <v>80536387.03999999</v>
      </c>
    </row>
    <row r="76" spans="1:23" ht="12.75" hidden="1" outlineLevel="1">
      <c r="A76" s="1" t="s">
        <v>981</v>
      </c>
      <c r="C76" s="1" t="s">
        <v>982</v>
      </c>
      <c r="D76" s="3" t="s">
        <v>983</v>
      </c>
      <c r="E76" s="1">
        <v>2373275.65</v>
      </c>
      <c r="F76" s="1">
        <v>0</v>
      </c>
      <c r="G76" s="1">
        <f t="shared" si="6"/>
        <v>2373275.65</v>
      </c>
      <c r="H76" s="1">
        <v>0</v>
      </c>
      <c r="I76" s="1">
        <v>0</v>
      </c>
      <c r="J76" s="1">
        <v>0</v>
      </c>
      <c r="K76" s="1">
        <f t="shared" si="7"/>
        <v>0</v>
      </c>
      <c r="L76" s="1">
        <v>0</v>
      </c>
      <c r="M76" s="1">
        <v>0</v>
      </c>
      <c r="N76" s="1">
        <f t="shared" si="8"/>
        <v>0</v>
      </c>
      <c r="O76" s="1">
        <v>0</v>
      </c>
      <c r="P76" s="1">
        <v>0</v>
      </c>
      <c r="Q76" s="1">
        <v>0</v>
      </c>
      <c r="R76" s="1">
        <v>0</v>
      </c>
      <c r="S76" s="1">
        <f t="shared" si="9"/>
        <v>0</v>
      </c>
      <c r="T76" s="1">
        <v>0</v>
      </c>
      <c r="U76" s="4">
        <f t="shared" si="10"/>
        <v>2373275.65</v>
      </c>
      <c r="V76" s="1">
        <v>0</v>
      </c>
      <c r="W76" s="62">
        <f t="shared" si="11"/>
        <v>2373275.65</v>
      </c>
    </row>
    <row r="77" spans="1:23" ht="12.75" hidden="1" outlineLevel="1">
      <c r="A77" s="1" t="s">
        <v>984</v>
      </c>
      <c r="C77" s="1" t="s">
        <v>985</v>
      </c>
      <c r="D77" s="3" t="s">
        <v>986</v>
      </c>
      <c r="E77" s="1">
        <v>0</v>
      </c>
      <c r="F77" s="1">
        <v>0</v>
      </c>
      <c r="G77" s="1">
        <f t="shared" si="6"/>
        <v>0</v>
      </c>
      <c r="H77" s="1">
        <v>0</v>
      </c>
      <c r="I77" s="1">
        <v>0</v>
      </c>
      <c r="J77" s="1">
        <v>0</v>
      </c>
      <c r="K77" s="1">
        <f t="shared" si="7"/>
        <v>0</v>
      </c>
      <c r="L77" s="1">
        <v>0</v>
      </c>
      <c r="M77" s="1">
        <v>44147975.48</v>
      </c>
      <c r="N77" s="1">
        <f t="shared" si="8"/>
        <v>44147975.48</v>
      </c>
      <c r="O77" s="1">
        <v>0</v>
      </c>
      <c r="P77" s="1">
        <v>0</v>
      </c>
      <c r="Q77" s="1">
        <v>0</v>
      </c>
      <c r="R77" s="1">
        <v>0</v>
      </c>
      <c r="S77" s="1">
        <f t="shared" si="9"/>
        <v>0</v>
      </c>
      <c r="T77" s="1">
        <v>0</v>
      </c>
      <c r="U77" s="4">
        <f t="shared" si="10"/>
        <v>44147975.48</v>
      </c>
      <c r="V77" s="1">
        <v>121358160.56</v>
      </c>
      <c r="W77" s="62">
        <f t="shared" si="11"/>
        <v>165506136.04</v>
      </c>
    </row>
    <row r="78" spans="1:23" ht="12.75" customHeight="1" collapsed="1">
      <c r="A78" s="58" t="s">
        <v>987</v>
      </c>
      <c r="B78" s="57"/>
      <c r="C78" s="58" t="s">
        <v>988</v>
      </c>
      <c r="D78" s="59"/>
      <c r="E78" s="60">
        <v>112753679.17</v>
      </c>
      <c r="F78" s="60">
        <v>9103.51</v>
      </c>
      <c r="G78" s="66">
        <f t="shared" si="6"/>
        <v>112762782.68</v>
      </c>
      <c r="H78" s="66">
        <v>34413.55</v>
      </c>
      <c r="I78" s="66">
        <v>0</v>
      </c>
      <c r="J78" s="66">
        <v>7764448.07</v>
      </c>
      <c r="K78" s="66">
        <f t="shared" si="7"/>
        <v>7764448.07</v>
      </c>
      <c r="L78" s="66">
        <v>-1856033.7</v>
      </c>
      <c r="M78" s="66">
        <v>84549877.4</v>
      </c>
      <c r="N78" s="66">
        <f t="shared" si="8"/>
        <v>82693843.7</v>
      </c>
      <c r="O78" s="66">
        <v>43916133.49</v>
      </c>
      <c r="P78" s="66">
        <v>11696996.4</v>
      </c>
      <c r="Q78" s="66">
        <v>1547915.53</v>
      </c>
      <c r="R78" s="66">
        <v>0</v>
      </c>
      <c r="S78" s="66">
        <f t="shared" si="9"/>
        <v>57161045.42</v>
      </c>
      <c r="T78" s="66">
        <v>8031855.9</v>
      </c>
      <c r="U78" s="67">
        <f t="shared" si="10"/>
        <v>268448389.32</v>
      </c>
      <c r="V78" s="60">
        <v>160317234.15</v>
      </c>
      <c r="W78" s="65">
        <f t="shared" si="11"/>
        <v>428765623.47</v>
      </c>
    </row>
    <row r="79" spans="1:23" ht="12.75" hidden="1" outlineLevel="1">
      <c r="A79" s="1" t="s">
        <v>989</v>
      </c>
      <c r="C79" s="1" t="s">
        <v>990</v>
      </c>
      <c r="D79" s="3" t="s">
        <v>991</v>
      </c>
      <c r="E79" s="1">
        <v>0</v>
      </c>
      <c r="F79" s="1">
        <v>0</v>
      </c>
      <c r="G79" s="68">
        <f t="shared" si="6"/>
        <v>0</v>
      </c>
      <c r="H79" s="68">
        <v>39572.78</v>
      </c>
      <c r="I79" s="68">
        <v>0</v>
      </c>
      <c r="J79" s="68">
        <v>0</v>
      </c>
      <c r="K79" s="68">
        <f t="shared" si="7"/>
        <v>0</v>
      </c>
      <c r="L79" s="68">
        <v>0</v>
      </c>
      <c r="M79" s="68">
        <v>0</v>
      </c>
      <c r="N79" s="68">
        <f t="shared" si="8"/>
        <v>0</v>
      </c>
      <c r="O79" s="68">
        <v>0</v>
      </c>
      <c r="P79" s="68">
        <v>2208950.04</v>
      </c>
      <c r="Q79" s="68">
        <v>0</v>
      </c>
      <c r="R79" s="68">
        <v>0</v>
      </c>
      <c r="S79" s="68">
        <f t="shared" si="9"/>
        <v>2208950.04</v>
      </c>
      <c r="T79" s="68">
        <v>0</v>
      </c>
      <c r="U79" s="69">
        <f t="shared" si="10"/>
        <v>2248522.82</v>
      </c>
      <c r="V79" s="1">
        <v>0</v>
      </c>
      <c r="W79" s="62">
        <f t="shared" si="11"/>
        <v>2248522.82</v>
      </c>
    </row>
    <row r="80" spans="1:23" ht="12.75" customHeight="1" collapsed="1">
      <c r="A80" s="58" t="s">
        <v>992</v>
      </c>
      <c r="B80" s="57"/>
      <c r="C80" s="58" t="s">
        <v>993</v>
      </c>
      <c r="D80" s="59"/>
      <c r="E80" s="60">
        <v>0</v>
      </c>
      <c r="F80" s="60">
        <v>0</v>
      </c>
      <c r="G80" s="66">
        <f t="shared" si="6"/>
        <v>0</v>
      </c>
      <c r="H80" s="66">
        <v>39572.78</v>
      </c>
      <c r="I80" s="66">
        <v>0</v>
      </c>
      <c r="J80" s="66">
        <v>0</v>
      </c>
      <c r="K80" s="66">
        <f t="shared" si="7"/>
        <v>0</v>
      </c>
      <c r="L80" s="66">
        <v>0</v>
      </c>
      <c r="M80" s="66">
        <v>0</v>
      </c>
      <c r="N80" s="66">
        <f t="shared" si="8"/>
        <v>0</v>
      </c>
      <c r="O80" s="66">
        <v>0</v>
      </c>
      <c r="P80" s="66">
        <v>2208950.04</v>
      </c>
      <c r="Q80" s="66">
        <v>0</v>
      </c>
      <c r="R80" s="66">
        <v>0</v>
      </c>
      <c r="S80" s="66">
        <f t="shared" si="9"/>
        <v>2208950.04</v>
      </c>
      <c r="T80" s="66">
        <v>0</v>
      </c>
      <c r="U80" s="67">
        <f t="shared" si="10"/>
        <v>2248522.82</v>
      </c>
      <c r="V80" s="60">
        <v>0</v>
      </c>
      <c r="W80" s="65">
        <f t="shared" si="11"/>
        <v>2248522.82</v>
      </c>
    </row>
    <row r="81" spans="1:23" ht="12.75" hidden="1" outlineLevel="1">
      <c r="A81" s="1" t="s">
        <v>994</v>
      </c>
      <c r="C81" s="1" t="s">
        <v>995</v>
      </c>
      <c r="D81" s="3" t="s">
        <v>996</v>
      </c>
      <c r="E81" s="1">
        <v>0</v>
      </c>
      <c r="F81" s="1">
        <v>0</v>
      </c>
      <c r="G81" s="68">
        <f t="shared" si="6"/>
        <v>0</v>
      </c>
      <c r="H81" s="68">
        <v>-205210.56</v>
      </c>
      <c r="I81" s="68">
        <v>0</v>
      </c>
      <c r="J81" s="68">
        <v>0</v>
      </c>
      <c r="K81" s="68">
        <f t="shared" si="7"/>
        <v>0</v>
      </c>
      <c r="L81" s="68">
        <v>0</v>
      </c>
      <c r="M81" s="68">
        <v>0</v>
      </c>
      <c r="N81" s="68">
        <f t="shared" si="8"/>
        <v>0</v>
      </c>
      <c r="O81" s="68">
        <v>0</v>
      </c>
      <c r="P81" s="68">
        <v>0</v>
      </c>
      <c r="Q81" s="68">
        <v>0</v>
      </c>
      <c r="R81" s="68">
        <v>0</v>
      </c>
      <c r="S81" s="68">
        <f t="shared" si="9"/>
        <v>0</v>
      </c>
      <c r="T81" s="68">
        <v>0</v>
      </c>
      <c r="U81" s="69">
        <f t="shared" si="10"/>
        <v>-205210.56</v>
      </c>
      <c r="V81" s="1">
        <v>0</v>
      </c>
      <c r="W81" s="62">
        <f t="shared" si="11"/>
        <v>-205210.56</v>
      </c>
    </row>
    <row r="82" spans="1:23" ht="12.75" hidden="1" outlineLevel="1">
      <c r="A82" s="1" t="s">
        <v>997</v>
      </c>
      <c r="C82" s="1" t="s">
        <v>998</v>
      </c>
      <c r="D82" s="3" t="s">
        <v>999</v>
      </c>
      <c r="E82" s="1">
        <v>0</v>
      </c>
      <c r="F82" s="1">
        <v>-599180.79</v>
      </c>
      <c r="G82" s="68">
        <f t="shared" si="6"/>
        <v>-599180.79</v>
      </c>
      <c r="H82" s="68">
        <v>46798858.9</v>
      </c>
      <c r="I82" s="68">
        <v>0</v>
      </c>
      <c r="J82" s="68">
        <v>0</v>
      </c>
      <c r="K82" s="68">
        <f t="shared" si="7"/>
        <v>0</v>
      </c>
      <c r="L82" s="68">
        <v>0</v>
      </c>
      <c r="M82" s="68">
        <v>0</v>
      </c>
      <c r="N82" s="68">
        <f t="shared" si="8"/>
        <v>0</v>
      </c>
      <c r="O82" s="68">
        <v>0</v>
      </c>
      <c r="P82" s="68">
        <v>305871.74</v>
      </c>
      <c r="Q82" s="68">
        <v>0</v>
      </c>
      <c r="R82" s="68">
        <v>0</v>
      </c>
      <c r="S82" s="68">
        <f t="shared" si="9"/>
        <v>305871.74</v>
      </c>
      <c r="T82" s="68">
        <v>0</v>
      </c>
      <c r="U82" s="69">
        <f t="shared" si="10"/>
        <v>46505549.85</v>
      </c>
      <c r="V82" s="1">
        <v>0</v>
      </c>
      <c r="W82" s="62">
        <f t="shared" si="11"/>
        <v>46505549.85</v>
      </c>
    </row>
    <row r="83" spans="1:23" ht="12.75" customHeight="1" collapsed="1">
      <c r="A83" s="58" t="s">
        <v>1000</v>
      </c>
      <c r="B83" s="57"/>
      <c r="C83" s="58" t="s">
        <v>1001</v>
      </c>
      <c r="D83" s="59"/>
      <c r="E83" s="60">
        <v>0</v>
      </c>
      <c r="F83" s="60">
        <v>-599180.79</v>
      </c>
      <c r="G83" s="66">
        <f t="shared" si="6"/>
        <v>-599180.79</v>
      </c>
      <c r="H83" s="66">
        <v>46593648.339999996</v>
      </c>
      <c r="I83" s="66">
        <v>0</v>
      </c>
      <c r="J83" s="66">
        <v>0</v>
      </c>
      <c r="K83" s="66">
        <f t="shared" si="7"/>
        <v>0</v>
      </c>
      <c r="L83" s="66">
        <v>0</v>
      </c>
      <c r="M83" s="66">
        <v>0</v>
      </c>
      <c r="N83" s="66">
        <f t="shared" si="8"/>
        <v>0</v>
      </c>
      <c r="O83" s="66">
        <v>0</v>
      </c>
      <c r="P83" s="66">
        <v>305871.74</v>
      </c>
      <c r="Q83" s="66">
        <v>0</v>
      </c>
      <c r="R83" s="66">
        <v>0</v>
      </c>
      <c r="S83" s="66">
        <f t="shared" si="9"/>
        <v>305871.74</v>
      </c>
      <c r="T83" s="66">
        <v>0</v>
      </c>
      <c r="U83" s="67">
        <f t="shared" si="10"/>
        <v>46300339.29</v>
      </c>
      <c r="V83" s="60">
        <v>0</v>
      </c>
      <c r="W83" s="65">
        <f t="shared" si="11"/>
        <v>46300339.29</v>
      </c>
    </row>
    <row r="84" spans="1:23" ht="12.75" hidden="1" outlineLevel="1">
      <c r="A84" s="1" t="s">
        <v>1002</v>
      </c>
      <c r="C84" s="1" t="s">
        <v>1003</v>
      </c>
      <c r="D84" s="3" t="s">
        <v>1004</v>
      </c>
      <c r="E84" s="1">
        <v>59006588.28</v>
      </c>
      <c r="F84" s="1">
        <v>0</v>
      </c>
      <c r="G84" s="68">
        <f t="shared" si="6"/>
        <v>59006588.28</v>
      </c>
      <c r="H84" s="68">
        <v>0</v>
      </c>
      <c r="I84" s="68">
        <v>0</v>
      </c>
      <c r="J84" s="68">
        <v>0</v>
      </c>
      <c r="K84" s="68">
        <f t="shared" si="7"/>
        <v>0</v>
      </c>
      <c r="L84" s="68">
        <v>0</v>
      </c>
      <c r="M84" s="68">
        <v>0</v>
      </c>
      <c r="N84" s="68">
        <f t="shared" si="8"/>
        <v>0</v>
      </c>
      <c r="O84" s="68">
        <v>0</v>
      </c>
      <c r="P84" s="68">
        <v>0</v>
      </c>
      <c r="Q84" s="68">
        <v>0</v>
      </c>
      <c r="R84" s="68">
        <v>0</v>
      </c>
      <c r="S84" s="68">
        <f t="shared" si="9"/>
        <v>0</v>
      </c>
      <c r="T84" s="68">
        <v>0</v>
      </c>
      <c r="U84" s="69">
        <f t="shared" si="10"/>
        <v>59006588.28</v>
      </c>
      <c r="V84" s="1">
        <v>0</v>
      </c>
      <c r="W84" s="62">
        <f t="shared" si="11"/>
        <v>59006588.28</v>
      </c>
    </row>
    <row r="85" spans="1:23" ht="12.75" hidden="1" outlineLevel="1">
      <c r="A85" s="1" t="s">
        <v>1005</v>
      </c>
      <c r="C85" s="1" t="s">
        <v>1006</v>
      </c>
      <c r="D85" s="3" t="s">
        <v>1007</v>
      </c>
      <c r="E85" s="1">
        <v>29577440.33</v>
      </c>
      <c r="F85" s="1">
        <v>0</v>
      </c>
      <c r="G85" s="68">
        <f t="shared" si="6"/>
        <v>29577440.33</v>
      </c>
      <c r="H85" s="68">
        <v>0</v>
      </c>
      <c r="I85" s="68">
        <v>0</v>
      </c>
      <c r="J85" s="68">
        <v>0</v>
      </c>
      <c r="K85" s="68">
        <f t="shared" si="7"/>
        <v>0</v>
      </c>
      <c r="L85" s="68">
        <v>0</v>
      </c>
      <c r="M85" s="68">
        <v>0</v>
      </c>
      <c r="N85" s="68">
        <f t="shared" si="8"/>
        <v>0</v>
      </c>
      <c r="O85" s="68">
        <v>0</v>
      </c>
      <c r="P85" s="68">
        <v>0</v>
      </c>
      <c r="Q85" s="68">
        <v>0</v>
      </c>
      <c r="R85" s="68">
        <v>0</v>
      </c>
      <c r="S85" s="68">
        <f t="shared" si="9"/>
        <v>0</v>
      </c>
      <c r="T85" s="68">
        <v>0</v>
      </c>
      <c r="U85" s="69">
        <f t="shared" si="10"/>
        <v>29577440.33</v>
      </c>
      <c r="V85" s="1">
        <v>0</v>
      </c>
      <c r="W85" s="62">
        <f t="shared" si="11"/>
        <v>29577440.33</v>
      </c>
    </row>
    <row r="86" spans="1:23" ht="12.75" hidden="1" outlineLevel="1">
      <c r="A86" s="1" t="s">
        <v>1008</v>
      </c>
      <c r="C86" s="1" t="s">
        <v>1009</v>
      </c>
      <c r="D86" s="3" t="s">
        <v>1010</v>
      </c>
      <c r="E86" s="1">
        <v>1262333.23</v>
      </c>
      <c r="F86" s="1">
        <v>0</v>
      </c>
      <c r="G86" s="68">
        <f t="shared" si="6"/>
        <v>1262333.23</v>
      </c>
      <c r="H86" s="68">
        <v>0</v>
      </c>
      <c r="I86" s="68">
        <v>0</v>
      </c>
      <c r="J86" s="68">
        <v>0</v>
      </c>
      <c r="K86" s="68">
        <f t="shared" si="7"/>
        <v>0</v>
      </c>
      <c r="L86" s="68">
        <v>0</v>
      </c>
      <c r="M86" s="68">
        <v>0</v>
      </c>
      <c r="N86" s="68">
        <f t="shared" si="8"/>
        <v>0</v>
      </c>
      <c r="O86" s="68">
        <v>0</v>
      </c>
      <c r="P86" s="68">
        <v>0</v>
      </c>
      <c r="Q86" s="68">
        <v>0</v>
      </c>
      <c r="R86" s="68">
        <v>0</v>
      </c>
      <c r="S86" s="68">
        <f t="shared" si="9"/>
        <v>0</v>
      </c>
      <c r="T86" s="68">
        <v>0</v>
      </c>
      <c r="U86" s="69">
        <f t="shared" si="10"/>
        <v>1262333.23</v>
      </c>
      <c r="V86" s="1">
        <v>0</v>
      </c>
      <c r="W86" s="62">
        <f t="shared" si="11"/>
        <v>1262333.23</v>
      </c>
    </row>
    <row r="87" spans="1:23" ht="12.75" hidden="1" outlineLevel="1">
      <c r="A87" s="1" t="s">
        <v>1011</v>
      </c>
      <c r="C87" s="1" t="s">
        <v>1012</v>
      </c>
      <c r="D87" s="3" t="s">
        <v>1013</v>
      </c>
      <c r="E87" s="1">
        <v>1218905.7</v>
      </c>
      <c r="F87" s="1">
        <v>0</v>
      </c>
      <c r="G87" s="68">
        <f t="shared" si="6"/>
        <v>1218905.7</v>
      </c>
      <c r="H87" s="68">
        <v>0</v>
      </c>
      <c r="I87" s="68">
        <v>0</v>
      </c>
      <c r="J87" s="68">
        <v>0</v>
      </c>
      <c r="K87" s="68">
        <f t="shared" si="7"/>
        <v>0</v>
      </c>
      <c r="L87" s="68">
        <v>0</v>
      </c>
      <c r="M87" s="68">
        <v>0</v>
      </c>
      <c r="N87" s="68">
        <f t="shared" si="8"/>
        <v>0</v>
      </c>
      <c r="O87" s="68">
        <v>0</v>
      </c>
      <c r="P87" s="68">
        <v>0</v>
      </c>
      <c r="Q87" s="68">
        <v>0</v>
      </c>
      <c r="R87" s="68">
        <v>0</v>
      </c>
      <c r="S87" s="68">
        <f t="shared" si="9"/>
        <v>0</v>
      </c>
      <c r="T87" s="68">
        <v>0</v>
      </c>
      <c r="U87" s="69">
        <f t="shared" si="10"/>
        <v>1218905.7</v>
      </c>
      <c r="V87" s="1">
        <v>0</v>
      </c>
      <c r="W87" s="62">
        <f t="shared" si="11"/>
        <v>1218905.7</v>
      </c>
    </row>
    <row r="88" spans="1:23" ht="12.75" hidden="1" outlineLevel="1">
      <c r="A88" s="1" t="s">
        <v>1014</v>
      </c>
      <c r="C88" s="1" t="s">
        <v>1015</v>
      </c>
      <c r="D88" s="3" t="s">
        <v>1016</v>
      </c>
      <c r="E88" s="1">
        <v>25219391.23</v>
      </c>
      <c r="F88" s="1">
        <v>0</v>
      </c>
      <c r="G88" s="68">
        <f t="shared" si="6"/>
        <v>25219391.23</v>
      </c>
      <c r="H88" s="68">
        <v>0</v>
      </c>
      <c r="I88" s="68">
        <v>0</v>
      </c>
      <c r="J88" s="68">
        <v>0</v>
      </c>
      <c r="K88" s="68">
        <f t="shared" si="7"/>
        <v>0</v>
      </c>
      <c r="L88" s="68">
        <v>0</v>
      </c>
      <c r="M88" s="68">
        <v>0</v>
      </c>
      <c r="N88" s="68">
        <f t="shared" si="8"/>
        <v>0</v>
      </c>
      <c r="O88" s="68">
        <v>0</v>
      </c>
      <c r="P88" s="68">
        <v>0</v>
      </c>
      <c r="Q88" s="68">
        <v>0</v>
      </c>
      <c r="R88" s="68">
        <v>0</v>
      </c>
      <c r="S88" s="68">
        <f t="shared" si="9"/>
        <v>0</v>
      </c>
      <c r="T88" s="68">
        <v>0</v>
      </c>
      <c r="U88" s="69">
        <f t="shared" si="10"/>
        <v>25219391.23</v>
      </c>
      <c r="V88" s="1">
        <v>0</v>
      </c>
      <c r="W88" s="62">
        <f t="shared" si="11"/>
        <v>25219391.23</v>
      </c>
    </row>
    <row r="89" spans="1:23" ht="12.75" hidden="1" outlineLevel="1">
      <c r="A89" s="1" t="s">
        <v>1017</v>
      </c>
      <c r="C89" s="1" t="s">
        <v>1018</v>
      </c>
      <c r="D89" s="3" t="s">
        <v>1019</v>
      </c>
      <c r="E89" s="1">
        <v>191827.2</v>
      </c>
      <c r="F89" s="1">
        <v>0</v>
      </c>
      <c r="G89" s="68">
        <f t="shared" si="6"/>
        <v>191827.2</v>
      </c>
      <c r="H89" s="68">
        <v>0</v>
      </c>
      <c r="I89" s="68">
        <v>0</v>
      </c>
      <c r="J89" s="68">
        <v>0</v>
      </c>
      <c r="K89" s="68">
        <f t="shared" si="7"/>
        <v>0</v>
      </c>
      <c r="L89" s="68">
        <v>0</v>
      </c>
      <c r="M89" s="68">
        <v>0</v>
      </c>
      <c r="N89" s="68">
        <f t="shared" si="8"/>
        <v>0</v>
      </c>
      <c r="O89" s="68">
        <v>0</v>
      </c>
      <c r="P89" s="68">
        <v>0</v>
      </c>
      <c r="Q89" s="68">
        <v>0</v>
      </c>
      <c r="R89" s="68">
        <v>0</v>
      </c>
      <c r="S89" s="68">
        <f t="shared" si="9"/>
        <v>0</v>
      </c>
      <c r="T89" s="68">
        <v>0</v>
      </c>
      <c r="U89" s="69">
        <f t="shared" si="10"/>
        <v>191827.2</v>
      </c>
      <c r="V89" s="1">
        <v>0</v>
      </c>
      <c r="W89" s="62">
        <f t="shared" si="11"/>
        <v>191827.2</v>
      </c>
    </row>
    <row r="90" spans="1:23" ht="12.75" hidden="1" outlineLevel="1">
      <c r="A90" s="1" t="s">
        <v>1020</v>
      </c>
      <c r="C90" s="1" t="s">
        <v>1021</v>
      </c>
      <c r="D90" s="3" t="s">
        <v>1022</v>
      </c>
      <c r="E90" s="1">
        <v>-431784096.88</v>
      </c>
      <c r="F90" s="1">
        <v>0</v>
      </c>
      <c r="G90" s="68">
        <f t="shared" si="6"/>
        <v>-431784096.88</v>
      </c>
      <c r="H90" s="68">
        <v>0</v>
      </c>
      <c r="I90" s="68">
        <v>0</v>
      </c>
      <c r="J90" s="68">
        <v>0</v>
      </c>
      <c r="K90" s="68">
        <f t="shared" si="7"/>
        <v>0</v>
      </c>
      <c r="L90" s="68">
        <v>0</v>
      </c>
      <c r="M90" s="68">
        <v>0</v>
      </c>
      <c r="N90" s="68">
        <f t="shared" si="8"/>
        <v>0</v>
      </c>
      <c r="O90" s="68">
        <v>0</v>
      </c>
      <c r="P90" s="68">
        <v>0</v>
      </c>
      <c r="Q90" s="68">
        <v>0</v>
      </c>
      <c r="R90" s="68">
        <v>0</v>
      </c>
      <c r="S90" s="68">
        <f t="shared" si="9"/>
        <v>0</v>
      </c>
      <c r="T90" s="68">
        <v>0</v>
      </c>
      <c r="U90" s="69">
        <f t="shared" si="10"/>
        <v>-431784096.88</v>
      </c>
      <c r="V90" s="1">
        <v>0</v>
      </c>
      <c r="W90" s="62">
        <f t="shared" si="11"/>
        <v>-431784096.88</v>
      </c>
    </row>
    <row r="91" spans="1:23" ht="12.75" hidden="1" outlineLevel="1">
      <c r="A91" s="1" t="s">
        <v>1023</v>
      </c>
      <c r="C91" s="1" t="s">
        <v>1024</v>
      </c>
      <c r="D91" s="3" t="s">
        <v>1025</v>
      </c>
      <c r="E91" s="1">
        <v>28486446.15</v>
      </c>
      <c r="F91" s="1">
        <v>0</v>
      </c>
      <c r="G91" s="68">
        <f t="shared" si="6"/>
        <v>28486446.15</v>
      </c>
      <c r="H91" s="68">
        <v>0</v>
      </c>
      <c r="I91" s="68">
        <v>0</v>
      </c>
      <c r="J91" s="68">
        <v>0</v>
      </c>
      <c r="K91" s="68">
        <f t="shared" si="7"/>
        <v>0</v>
      </c>
      <c r="L91" s="68">
        <v>0</v>
      </c>
      <c r="M91" s="68">
        <v>0</v>
      </c>
      <c r="N91" s="68">
        <f t="shared" si="8"/>
        <v>0</v>
      </c>
      <c r="O91" s="68">
        <v>0</v>
      </c>
      <c r="P91" s="68">
        <v>0</v>
      </c>
      <c r="Q91" s="68">
        <v>0</v>
      </c>
      <c r="R91" s="68">
        <v>0</v>
      </c>
      <c r="S91" s="68">
        <f t="shared" si="9"/>
        <v>0</v>
      </c>
      <c r="T91" s="68">
        <v>0</v>
      </c>
      <c r="U91" s="69">
        <f t="shared" si="10"/>
        <v>28486446.15</v>
      </c>
      <c r="V91" s="1">
        <v>0</v>
      </c>
      <c r="W91" s="62">
        <f t="shared" si="11"/>
        <v>28486446.15</v>
      </c>
    </row>
    <row r="92" spans="1:23" ht="12.75" hidden="1" outlineLevel="1">
      <c r="A92" s="1" t="s">
        <v>1026</v>
      </c>
      <c r="C92" s="1" t="s">
        <v>1027</v>
      </c>
      <c r="D92" s="3" t="s">
        <v>1028</v>
      </c>
      <c r="E92" s="1">
        <v>4617070.77</v>
      </c>
      <c r="F92" s="1">
        <v>0</v>
      </c>
      <c r="G92" s="68">
        <f t="shared" si="6"/>
        <v>4617070.77</v>
      </c>
      <c r="H92" s="68">
        <v>0</v>
      </c>
      <c r="I92" s="68">
        <v>0</v>
      </c>
      <c r="J92" s="68">
        <v>0</v>
      </c>
      <c r="K92" s="68">
        <f t="shared" si="7"/>
        <v>0</v>
      </c>
      <c r="L92" s="68">
        <v>0</v>
      </c>
      <c r="M92" s="68">
        <v>0</v>
      </c>
      <c r="N92" s="68">
        <f t="shared" si="8"/>
        <v>0</v>
      </c>
      <c r="O92" s="68">
        <v>0</v>
      </c>
      <c r="P92" s="68">
        <v>0</v>
      </c>
      <c r="Q92" s="68">
        <v>0</v>
      </c>
      <c r="R92" s="68">
        <v>0</v>
      </c>
      <c r="S92" s="68">
        <f t="shared" si="9"/>
        <v>0</v>
      </c>
      <c r="T92" s="68">
        <v>0</v>
      </c>
      <c r="U92" s="69">
        <f t="shared" si="10"/>
        <v>4617070.77</v>
      </c>
      <c r="V92" s="1">
        <v>0</v>
      </c>
      <c r="W92" s="62">
        <f t="shared" si="11"/>
        <v>4617070.77</v>
      </c>
    </row>
    <row r="93" spans="1:23" ht="12.75" hidden="1" outlineLevel="1">
      <c r="A93" s="1" t="s">
        <v>1029</v>
      </c>
      <c r="C93" s="1" t="s">
        <v>1030</v>
      </c>
      <c r="D93" s="3" t="s">
        <v>1031</v>
      </c>
      <c r="E93" s="1">
        <v>130443318.89</v>
      </c>
      <c r="F93" s="1">
        <v>0</v>
      </c>
      <c r="G93" s="68">
        <f t="shared" si="6"/>
        <v>130443318.89</v>
      </c>
      <c r="H93" s="68">
        <v>0</v>
      </c>
      <c r="I93" s="68">
        <v>0</v>
      </c>
      <c r="J93" s="68">
        <v>0</v>
      </c>
      <c r="K93" s="68">
        <f t="shared" si="7"/>
        <v>0</v>
      </c>
      <c r="L93" s="68">
        <v>0</v>
      </c>
      <c r="M93" s="68">
        <v>0</v>
      </c>
      <c r="N93" s="68">
        <f t="shared" si="8"/>
        <v>0</v>
      </c>
      <c r="O93" s="68">
        <v>0</v>
      </c>
      <c r="P93" s="68">
        <v>0</v>
      </c>
      <c r="Q93" s="68">
        <v>0</v>
      </c>
      <c r="R93" s="68">
        <v>0</v>
      </c>
      <c r="S93" s="68">
        <f t="shared" si="9"/>
        <v>0</v>
      </c>
      <c r="T93" s="68">
        <v>0</v>
      </c>
      <c r="U93" s="69">
        <f t="shared" si="10"/>
        <v>130443318.89</v>
      </c>
      <c r="V93" s="1">
        <v>0</v>
      </c>
      <c r="W93" s="62">
        <f t="shared" si="11"/>
        <v>130443318.89</v>
      </c>
    </row>
    <row r="94" spans="1:23" ht="12.75" hidden="1" outlineLevel="1">
      <c r="A94" s="1" t="s">
        <v>1032</v>
      </c>
      <c r="C94" s="1" t="s">
        <v>1033</v>
      </c>
      <c r="D94" s="3" t="s">
        <v>1034</v>
      </c>
      <c r="E94" s="1">
        <v>78505011.87</v>
      </c>
      <c r="F94" s="1">
        <v>0</v>
      </c>
      <c r="G94" s="68">
        <f t="shared" si="6"/>
        <v>78505011.87</v>
      </c>
      <c r="H94" s="68">
        <v>0</v>
      </c>
      <c r="I94" s="68">
        <v>0</v>
      </c>
      <c r="J94" s="68">
        <v>0</v>
      </c>
      <c r="K94" s="68">
        <f t="shared" si="7"/>
        <v>0</v>
      </c>
      <c r="L94" s="68">
        <v>0</v>
      </c>
      <c r="M94" s="68">
        <v>0</v>
      </c>
      <c r="N94" s="68">
        <f t="shared" si="8"/>
        <v>0</v>
      </c>
      <c r="O94" s="68">
        <v>0</v>
      </c>
      <c r="P94" s="68">
        <v>0</v>
      </c>
      <c r="Q94" s="68">
        <v>0</v>
      </c>
      <c r="R94" s="68">
        <v>0</v>
      </c>
      <c r="S94" s="68">
        <f t="shared" si="9"/>
        <v>0</v>
      </c>
      <c r="T94" s="68">
        <v>0</v>
      </c>
      <c r="U94" s="69">
        <f t="shared" si="10"/>
        <v>78505011.87</v>
      </c>
      <c r="V94" s="1">
        <v>0</v>
      </c>
      <c r="W94" s="62">
        <f t="shared" si="11"/>
        <v>78505011.87</v>
      </c>
    </row>
    <row r="95" spans="1:23" ht="12.75" hidden="1" outlineLevel="1">
      <c r="A95" s="1" t="s">
        <v>1035</v>
      </c>
      <c r="C95" s="1" t="s">
        <v>1036</v>
      </c>
      <c r="D95" s="3" t="s">
        <v>1037</v>
      </c>
      <c r="E95" s="1">
        <v>52890.88</v>
      </c>
      <c r="F95" s="1">
        <v>0</v>
      </c>
      <c r="G95" s="68">
        <f t="shared" si="6"/>
        <v>52890.88</v>
      </c>
      <c r="H95" s="68">
        <v>0</v>
      </c>
      <c r="I95" s="68">
        <v>0</v>
      </c>
      <c r="J95" s="68">
        <v>0</v>
      </c>
      <c r="K95" s="68">
        <f t="shared" si="7"/>
        <v>0</v>
      </c>
      <c r="L95" s="68">
        <v>0</v>
      </c>
      <c r="M95" s="68">
        <v>0</v>
      </c>
      <c r="N95" s="68">
        <f t="shared" si="8"/>
        <v>0</v>
      </c>
      <c r="O95" s="68">
        <v>0</v>
      </c>
      <c r="P95" s="68">
        <v>0</v>
      </c>
      <c r="Q95" s="68">
        <v>0</v>
      </c>
      <c r="R95" s="68">
        <v>0</v>
      </c>
      <c r="S95" s="68">
        <f t="shared" si="9"/>
        <v>0</v>
      </c>
      <c r="T95" s="68">
        <v>0</v>
      </c>
      <c r="U95" s="69">
        <f t="shared" si="10"/>
        <v>52890.88</v>
      </c>
      <c r="V95" s="1">
        <v>0</v>
      </c>
      <c r="W95" s="62">
        <f t="shared" si="11"/>
        <v>52890.88</v>
      </c>
    </row>
    <row r="96" spans="1:23" ht="12.75" hidden="1" outlineLevel="1">
      <c r="A96" s="1" t="s">
        <v>1038</v>
      </c>
      <c r="C96" s="1" t="s">
        <v>1039</v>
      </c>
      <c r="D96" s="3" t="s">
        <v>1040</v>
      </c>
      <c r="E96" s="1">
        <v>106610.62</v>
      </c>
      <c r="F96" s="1">
        <v>0</v>
      </c>
      <c r="G96" s="68">
        <f t="shared" si="6"/>
        <v>106610.62</v>
      </c>
      <c r="H96" s="68">
        <v>0</v>
      </c>
      <c r="I96" s="68">
        <v>0</v>
      </c>
      <c r="J96" s="68">
        <v>0</v>
      </c>
      <c r="K96" s="68">
        <f t="shared" si="7"/>
        <v>0</v>
      </c>
      <c r="L96" s="68">
        <v>0</v>
      </c>
      <c r="M96" s="68">
        <v>0</v>
      </c>
      <c r="N96" s="68">
        <f t="shared" si="8"/>
        <v>0</v>
      </c>
      <c r="O96" s="68">
        <v>0</v>
      </c>
      <c r="P96" s="68">
        <v>0</v>
      </c>
      <c r="Q96" s="68">
        <v>0</v>
      </c>
      <c r="R96" s="68">
        <v>0</v>
      </c>
      <c r="S96" s="68">
        <f t="shared" si="9"/>
        <v>0</v>
      </c>
      <c r="T96" s="68">
        <v>0</v>
      </c>
      <c r="U96" s="69">
        <f t="shared" si="10"/>
        <v>106610.62</v>
      </c>
      <c r="V96" s="1">
        <v>0</v>
      </c>
      <c r="W96" s="62">
        <f t="shared" si="11"/>
        <v>106610.62</v>
      </c>
    </row>
    <row r="97" spans="1:23" ht="12.75" hidden="1" outlineLevel="1">
      <c r="A97" s="1" t="s">
        <v>1041</v>
      </c>
      <c r="C97" s="1" t="s">
        <v>1042</v>
      </c>
      <c r="D97" s="3" t="s">
        <v>1043</v>
      </c>
      <c r="E97" s="1">
        <v>3739612.67</v>
      </c>
      <c r="F97" s="1">
        <v>0</v>
      </c>
      <c r="G97" s="68">
        <f t="shared" si="6"/>
        <v>3739612.67</v>
      </c>
      <c r="H97" s="68">
        <v>0</v>
      </c>
      <c r="I97" s="68">
        <v>0</v>
      </c>
      <c r="J97" s="68">
        <v>0</v>
      </c>
      <c r="K97" s="68">
        <f t="shared" si="7"/>
        <v>0</v>
      </c>
      <c r="L97" s="68">
        <v>0</v>
      </c>
      <c r="M97" s="68">
        <v>0</v>
      </c>
      <c r="N97" s="68">
        <f t="shared" si="8"/>
        <v>0</v>
      </c>
      <c r="O97" s="68">
        <v>0</v>
      </c>
      <c r="P97" s="68">
        <v>0</v>
      </c>
      <c r="Q97" s="68">
        <v>0</v>
      </c>
      <c r="R97" s="68">
        <v>0</v>
      </c>
      <c r="S97" s="68">
        <f t="shared" si="9"/>
        <v>0</v>
      </c>
      <c r="T97" s="68">
        <v>0</v>
      </c>
      <c r="U97" s="69">
        <f t="shared" si="10"/>
        <v>3739612.67</v>
      </c>
      <c r="V97" s="1">
        <v>0</v>
      </c>
      <c r="W97" s="62">
        <f t="shared" si="11"/>
        <v>3739612.67</v>
      </c>
    </row>
    <row r="98" spans="1:23" ht="12.75" hidden="1" outlineLevel="1">
      <c r="A98" s="1" t="s">
        <v>1044</v>
      </c>
      <c r="C98" s="1" t="s">
        <v>1045</v>
      </c>
      <c r="D98" s="3" t="s">
        <v>1046</v>
      </c>
      <c r="E98" s="1">
        <v>98512577.27</v>
      </c>
      <c r="F98" s="1">
        <v>0</v>
      </c>
      <c r="G98" s="68">
        <f t="shared" si="6"/>
        <v>98512577.27</v>
      </c>
      <c r="H98" s="68">
        <v>0</v>
      </c>
      <c r="I98" s="68">
        <v>0</v>
      </c>
      <c r="J98" s="68">
        <v>0</v>
      </c>
      <c r="K98" s="68">
        <f t="shared" si="7"/>
        <v>0</v>
      </c>
      <c r="L98" s="68">
        <v>0</v>
      </c>
      <c r="M98" s="68">
        <v>0</v>
      </c>
      <c r="N98" s="68">
        <f t="shared" si="8"/>
        <v>0</v>
      </c>
      <c r="O98" s="68">
        <v>0</v>
      </c>
      <c r="P98" s="68">
        <v>0</v>
      </c>
      <c r="Q98" s="68">
        <v>0</v>
      </c>
      <c r="R98" s="68">
        <v>0</v>
      </c>
      <c r="S98" s="68">
        <f t="shared" si="9"/>
        <v>0</v>
      </c>
      <c r="T98" s="68">
        <v>0</v>
      </c>
      <c r="U98" s="69">
        <f t="shared" si="10"/>
        <v>98512577.27</v>
      </c>
      <c r="V98" s="1">
        <v>0</v>
      </c>
      <c r="W98" s="62">
        <f t="shared" si="11"/>
        <v>98512577.27</v>
      </c>
    </row>
    <row r="99" spans="1:23" ht="12.75" hidden="1" outlineLevel="1">
      <c r="A99" s="1" t="s">
        <v>1047</v>
      </c>
      <c r="C99" s="1" t="s">
        <v>1048</v>
      </c>
      <c r="D99" s="3" t="s">
        <v>1049</v>
      </c>
      <c r="E99" s="1">
        <v>-7387958.31</v>
      </c>
      <c r="F99" s="1">
        <v>0</v>
      </c>
      <c r="G99" s="68">
        <f t="shared" si="6"/>
        <v>-7387958.31</v>
      </c>
      <c r="H99" s="68">
        <v>0</v>
      </c>
      <c r="I99" s="68">
        <v>0</v>
      </c>
      <c r="J99" s="68">
        <v>0</v>
      </c>
      <c r="K99" s="68">
        <f t="shared" si="7"/>
        <v>0</v>
      </c>
      <c r="L99" s="68">
        <v>0</v>
      </c>
      <c r="M99" s="68">
        <v>0</v>
      </c>
      <c r="N99" s="68">
        <f t="shared" si="8"/>
        <v>0</v>
      </c>
      <c r="O99" s="68">
        <v>0</v>
      </c>
      <c r="P99" s="68">
        <v>0</v>
      </c>
      <c r="Q99" s="68">
        <v>0</v>
      </c>
      <c r="R99" s="68">
        <v>0</v>
      </c>
      <c r="S99" s="68">
        <f t="shared" si="9"/>
        <v>0</v>
      </c>
      <c r="T99" s="68">
        <v>0</v>
      </c>
      <c r="U99" s="69">
        <f t="shared" si="10"/>
        <v>-7387958.31</v>
      </c>
      <c r="V99" s="1">
        <v>0</v>
      </c>
      <c r="W99" s="62">
        <f t="shared" si="11"/>
        <v>-7387958.31</v>
      </c>
    </row>
    <row r="100" spans="1:23" ht="12.75" hidden="1" outlineLevel="1">
      <c r="A100" s="1" t="s">
        <v>1050</v>
      </c>
      <c r="C100" s="1" t="s">
        <v>1051</v>
      </c>
      <c r="D100" s="3" t="s">
        <v>3380</v>
      </c>
      <c r="E100" s="1">
        <v>17189630.21</v>
      </c>
      <c r="F100" s="1">
        <v>0</v>
      </c>
      <c r="G100" s="68">
        <f t="shared" si="6"/>
        <v>17189630.21</v>
      </c>
      <c r="H100" s="68">
        <v>0</v>
      </c>
      <c r="I100" s="68">
        <v>0</v>
      </c>
      <c r="J100" s="68">
        <v>0</v>
      </c>
      <c r="K100" s="68">
        <f t="shared" si="7"/>
        <v>0</v>
      </c>
      <c r="L100" s="68">
        <v>0</v>
      </c>
      <c r="M100" s="68">
        <v>0</v>
      </c>
      <c r="N100" s="68">
        <f t="shared" si="8"/>
        <v>0</v>
      </c>
      <c r="O100" s="68">
        <v>0</v>
      </c>
      <c r="P100" s="68">
        <v>0</v>
      </c>
      <c r="Q100" s="68">
        <v>0</v>
      </c>
      <c r="R100" s="68">
        <v>0</v>
      </c>
      <c r="S100" s="68">
        <f t="shared" si="9"/>
        <v>0</v>
      </c>
      <c r="T100" s="68">
        <v>0</v>
      </c>
      <c r="U100" s="69">
        <f t="shared" si="10"/>
        <v>17189630.21</v>
      </c>
      <c r="V100" s="1">
        <v>0</v>
      </c>
      <c r="W100" s="62">
        <f t="shared" si="11"/>
        <v>17189630.21</v>
      </c>
    </row>
    <row r="101" spans="1:23" ht="12.75" hidden="1" outlineLevel="1">
      <c r="A101" s="1" t="s">
        <v>3381</v>
      </c>
      <c r="C101" s="1" t="s">
        <v>3382</v>
      </c>
      <c r="D101" s="3" t="s">
        <v>3383</v>
      </c>
      <c r="E101" s="1">
        <v>4188675.64</v>
      </c>
      <c r="F101" s="1">
        <v>0</v>
      </c>
      <c r="G101" s="68">
        <f t="shared" si="6"/>
        <v>4188675.64</v>
      </c>
      <c r="H101" s="68">
        <v>0</v>
      </c>
      <c r="I101" s="68">
        <v>0</v>
      </c>
      <c r="J101" s="68">
        <v>0</v>
      </c>
      <c r="K101" s="68">
        <f t="shared" si="7"/>
        <v>0</v>
      </c>
      <c r="L101" s="68">
        <v>0</v>
      </c>
      <c r="M101" s="68">
        <v>0</v>
      </c>
      <c r="N101" s="68">
        <f t="shared" si="8"/>
        <v>0</v>
      </c>
      <c r="O101" s="68">
        <v>0</v>
      </c>
      <c r="P101" s="68">
        <v>0</v>
      </c>
      <c r="Q101" s="68">
        <v>0</v>
      </c>
      <c r="R101" s="68">
        <v>0</v>
      </c>
      <c r="S101" s="68">
        <f t="shared" si="9"/>
        <v>0</v>
      </c>
      <c r="T101" s="68">
        <v>0</v>
      </c>
      <c r="U101" s="69">
        <f t="shared" si="10"/>
        <v>4188675.64</v>
      </c>
      <c r="V101" s="1">
        <v>0</v>
      </c>
      <c r="W101" s="62">
        <f t="shared" si="11"/>
        <v>4188675.64</v>
      </c>
    </row>
    <row r="102" spans="1:23" ht="12.75" hidden="1" outlineLevel="1">
      <c r="A102" s="1" t="s">
        <v>3384</v>
      </c>
      <c r="C102" s="1" t="s">
        <v>3385</v>
      </c>
      <c r="D102" s="3" t="s">
        <v>3386</v>
      </c>
      <c r="E102" s="1">
        <v>3010299.1</v>
      </c>
      <c r="F102" s="1">
        <v>0</v>
      </c>
      <c r="G102" s="68">
        <f t="shared" si="6"/>
        <v>3010299.1</v>
      </c>
      <c r="H102" s="68">
        <v>0</v>
      </c>
      <c r="I102" s="68">
        <v>0</v>
      </c>
      <c r="J102" s="68">
        <v>0</v>
      </c>
      <c r="K102" s="68">
        <f t="shared" si="7"/>
        <v>0</v>
      </c>
      <c r="L102" s="68">
        <v>0</v>
      </c>
      <c r="M102" s="68">
        <v>0</v>
      </c>
      <c r="N102" s="68">
        <f t="shared" si="8"/>
        <v>0</v>
      </c>
      <c r="O102" s="68">
        <v>0</v>
      </c>
      <c r="P102" s="68">
        <v>0</v>
      </c>
      <c r="Q102" s="68">
        <v>0</v>
      </c>
      <c r="R102" s="68">
        <v>0</v>
      </c>
      <c r="S102" s="68">
        <f t="shared" si="9"/>
        <v>0</v>
      </c>
      <c r="T102" s="68">
        <v>0</v>
      </c>
      <c r="U102" s="69">
        <f t="shared" si="10"/>
        <v>3010299.1</v>
      </c>
      <c r="V102" s="1">
        <v>0</v>
      </c>
      <c r="W102" s="62">
        <f t="shared" si="11"/>
        <v>3010299.1</v>
      </c>
    </row>
    <row r="103" spans="1:23" ht="12.75" hidden="1" outlineLevel="1">
      <c r="A103" s="1" t="s">
        <v>3387</v>
      </c>
      <c r="C103" s="1" t="s">
        <v>3388</v>
      </c>
      <c r="D103" s="3" t="s">
        <v>3389</v>
      </c>
      <c r="E103" s="1">
        <v>2934107.31</v>
      </c>
      <c r="F103" s="1">
        <v>0</v>
      </c>
      <c r="G103" s="68">
        <f t="shared" si="6"/>
        <v>2934107.31</v>
      </c>
      <c r="H103" s="68">
        <v>0</v>
      </c>
      <c r="I103" s="68">
        <v>0</v>
      </c>
      <c r="J103" s="68">
        <v>0</v>
      </c>
      <c r="K103" s="68">
        <f t="shared" si="7"/>
        <v>0</v>
      </c>
      <c r="L103" s="68">
        <v>0</v>
      </c>
      <c r="M103" s="68">
        <v>0</v>
      </c>
      <c r="N103" s="68">
        <f t="shared" si="8"/>
        <v>0</v>
      </c>
      <c r="O103" s="68">
        <v>0</v>
      </c>
      <c r="P103" s="68">
        <v>0</v>
      </c>
      <c r="Q103" s="68">
        <v>0</v>
      </c>
      <c r="R103" s="68">
        <v>0</v>
      </c>
      <c r="S103" s="68">
        <f t="shared" si="9"/>
        <v>0</v>
      </c>
      <c r="T103" s="68">
        <v>0</v>
      </c>
      <c r="U103" s="69">
        <f t="shared" si="10"/>
        <v>2934107.31</v>
      </c>
      <c r="V103" s="1">
        <v>0</v>
      </c>
      <c r="W103" s="62">
        <f t="shared" si="11"/>
        <v>2934107.31</v>
      </c>
    </row>
    <row r="104" spans="1:23" ht="12.75" hidden="1" outlineLevel="1">
      <c r="A104" s="1" t="s">
        <v>3390</v>
      </c>
      <c r="C104" s="1" t="s">
        <v>3391</v>
      </c>
      <c r="D104" s="3" t="s">
        <v>3392</v>
      </c>
      <c r="E104" s="1">
        <v>-477704.9</v>
      </c>
      <c r="F104" s="1">
        <v>0</v>
      </c>
      <c r="G104" s="68">
        <f t="shared" si="6"/>
        <v>-477704.9</v>
      </c>
      <c r="H104" s="68">
        <v>0</v>
      </c>
      <c r="I104" s="68">
        <v>0</v>
      </c>
      <c r="J104" s="68">
        <v>0</v>
      </c>
      <c r="K104" s="68">
        <f t="shared" si="7"/>
        <v>0</v>
      </c>
      <c r="L104" s="68">
        <v>0</v>
      </c>
      <c r="M104" s="68">
        <v>0</v>
      </c>
      <c r="N104" s="68">
        <f t="shared" si="8"/>
        <v>0</v>
      </c>
      <c r="O104" s="68">
        <v>0</v>
      </c>
      <c r="P104" s="68">
        <v>0</v>
      </c>
      <c r="Q104" s="68">
        <v>0</v>
      </c>
      <c r="R104" s="68">
        <v>0</v>
      </c>
      <c r="S104" s="68">
        <f t="shared" si="9"/>
        <v>0</v>
      </c>
      <c r="T104" s="68">
        <v>0</v>
      </c>
      <c r="U104" s="69">
        <f t="shared" si="10"/>
        <v>-477704.9</v>
      </c>
      <c r="V104" s="1">
        <v>0</v>
      </c>
      <c r="W104" s="62">
        <f t="shared" si="11"/>
        <v>-477704.9</v>
      </c>
    </row>
    <row r="105" spans="1:23" ht="12.75" hidden="1" outlineLevel="1">
      <c r="A105" s="1" t="s">
        <v>3393</v>
      </c>
      <c r="C105" s="1" t="s">
        <v>3394</v>
      </c>
      <c r="D105" s="3" t="s">
        <v>3395</v>
      </c>
      <c r="E105" s="1">
        <v>-1032009.64</v>
      </c>
      <c r="F105" s="1">
        <v>0</v>
      </c>
      <c r="G105" s="68">
        <f t="shared" si="6"/>
        <v>-1032009.64</v>
      </c>
      <c r="H105" s="68">
        <v>0</v>
      </c>
      <c r="I105" s="68">
        <v>0</v>
      </c>
      <c r="J105" s="68">
        <v>0</v>
      </c>
      <c r="K105" s="68">
        <f t="shared" si="7"/>
        <v>0</v>
      </c>
      <c r="L105" s="68">
        <v>0</v>
      </c>
      <c r="M105" s="68">
        <v>0</v>
      </c>
      <c r="N105" s="68">
        <f t="shared" si="8"/>
        <v>0</v>
      </c>
      <c r="O105" s="68">
        <v>0</v>
      </c>
      <c r="P105" s="68">
        <v>0</v>
      </c>
      <c r="Q105" s="68">
        <v>0</v>
      </c>
      <c r="R105" s="68">
        <v>0</v>
      </c>
      <c r="S105" s="68">
        <f t="shared" si="9"/>
        <v>0</v>
      </c>
      <c r="T105" s="68">
        <v>0</v>
      </c>
      <c r="U105" s="69">
        <f t="shared" si="10"/>
        <v>-1032009.64</v>
      </c>
      <c r="V105" s="1">
        <v>0</v>
      </c>
      <c r="W105" s="62">
        <f t="shared" si="11"/>
        <v>-1032009.64</v>
      </c>
    </row>
    <row r="106" spans="1:23" ht="12.75" hidden="1" outlineLevel="1">
      <c r="A106" s="1" t="s">
        <v>3396</v>
      </c>
      <c r="C106" s="1" t="s">
        <v>3397</v>
      </c>
      <c r="D106" s="3" t="s">
        <v>3398</v>
      </c>
      <c r="E106" s="1">
        <v>-205452530.18</v>
      </c>
      <c r="F106" s="1">
        <v>0</v>
      </c>
      <c r="G106" s="68">
        <f t="shared" si="6"/>
        <v>-205452530.18</v>
      </c>
      <c r="H106" s="68">
        <v>0</v>
      </c>
      <c r="I106" s="68">
        <v>0</v>
      </c>
      <c r="J106" s="68">
        <v>0</v>
      </c>
      <c r="K106" s="68">
        <f t="shared" si="7"/>
        <v>0</v>
      </c>
      <c r="L106" s="68">
        <v>0</v>
      </c>
      <c r="M106" s="68">
        <v>0</v>
      </c>
      <c r="N106" s="68">
        <f t="shared" si="8"/>
        <v>0</v>
      </c>
      <c r="O106" s="68">
        <v>0</v>
      </c>
      <c r="P106" s="68">
        <v>0</v>
      </c>
      <c r="Q106" s="68">
        <v>0</v>
      </c>
      <c r="R106" s="68">
        <v>0</v>
      </c>
      <c r="S106" s="68">
        <f t="shared" si="9"/>
        <v>0</v>
      </c>
      <c r="T106" s="68">
        <v>0</v>
      </c>
      <c r="U106" s="69">
        <f t="shared" si="10"/>
        <v>-205452530.18</v>
      </c>
      <c r="V106" s="1">
        <v>0</v>
      </c>
      <c r="W106" s="62">
        <f t="shared" si="11"/>
        <v>-205452530.18</v>
      </c>
    </row>
    <row r="107" spans="1:23" ht="12.75" hidden="1" outlineLevel="1">
      <c r="A107" s="1" t="s">
        <v>3399</v>
      </c>
      <c r="C107" s="1" t="s">
        <v>3400</v>
      </c>
      <c r="D107" s="3" t="s">
        <v>3401</v>
      </c>
      <c r="E107" s="1">
        <v>-1710822.04</v>
      </c>
      <c r="F107" s="1">
        <v>0</v>
      </c>
      <c r="G107" s="68">
        <f t="shared" si="6"/>
        <v>-1710822.04</v>
      </c>
      <c r="H107" s="68">
        <v>0</v>
      </c>
      <c r="I107" s="68">
        <v>0</v>
      </c>
      <c r="J107" s="68">
        <v>0</v>
      </c>
      <c r="K107" s="68">
        <f t="shared" si="7"/>
        <v>0</v>
      </c>
      <c r="L107" s="68">
        <v>0</v>
      </c>
      <c r="M107" s="68">
        <v>0</v>
      </c>
      <c r="N107" s="68">
        <f t="shared" si="8"/>
        <v>0</v>
      </c>
      <c r="O107" s="68">
        <v>0</v>
      </c>
      <c r="P107" s="68">
        <v>0</v>
      </c>
      <c r="Q107" s="68">
        <v>0</v>
      </c>
      <c r="R107" s="68">
        <v>0</v>
      </c>
      <c r="S107" s="68">
        <f t="shared" si="9"/>
        <v>0</v>
      </c>
      <c r="T107" s="68">
        <v>0</v>
      </c>
      <c r="U107" s="69">
        <f t="shared" si="10"/>
        <v>-1710822.04</v>
      </c>
      <c r="V107" s="1">
        <v>0</v>
      </c>
      <c r="W107" s="62">
        <f t="shared" si="11"/>
        <v>-1710822.04</v>
      </c>
    </row>
    <row r="108" spans="1:23" ht="12.75" hidden="1" outlineLevel="1">
      <c r="A108" s="1" t="s">
        <v>3402</v>
      </c>
      <c r="C108" s="1" t="s">
        <v>3403</v>
      </c>
      <c r="D108" s="3" t="s">
        <v>3404</v>
      </c>
      <c r="E108" s="1">
        <v>-150363.19</v>
      </c>
      <c r="F108" s="1">
        <v>0</v>
      </c>
      <c r="G108" s="68">
        <f t="shared" si="6"/>
        <v>-150363.19</v>
      </c>
      <c r="H108" s="68">
        <v>0</v>
      </c>
      <c r="I108" s="68">
        <v>0</v>
      </c>
      <c r="J108" s="68">
        <v>0</v>
      </c>
      <c r="K108" s="68">
        <f t="shared" si="7"/>
        <v>0</v>
      </c>
      <c r="L108" s="68">
        <v>0</v>
      </c>
      <c r="M108" s="68">
        <v>0</v>
      </c>
      <c r="N108" s="68">
        <f t="shared" si="8"/>
        <v>0</v>
      </c>
      <c r="O108" s="68">
        <v>0</v>
      </c>
      <c r="P108" s="68">
        <v>0</v>
      </c>
      <c r="Q108" s="68">
        <v>0</v>
      </c>
      <c r="R108" s="68">
        <v>0</v>
      </c>
      <c r="S108" s="68">
        <f t="shared" si="9"/>
        <v>0</v>
      </c>
      <c r="T108" s="68">
        <v>0</v>
      </c>
      <c r="U108" s="69">
        <f t="shared" si="10"/>
        <v>-150363.19</v>
      </c>
      <c r="V108" s="1">
        <v>0</v>
      </c>
      <c r="W108" s="62">
        <f t="shared" si="11"/>
        <v>-150363.19</v>
      </c>
    </row>
    <row r="109" spans="1:23" ht="12.75" hidden="1" outlineLevel="1">
      <c r="A109" s="1" t="s">
        <v>3405</v>
      </c>
      <c r="C109" s="1" t="s">
        <v>3406</v>
      </c>
      <c r="D109" s="3" t="s">
        <v>3407</v>
      </c>
      <c r="E109" s="1">
        <v>-121611.44</v>
      </c>
      <c r="F109" s="1">
        <v>0</v>
      </c>
      <c r="G109" s="68">
        <f t="shared" si="6"/>
        <v>-121611.44</v>
      </c>
      <c r="H109" s="68">
        <v>0</v>
      </c>
      <c r="I109" s="68">
        <v>0</v>
      </c>
      <c r="J109" s="68">
        <v>0</v>
      </c>
      <c r="K109" s="68">
        <f t="shared" si="7"/>
        <v>0</v>
      </c>
      <c r="L109" s="68">
        <v>0</v>
      </c>
      <c r="M109" s="68">
        <v>0</v>
      </c>
      <c r="N109" s="68">
        <f t="shared" si="8"/>
        <v>0</v>
      </c>
      <c r="O109" s="68">
        <v>0</v>
      </c>
      <c r="P109" s="68">
        <v>0</v>
      </c>
      <c r="Q109" s="68">
        <v>0</v>
      </c>
      <c r="R109" s="68">
        <v>0</v>
      </c>
      <c r="S109" s="68">
        <f t="shared" si="9"/>
        <v>0</v>
      </c>
      <c r="T109" s="68">
        <v>0</v>
      </c>
      <c r="U109" s="69">
        <f t="shared" si="10"/>
        <v>-121611.44</v>
      </c>
      <c r="V109" s="1">
        <v>0</v>
      </c>
      <c r="W109" s="62">
        <f t="shared" si="11"/>
        <v>-121611.44</v>
      </c>
    </row>
    <row r="110" spans="1:23" ht="12.75" hidden="1" outlineLevel="1">
      <c r="A110" s="1" t="s">
        <v>3408</v>
      </c>
      <c r="C110" s="1" t="s">
        <v>3409</v>
      </c>
      <c r="D110" s="3" t="s">
        <v>3410</v>
      </c>
      <c r="E110" s="1">
        <v>172189137.86</v>
      </c>
      <c r="F110" s="1">
        <v>0</v>
      </c>
      <c r="G110" s="68">
        <f t="shared" si="6"/>
        <v>172189137.86</v>
      </c>
      <c r="H110" s="68">
        <v>0</v>
      </c>
      <c r="I110" s="68">
        <v>0</v>
      </c>
      <c r="J110" s="68">
        <v>0</v>
      </c>
      <c r="K110" s="68">
        <f t="shared" si="7"/>
        <v>0</v>
      </c>
      <c r="L110" s="68">
        <v>0</v>
      </c>
      <c r="M110" s="68">
        <v>0</v>
      </c>
      <c r="N110" s="68">
        <f t="shared" si="8"/>
        <v>0</v>
      </c>
      <c r="O110" s="68">
        <v>0</v>
      </c>
      <c r="P110" s="68">
        <v>0</v>
      </c>
      <c r="Q110" s="68">
        <v>0</v>
      </c>
      <c r="R110" s="68">
        <v>0</v>
      </c>
      <c r="S110" s="68">
        <f t="shared" si="9"/>
        <v>0</v>
      </c>
      <c r="T110" s="68">
        <v>0</v>
      </c>
      <c r="U110" s="69">
        <f t="shared" si="10"/>
        <v>172189137.86</v>
      </c>
      <c r="V110" s="1">
        <v>0</v>
      </c>
      <c r="W110" s="62">
        <f t="shared" si="11"/>
        <v>172189137.86</v>
      </c>
    </row>
    <row r="111" spans="1:23" ht="12.75" hidden="1" outlineLevel="1">
      <c r="A111" s="1" t="s">
        <v>3411</v>
      </c>
      <c r="C111" s="1" t="s">
        <v>3412</v>
      </c>
      <c r="D111" s="3" t="s">
        <v>3413</v>
      </c>
      <c r="E111" s="1">
        <v>15541291.27</v>
      </c>
      <c r="F111" s="1">
        <v>0</v>
      </c>
      <c r="G111" s="68">
        <f t="shared" si="6"/>
        <v>15541291.27</v>
      </c>
      <c r="H111" s="68">
        <v>0</v>
      </c>
      <c r="I111" s="68">
        <v>0</v>
      </c>
      <c r="J111" s="68">
        <v>0</v>
      </c>
      <c r="K111" s="68">
        <f t="shared" si="7"/>
        <v>0</v>
      </c>
      <c r="L111" s="68">
        <v>0</v>
      </c>
      <c r="M111" s="68">
        <v>0</v>
      </c>
      <c r="N111" s="68">
        <f t="shared" si="8"/>
        <v>0</v>
      </c>
      <c r="O111" s="68">
        <v>0</v>
      </c>
      <c r="P111" s="68">
        <v>0</v>
      </c>
      <c r="Q111" s="68">
        <v>0</v>
      </c>
      <c r="R111" s="68">
        <v>0</v>
      </c>
      <c r="S111" s="68">
        <f t="shared" si="9"/>
        <v>0</v>
      </c>
      <c r="T111" s="68">
        <v>0</v>
      </c>
      <c r="U111" s="69">
        <f t="shared" si="10"/>
        <v>15541291.27</v>
      </c>
      <c r="V111" s="1">
        <v>0</v>
      </c>
      <c r="W111" s="62">
        <f t="shared" si="11"/>
        <v>15541291.27</v>
      </c>
    </row>
    <row r="112" spans="1:23" ht="12.75" hidden="1" outlineLevel="1">
      <c r="A112" s="1" t="s">
        <v>3414</v>
      </c>
      <c r="C112" s="1" t="s">
        <v>3415</v>
      </c>
      <c r="D112" s="3" t="s">
        <v>3416</v>
      </c>
      <c r="E112" s="1">
        <v>14965262.54</v>
      </c>
      <c r="F112" s="1">
        <v>0</v>
      </c>
      <c r="G112" s="68">
        <f t="shared" si="6"/>
        <v>14965262.54</v>
      </c>
      <c r="H112" s="68">
        <v>0</v>
      </c>
      <c r="I112" s="68">
        <v>0</v>
      </c>
      <c r="J112" s="68">
        <v>0</v>
      </c>
      <c r="K112" s="68">
        <f t="shared" si="7"/>
        <v>0</v>
      </c>
      <c r="L112" s="68">
        <v>0</v>
      </c>
      <c r="M112" s="68">
        <v>0</v>
      </c>
      <c r="N112" s="68">
        <f t="shared" si="8"/>
        <v>0</v>
      </c>
      <c r="O112" s="68">
        <v>0</v>
      </c>
      <c r="P112" s="68">
        <v>0</v>
      </c>
      <c r="Q112" s="68">
        <v>0</v>
      </c>
      <c r="R112" s="68">
        <v>0</v>
      </c>
      <c r="S112" s="68">
        <f t="shared" si="9"/>
        <v>0</v>
      </c>
      <c r="T112" s="68">
        <v>0</v>
      </c>
      <c r="U112" s="69">
        <f t="shared" si="10"/>
        <v>14965262.54</v>
      </c>
      <c r="V112" s="1">
        <v>0</v>
      </c>
      <c r="W112" s="62">
        <f t="shared" si="11"/>
        <v>14965262.54</v>
      </c>
    </row>
    <row r="113" spans="1:23" ht="12.75" hidden="1" outlineLevel="1">
      <c r="A113" s="1" t="s">
        <v>3417</v>
      </c>
      <c r="C113" s="1" t="s">
        <v>3418</v>
      </c>
      <c r="D113" s="3" t="s">
        <v>3419</v>
      </c>
      <c r="E113" s="1">
        <v>3664663.77</v>
      </c>
      <c r="F113" s="1">
        <v>0</v>
      </c>
      <c r="G113" s="68">
        <f t="shared" si="6"/>
        <v>3664663.77</v>
      </c>
      <c r="H113" s="68">
        <v>0</v>
      </c>
      <c r="I113" s="68">
        <v>0</v>
      </c>
      <c r="J113" s="68">
        <v>0</v>
      </c>
      <c r="K113" s="68">
        <f t="shared" si="7"/>
        <v>0</v>
      </c>
      <c r="L113" s="68">
        <v>0</v>
      </c>
      <c r="M113" s="68">
        <v>0</v>
      </c>
      <c r="N113" s="68">
        <f t="shared" si="8"/>
        <v>0</v>
      </c>
      <c r="O113" s="68">
        <v>0</v>
      </c>
      <c r="P113" s="68">
        <v>0</v>
      </c>
      <c r="Q113" s="68">
        <v>0</v>
      </c>
      <c r="R113" s="68">
        <v>0</v>
      </c>
      <c r="S113" s="68">
        <f t="shared" si="9"/>
        <v>0</v>
      </c>
      <c r="T113" s="68">
        <v>0</v>
      </c>
      <c r="U113" s="69">
        <f t="shared" si="10"/>
        <v>3664663.77</v>
      </c>
      <c r="V113" s="1">
        <v>0</v>
      </c>
      <c r="W113" s="62">
        <f t="shared" si="11"/>
        <v>3664663.77</v>
      </c>
    </row>
    <row r="114" spans="1:23" ht="12.75" hidden="1" outlineLevel="1">
      <c r="A114" s="1" t="s">
        <v>3420</v>
      </c>
      <c r="C114" s="1" t="s">
        <v>3421</v>
      </c>
      <c r="D114" s="3" t="s">
        <v>3422</v>
      </c>
      <c r="E114" s="1">
        <v>-133048545.01</v>
      </c>
      <c r="F114" s="1">
        <v>0</v>
      </c>
      <c r="G114" s="68">
        <f t="shared" si="6"/>
        <v>-133048545.01</v>
      </c>
      <c r="H114" s="68">
        <v>0</v>
      </c>
      <c r="I114" s="68">
        <v>0</v>
      </c>
      <c r="J114" s="68">
        <v>0</v>
      </c>
      <c r="K114" s="68">
        <f t="shared" si="7"/>
        <v>0</v>
      </c>
      <c r="L114" s="68">
        <v>0</v>
      </c>
      <c r="M114" s="68">
        <v>0</v>
      </c>
      <c r="N114" s="68">
        <f t="shared" si="8"/>
        <v>0</v>
      </c>
      <c r="O114" s="68">
        <v>0</v>
      </c>
      <c r="P114" s="68">
        <v>0</v>
      </c>
      <c r="Q114" s="68">
        <v>0</v>
      </c>
      <c r="R114" s="68">
        <v>0</v>
      </c>
      <c r="S114" s="68">
        <f t="shared" si="9"/>
        <v>0</v>
      </c>
      <c r="T114" s="68">
        <v>0</v>
      </c>
      <c r="U114" s="69">
        <f t="shared" si="10"/>
        <v>-133048545.01</v>
      </c>
      <c r="V114" s="1">
        <v>0</v>
      </c>
      <c r="W114" s="62">
        <f t="shared" si="11"/>
        <v>-133048545.01</v>
      </c>
    </row>
    <row r="115" spans="1:23" ht="12.75" hidden="1" outlineLevel="1">
      <c r="A115" s="1" t="s">
        <v>3423</v>
      </c>
      <c r="C115" s="1" t="s">
        <v>3424</v>
      </c>
      <c r="D115" s="3" t="s">
        <v>3425</v>
      </c>
      <c r="E115" s="1">
        <v>-9258058.5</v>
      </c>
      <c r="F115" s="1">
        <v>0</v>
      </c>
      <c r="G115" s="68">
        <f t="shared" si="6"/>
        <v>-9258058.5</v>
      </c>
      <c r="H115" s="68">
        <v>0</v>
      </c>
      <c r="I115" s="68">
        <v>0</v>
      </c>
      <c r="J115" s="68">
        <v>0</v>
      </c>
      <c r="K115" s="68">
        <f t="shared" si="7"/>
        <v>0</v>
      </c>
      <c r="L115" s="68">
        <v>0</v>
      </c>
      <c r="M115" s="68">
        <v>0</v>
      </c>
      <c r="N115" s="68">
        <f t="shared" si="8"/>
        <v>0</v>
      </c>
      <c r="O115" s="68">
        <v>0</v>
      </c>
      <c r="P115" s="68">
        <v>0</v>
      </c>
      <c r="Q115" s="68">
        <v>0</v>
      </c>
      <c r="R115" s="68">
        <v>0</v>
      </c>
      <c r="S115" s="68">
        <f t="shared" si="9"/>
        <v>0</v>
      </c>
      <c r="T115" s="68">
        <v>0</v>
      </c>
      <c r="U115" s="69">
        <f t="shared" si="10"/>
        <v>-9258058.5</v>
      </c>
      <c r="V115" s="1">
        <v>0</v>
      </c>
      <c r="W115" s="62">
        <f t="shared" si="11"/>
        <v>-9258058.5</v>
      </c>
    </row>
    <row r="116" spans="1:23" ht="12.75" hidden="1" outlineLevel="1">
      <c r="A116" s="1" t="s">
        <v>3426</v>
      </c>
      <c r="C116" s="1" t="s">
        <v>3427</v>
      </c>
      <c r="D116" s="3" t="s">
        <v>3428</v>
      </c>
      <c r="E116" s="1">
        <v>119164124.81</v>
      </c>
      <c r="F116" s="1">
        <v>0</v>
      </c>
      <c r="G116" s="68">
        <f t="shared" si="6"/>
        <v>119164124.81</v>
      </c>
      <c r="H116" s="68">
        <v>0</v>
      </c>
      <c r="I116" s="68">
        <v>0</v>
      </c>
      <c r="J116" s="68">
        <v>0</v>
      </c>
      <c r="K116" s="68">
        <f t="shared" si="7"/>
        <v>0</v>
      </c>
      <c r="L116" s="68">
        <v>0</v>
      </c>
      <c r="M116" s="68">
        <v>0</v>
      </c>
      <c r="N116" s="68">
        <f t="shared" si="8"/>
        <v>0</v>
      </c>
      <c r="O116" s="68">
        <v>0</v>
      </c>
      <c r="P116" s="68">
        <v>0</v>
      </c>
      <c r="Q116" s="68">
        <v>0</v>
      </c>
      <c r="R116" s="68">
        <v>0</v>
      </c>
      <c r="S116" s="68">
        <f t="shared" si="9"/>
        <v>0</v>
      </c>
      <c r="T116" s="68">
        <v>0</v>
      </c>
      <c r="U116" s="69">
        <f t="shared" si="10"/>
        <v>119164124.81</v>
      </c>
      <c r="V116" s="1">
        <v>0</v>
      </c>
      <c r="W116" s="62">
        <f t="shared" si="11"/>
        <v>119164124.81</v>
      </c>
    </row>
    <row r="117" spans="1:23" ht="12.75" hidden="1" outlineLevel="1">
      <c r="A117" s="1" t="s">
        <v>3429</v>
      </c>
      <c r="C117" s="1" t="s">
        <v>3430</v>
      </c>
      <c r="D117" s="3" t="s">
        <v>3431</v>
      </c>
      <c r="E117" s="1">
        <v>20431878.7</v>
      </c>
      <c r="F117" s="1">
        <v>0</v>
      </c>
      <c r="G117" s="68">
        <f t="shared" si="6"/>
        <v>20431878.7</v>
      </c>
      <c r="H117" s="68">
        <v>0</v>
      </c>
      <c r="I117" s="68">
        <v>0</v>
      </c>
      <c r="J117" s="68">
        <v>0</v>
      </c>
      <c r="K117" s="68">
        <f t="shared" si="7"/>
        <v>0</v>
      </c>
      <c r="L117" s="68">
        <v>0</v>
      </c>
      <c r="M117" s="68">
        <v>0</v>
      </c>
      <c r="N117" s="68">
        <f t="shared" si="8"/>
        <v>0</v>
      </c>
      <c r="O117" s="68">
        <v>0</v>
      </c>
      <c r="P117" s="68">
        <v>0</v>
      </c>
      <c r="Q117" s="68">
        <v>0</v>
      </c>
      <c r="R117" s="68">
        <v>0</v>
      </c>
      <c r="S117" s="68">
        <f t="shared" si="9"/>
        <v>0</v>
      </c>
      <c r="T117" s="68">
        <v>0</v>
      </c>
      <c r="U117" s="69">
        <f t="shared" si="10"/>
        <v>20431878.7</v>
      </c>
      <c r="V117" s="1">
        <v>0</v>
      </c>
      <c r="W117" s="62">
        <f t="shared" si="11"/>
        <v>20431878.7</v>
      </c>
    </row>
    <row r="118" spans="1:23" ht="12.75" hidden="1" outlineLevel="1">
      <c r="A118" s="1" t="s">
        <v>3432</v>
      </c>
      <c r="C118" s="1" t="s">
        <v>3433</v>
      </c>
      <c r="D118" s="3" t="s">
        <v>3434</v>
      </c>
      <c r="E118" s="1">
        <v>-44210158.15</v>
      </c>
      <c r="F118" s="1">
        <v>0</v>
      </c>
      <c r="G118" s="68">
        <f t="shared" si="6"/>
        <v>-44210158.15</v>
      </c>
      <c r="H118" s="68">
        <v>0</v>
      </c>
      <c r="I118" s="68">
        <v>0</v>
      </c>
      <c r="J118" s="68">
        <v>0</v>
      </c>
      <c r="K118" s="68">
        <f t="shared" si="7"/>
        <v>0</v>
      </c>
      <c r="L118" s="68">
        <v>0</v>
      </c>
      <c r="M118" s="68">
        <v>0</v>
      </c>
      <c r="N118" s="68">
        <f t="shared" si="8"/>
        <v>0</v>
      </c>
      <c r="O118" s="68">
        <v>0</v>
      </c>
      <c r="P118" s="68">
        <v>0</v>
      </c>
      <c r="Q118" s="68">
        <v>0</v>
      </c>
      <c r="R118" s="68">
        <v>0</v>
      </c>
      <c r="S118" s="68">
        <f t="shared" si="9"/>
        <v>0</v>
      </c>
      <c r="T118" s="68">
        <v>0</v>
      </c>
      <c r="U118" s="69">
        <f t="shared" si="10"/>
        <v>-44210158.15</v>
      </c>
      <c r="V118" s="1">
        <v>0</v>
      </c>
      <c r="W118" s="62">
        <f t="shared" si="11"/>
        <v>-44210158.15</v>
      </c>
    </row>
    <row r="119" spans="1:23" ht="12.75" hidden="1" outlineLevel="1">
      <c r="A119" s="1" t="s">
        <v>3435</v>
      </c>
      <c r="C119" s="1" t="s">
        <v>3436</v>
      </c>
      <c r="D119" s="3" t="s">
        <v>3437</v>
      </c>
      <c r="E119" s="1">
        <v>-1495017.49</v>
      </c>
      <c r="F119" s="1">
        <v>0</v>
      </c>
      <c r="G119" s="68">
        <f t="shared" si="6"/>
        <v>-1495017.49</v>
      </c>
      <c r="H119" s="68">
        <v>0</v>
      </c>
      <c r="I119" s="68">
        <v>0</v>
      </c>
      <c r="J119" s="68">
        <v>0</v>
      </c>
      <c r="K119" s="68">
        <f t="shared" si="7"/>
        <v>0</v>
      </c>
      <c r="L119" s="68">
        <v>0</v>
      </c>
      <c r="M119" s="68">
        <v>0</v>
      </c>
      <c r="N119" s="68">
        <f t="shared" si="8"/>
        <v>0</v>
      </c>
      <c r="O119" s="68">
        <v>0</v>
      </c>
      <c r="P119" s="68">
        <v>0</v>
      </c>
      <c r="Q119" s="68">
        <v>0</v>
      </c>
      <c r="R119" s="68">
        <v>0</v>
      </c>
      <c r="S119" s="68">
        <f t="shared" si="9"/>
        <v>0</v>
      </c>
      <c r="T119" s="68">
        <v>0</v>
      </c>
      <c r="U119" s="69">
        <f t="shared" si="10"/>
        <v>-1495017.49</v>
      </c>
      <c r="V119" s="1">
        <v>0</v>
      </c>
      <c r="W119" s="62">
        <f t="shared" si="11"/>
        <v>-1495017.49</v>
      </c>
    </row>
    <row r="120" spans="1:23" ht="12.75" hidden="1" outlineLevel="1">
      <c r="A120" s="1" t="s">
        <v>3438</v>
      </c>
      <c r="C120" s="1" t="s">
        <v>3439</v>
      </c>
      <c r="D120" s="3" t="s">
        <v>3440</v>
      </c>
      <c r="E120" s="1">
        <v>-51600</v>
      </c>
      <c r="F120" s="1">
        <v>0</v>
      </c>
      <c r="G120" s="68">
        <f t="shared" si="6"/>
        <v>-51600</v>
      </c>
      <c r="H120" s="68">
        <v>0</v>
      </c>
      <c r="I120" s="68">
        <v>0</v>
      </c>
      <c r="J120" s="68">
        <v>0</v>
      </c>
      <c r="K120" s="68">
        <f t="shared" si="7"/>
        <v>0</v>
      </c>
      <c r="L120" s="68">
        <v>0</v>
      </c>
      <c r="M120" s="68">
        <v>0</v>
      </c>
      <c r="N120" s="68">
        <f t="shared" si="8"/>
        <v>0</v>
      </c>
      <c r="O120" s="68">
        <v>0</v>
      </c>
      <c r="P120" s="68">
        <v>0</v>
      </c>
      <c r="Q120" s="68">
        <v>0</v>
      </c>
      <c r="R120" s="68">
        <v>0</v>
      </c>
      <c r="S120" s="68">
        <f t="shared" si="9"/>
        <v>0</v>
      </c>
      <c r="T120" s="68">
        <v>0</v>
      </c>
      <c r="U120" s="69">
        <f t="shared" si="10"/>
        <v>-51600</v>
      </c>
      <c r="V120" s="1">
        <v>0</v>
      </c>
      <c r="W120" s="62">
        <f t="shared" si="11"/>
        <v>-51600</v>
      </c>
    </row>
    <row r="121" spans="1:23" ht="12.75" hidden="1" outlineLevel="1">
      <c r="A121" s="1" t="s">
        <v>3441</v>
      </c>
      <c r="C121" s="1" t="s">
        <v>3442</v>
      </c>
      <c r="D121" s="3" t="s">
        <v>3443</v>
      </c>
      <c r="E121" s="1">
        <v>-275040</v>
      </c>
      <c r="F121" s="1">
        <v>0</v>
      </c>
      <c r="G121" s="68">
        <f t="shared" si="6"/>
        <v>-275040</v>
      </c>
      <c r="H121" s="68">
        <v>0</v>
      </c>
      <c r="I121" s="68">
        <v>0</v>
      </c>
      <c r="J121" s="68">
        <v>0</v>
      </c>
      <c r="K121" s="68">
        <f t="shared" si="7"/>
        <v>0</v>
      </c>
      <c r="L121" s="68">
        <v>0</v>
      </c>
      <c r="M121" s="68">
        <v>0</v>
      </c>
      <c r="N121" s="68">
        <f t="shared" si="8"/>
        <v>0</v>
      </c>
      <c r="O121" s="68">
        <v>0</v>
      </c>
      <c r="P121" s="68">
        <v>0</v>
      </c>
      <c r="Q121" s="68">
        <v>0</v>
      </c>
      <c r="R121" s="68">
        <v>0</v>
      </c>
      <c r="S121" s="68">
        <f t="shared" si="9"/>
        <v>0</v>
      </c>
      <c r="T121" s="68">
        <v>0</v>
      </c>
      <c r="U121" s="69">
        <f t="shared" si="10"/>
        <v>-275040</v>
      </c>
      <c r="V121" s="1">
        <v>0</v>
      </c>
      <c r="W121" s="62">
        <f t="shared" si="11"/>
        <v>-275040</v>
      </c>
    </row>
    <row r="122" spans="1:23" ht="12.75" hidden="1" outlineLevel="1">
      <c r="A122" s="1" t="s">
        <v>3444</v>
      </c>
      <c r="C122" s="1" t="s">
        <v>3445</v>
      </c>
      <c r="D122" s="3" t="s">
        <v>3446</v>
      </c>
      <c r="E122" s="1">
        <v>23156444.78</v>
      </c>
      <c r="F122" s="1">
        <v>0</v>
      </c>
      <c r="G122" s="68">
        <f t="shared" si="6"/>
        <v>23156444.78</v>
      </c>
      <c r="H122" s="68">
        <v>0</v>
      </c>
      <c r="I122" s="68">
        <v>0</v>
      </c>
      <c r="J122" s="68">
        <v>0</v>
      </c>
      <c r="K122" s="68">
        <f t="shared" si="7"/>
        <v>0</v>
      </c>
      <c r="L122" s="68">
        <v>0</v>
      </c>
      <c r="M122" s="68">
        <v>0</v>
      </c>
      <c r="N122" s="68">
        <f t="shared" si="8"/>
        <v>0</v>
      </c>
      <c r="O122" s="68">
        <v>0</v>
      </c>
      <c r="P122" s="68">
        <v>0</v>
      </c>
      <c r="Q122" s="68">
        <v>0</v>
      </c>
      <c r="R122" s="68">
        <v>0</v>
      </c>
      <c r="S122" s="68">
        <f t="shared" si="9"/>
        <v>0</v>
      </c>
      <c r="T122" s="68">
        <v>0</v>
      </c>
      <c r="U122" s="69">
        <f t="shared" si="10"/>
        <v>23156444.78</v>
      </c>
      <c r="V122" s="1">
        <v>0</v>
      </c>
      <c r="W122" s="62">
        <f t="shared" si="11"/>
        <v>23156444.78</v>
      </c>
    </row>
    <row r="123" spans="1:23" ht="12.75" hidden="1" outlineLevel="1">
      <c r="A123" s="1" t="s">
        <v>3447</v>
      </c>
      <c r="C123" s="1" t="s">
        <v>3448</v>
      </c>
      <c r="D123" s="3" t="s">
        <v>3449</v>
      </c>
      <c r="E123" s="1">
        <v>2730317.77</v>
      </c>
      <c r="F123" s="1">
        <v>0</v>
      </c>
      <c r="G123" s="68">
        <f t="shared" si="6"/>
        <v>2730317.77</v>
      </c>
      <c r="H123" s="68">
        <v>0</v>
      </c>
      <c r="I123" s="68">
        <v>0</v>
      </c>
      <c r="J123" s="68">
        <v>0</v>
      </c>
      <c r="K123" s="68">
        <f t="shared" si="7"/>
        <v>0</v>
      </c>
      <c r="L123" s="68">
        <v>0</v>
      </c>
      <c r="M123" s="68">
        <v>0</v>
      </c>
      <c r="N123" s="68">
        <f t="shared" si="8"/>
        <v>0</v>
      </c>
      <c r="O123" s="68">
        <v>0</v>
      </c>
      <c r="P123" s="68">
        <v>0</v>
      </c>
      <c r="Q123" s="68">
        <v>0</v>
      </c>
      <c r="R123" s="68">
        <v>0</v>
      </c>
      <c r="S123" s="68">
        <f t="shared" si="9"/>
        <v>0</v>
      </c>
      <c r="T123" s="68">
        <v>0</v>
      </c>
      <c r="U123" s="69">
        <f t="shared" si="10"/>
        <v>2730317.77</v>
      </c>
      <c r="V123" s="1">
        <v>0</v>
      </c>
      <c r="W123" s="62">
        <f t="shared" si="11"/>
        <v>2730317.77</v>
      </c>
    </row>
    <row r="124" spans="1:23" ht="12.75" hidden="1" outlineLevel="1">
      <c r="A124" s="1" t="s">
        <v>3450</v>
      </c>
      <c r="C124" s="1" t="s">
        <v>3451</v>
      </c>
      <c r="D124" s="3" t="s">
        <v>3452</v>
      </c>
      <c r="E124" s="1">
        <v>12531900.52</v>
      </c>
      <c r="F124" s="1">
        <v>0</v>
      </c>
      <c r="G124" s="68">
        <f t="shared" si="6"/>
        <v>12531900.52</v>
      </c>
      <c r="H124" s="68">
        <v>0</v>
      </c>
      <c r="I124" s="68">
        <v>0</v>
      </c>
      <c r="J124" s="68">
        <v>0</v>
      </c>
      <c r="K124" s="68">
        <f t="shared" si="7"/>
        <v>0</v>
      </c>
      <c r="L124" s="68">
        <v>0</v>
      </c>
      <c r="M124" s="68">
        <v>0</v>
      </c>
      <c r="N124" s="68">
        <f t="shared" si="8"/>
        <v>0</v>
      </c>
      <c r="O124" s="68">
        <v>0</v>
      </c>
      <c r="P124" s="68">
        <v>0</v>
      </c>
      <c r="Q124" s="68">
        <v>0</v>
      </c>
      <c r="R124" s="68">
        <v>0</v>
      </c>
      <c r="S124" s="68">
        <f t="shared" si="9"/>
        <v>0</v>
      </c>
      <c r="T124" s="68">
        <v>0</v>
      </c>
      <c r="U124" s="69">
        <f t="shared" si="10"/>
        <v>12531900.52</v>
      </c>
      <c r="V124" s="1">
        <v>0</v>
      </c>
      <c r="W124" s="62">
        <f t="shared" si="11"/>
        <v>12531900.52</v>
      </c>
    </row>
    <row r="125" spans="1:23" ht="12.75" hidden="1" outlineLevel="1">
      <c r="A125" s="1" t="s">
        <v>3453</v>
      </c>
      <c r="C125" s="1" t="s">
        <v>3454</v>
      </c>
      <c r="D125" s="3" t="s">
        <v>3455</v>
      </c>
      <c r="E125" s="1">
        <v>355913.25</v>
      </c>
      <c r="F125" s="1">
        <v>0</v>
      </c>
      <c r="G125" s="68">
        <f t="shared" si="6"/>
        <v>355913.25</v>
      </c>
      <c r="H125" s="68">
        <v>0</v>
      </c>
      <c r="I125" s="68">
        <v>0</v>
      </c>
      <c r="J125" s="68">
        <v>0</v>
      </c>
      <c r="K125" s="68">
        <f t="shared" si="7"/>
        <v>0</v>
      </c>
      <c r="L125" s="68">
        <v>0</v>
      </c>
      <c r="M125" s="68">
        <v>0</v>
      </c>
      <c r="N125" s="68">
        <f t="shared" si="8"/>
        <v>0</v>
      </c>
      <c r="O125" s="68">
        <v>0</v>
      </c>
      <c r="P125" s="68">
        <v>0</v>
      </c>
      <c r="Q125" s="68">
        <v>0</v>
      </c>
      <c r="R125" s="68">
        <v>0</v>
      </c>
      <c r="S125" s="68">
        <f t="shared" si="9"/>
        <v>0</v>
      </c>
      <c r="T125" s="68">
        <v>0</v>
      </c>
      <c r="U125" s="69">
        <f t="shared" si="10"/>
        <v>355913.25</v>
      </c>
      <c r="V125" s="1">
        <v>0</v>
      </c>
      <c r="W125" s="62">
        <f t="shared" si="11"/>
        <v>355913.25</v>
      </c>
    </row>
    <row r="126" spans="1:23" ht="12.75" hidden="1" outlineLevel="1">
      <c r="A126" s="1" t="s">
        <v>3456</v>
      </c>
      <c r="C126" s="1" t="s">
        <v>3457</v>
      </c>
      <c r="D126" s="3" t="s">
        <v>3458</v>
      </c>
      <c r="E126" s="1">
        <v>-10981854.02</v>
      </c>
      <c r="F126" s="1">
        <v>0</v>
      </c>
      <c r="G126" s="68">
        <f t="shared" si="6"/>
        <v>-10981854.02</v>
      </c>
      <c r="H126" s="68">
        <v>0</v>
      </c>
      <c r="I126" s="68">
        <v>0</v>
      </c>
      <c r="J126" s="68">
        <v>0</v>
      </c>
      <c r="K126" s="68">
        <f t="shared" si="7"/>
        <v>0</v>
      </c>
      <c r="L126" s="68">
        <v>0</v>
      </c>
      <c r="M126" s="68">
        <v>0</v>
      </c>
      <c r="N126" s="68">
        <f t="shared" si="8"/>
        <v>0</v>
      </c>
      <c r="O126" s="68">
        <v>0</v>
      </c>
      <c r="P126" s="68">
        <v>0</v>
      </c>
      <c r="Q126" s="68">
        <v>0</v>
      </c>
      <c r="R126" s="68">
        <v>0</v>
      </c>
      <c r="S126" s="68">
        <f t="shared" si="9"/>
        <v>0</v>
      </c>
      <c r="T126" s="68">
        <v>0</v>
      </c>
      <c r="U126" s="69">
        <f t="shared" si="10"/>
        <v>-10981854.02</v>
      </c>
      <c r="V126" s="1">
        <v>0</v>
      </c>
      <c r="W126" s="62">
        <f t="shared" si="11"/>
        <v>-10981854.02</v>
      </c>
    </row>
    <row r="127" spans="1:23" ht="12.75" hidden="1" outlineLevel="1">
      <c r="A127" s="1" t="s">
        <v>3459</v>
      </c>
      <c r="C127" s="1" t="s">
        <v>3460</v>
      </c>
      <c r="D127" s="3" t="s">
        <v>3461</v>
      </c>
      <c r="E127" s="1">
        <v>958163.69</v>
      </c>
      <c r="F127" s="1">
        <v>0</v>
      </c>
      <c r="G127" s="68">
        <f t="shared" si="6"/>
        <v>958163.69</v>
      </c>
      <c r="H127" s="68">
        <v>0</v>
      </c>
      <c r="I127" s="68">
        <v>0</v>
      </c>
      <c r="J127" s="68">
        <v>0</v>
      </c>
      <c r="K127" s="68">
        <f t="shared" si="7"/>
        <v>0</v>
      </c>
      <c r="L127" s="68">
        <v>0</v>
      </c>
      <c r="M127" s="68">
        <v>0</v>
      </c>
      <c r="N127" s="68">
        <f t="shared" si="8"/>
        <v>0</v>
      </c>
      <c r="O127" s="68">
        <v>0</v>
      </c>
      <c r="P127" s="68">
        <v>0</v>
      </c>
      <c r="Q127" s="68">
        <v>0</v>
      </c>
      <c r="R127" s="68">
        <v>0</v>
      </c>
      <c r="S127" s="68">
        <f t="shared" si="9"/>
        <v>0</v>
      </c>
      <c r="T127" s="68">
        <v>0</v>
      </c>
      <c r="U127" s="69">
        <f t="shared" si="10"/>
        <v>958163.69</v>
      </c>
      <c r="V127" s="1">
        <v>0</v>
      </c>
      <c r="W127" s="62">
        <f t="shared" si="11"/>
        <v>958163.69</v>
      </c>
    </row>
    <row r="128" spans="1:23" ht="12.75" hidden="1" outlineLevel="1">
      <c r="A128" s="1" t="s">
        <v>3462</v>
      </c>
      <c r="C128" s="1" t="s">
        <v>3463</v>
      </c>
      <c r="D128" s="3" t="s">
        <v>3464</v>
      </c>
      <c r="E128" s="1">
        <v>1081423.45</v>
      </c>
      <c r="F128" s="1">
        <v>0</v>
      </c>
      <c r="G128" s="68">
        <f t="shared" si="6"/>
        <v>1081423.45</v>
      </c>
      <c r="H128" s="68">
        <v>0</v>
      </c>
      <c r="I128" s="68">
        <v>0</v>
      </c>
      <c r="J128" s="68">
        <v>0</v>
      </c>
      <c r="K128" s="68">
        <f t="shared" si="7"/>
        <v>0</v>
      </c>
      <c r="L128" s="68">
        <v>0</v>
      </c>
      <c r="M128" s="68">
        <v>0</v>
      </c>
      <c r="N128" s="68">
        <f t="shared" si="8"/>
        <v>0</v>
      </c>
      <c r="O128" s="68">
        <v>0</v>
      </c>
      <c r="P128" s="68">
        <v>0</v>
      </c>
      <c r="Q128" s="68">
        <v>0</v>
      </c>
      <c r="R128" s="68">
        <v>0</v>
      </c>
      <c r="S128" s="68">
        <f t="shared" si="9"/>
        <v>0</v>
      </c>
      <c r="T128" s="68">
        <v>0</v>
      </c>
      <c r="U128" s="69">
        <f t="shared" si="10"/>
        <v>1081423.45</v>
      </c>
      <c r="V128" s="1">
        <v>0</v>
      </c>
      <c r="W128" s="62">
        <f t="shared" si="11"/>
        <v>1081423.45</v>
      </c>
    </row>
    <row r="129" spans="1:23" ht="12.75" hidden="1" outlineLevel="1">
      <c r="A129" s="1" t="s">
        <v>3465</v>
      </c>
      <c r="C129" s="1" t="s">
        <v>3466</v>
      </c>
      <c r="D129" s="3" t="s">
        <v>3467</v>
      </c>
      <c r="E129" s="1">
        <v>13403106.07</v>
      </c>
      <c r="F129" s="1">
        <v>0</v>
      </c>
      <c r="G129" s="68">
        <f t="shared" si="6"/>
        <v>13403106.07</v>
      </c>
      <c r="H129" s="68">
        <v>0</v>
      </c>
      <c r="I129" s="68">
        <v>0</v>
      </c>
      <c r="J129" s="68">
        <v>0</v>
      </c>
      <c r="K129" s="68">
        <f t="shared" si="7"/>
        <v>0</v>
      </c>
      <c r="L129" s="68">
        <v>0</v>
      </c>
      <c r="M129" s="68">
        <v>0</v>
      </c>
      <c r="N129" s="68">
        <f t="shared" si="8"/>
        <v>0</v>
      </c>
      <c r="O129" s="68">
        <v>0</v>
      </c>
      <c r="P129" s="68">
        <v>0</v>
      </c>
      <c r="Q129" s="68">
        <v>0</v>
      </c>
      <c r="R129" s="68">
        <v>0</v>
      </c>
      <c r="S129" s="68">
        <f t="shared" si="9"/>
        <v>0</v>
      </c>
      <c r="T129" s="68">
        <v>0</v>
      </c>
      <c r="U129" s="69">
        <f t="shared" si="10"/>
        <v>13403106.07</v>
      </c>
      <c r="V129" s="1">
        <v>0</v>
      </c>
      <c r="W129" s="62">
        <f t="shared" si="11"/>
        <v>13403106.07</v>
      </c>
    </row>
    <row r="130" spans="1:23" ht="12.75" hidden="1" outlineLevel="1">
      <c r="A130" s="1" t="s">
        <v>3468</v>
      </c>
      <c r="C130" s="1" t="s">
        <v>3469</v>
      </c>
      <c r="D130" s="3" t="s">
        <v>3470</v>
      </c>
      <c r="E130" s="1">
        <v>271279.55</v>
      </c>
      <c r="F130" s="1">
        <v>0</v>
      </c>
      <c r="G130" s="68">
        <f t="shared" si="6"/>
        <v>271279.55</v>
      </c>
      <c r="H130" s="68">
        <v>0</v>
      </c>
      <c r="I130" s="68">
        <v>0</v>
      </c>
      <c r="J130" s="68">
        <v>0</v>
      </c>
      <c r="K130" s="68">
        <f t="shared" si="7"/>
        <v>0</v>
      </c>
      <c r="L130" s="68">
        <v>0</v>
      </c>
      <c r="M130" s="68">
        <v>0</v>
      </c>
      <c r="N130" s="68">
        <f t="shared" si="8"/>
        <v>0</v>
      </c>
      <c r="O130" s="68">
        <v>0</v>
      </c>
      <c r="P130" s="68">
        <v>0</v>
      </c>
      <c r="Q130" s="68">
        <v>0</v>
      </c>
      <c r="R130" s="68">
        <v>0</v>
      </c>
      <c r="S130" s="68">
        <f t="shared" si="9"/>
        <v>0</v>
      </c>
      <c r="T130" s="68">
        <v>0</v>
      </c>
      <c r="U130" s="69">
        <f t="shared" si="10"/>
        <v>271279.55</v>
      </c>
      <c r="V130" s="1">
        <v>0</v>
      </c>
      <c r="W130" s="62">
        <f t="shared" si="11"/>
        <v>271279.55</v>
      </c>
    </row>
    <row r="131" spans="1:23" ht="12.75" hidden="1" outlineLevel="1">
      <c r="A131" s="1" t="s">
        <v>3471</v>
      </c>
      <c r="C131" s="1" t="s">
        <v>3472</v>
      </c>
      <c r="D131" s="3" t="s">
        <v>3473</v>
      </c>
      <c r="E131" s="1">
        <v>1328241.16</v>
      </c>
      <c r="F131" s="1">
        <v>0</v>
      </c>
      <c r="G131" s="68">
        <f t="shared" si="6"/>
        <v>1328241.16</v>
      </c>
      <c r="H131" s="68">
        <v>0</v>
      </c>
      <c r="I131" s="68">
        <v>0</v>
      </c>
      <c r="J131" s="68">
        <v>0</v>
      </c>
      <c r="K131" s="68">
        <f t="shared" si="7"/>
        <v>0</v>
      </c>
      <c r="L131" s="68">
        <v>0</v>
      </c>
      <c r="M131" s="68">
        <v>0</v>
      </c>
      <c r="N131" s="68">
        <f t="shared" si="8"/>
        <v>0</v>
      </c>
      <c r="O131" s="68">
        <v>0</v>
      </c>
      <c r="P131" s="68">
        <v>0</v>
      </c>
      <c r="Q131" s="68">
        <v>0</v>
      </c>
      <c r="R131" s="68">
        <v>0</v>
      </c>
      <c r="S131" s="68">
        <f t="shared" si="9"/>
        <v>0</v>
      </c>
      <c r="T131" s="68">
        <v>0</v>
      </c>
      <c r="U131" s="69">
        <f t="shared" si="10"/>
        <v>1328241.16</v>
      </c>
      <c r="V131" s="1">
        <v>0</v>
      </c>
      <c r="W131" s="62">
        <f t="shared" si="11"/>
        <v>1328241.16</v>
      </c>
    </row>
    <row r="132" spans="1:23" ht="12.75" hidden="1" outlineLevel="1">
      <c r="A132" s="1" t="s">
        <v>3474</v>
      </c>
      <c r="C132" s="1" t="s">
        <v>3475</v>
      </c>
      <c r="D132" s="3" t="s">
        <v>3476</v>
      </c>
      <c r="E132" s="1">
        <v>690186.29</v>
      </c>
      <c r="F132" s="1">
        <v>0</v>
      </c>
      <c r="G132" s="68">
        <f t="shared" si="6"/>
        <v>690186.29</v>
      </c>
      <c r="H132" s="68">
        <v>0</v>
      </c>
      <c r="I132" s="68">
        <v>0</v>
      </c>
      <c r="J132" s="68">
        <v>0</v>
      </c>
      <c r="K132" s="68">
        <f t="shared" si="7"/>
        <v>0</v>
      </c>
      <c r="L132" s="68">
        <v>0</v>
      </c>
      <c r="M132" s="68">
        <v>0</v>
      </c>
      <c r="N132" s="68">
        <f t="shared" si="8"/>
        <v>0</v>
      </c>
      <c r="O132" s="68">
        <v>0</v>
      </c>
      <c r="P132" s="68">
        <v>0</v>
      </c>
      <c r="Q132" s="68">
        <v>0</v>
      </c>
      <c r="R132" s="68">
        <v>0</v>
      </c>
      <c r="S132" s="68">
        <f t="shared" si="9"/>
        <v>0</v>
      </c>
      <c r="T132" s="68">
        <v>0</v>
      </c>
      <c r="U132" s="69">
        <f t="shared" si="10"/>
        <v>690186.29</v>
      </c>
      <c r="V132" s="1">
        <v>0</v>
      </c>
      <c r="W132" s="62">
        <f t="shared" si="11"/>
        <v>690186.29</v>
      </c>
    </row>
    <row r="133" spans="1:23" ht="12.75" customHeight="1" collapsed="1">
      <c r="A133" s="58" t="s">
        <v>3477</v>
      </c>
      <c r="B133" s="57"/>
      <c r="C133" s="58" t="s">
        <v>3478</v>
      </c>
      <c r="D133" s="59"/>
      <c r="E133" s="60">
        <v>43288703.08000002</v>
      </c>
      <c r="F133" s="60">
        <v>0</v>
      </c>
      <c r="G133" s="66">
        <f>E133+F133</f>
        <v>43288703.08000002</v>
      </c>
      <c r="H133" s="66">
        <v>0</v>
      </c>
      <c r="I133" s="66">
        <v>0</v>
      </c>
      <c r="J133" s="66">
        <v>0</v>
      </c>
      <c r="K133" s="66">
        <f>I133+J133</f>
        <v>0</v>
      </c>
      <c r="L133" s="66">
        <v>0</v>
      </c>
      <c r="M133" s="66">
        <v>0</v>
      </c>
      <c r="N133" s="66">
        <f>L133+M133</f>
        <v>0</v>
      </c>
      <c r="O133" s="66">
        <v>0</v>
      </c>
      <c r="P133" s="66">
        <v>0</v>
      </c>
      <c r="Q133" s="66">
        <v>0</v>
      </c>
      <c r="R133" s="66">
        <v>0</v>
      </c>
      <c r="S133" s="66">
        <f>O133+P133+Q133+R133</f>
        <v>0</v>
      </c>
      <c r="T133" s="66">
        <v>0</v>
      </c>
      <c r="U133" s="67">
        <f>G133+H133+K133+N133+S133+T133</f>
        <v>43288703.08000002</v>
      </c>
      <c r="V133" s="60">
        <v>0</v>
      </c>
      <c r="W133" s="65">
        <f>U133+V133</f>
        <v>43288703.08000002</v>
      </c>
    </row>
    <row r="134" spans="1:23" ht="12.75" hidden="1" outlineLevel="1">
      <c r="A134" s="1" t="s">
        <v>3479</v>
      </c>
      <c r="C134" s="1" t="s">
        <v>3480</v>
      </c>
      <c r="D134" s="3" t="s">
        <v>3481</v>
      </c>
      <c r="E134" s="1">
        <v>0</v>
      </c>
      <c r="F134" s="1">
        <v>0</v>
      </c>
      <c r="G134" s="68">
        <f>E134+F134</f>
        <v>0</v>
      </c>
      <c r="H134" s="68">
        <v>11337734.78</v>
      </c>
      <c r="I134" s="68">
        <v>0</v>
      </c>
      <c r="J134" s="68">
        <v>0</v>
      </c>
      <c r="K134" s="68">
        <f>I134+J134</f>
        <v>0</v>
      </c>
      <c r="L134" s="68">
        <v>0</v>
      </c>
      <c r="M134" s="68">
        <v>0</v>
      </c>
      <c r="N134" s="68">
        <f>L134+M134</f>
        <v>0</v>
      </c>
      <c r="O134" s="68">
        <v>0</v>
      </c>
      <c r="P134" s="68">
        <v>0</v>
      </c>
      <c r="Q134" s="68">
        <v>0</v>
      </c>
      <c r="R134" s="68">
        <v>0</v>
      </c>
      <c r="S134" s="68">
        <f>O134+P134+Q134+R134</f>
        <v>0</v>
      </c>
      <c r="T134" s="68">
        <v>0</v>
      </c>
      <c r="U134" s="69">
        <f>G134+H134+K134+N134+S134+T134</f>
        <v>11337734.78</v>
      </c>
      <c r="V134" s="1">
        <v>0</v>
      </c>
      <c r="W134" s="62">
        <f>U134+V134</f>
        <v>11337734.78</v>
      </c>
    </row>
    <row r="135" spans="1:23" ht="12.75" customHeight="1" collapsed="1">
      <c r="A135" s="58" t="s">
        <v>3482</v>
      </c>
      <c r="B135" s="57"/>
      <c r="C135" s="58" t="s">
        <v>3483</v>
      </c>
      <c r="D135" s="59"/>
      <c r="E135" s="60">
        <v>0</v>
      </c>
      <c r="F135" s="60">
        <v>0</v>
      </c>
      <c r="G135" s="66">
        <f>E135+F135</f>
        <v>0</v>
      </c>
      <c r="H135" s="66">
        <v>11337734.78</v>
      </c>
      <c r="I135" s="66">
        <v>0</v>
      </c>
      <c r="J135" s="66">
        <v>0</v>
      </c>
      <c r="K135" s="66">
        <f>I135+J135</f>
        <v>0</v>
      </c>
      <c r="L135" s="66">
        <v>0</v>
      </c>
      <c r="M135" s="66">
        <v>0</v>
      </c>
      <c r="N135" s="66">
        <f>L135+M135</f>
        <v>0</v>
      </c>
      <c r="O135" s="66">
        <v>0</v>
      </c>
      <c r="P135" s="66">
        <v>0</v>
      </c>
      <c r="Q135" s="66">
        <v>0</v>
      </c>
      <c r="R135" s="66">
        <v>0</v>
      </c>
      <c r="S135" s="66">
        <f>O135+P135+Q135+R135</f>
        <v>0</v>
      </c>
      <c r="T135" s="66">
        <v>0</v>
      </c>
      <c r="U135" s="67">
        <f>G135+H135+K135+N135+S135+T135</f>
        <v>11337734.78</v>
      </c>
      <c r="V135" s="60">
        <v>0</v>
      </c>
      <c r="W135" s="65">
        <f>U135+V135</f>
        <v>11337734.78</v>
      </c>
    </row>
    <row r="136" spans="1:23" ht="12.75" hidden="1" outlineLevel="1">
      <c r="A136" s="1" t="s">
        <v>3484</v>
      </c>
      <c r="C136" s="1" t="s">
        <v>3485</v>
      </c>
      <c r="D136" s="3" t="s">
        <v>3486</v>
      </c>
      <c r="E136" s="1">
        <v>18643684.45</v>
      </c>
      <c r="F136" s="1">
        <v>-10806.58</v>
      </c>
      <c r="G136" s="68">
        <f aca="true" t="shared" si="12" ref="G136:G142">E136+F136</f>
        <v>18632877.87</v>
      </c>
      <c r="H136" s="68">
        <v>0</v>
      </c>
      <c r="I136" s="68">
        <v>0</v>
      </c>
      <c r="J136" s="68">
        <v>-2875152.74</v>
      </c>
      <c r="K136" s="68">
        <f aca="true" t="shared" si="13" ref="K136:K142">I136+J136</f>
        <v>-2875152.74</v>
      </c>
      <c r="L136" s="68">
        <v>0</v>
      </c>
      <c r="M136" s="68">
        <v>0</v>
      </c>
      <c r="N136" s="68">
        <f aca="true" t="shared" si="14" ref="N136:N142">L136+M136</f>
        <v>0</v>
      </c>
      <c r="O136" s="68">
        <v>0</v>
      </c>
      <c r="P136" s="68">
        <v>0</v>
      </c>
      <c r="Q136" s="68">
        <v>0</v>
      </c>
      <c r="R136" s="68">
        <v>0</v>
      </c>
      <c r="S136" s="68">
        <f aca="true" t="shared" si="15" ref="S136:S142">O136+P136+Q136+R136</f>
        <v>0</v>
      </c>
      <c r="T136" s="68">
        <v>0</v>
      </c>
      <c r="U136" s="69">
        <f aca="true" t="shared" si="16" ref="U136:U142">G136+H136+K136+N136+S136+T136</f>
        <v>15757725.13</v>
      </c>
      <c r="V136" s="1">
        <v>0</v>
      </c>
      <c r="W136" s="62">
        <f aca="true" t="shared" si="17" ref="W136:W142">U136+V136</f>
        <v>15757725.13</v>
      </c>
    </row>
    <row r="137" spans="1:23" ht="12.75" hidden="1" outlineLevel="1">
      <c r="A137" s="1" t="s">
        <v>3487</v>
      </c>
      <c r="C137" s="1" t="s">
        <v>3488</v>
      </c>
      <c r="D137" s="3" t="s">
        <v>3489</v>
      </c>
      <c r="E137" s="1">
        <v>6144512.15</v>
      </c>
      <c r="F137" s="1">
        <v>-79789.61</v>
      </c>
      <c r="G137" s="68">
        <f t="shared" si="12"/>
        <v>6064722.54</v>
      </c>
      <c r="H137" s="68">
        <v>2650</v>
      </c>
      <c r="I137" s="68">
        <v>0</v>
      </c>
      <c r="J137" s="68">
        <v>0</v>
      </c>
      <c r="K137" s="68">
        <f t="shared" si="13"/>
        <v>0</v>
      </c>
      <c r="L137" s="68">
        <v>0</v>
      </c>
      <c r="M137" s="68">
        <v>0</v>
      </c>
      <c r="N137" s="68">
        <f t="shared" si="14"/>
        <v>0</v>
      </c>
      <c r="O137" s="68">
        <v>0</v>
      </c>
      <c r="P137" s="68">
        <v>0</v>
      </c>
      <c r="Q137" s="68">
        <v>0</v>
      </c>
      <c r="R137" s="68">
        <v>0</v>
      </c>
      <c r="S137" s="68">
        <f t="shared" si="15"/>
        <v>0</v>
      </c>
      <c r="T137" s="68">
        <v>77117.57</v>
      </c>
      <c r="U137" s="69">
        <f t="shared" si="16"/>
        <v>6144490.11</v>
      </c>
      <c r="V137" s="1">
        <v>0</v>
      </c>
      <c r="W137" s="62">
        <f t="shared" si="17"/>
        <v>6144490.11</v>
      </c>
    </row>
    <row r="138" spans="1:23" ht="12.75" hidden="1" outlineLevel="1">
      <c r="A138" s="1" t="s">
        <v>3490</v>
      </c>
      <c r="C138" s="1" t="s">
        <v>3491</v>
      </c>
      <c r="D138" s="3" t="s">
        <v>3492</v>
      </c>
      <c r="E138" s="1">
        <v>43606945.14000001</v>
      </c>
      <c r="F138" s="1">
        <v>940927.1</v>
      </c>
      <c r="G138" s="68">
        <f t="shared" si="12"/>
        <v>44547872.24000001</v>
      </c>
      <c r="H138" s="68">
        <v>3489553.33</v>
      </c>
      <c r="I138" s="68">
        <v>0</v>
      </c>
      <c r="J138" s="68">
        <v>244457.15</v>
      </c>
      <c r="K138" s="68">
        <f t="shared" si="13"/>
        <v>244457.15</v>
      </c>
      <c r="L138" s="68">
        <v>0</v>
      </c>
      <c r="M138" s="68">
        <v>0</v>
      </c>
      <c r="N138" s="68">
        <f t="shared" si="14"/>
        <v>0</v>
      </c>
      <c r="O138" s="68">
        <v>0</v>
      </c>
      <c r="P138" s="68">
        <v>582917.62</v>
      </c>
      <c r="Q138" s="68">
        <v>0</v>
      </c>
      <c r="R138" s="68">
        <v>0</v>
      </c>
      <c r="S138" s="68">
        <f t="shared" si="15"/>
        <v>582917.62</v>
      </c>
      <c r="T138" s="68">
        <v>1122044.41</v>
      </c>
      <c r="U138" s="69">
        <f t="shared" si="16"/>
        <v>49986844.75</v>
      </c>
      <c r="V138" s="1">
        <v>113815359.78</v>
      </c>
      <c r="W138" s="62">
        <f t="shared" si="17"/>
        <v>163802204.53</v>
      </c>
    </row>
    <row r="139" spans="1:23" ht="12.75" hidden="1" outlineLevel="1">
      <c r="A139" s="1" t="s">
        <v>3493</v>
      </c>
      <c r="C139" s="1" t="s">
        <v>3494</v>
      </c>
      <c r="D139" s="3" t="s">
        <v>3495</v>
      </c>
      <c r="E139" s="1">
        <v>-43838.66</v>
      </c>
      <c r="F139" s="1">
        <v>0</v>
      </c>
      <c r="G139" s="68">
        <f t="shared" si="12"/>
        <v>-43838.66</v>
      </c>
      <c r="H139" s="68">
        <v>0</v>
      </c>
      <c r="I139" s="68">
        <v>0</v>
      </c>
      <c r="J139" s="68">
        <v>0</v>
      </c>
      <c r="K139" s="68">
        <f t="shared" si="13"/>
        <v>0</v>
      </c>
      <c r="L139" s="68">
        <v>0</v>
      </c>
      <c r="M139" s="68">
        <v>0</v>
      </c>
      <c r="N139" s="68">
        <f t="shared" si="14"/>
        <v>0</v>
      </c>
      <c r="O139" s="68">
        <v>0</v>
      </c>
      <c r="P139" s="68">
        <v>0</v>
      </c>
      <c r="Q139" s="68">
        <v>0</v>
      </c>
      <c r="R139" s="68">
        <v>0</v>
      </c>
      <c r="S139" s="68">
        <f t="shared" si="15"/>
        <v>0</v>
      </c>
      <c r="T139" s="68">
        <v>0</v>
      </c>
      <c r="U139" s="69">
        <f t="shared" si="16"/>
        <v>-43838.66</v>
      </c>
      <c r="V139" s="1">
        <v>0</v>
      </c>
      <c r="W139" s="62">
        <f t="shared" si="17"/>
        <v>-43838.66</v>
      </c>
    </row>
    <row r="140" spans="1:23" ht="12.75" hidden="1" outlineLevel="1">
      <c r="A140" s="1" t="s">
        <v>3496</v>
      </c>
      <c r="C140" s="1" t="s">
        <v>3497</v>
      </c>
      <c r="D140" s="3" t="s">
        <v>3498</v>
      </c>
      <c r="E140" s="1">
        <v>-17307880.39</v>
      </c>
      <c r="F140" s="1">
        <v>0</v>
      </c>
      <c r="G140" s="68">
        <f t="shared" si="12"/>
        <v>-17307880.39</v>
      </c>
      <c r="H140" s="68">
        <v>0</v>
      </c>
      <c r="I140" s="68">
        <v>0</v>
      </c>
      <c r="J140" s="68">
        <v>0</v>
      </c>
      <c r="K140" s="68">
        <f t="shared" si="13"/>
        <v>0</v>
      </c>
      <c r="L140" s="68">
        <v>0</v>
      </c>
      <c r="M140" s="68">
        <v>0</v>
      </c>
      <c r="N140" s="68">
        <f t="shared" si="14"/>
        <v>0</v>
      </c>
      <c r="O140" s="68">
        <v>0</v>
      </c>
      <c r="P140" s="68">
        <v>0</v>
      </c>
      <c r="Q140" s="68">
        <v>0</v>
      </c>
      <c r="R140" s="68">
        <v>0</v>
      </c>
      <c r="S140" s="68">
        <f t="shared" si="15"/>
        <v>0</v>
      </c>
      <c r="T140" s="68">
        <v>0</v>
      </c>
      <c r="U140" s="69">
        <f t="shared" si="16"/>
        <v>-17307880.39</v>
      </c>
      <c r="V140" s="1">
        <v>0</v>
      </c>
      <c r="W140" s="62">
        <f t="shared" si="17"/>
        <v>-17307880.39</v>
      </c>
    </row>
    <row r="141" spans="1:23" ht="12.75" hidden="1" outlineLevel="1">
      <c r="A141" s="1" t="s">
        <v>3499</v>
      </c>
      <c r="C141" s="1" t="s">
        <v>3500</v>
      </c>
      <c r="D141" s="3" t="s">
        <v>3501</v>
      </c>
      <c r="E141" s="1">
        <v>-226531.03</v>
      </c>
      <c r="F141" s="1">
        <v>0</v>
      </c>
      <c r="G141" s="68">
        <f t="shared" si="12"/>
        <v>-226531.03</v>
      </c>
      <c r="H141" s="68">
        <v>0</v>
      </c>
      <c r="I141" s="68">
        <v>0</v>
      </c>
      <c r="J141" s="68">
        <v>0</v>
      </c>
      <c r="K141" s="68">
        <f t="shared" si="13"/>
        <v>0</v>
      </c>
      <c r="L141" s="68">
        <v>0</v>
      </c>
      <c r="M141" s="68">
        <v>0</v>
      </c>
      <c r="N141" s="68">
        <f t="shared" si="14"/>
        <v>0</v>
      </c>
      <c r="O141" s="68">
        <v>0</v>
      </c>
      <c r="P141" s="68">
        <v>0</v>
      </c>
      <c r="Q141" s="68">
        <v>0</v>
      </c>
      <c r="R141" s="68">
        <v>0</v>
      </c>
      <c r="S141" s="68">
        <f t="shared" si="15"/>
        <v>0</v>
      </c>
      <c r="T141" s="68">
        <v>0</v>
      </c>
      <c r="U141" s="69">
        <f t="shared" si="16"/>
        <v>-226531.03</v>
      </c>
      <c r="V141" s="1">
        <v>0</v>
      </c>
      <c r="W141" s="62">
        <f t="shared" si="17"/>
        <v>-226531.03</v>
      </c>
    </row>
    <row r="142" spans="1:23" ht="12.75" hidden="1" outlineLevel="1">
      <c r="A142" s="1" t="s">
        <v>3502</v>
      </c>
      <c r="C142" s="1" t="s">
        <v>3503</v>
      </c>
      <c r="D142" s="3" t="s">
        <v>3504</v>
      </c>
      <c r="E142" s="1">
        <v>-482930.68</v>
      </c>
      <c r="F142" s="1">
        <v>0</v>
      </c>
      <c r="G142" s="68">
        <f t="shared" si="12"/>
        <v>-482930.68</v>
      </c>
      <c r="H142" s="68">
        <v>0</v>
      </c>
      <c r="I142" s="68">
        <v>-1075.73</v>
      </c>
      <c r="J142" s="68">
        <v>2886913.37</v>
      </c>
      <c r="K142" s="68">
        <f t="shared" si="13"/>
        <v>2885837.64</v>
      </c>
      <c r="L142" s="68">
        <v>0</v>
      </c>
      <c r="M142" s="68">
        <v>0</v>
      </c>
      <c r="N142" s="68">
        <f t="shared" si="14"/>
        <v>0</v>
      </c>
      <c r="O142" s="68">
        <v>0</v>
      </c>
      <c r="P142" s="68">
        <v>0</v>
      </c>
      <c r="Q142" s="68">
        <v>0</v>
      </c>
      <c r="R142" s="68">
        <v>0</v>
      </c>
      <c r="S142" s="68">
        <f t="shared" si="15"/>
        <v>0</v>
      </c>
      <c r="T142" s="68">
        <v>1517.18</v>
      </c>
      <c r="U142" s="69">
        <f t="shared" si="16"/>
        <v>2404424.14</v>
      </c>
      <c r="V142" s="1">
        <v>0</v>
      </c>
      <c r="W142" s="62">
        <f t="shared" si="17"/>
        <v>2404424.14</v>
      </c>
    </row>
    <row r="143" spans="1:23" ht="12.75" customHeight="1" collapsed="1">
      <c r="A143" s="58" t="s">
        <v>3505</v>
      </c>
      <c r="B143" s="57"/>
      <c r="C143" s="58" t="s">
        <v>3506</v>
      </c>
      <c r="D143" s="59"/>
      <c r="E143" s="60">
        <v>50333960.98000001</v>
      </c>
      <c r="F143" s="60">
        <v>850330.91</v>
      </c>
      <c r="G143" s="66">
        <f>E143+F143</f>
        <v>51184291.89000001</v>
      </c>
      <c r="H143" s="66">
        <v>3492203.33</v>
      </c>
      <c r="I143" s="66">
        <v>-1075.73</v>
      </c>
      <c r="J143" s="66">
        <v>256217.78</v>
      </c>
      <c r="K143" s="66">
        <f>I143+J143</f>
        <v>255142.05</v>
      </c>
      <c r="L143" s="66">
        <v>0</v>
      </c>
      <c r="M143" s="66">
        <v>0</v>
      </c>
      <c r="N143" s="66">
        <f>L143+M143</f>
        <v>0</v>
      </c>
      <c r="O143" s="66">
        <v>0</v>
      </c>
      <c r="P143" s="66">
        <v>582917.62</v>
      </c>
      <c r="Q143" s="66">
        <v>0</v>
      </c>
      <c r="R143" s="66">
        <v>0</v>
      </c>
      <c r="S143" s="66">
        <f>O143+P143+Q143+R143</f>
        <v>582917.62</v>
      </c>
      <c r="T143" s="66">
        <v>1200679.16</v>
      </c>
      <c r="U143" s="67">
        <f>G143+H143+K143+N143+S143+T143</f>
        <v>56715234.05</v>
      </c>
      <c r="V143" s="60">
        <v>113815359.78</v>
      </c>
      <c r="W143" s="65">
        <f>U143+V143</f>
        <v>170530593.82999998</v>
      </c>
    </row>
    <row r="144" spans="1:23" ht="12.75" hidden="1" outlineLevel="1">
      <c r="A144" s="1" t="s">
        <v>3507</v>
      </c>
      <c r="C144" s="1" t="s">
        <v>3508</v>
      </c>
      <c r="D144" s="3" t="s">
        <v>3509</v>
      </c>
      <c r="E144" s="1">
        <v>0</v>
      </c>
      <c r="F144" s="1">
        <v>0</v>
      </c>
      <c r="G144" s="68">
        <f>E144+F144</f>
        <v>0</v>
      </c>
      <c r="H144" s="68">
        <v>0</v>
      </c>
      <c r="I144" s="68">
        <v>0</v>
      </c>
      <c r="J144" s="68">
        <v>0</v>
      </c>
      <c r="K144" s="68">
        <f>I144+J144</f>
        <v>0</v>
      </c>
      <c r="L144" s="68">
        <v>0</v>
      </c>
      <c r="M144" s="68">
        <v>35517328.24</v>
      </c>
      <c r="N144" s="68">
        <f>L144+M144</f>
        <v>35517328.24</v>
      </c>
      <c r="O144" s="68">
        <v>0</v>
      </c>
      <c r="P144" s="68">
        <v>0</v>
      </c>
      <c r="Q144" s="68">
        <v>0</v>
      </c>
      <c r="R144" s="68">
        <v>0</v>
      </c>
      <c r="S144" s="68">
        <f>O144+P144+Q144+R144</f>
        <v>0</v>
      </c>
      <c r="T144" s="68">
        <v>0</v>
      </c>
      <c r="U144" s="69">
        <f>G144+H144+K144+N144+S144+T144</f>
        <v>35517328.24</v>
      </c>
      <c r="V144" s="1">
        <v>0</v>
      </c>
      <c r="W144" s="62">
        <f>U144+V144</f>
        <v>35517328.24</v>
      </c>
    </row>
    <row r="145" spans="1:23" ht="12.75" customHeight="1" collapsed="1">
      <c r="A145" s="58" t="s">
        <v>3510</v>
      </c>
      <c r="B145" s="57"/>
      <c r="C145" s="58" t="s">
        <v>3511</v>
      </c>
      <c r="D145" s="59"/>
      <c r="E145" s="60">
        <v>0</v>
      </c>
      <c r="F145" s="60">
        <v>0</v>
      </c>
      <c r="G145" s="66">
        <f>E145+F145</f>
        <v>0</v>
      </c>
      <c r="H145" s="66">
        <v>0</v>
      </c>
      <c r="I145" s="66">
        <v>0</v>
      </c>
      <c r="J145" s="66">
        <v>0</v>
      </c>
      <c r="K145" s="66">
        <f>I145+J145</f>
        <v>0</v>
      </c>
      <c r="L145" s="66">
        <v>0</v>
      </c>
      <c r="M145" s="66">
        <v>35517328.24</v>
      </c>
      <c r="N145" s="66">
        <f>L145+M145</f>
        <v>35517328.24</v>
      </c>
      <c r="O145" s="66">
        <v>0</v>
      </c>
      <c r="P145" s="66">
        <v>0</v>
      </c>
      <c r="Q145" s="66">
        <v>0</v>
      </c>
      <c r="R145" s="66">
        <v>0</v>
      </c>
      <c r="S145" s="66">
        <f>O145+P145+Q145+R145</f>
        <v>0</v>
      </c>
      <c r="T145" s="66">
        <v>0</v>
      </c>
      <c r="U145" s="67">
        <f>G145+H145+K145+N145+S145+T145</f>
        <v>35517328.24</v>
      </c>
      <c r="V145" s="60">
        <v>0</v>
      </c>
      <c r="W145" s="65">
        <f>U145+V145</f>
        <v>35517328.24</v>
      </c>
    </row>
    <row r="146" spans="1:23" ht="12.75" customHeight="1">
      <c r="A146" s="58" t="s">
        <v>3512</v>
      </c>
      <c r="B146" s="57"/>
      <c r="C146" s="58" t="s">
        <v>3513</v>
      </c>
      <c r="D146" s="59"/>
      <c r="E146" s="60">
        <v>0</v>
      </c>
      <c r="F146" s="60">
        <v>0</v>
      </c>
      <c r="G146" s="66">
        <f>E146+F146</f>
        <v>0</v>
      </c>
      <c r="H146" s="66">
        <v>0</v>
      </c>
      <c r="I146" s="66">
        <v>0</v>
      </c>
      <c r="J146" s="66">
        <v>0</v>
      </c>
      <c r="K146" s="66">
        <f>I146+J146</f>
        <v>0</v>
      </c>
      <c r="L146" s="66">
        <v>0</v>
      </c>
      <c r="M146" s="66">
        <v>0</v>
      </c>
      <c r="N146" s="66">
        <f>L146+M146</f>
        <v>0</v>
      </c>
      <c r="O146" s="66">
        <v>0</v>
      </c>
      <c r="P146" s="66">
        <v>0</v>
      </c>
      <c r="Q146" s="66">
        <v>0</v>
      </c>
      <c r="R146" s="66">
        <v>0</v>
      </c>
      <c r="S146" s="66">
        <f>O146+P146+Q146+R146</f>
        <v>0</v>
      </c>
      <c r="T146" s="66">
        <v>0</v>
      </c>
      <c r="U146" s="67">
        <f>G146+H146+K146+N146+S146+T146</f>
        <v>0</v>
      </c>
      <c r="V146" s="60">
        <v>0</v>
      </c>
      <c r="W146" s="65">
        <f>U146+V146</f>
        <v>0</v>
      </c>
    </row>
    <row r="147" spans="1:23" ht="12.75" hidden="1" outlineLevel="1">
      <c r="A147" s="1" t="s">
        <v>3514</v>
      </c>
      <c r="C147" s="1" t="s">
        <v>3515</v>
      </c>
      <c r="D147" s="3" t="s">
        <v>3516</v>
      </c>
      <c r="E147" s="1">
        <v>15470073.01</v>
      </c>
      <c r="F147" s="1">
        <v>0</v>
      </c>
      <c r="G147" s="68">
        <f aca="true" t="shared" si="18" ref="G147:G169">E147+F147</f>
        <v>15470073.01</v>
      </c>
      <c r="H147" s="68">
        <v>0</v>
      </c>
      <c r="I147" s="68">
        <v>0</v>
      </c>
      <c r="J147" s="68">
        <v>0</v>
      </c>
      <c r="K147" s="68">
        <f aca="true" t="shared" si="19" ref="K147:K169">I147+J147</f>
        <v>0</v>
      </c>
      <c r="L147" s="68">
        <v>0</v>
      </c>
      <c r="M147" s="68">
        <v>0</v>
      </c>
      <c r="N147" s="68">
        <f aca="true" t="shared" si="20" ref="N147:N169">L147+M147</f>
        <v>0</v>
      </c>
      <c r="O147" s="68">
        <v>0</v>
      </c>
      <c r="P147" s="68">
        <v>0</v>
      </c>
      <c r="Q147" s="68">
        <v>0</v>
      </c>
      <c r="R147" s="68">
        <v>0</v>
      </c>
      <c r="S147" s="68">
        <f aca="true" t="shared" si="21" ref="S147:S169">O147+P147+Q147+R147</f>
        <v>0</v>
      </c>
      <c r="T147" s="68">
        <v>6761</v>
      </c>
      <c r="U147" s="69">
        <f aca="true" t="shared" si="22" ref="U147:U169">G147+H147+K147+N147+S147+T147</f>
        <v>15476834.01</v>
      </c>
      <c r="V147" s="1">
        <v>0</v>
      </c>
      <c r="W147" s="62">
        <f aca="true" t="shared" si="23" ref="W147:W169">U147+V147</f>
        <v>15476834.01</v>
      </c>
    </row>
    <row r="148" spans="1:23" ht="12.75" hidden="1" outlineLevel="1">
      <c r="A148" s="1" t="s">
        <v>3517</v>
      </c>
      <c r="C148" s="1" t="s">
        <v>3518</v>
      </c>
      <c r="D148" s="3" t="s">
        <v>3519</v>
      </c>
      <c r="E148" s="1">
        <v>27834.04</v>
      </c>
      <c r="F148" s="1">
        <v>0</v>
      </c>
      <c r="G148" s="68">
        <f t="shared" si="18"/>
        <v>27834.04</v>
      </c>
      <c r="H148" s="68">
        <v>0</v>
      </c>
      <c r="I148" s="68">
        <v>0</v>
      </c>
      <c r="J148" s="68">
        <v>0</v>
      </c>
      <c r="K148" s="68">
        <f t="shared" si="19"/>
        <v>0</v>
      </c>
      <c r="L148" s="68">
        <v>0</v>
      </c>
      <c r="M148" s="68">
        <v>0</v>
      </c>
      <c r="N148" s="68">
        <f t="shared" si="20"/>
        <v>0</v>
      </c>
      <c r="O148" s="68">
        <v>0</v>
      </c>
      <c r="P148" s="68">
        <v>0</v>
      </c>
      <c r="Q148" s="68">
        <v>0</v>
      </c>
      <c r="R148" s="68">
        <v>0</v>
      </c>
      <c r="S148" s="68">
        <f t="shared" si="21"/>
        <v>0</v>
      </c>
      <c r="T148" s="68">
        <v>0</v>
      </c>
      <c r="U148" s="69">
        <f t="shared" si="22"/>
        <v>27834.04</v>
      </c>
      <c r="V148" s="1">
        <v>0</v>
      </c>
      <c r="W148" s="62">
        <f t="shared" si="23"/>
        <v>27834.04</v>
      </c>
    </row>
    <row r="149" spans="1:23" ht="12.75" hidden="1" outlineLevel="1">
      <c r="A149" s="1" t="s">
        <v>3520</v>
      </c>
      <c r="C149" s="1" t="s">
        <v>3521</v>
      </c>
      <c r="D149" s="3" t="s">
        <v>3522</v>
      </c>
      <c r="E149" s="1">
        <v>2509894.64</v>
      </c>
      <c r="F149" s="1">
        <v>0</v>
      </c>
      <c r="G149" s="68">
        <f t="shared" si="18"/>
        <v>2509894.64</v>
      </c>
      <c r="H149" s="68">
        <v>0</v>
      </c>
      <c r="I149" s="68">
        <v>0</v>
      </c>
      <c r="J149" s="68">
        <v>0</v>
      </c>
      <c r="K149" s="68">
        <f t="shared" si="19"/>
        <v>0</v>
      </c>
      <c r="L149" s="68">
        <v>0</v>
      </c>
      <c r="M149" s="68">
        <v>0</v>
      </c>
      <c r="N149" s="68">
        <f t="shared" si="20"/>
        <v>0</v>
      </c>
      <c r="O149" s="68">
        <v>0</v>
      </c>
      <c r="P149" s="68">
        <v>0</v>
      </c>
      <c r="Q149" s="68">
        <v>0</v>
      </c>
      <c r="R149" s="68">
        <v>0</v>
      </c>
      <c r="S149" s="68">
        <f t="shared" si="21"/>
        <v>0</v>
      </c>
      <c r="T149" s="68">
        <v>0</v>
      </c>
      <c r="U149" s="69">
        <f t="shared" si="22"/>
        <v>2509894.64</v>
      </c>
      <c r="V149" s="1">
        <v>0</v>
      </c>
      <c r="W149" s="62">
        <f t="shared" si="23"/>
        <v>2509894.64</v>
      </c>
    </row>
    <row r="150" spans="1:23" ht="12.75" hidden="1" outlineLevel="1">
      <c r="A150" s="1" t="s">
        <v>3523</v>
      </c>
      <c r="C150" s="1" t="s">
        <v>3524</v>
      </c>
      <c r="D150" s="3" t="s">
        <v>3525</v>
      </c>
      <c r="E150" s="1">
        <v>66196.3</v>
      </c>
      <c r="F150" s="1">
        <v>0</v>
      </c>
      <c r="G150" s="68">
        <f t="shared" si="18"/>
        <v>66196.3</v>
      </c>
      <c r="H150" s="68">
        <v>0</v>
      </c>
      <c r="I150" s="68">
        <v>0</v>
      </c>
      <c r="J150" s="68">
        <v>0</v>
      </c>
      <c r="K150" s="68">
        <f t="shared" si="19"/>
        <v>0</v>
      </c>
      <c r="L150" s="68">
        <v>0</v>
      </c>
      <c r="M150" s="68">
        <v>0</v>
      </c>
      <c r="N150" s="68">
        <f t="shared" si="20"/>
        <v>0</v>
      </c>
      <c r="O150" s="68">
        <v>0</v>
      </c>
      <c r="P150" s="68">
        <v>0</v>
      </c>
      <c r="Q150" s="68">
        <v>0</v>
      </c>
      <c r="R150" s="68">
        <v>0</v>
      </c>
      <c r="S150" s="68">
        <f t="shared" si="21"/>
        <v>0</v>
      </c>
      <c r="T150" s="68">
        <v>0</v>
      </c>
      <c r="U150" s="69">
        <f t="shared" si="22"/>
        <v>66196.3</v>
      </c>
      <c r="V150" s="1">
        <v>0</v>
      </c>
      <c r="W150" s="62">
        <f t="shared" si="23"/>
        <v>66196.3</v>
      </c>
    </row>
    <row r="151" spans="1:23" ht="12.75" hidden="1" outlineLevel="1">
      <c r="A151" s="1" t="s">
        <v>3526</v>
      </c>
      <c r="C151" s="1" t="s">
        <v>3527</v>
      </c>
      <c r="D151" s="3" t="s">
        <v>3528</v>
      </c>
      <c r="E151" s="1">
        <v>184713.83</v>
      </c>
      <c r="F151" s="1">
        <v>0</v>
      </c>
      <c r="G151" s="68">
        <f t="shared" si="18"/>
        <v>184713.83</v>
      </c>
      <c r="H151" s="68">
        <v>0</v>
      </c>
      <c r="I151" s="68">
        <v>0</v>
      </c>
      <c r="J151" s="68">
        <v>0</v>
      </c>
      <c r="K151" s="68">
        <f t="shared" si="19"/>
        <v>0</v>
      </c>
      <c r="L151" s="68">
        <v>0</v>
      </c>
      <c r="M151" s="68">
        <v>0</v>
      </c>
      <c r="N151" s="68">
        <f t="shared" si="20"/>
        <v>0</v>
      </c>
      <c r="O151" s="68">
        <v>0</v>
      </c>
      <c r="P151" s="68">
        <v>0</v>
      </c>
      <c r="Q151" s="68">
        <v>0</v>
      </c>
      <c r="R151" s="68">
        <v>0</v>
      </c>
      <c r="S151" s="68">
        <f t="shared" si="21"/>
        <v>0</v>
      </c>
      <c r="T151" s="68">
        <v>0</v>
      </c>
      <c r="U151" s="69">
        <f t="shared" si="22"/>
        <v>184713.83</v>
      </c>
      <c r="V151" s="1">
        <v>0</v>
      </c>
      <c r="W151" s="62">
        <f t="shared" si="23"/>
        <v>184713.83</v>
      </c>
    </row>
    <row r="152" spans="1:23" ht="12.75" hidden="1" outlineLevel="1">
      <c r="A152" s="1" t="s">
        <v>3529</v>
      </c>
      <c r="C152" s="1" t="s">
        <v>3530</v>
      </c>
      <c r="D152" s="3" t="s">
        <v>3531</v>
      </c>
      <c r="E152" s="1">
        <v>39273.39</v>
      </c>
      <c r="F152" s="1">
        <v>0</v>
      </c>
      <c r="G152" s="68">
        <f t="shared" si="18"/>
        <v>39273.39</v>
      </c>
      <c r="H152" s="68">
        <v>0</v>
      </c>
      <c r="I152" s="68">
        <v>0</v>
      </c>
      <c r="J152" s="68">
        <v>0</v>
      </c>
      <c r="K152" s="68">
        <f t="shared" si="19"/>
        <v>0</v>
      </c>
      <c r="L152" s="68">
        <v>0</v>
      </c>
      <c r="M152" s="68">
        <v>0</v>
      </c>
      <c r="N152" s="68">
        <f t="shared" si="20"/>
        <v>0</v>
      </c>
      <c r="O152" s="68">
        <v>0</v>
      </c>
      <c r="P152" s="68">
        <v>0</v>
      </c>
      <c r="Q152" s="68">
        <v>0</v>
      </c>
      <c r="R152" s="68">
        <v>0</v>
      </c>
      <c r="S152" s="68">
        <f t="shared" si="21"/>
        <v>0</v>
      </c>
      <c r="T152" s="68">
        <v>0</v>
      </c>
      <c r="U152" s="69">
        <f t="shared" si="22"/>
        <v>39273.39</v>
      </c>
      <c r="V152" s="1">
        <v>0</v>
      </c>
      <c r="W152" s="62">
        <f t="shared" si="23"/>
        <v>39273.39</v>
      </c>
    </row>
    <row r="153" spans="1:23" ht="12.75" hidden="1" outlineLevel="1">
      <c r="A153" s="1" t="s">
        <v>3532</v>
      </c>
      <c r="C153" s="1" t="s">
        <v>3527</v>
      </c>
      <c r="D153" s="3" t="s">
        <v>3533</v>
      </c>
      <c r="E153" s="1">
        <v>1376678.62</v>
      </c>
      <c r="F153" s="1">
        <v>0</v>
      </c>
      <c r="G153" s="68">
        <f t="shared" si="18"/>
        <v>1376678.62</v>
      </c>
      <c r="H153" s="68">
        <v>0</v>
      </c>
      <c r="I153" s="68">
        <v>0</v>
      </c>
      <c r="J153" s="68">
        <v>0</v>
      </c>
      <c r="K153" s="68">
        <f t="shared" si="19"/>
        <v>0</v>
      </c>
      <c r="L153" s="68">
        <v>0</v>
      </c>
      <c r="M153" s="68">
        <v>0</v>
      </c>
      <c r="N153" s="68">
        <f t="shared" si="20"/>
        <v>0</v>
      </c>
      <c r="O153" s="68">
        <v>0</v>
      </c>
      <c r="P153" s="68">
        <v>0</v>
      </c>
      <c r="Q153" s="68">
        <v>0</v>
      </c>
      <c r="R153" s="68">
        <v>0</v>
      </c>
      <c r="S153" s="68">
        <f t="shared" si="21"/>
        <v>0</v>
      </c>
      <c r="T153" s="68">
        <v>0</v>
      </c>
      <c r="U153" s="69">
        <f t="shared" si="22"/>
        <v>1376678.62</v>
      </c>
      <c r="V153" s="1">
        <v>0</v>
      </c>
      <c r="W153" s="62">
        <f t="shared" si="23"/>
        <v>1376678.62</v>
      </c>
    </row>
    <row r="154" spans="1:23" ht="12.75" hidden="1" outlineLevel="1">
      <c r="A154" s="1" t="s">
        <v>3534</v>
      </c>
      <c r="C154" s="1" t="s">
        <v>3535</v>
      </c>
      <c r="D154" s="3" t="s">
        <v>3536</v>
      </c>
      <c r="E154" s="1">
        <v>2472449.94</v>
      </c>
      <c r="F154" s="1">
        <v>0</v>
      </c>
      <c r="G154" s="68">
        <f t="shared" si="18"/>
        <v>2472449.94</v>
      </c>
      <c r="H154" s="68">
        <v>0</v>
      </c>
      <c r="I154" s="68">
        <v>0</v>
      </c>
      <c r="J154" s="68">
        <v>0</v>
      </c>
      <c r="K154" s="68">
        <f t="shared" si="19"/>
        <v>0</v>
      </c>
      <c r="L154" s="68">
        <v>0</v>
      </c>
      <c r="M154" s="68">
        <v>0</v>
      </c>
      <c r="N154" s="68">
        <f t="shared" si="20"/>
        <v>0</v>
      </c>
      <c r="O154" s="68">
        <v>0</v>
      </c>
      <c r="P154" s="68">
        <v>0</v>
      </c>
      <c r="Q154" s="68">
        <v>0</v>
      </c>
      <c r="R154" s="68">
        <v>0</v>
      </c>
      <c r="S154" s="68">
        <f t="shared" si="21"/>
        <v>0</v>
      </c>
      <c r="T154" s="68">
        <v>0</v>
      </c>
      <c r="U154" s="69">
        <f t="shared" si="22"/>
        <v>2472449.94</v>
      </c>
      <c r="V154" s="1">
        <v>0</v>
      </c>
      <c r="W154" s="62">
        <f t="shared" si="23"/>
        <v>2472449.94</v>
      </c>
    </row>
    <row r="155" spans="1:23" ht="12.75" hidden="1" outlineLevel="1">
      <c r="A155" s="1" t="s">
        <v>3537</v>
      </c>
      <c r="C155" s="1" t="s">
        <v>3538</v>
      </c>
      <c r="D155" s="3" t="s">
        <v>3539</v>
      </c>
      <c r="E155" s="1">
        <v>135280.44</v>
      </c>
      <c r="F155" s="1">
        <v>0</v>
      </c>
      <c r="G155" s="68">
        <f t="shared" si="18"/>
        <v>135280.44</v>
      </c>
      <c r="H155" s="68">
        <v>0</v>
      </c>
      <c r="I155" s="68">
        <v>0</v>
      </c>
      <c r="J155" s="68">
        <v>0</v>
      </c>
      <c r="K155" s="68">
        <f t="shared" si="19"/>
        <v>0</v>
      </c>
      <c r="L155" s="68">
        <v>0</v>
      </c>
      <c r="M155" s="68">
        <v>0</v>
      </c>
      <c r="N155" s="68">
        <f t="shared" si="20"/>
        <v>0</v>
      </c>
      <c r="O155" s="68">
        <v>0</v>
      </c>
      <c r="P155" s="68">
        <v>0</v>
      </c>
      <c r="Q155" s="68">
        <v>0</v>
      </c>
      <c r="R155" s="68">
        <v>0</v>
      </c>
      <c r="S155" s="68">
        <f t="shared" si="21"/>
        <v>0</v>
      </c>
      <c r="T155" s="68">
        <v>0</v>
      </c>
      <c r="U155" s="69">
        <f t="shared" si="22"/>
        <v>135280.44</v>
      </c>
      <c r="V155" s="1">
        <v>0</v>
      </c>
      <c r="W155" s="62">
        <f t="shared" si="23"/>
        <v>135280.44</v>
      </c>
    </row>
    <row r="156" spans="1:23" ht="12.75" hidden="1" outlineLevel="1">
      <c r="A156" s="1" t="s">
        <v>3540</v>
      </c>
      <c r="C156" s="1" t="s">
        <v>3541</v>
      </c>
      <c r="D156" s="3" t="s">
        <v>3542</v>
      </c>
      <c r="E156" s="1">
        <v>54069.67</v>
      </c>
      <c r="F156" s="1">
        <v>0</v>
      </c>
      <c r="G156" s="68">
        <f t="shared" si="18"/>
        <v>54069.67</v>
      </c>
      <c r="H156" s="68">
        <v>0</v>
      </c>
      <c r="I156" s="68">
        <v>0</v>
      </c>
      <c r="J156" s="68">
        <v>0</v>
      </c>
      <c r="K156" s="68">
        <f t="shared" si="19"/>
        <v>0</v>
      </c>
      <c r="L156" s="68">
        <v>0</v>
      </c>
      <c r="M156" s="68">
        <v>0</v>
      </c>
      <c r="N156" s="68">
        <f t="shared" si="20"/>
        <v>0</v>
      </c>
      <c r="O156" s="68">
        <v>0</v>
      </c>
      <c r="P156" s="68">
        <v>0</v>
      </c>
      <c r="Q156" s="68">
        <v>0</v>
      </c>
      <c r="R156" s="68">
        <v>0</v>
      </c>
      <c r="S156" s="68">
        <f t="shared" si="21"/>
        <v>0</v>
      </c>
      <c r="T156" s="68">
        <v>0</v>
      </c>
      <c r="U156" s="69">
        <f t="shared" si="22"/>
        <v>54069.67</v>
      </c>
      <c r="V156" s="1">
        <v>0</v>
      </c>
      <c r="W156" s="62">
        <f t="shared" si="23"/>
        <v>54069.67</v>
      </c>
    </row>
    <row r="157" spans="1:23" ht="12.75" hidden="1" outlineLevel="1">
      <c r="A157" s="1" t="s">
        <v>3543</v>
      </c>
      <c r="C157" s="1" t="s">
        <v>3544</v>
      </c>
      <c r="D157" s="3" t="s">
        <v>3545</v>
      </c>
      <c r="E157" s="1">
        <v>666460.28</v>
      </c>
      <c r="F157" s="1">
        <v>0</v>
      </c>
      <c r="G157" s="68">
        <f t="shared" si="18"/>
        <v>666460.28</v>
      </c>
      <c r="H157" s="68">
        <v>0</v>
      </c>
      <c r="I157" s="68">
        <v>0</v>
      </c>
      <c r="J157" s="68">
        <v>0</v>
      </c>
      <c r="K157" s="68">
        <f t="shared" si="19"/>
        <v>0</v>
      </c>
      <c r="L157" s="68">
        <v>0</v>
      </c>
      <c r="M157" s="68">
        <v>0</v>
      </c>
      <c r="N157" s="68">
        <f t="shared" si="20"/>
        <v>0</v>
      </c>
      <c r="O157" s="68">
        <v>0</v>
      </c>
      <c r="P157" s="68">
        <v>0</v>
      </c>
      <c r="Q157" s="68">
        <v>0</v>
      </c>
      <c r="R157" s="68">
        <v>0</v>
      </c>
      <c r="S157" s="68">
        <f t="shared" si="21"/>
        <v>0</v>
      </c>
      <c r="T157" s="68">
        <v>0</v>
      </c>
      <c r="U157" s="69">
        <f t="shared" si="22"/>
        <v>666460.28</v>
      </c>
      <c r="V157" s="1">
        <v>0</v>
      </c>
      <c r="W157" s="62">
        <f t="shared" si="23"/>
        <v>666460.28</v>
      </c>
    </row>
    <row r="158" spans="1:23" ht="12.75" hidden="1" outlineLevel="1">
      <c r="A158" s="1" t="s">
        <v>3546</v>
      </c>
      <c r="C158" s="1" t="s">
        <v>3547</v>
      </c>
      <c r="D158" s="3" t="s">
        <v>3548</v>
      </c>
      <c r="E158" s="1">
        <v>884848.48</v>
      </c>
      <c r="F158" s="1">
        <v>0</v>
      </c>
      <c r="G158" s="68">
        <f t="shared" si="18"/>
        <v>884848.48</v>
      </c>
      <c r="H158" s="68">
        <v>0</v>
      </c>
      <c r="I158" s="68">
        <v>0</v>
      </c>
      <c r="J158" s="68">
        <v>0</v>
      </c>
      <c r="K158" s="68">
        <f t="shared" si="19"/>
        <v>0</v>
      </c>
      <c r="L158" s="68">
        <v>0</v>
      </c>
      <c r="M158" s="68">
        <v>0</v>
      </c>
      <c r="N158" s="68">
        <f t="shared" si="20"/>
        <v>0</v>
      </c>
      <c r="O158" s="68">
        <v>0</v>
      </c>
      <c r="P158" s="68">
        <v>0</v>
      </c>
      <c r="Q158" s="68">
        <v>0</v>
      </c>
      <c r="R158" s="68">
        <v>0</v>
      </c>
      <c r="S158" s="68">
        <f t="shared" si="21"/>
        <v>0</v>
      </c>
      <c r="T158" s="68">
        <v>0</v>
      </c>
      <c r="U158" s="69">
        <f t="shared" si="22"/>
        <v>884848.48</v>
      </c>
      <c r="V158" s="1">
        <v>0</v>
      </c>
      <c r="W158" s="62">
        <f t="shared" si="23"/>
        <v>884848.48</v>
      </c>
    </row>
    <row r="159" spans="1:23" ht="12.75" hidden="1" outlineLevel="1">
      <c r="A159" s="1" t="s">
        <v>3549</v>
      </c>
      <c r="C159" s="1" t="s">
        <v>3550</v>
      </c>
      <c r="D159" s="3" t="s">
        <v>3551</v>
      </c>
      <c r="E159" s="1">
        <v>139242.39</v>
      </c>
      <c r="F159" s="1">
        <v>0</v>
      </c>
      <c r="G159" s="68">
        <f t="shared" si="18"/>
        <v>139242.39</v>
      </c>
      <c r="H159" s="68">
        <v>0</v>
      </c>
      <c r="I159" s="68">
        <v>0</v>
      </c>
      <c r="J159" s="68">
        <v>0</v>
      </c>
      <c r="K159" s="68">
        <f t="shared" si="19"/>
        <v>0</v>
      </c>
      <c r="L159" s="68">
        <v>0</v>
      </c>
      <c r="M159" s="68">
        <v>0</v>
      </c>
      <c r="N159" s="68">
        <f t="shared" si="20"/>
        <v>0</v>
      </c>
      <c r="O159" s="68">
        <v>0</v>
      </c>
      <c r="P159" s="68">
        <v>0</v>
      </c>
      <c r="Q159" s="68">
        <v>0</v>
      </c>
      <c r="R159" s="68">
        <v>0</v>
      </c>
      <c r="S159" s="68">
        <f t="shared" si="21"/>
        <v>0</v>
      </c>
      <c r="T159" s="68">
        <v>0</v>
      </c>
      <c r="U159" s="69">
        <f t="shared" si="22"/>
        <v>139242.39</v>
      </c>
      <c r="V159" s="1">
        <v>0</v>
      </c>
      <c r="W159" s="62">
        <f t="shared" si="23"/>
        <v>139242.39</v>
      </c>
    </row>
    <row r="160" spans="1:23" ht="12.75" hidden="1" outlineLevel="1">
      <c r="A160" s="1" t="s">
        <v>3552</v>
      </c>
      <c r="C160" s="1" t="s">
        <v>3553</v>
      </c>
      <c r="D160" s="3" t="s">
        <v>3554</v>
      </c>
      <c r="E160" s="1">
        <v>222815.16</v>
      </c>
      <c r="F160" s="1">
        <v>0</v>
      </c>
      <c r="G160" s="68">
        <f t="shared" si="18"/>
        <v>222815.16</v>
      </c>
      <c r="H160" s="68">
        <v>0</v>
      </c>
      <c r="I160" s="68">
        <v>0</v>
      </c>
      <c r="J160" s="68">
        <v>0</v>
      </c>
      <c r="K160" s="68">
        <f t="shared" si="19"/>
        <v>0</v>
      </c>
      <c r="L160" s="68">
        <v>0</v>
      </c>
      <c r="M160" s="68">
        <v>0</v>
      </c>
      <c r="N160" s="68">
        <f t="shared" si="20"/>
        <v>0</v>
      </c>
      <c r="O160" s="68">
        <v>0</v>
      </c>
      <c r="P160" s="68">
        <v>0</v>
      </c>
      <c r="Q160" s="68">
        <v>0</v>
      </c>
      <c r="R160" s="68">
        <v>0</v>
      </c>
      <c r="S160" s="68">
        <f t="shared" si="21"/>
        <v>0</v>
      </c>
      <c r="T160" s="68">
        <v>0</v>
      </c>
      <c r="U160" s="69">
        <f t="shared" si="22"/>
        <v>222815.16</v>
      </c>
      <c r="V160" s="1">
        <v>0</v>
      </c>
      <c r="W160" s="62">
        <f t="shared" si="23"/>
        <v>222815.16</v>
      </c>
    </row>
    <row r="161" spans="1:23" ht="12.75" hidden="1" outlineLevel="1">
      <c r="A161" s="1" t="s">
        <v>3555</v>
      </c>
      <c r="C161" s="1" t="s">
        <v>3556</v>
      </c>
      <c r="D161" s="3" t="s">
        <v>3557</v>
      </c>
      <c r="E161" s="1">
        <v>96429.99</v>
      </c>
      <c r="F161" s="1">
        <v>0</v>
      </c>
      <c r="G161" s="68">
        <f t="shared" si="18"/>
        <v>96429.99</v>
      </c>
      <c r="H161" s="68">
        <v>0</v>
      </c>
      <c r="I161" s="68">
        <v>0</v>
      </c>
      <c r="J161" s="68">
        <v>0</v>
      </c>
      <c r="K161" s="68">
        <f t="shared" si="19"/>
        <v>0</v>
      </c>
      <c r="L161" s="68">
        <v>0</v>
      </c>
      <c r="M161" s="68">
        <v>0</v>
      </c>
      <c r="N161" s="68">
        <f t="shared" si="20"/>
        <v>0</v>
      </c>
      <c r="O161" s="68">
        <v>0</v>
      </c>
      <c r="P161" s="68">
        <v>0</v>
      </c>
      <c r="Q161" s="68">
        <v>0</v>
      </c>
      <c r="R161" s="68">
        <v>0</v>
      </c>
      <c r="S161" s="68">
        <f t="shared" si="21"/>
        <v>0</v>
      </c>
      <c r="T161" s="68">
        <v>0</v>
      </c>
      <c r="U161" s="69">
        <f t="shared" si="22"/>
        <v>96429.99</v>
      </c>
      <c r="V161" s="1">
        <v>0</v>
      </c>
      <c r="W161" s="62">
        <f t="shared" si="23"/>
        <v>96429.99</v>
      </c>
    </row>
    <row r="162" spans="1:23" ht="12.75" hidden="1" outlineLevel="1">
      <c r="A162" s="1" t="s">
        <v>3558</v>
      </c>
      <c r="C162" s="1" t="s">
        <v>3559</v>
      </c>
      <c r="D162" s="3" t="s">
        <v>3560</v>
      </c>
      <c r="E162" s="1">
        <v>76402</v>
      </c>
      <c r="F162" s="1">
        <v>0</v>
      </c>
      <c r="G162" s="68">
        <f t="shared" si="18"/>
        <v>76402</v>
      </c>
      <c r="H162" s="68">
        <v>0</v>
      </c>
      <c r="I162" s="68">
        <v>0</v>
      </c>
      <c r="J162" s="68">
        <v>0</v>
      </c>
      <c r="K162" s="68">
        <f t="shared" si="19"/>
        <v>0</v>
      </c>
      <c r="L162" s="68">
        <v>0</v>
      </c>
      <c r="M162" s="68">
        <v>0</v>
      </c>
      <c r="N162" s="68">
        <f t="shared" si="20"/>
        <v>0</v>
      </c>
      <c r="O162" s="68">
        <v>0</v>
      </c>
      <c r="P162" s="68">
        <v>0</v>
      </c>
      <c r="Q162" s="68">
        <v>0</v>
      </c>
      <c r="R162" s="68">
        <v>0</v>
      </c>
      <c r="S162" s="68">
        <f t="shared" si="21"/>
        <v>0</v>
      </c>
      <c r="T162" s="68">
        <v>0</v>
      </c>
      <c r="U162" s="69">
        <f t="shared" si="22"/>
        <v>76402</v>
      </c>
      <c r="V162" s="1">
        <v>0</v>
      </c>
      <c r="W162" s="62">
        <f t="shared" si="23"/>
        <v>76402</v>
      </c>
    </row>
    <row r="163" spans="1:23" ht="12.75" customHeight="1" collapsed="1">
      <c r="A163" s="58" t="s">
        <v>3561</v>
      </c>
      <c r="B163" s="57"/>
      <c r="C163" s="58" t="s">
        <v>3515</v>
      </c>
      <c r="D163" s="59"/>
      <c r="E163" s="60">
        <v>24422662.180000003</v>
      </c>
      <c r="F163" s="60">
        <v>0</v>
      </c>
      <c r="G163" s="66">
        <f t="shared" si="18"/>
        <v>24422662.180000003</v>
      </c>
      <c r="H163" s="66">
        <v>0</v>
      </c>
      <c r="I163" s="66">
        <v>0</v>
      </c>
      <c r="J163" s="66">
        <v>0</v>
      </c>
      <c r="K163" s="66">
        <f t="shared" si="19"/>
        <v>0</v>
      </c>
      <c r="L163" s="66">
        <v>0</v>
      </c>
      <c r="M163" s="66">
        <v>0</v>
      </c>
      <c r="N163" s="66">
        <f t="shared" si="20"/>
        <v>0</v>
      </c>
      <c r="O163" s="66">
        <v>0</v>
      </c>
      <c r="P163" s="66">
        <v>0</v>
      </c>
      <c r="Q163" s="66">
        <v>0</v>
      </c>
      <c r="R163" s="66">
        <v>0</v>
      </c>
      <c r="S163" s="66">
        <f t="shared" si="21"/>
        <v>0</v>
      </c>
      <c r="T163" s="66">
        <v>6761</v>
      </c>
      <c r="U163" s="67">
        <f t="shared" si="22"/>
        <v>24429423.180000003</v>
      </c>
      <c r="V163" s="60">
        <v>0</v>
      </c>
      <c r="W163" s="65">
        <f t="shared" si="23"/>
        <v>24429423.180000003</v>
      </c>
    </row>
    <row r="164" spans="1:23" ht="12.75" hidden="1" outlineLevel="1">
      <c r="A164" s="1" t="s">
        <v>3562</v>
      </c>
      <c r="C164" s="1" t="s">
        <v>3563</v>
      </c>
      <c r="D164" s="3" t="s">
        <v>3564</v>
      </c>
      <c r="E164" s="1">
        <v>9495570.5</v>
      </c>
      <c r="F164" s="1">
        <v>1120988.17</v>
      </c>
      <c r="G164" s="68">
        <f t="shared" si="18"/>
        <v>10616558.67</v>
      </c>
      <c r="H164" s="68">
        <v>986401.32</v>
      </c>
      <c r="I164" s="68">
        <v>0</v>
      </c>
      <c r="J164" s="68">
        <v>0</v>
      </c>
      <c r="K164" s="68">
        <f t="shared" si="19"/>
        <v>0</v>
      </c>
      <c r="L164" s="68">
        <v>0</v>
      </c>
      <c r="M164" s="68">
        <v>0</v>
      </c>
      <c r="N164" s="68">
        <f t="shared" si="20"/>
        <v>0</v>
      </c>
      <c r="O164" s="68">
        <v>0</v>
      </c>
      <c r="P164" s="68">
        <v>0</v>
      </c>
      <c r="Q164" s="68">
        <v>0</v>
      </c>
      <c r="R164" s="68">
        <v>0</v>
      </c>
      <c r="S164" s="68">
        <f t="shared" si="21"/>
        <v>0</v>
      </c>
      <c r="T164" s="68">
        <v>8779164.73</v>
      </c>
      <c r="U164" s="69">
        <f t="shared" si="22"/>
        <v>20382124.72</v>
      </c>
      <c r="V164" s="1">
        <v>0</v>
      </c>
      <c r="W164" s="62">
        <f t="shared" si="23"/>
        <v>20382124.72</v>
      </c>
    </row>
    <row r="165" spans="1:23" ht="12.75" customHeight="1" collapsed="1">
      <c r="A165" s="58" t="s">
        <v>3565</v>
      </c>
      <c r="B165" s="57"/>
      <c r="C165" s="58" t="s">
        <v>3566</v>
      </c>
      <c r="D165" s="59"/>
      <c r="E165" s="60">
        <v>9495570.5</v>
      </c>
      <c r="F165" s="60">
        <v>1120988.17</v>
      </c>
      <c r="G165" s="66">
        <f t="shared" si="18"/>
        <v>10616558.67</v>
      </c>
      <c r="H165" s="66">
        <v>986401.32</v>
      </c>
      <c r="I165" s="66">
        <v>0</v>
      </c>
      <c r="J165" s="66">
        <v>0</v>
      </c>
      <c r="K165" s="66">
        <f t="shared" si="19"/>
        <v>0</v>
      </c>
      <c r="L165" s="66">
        <v>0</v>
      </c>
      <c r="M165" s="66">
        <v>0</v>
      </c>
      <c r="N165" s="66">
        <f t="shared" si="20"/>
        <v>0</v>
      </c>
      <c r="O165" s="66">
        <v>0</v>
      </c>
      <c r="P165" s="66">
        <v>0</v>
      </c>
      <c r="Q165" s="66">
        <v>0</v>
      </c>
      <c r="R165" s="66">
        <v>0</v>
      </c>
      <c r="S165" s="66">
        <f t="shared" si="21"/>
        <v>0</v>
      </c>
      <c r="T165" s="66">
        <v>8779164.73</v>
      </c>
      <c r="U165" s="67">
        <f t="shared" si="22"/>
        <v>20382124.72</v>
      </c>
      <c r="V165" s="60">
        <v>0</v>
      </c>
      <c r="W165" s="65">
        <f t="shared" si="23"/>
        <v>20382124.72</v>
      </c>
    </row>
    <row r="166" spans="1:23" ht="12.75" hidden="1" outlineLevel="1">
      <c r="A166" s="1" t="s">
        <v>3567</v>
      </c>
      <c r="C166" s="1" t="s">
        <v>3568</v>
      </c>
      <c r="D166" s="3" t="s">
        <v>3569</v>
      </c>
      <c r="E166" s="1">
        <v>0</v>
      </c>
      <c r="F166" s="1">
        <v>0</v>
      </c>
      <c r="G166" s="68">
        <f t="shared" si="18"/>
        <v>0</v>
      </c>
      <c r="H166" s="68">
        <v>0</v>
      </c>
      <c r="I166" s="68">
        <v>460558.81</v>
      </c>
      <c r="J166" s="68">
        <v>9124739.76</v>
      </c>
      <c r="K166" s="68">
        <f t="shared" si="19"/>
        <v>9585298.57</v>
      </c>
      <c r="L166" s="68">
        <v>0</v>
      </c>
      <c r="M166" s="68">
        <v>0</v>
      </c>
      <c r="N166" s="68">
        <f t="shared" si="20"/>
        <v>0</v>
      </c>
      <c r="O166" s="68">
        <v>0</v>
      </c>
      <c r="P166" s="68">
        <v>0</v>
      </c>
      <c r="Q166" s="68">
        <v>0</v>
      </c>
      <c r="R166" s="68">
        <v>0</v>
      </c>
      <c r="S166" s="68">
        <f t="shared" si="21"/>
        <v>0</v>
      </c>
      <c r="T166" s="68">
        <v>0</v>
      </c>
      <c r="U166" s="69">
        <f t="shared" si="22"/>
        <v>9585298.57</v>
      </c>
      <c r="V166" s="1">
        <v>0</v>
      </c>
      <c r="W166" s="62">
        <f t="shared" si="23"/>
        <v>9585298.57</v>
      </c>
    </row>
    <row r="167" spans="1:23" ht="12.75" hidden="1" outlineLevel="1">
      <c r="A167" s="1" t="s">
        <v>3570</v>
      </c>
      <c r="C167" s="1" t="s">
        <v>3571</v>
      </c>
      <c r="D167" s="3" t="s">
        <v>3572</v>
      </c>
      <c r="E167" s="1">
        <v>0</v>
      </c>
      <c r="F167" s="1">
        <v>0</v>
      </c>
      <c r="G167" s="68">
        <f t="shared" si="18"/>
        <v>0</v>
      </c>
      <c r="H167" s="68">
        <v>0</v>
      </c>
      <c r="I167" s="68">
        <v>-51628</v>
      </c>
      <c r="J167" s="68">
        <v>-287361</v>
      </c>
      <c r="K167" s="68">
        <f t="shared" si="19"/>
        <v>-338989</v>
      </c>
      <c r="L167" s="68">
        <v>0</v>
      </c>
      <c r="M167" s="68">
        <v>0</v>
      </c>
      <c r="N167" s="68">
        <f t="shared" si="20"/>
        <v>0</v>
      </c>
      <c r="O167" s="68">
        <v>0</v>
      </c>
      <c r="P167" s="68">
        <v>0</v>
      </c>
      <c r="Q167" s="68">
        <v>0</v>
      </c>
      <c r="R167" s="68">
        <v>0</v>
      </c>
      <c r="S167" s="68">
        <f t="shared" si="21"/>
        <v>0</v>
      </c>
      <c r="T167" s="68">
        <v>0</v>
      </c>
      <c r="U167" s="69">
        <f t="shared" si="22"/>
        <v>-338989</v>
      </c>
      <c r="V167" s="1">
        <v>0</v>
      </c>
      <c r="W167" s="62">
        <f t="shared" si="23"/>
        <v>-338989</v>
      </c>
    </row>
    <row r="168" spans="1:23" ht="12.75" customHeight="1" collapsed="1">
      <c r="A168" s="58" t="s">
        <v>3573</v>
      </c>
      <c r="B168" s="57"/>
      <c r="C168" s="58" t="s">
        <v>3574</v>
      </c>
      <c r="D168" s="59"/>
      <c r="E168" s="60">
        <v>0</v>
      </c>
      <c r="F168" s="60">
        <v>0</v>
      </c>
      <c r="G168" s="66">
        <f t="shared" si="18"/>
        <v>0</v>
      </c>
      <c r="H168" s="66">
        <v>0</v>
      </c>
      <c r="I168" s="66">
        <v>408930.81</v>
      </c>
      <c r="J168" s="66">
        <v>8837378.76</v>
      </c>
      <c r="K168" s="66">
        <f t="shared" si="19"/>
        <v>9246309.57</v>
      </c>
      <c r="L168" s="66">
        <v>0</v>
      </c>
      <c r="M168" s="66">
        <v>0</v>
      </c>
      <c r="N168" s="66">
        <f t="shared" si="20"/>
        <v>0</v>
      </c>
      <c r="O168" s="66">
        <v>0</v>
      </c>
      <c r="P168" s="66">
        <v>0</v>
      </c>
      <c r="Q168" s="66">
        <v>0</v>
      </c>
      <c r="R168" s="66">
        <v>0</v>
      </c>
      <c r="S168" s="66">
        <f t="shared" si="21"/>
        <v>0</v>
      </c>
      <c r="T168" s="66">
        <v>0</v>
      </c>
      <c r="U168" s="67">
        <f t="shared" si="22"/>
        <v>9246309.57</v>
      </c>
      <c r="V168" s="60">
        <v>0</v>
      </c>
      <c r="W168" s="65">
        <f t="shared" si="23"/>
        <v>9246309.57</v>
      </c>
    </row>
    <row r="169" spans="1:23" ht="12.75" hidden="1" outlineLevel="1">
      <c r="A169" s="1" t="s">
        <v>3575</v>
      </c>
      <c r="C169" s="1" t="s">
        <v>3576</v>
      </c>
      <c r="D169" s="3" t="s">
        <v>3577</v>
      </c>
      <c r="E169" s="1">
        <v>37147132.63</v>
      </c>
      <c r="F169" s="1">
        <v>0</v>
      </c>
      <c r="G169" s="68">
        <f t="shared" si="18"/>
        <v>37147132.63</v>
      </c>
      <c r="H169" s="68">
        <v>0</v>
      </c>
      <c r="I169" s="68">
        <v>0</v>
      </c>
      <c r="J169" s="68">
        <v>0</v>
      </c>
      <c r="K169" s="68">
        <f t="shared" si="19"/>
        <v>0</v>
      </c>
      <c r="L169" s="68">
        <v>55000000</v>
      </c>
      <c r="M169" s="68">
        <v>0</v>
      </c>
      <c r="N169" s="68">
        <f t="shared" si="20"/>
        <v>55000000</v>
      </c>
      <c r="O169" s="68">
        <v>0</v>
      </c>
      <c r="P169" s="68">
        <v>0</v>
      </c>
      <c r="Q169" s="68">
        <v>0</v>
      </c>
      <c r="R169" s="68">
        <v>0</v>
      </c>
      <c r="S169" s="68">
        <f t="shared" si="21"/>
        <v>0</v>
      </c>
      <c r="T169" s="68">
        <v>0</v>
      </c>
      <c r="U169" s="69">
        <f t="shared" si="22"/>
        <v>92147132.63</v>
      </c>
      <c r="V169" s="1">
        <v>0</v>
      </c>
      <c r="W169" s="62">
        <f t="shared" si="23"/>
        <v>92147132.63</v>
      </c>
    </row>
    <row r="170" spans="1:23" ht="12.75" customHeight="1" collapsed="1">
      <c r="A170" s="3"/>
      <c r="B170" s="57"/>
      <c r="C170" s="58"/>
      <c r="D170" s="59"/>
      <c r="E170" s="60"/>
      <c r="F170" s="60"/>
      <c r="G170" s="66"/>
      <c r="H170" s="66"/>
      <c r="I170" s="66"/>
      <c r="J170" s="66"/>
      <c r="K170" s="66"/>
      <c r="L170" s="66"/>
      <c r="M170" s="66"/>
      <c r="N170" s="66"/>
      <c r="O170" s="66"/>
      <c r="P170" s="66"/>
      <c r="Q170" s="66"/>
      <c r="R170" s="66"/>
      <c r="S170" s="66"/>
      <c r="T170" s="66"/>
      <c r="U170" s="67"/>
      <c r="V170" s="60"/>
      <c r="W170" s="48"/>
    </row>
    <row r="171" spans="1:28" s="71" customFormat="1" ht="12.75" customHeight="1">
      <c r="A171" s="43"/>
      <c r="B171" s="54" t="s">
        <v>3578</v>
      </c>
      <c r="C171" s="55"/>
      <c r="D171" s="56"/>
      <c r="E171" s="35">
        <f aca="true" t="shared" si="24" ref="E171:U171">+E68+E80+E83+E133+E135+E143+E163+E165+E168+E78+E146+E145</f>
        <v>185124069.08000022</v>
      </c>
      <c r="F171" s="35">
        <f t="shared" si="24"/>
        <v>15380714.159999967</v>
      </c>
      <c r="G171" s="70">
        <f t="shared" si="24"/>
        <v>200504783.2400002</v>
      </c>
      <c r="H171" s="70">
        <f t="shared" si="24"/>
        <v>100907538.37999998</v>
      </c>
      <c r="I171" s="70">
        <f t="shared" si="24"/>
        <v>2586233.15</v>
      </c>
      <c r="J171" s="70">
        <f t="shared" si="24"/>
        <v>14113459.17</v>
      </c>
      <c r="K171" s="70">
        <f t="shared" si="24"/>
        <v>16699692.32</v>
      </c>
      <c r="L171" s="70">
        <f t="shared" si="24"/>
        <v>-2812645.31</v>
      </c>
      <c r="M171" s="70">
        <f t="shared" si="24"/>
        <v>121171490.54000002</v>
      </c>
      <c r="N171" s="70">
        <f t="shared" si="24"/>
        <v>118358845.23000002</v>
      </c>
      <c r="O171" s="70">
        <f t="shared" si="24"/>
        <v>40713634.410000004</v>
      </c>
      <c r="P171" s="70">
        <f t="shared" si="24"/>
        <v>13947386.470000003</v>
      </c>
      <c r="Q171" s="70">
        <f t="shared" si="24"/>
        <v>1435036.7799999882</v>
      </c>
      <c r="R171" s="70">
        <f t="shared" si="24"/>
        <v>-103.5</v>
      </c>
      <c r="S171" s="70">
        <f t="shared" si="24"/>
        <v>56095954.15999999</v>
      </c>
      <c r="T171" s="70">
        <f t="shared" si="24"/>
        <v>17433036.07999998</v>
      </c>
      <c r="U171" s="70">
        <f t="shared" si="24"/>
        <v>509999849.4100001</v>
      </c>
      <c r="V171" s="35" t="e">
        <f>+V68+V80+V83+V133+V135+V143+V163+V165+V168+V78+#REF!+V146+V145</f>
        <v>#REF!</v>
      </c>
      <c r="W171" s="35" t="e">
        <f>+W68+W80+W83+W133+W135+W143+W163+W165+W168+W78+#REF!+W146+W145</f>
        <v>#REF!</v>
      </c>
      <c r="AB171" s="42"/>
    </row>
    <row r="172" spans="1:23" ht="12.75" customHeight="1">
      <c r="A172" s="3"/>
      <c r="B172" s="57"/>
      <c r="C172" s="58"/>
      <c r="D172" s="59"/>
      <c r="E172" s="60"/>
      <c r="F172" s="60"/>
      <c r="G172" s="66"/>
      <c r="H172" s="66"/>
      <c r="I172" s="66"/>
      <c r="J172" s="66"/>
      <c r="K172" s="66"/>
      <c r="L172" s="66"/>
      <c r="M172" s="66"/>
      <c r="N172" s="66"/>
      <c r="O172" s="66"/>
      <c r="P172" s="66"/>
      <c r="Q172" s="66"/>
      <c r="R172" s="66"/>
      <c r="S172" s="66"/>
      <c r="T172" s="66"/>
      <c r="U172" s="67"/>
      <c r="V172" s="60"/>
      <c r="W172" s="48"/>
    </row>
    <row r="173" spans="1:23" ht="12.75" customHeight="1">
      <c r="A173" s="43"/>
      <c r="B173" s="54" t="s">
        <v>3579</v>
      </c>
      <c r="C173" s="55"/>
      <c r="D173" s="56"/>
      <c r="E173" s="35"/>
      <c r="F173" s="35"/>
      <c r="G173" s="70"/>
      <c r="H173" s="70"/>
      <c r="I173" s="70"/>
      <c r="J173" s="70"/>
      <c r="K173" s="70"/>
      <c r="L173" s="70"/>
      <c r="M173" s="70"/>
      <c r="N173" s="70"/>
      <c r="O173" s="70"/>
      <c r="P173" s="70"/>
      <c r="Q173" s="70"/>
      <c r="R173" s="70"/>
      <c r="S173" s="70"/>
      <c r="T173" s="70"/>
      <c r="U173" s="72"/>
      <c r="V173" s="35"/>
      <c r="W173" s="48"/>
    </row>
    <row r="174" spans="1:23" ht="12.75" hidden="1" outlineLevel="1">
      <c r="A174" s="1" t="s">
        <v>3580</v>
      </c>
      <c r="C174" s="1" t="s">
        <v>3581</v>
      </c>
      <c r="D174" s="3" t="s">
        <v>3582</v>
      </c>
      <c r="E174" s="1">
        <v>0</v>
      </c>
      <c r="F174" s="1">
        <v>0</v>
      </c>
      <c r="G174" s="68">
        <f aca="true" t="shared" si="25" ref="G174:G202">E174+F174</f>
        <v>0</v>
      </c>
      <c r="H174" s="68">
        <v>0</v>
      </c>
      <c r="I174" s="68">
        <v>0</v>
      </c>
      <c r="J174" s="68">
        <v>0</v>
      </c>
      <c r="K174" s="68">
        <f aca="true" t="shared" si="26" ref="K174:K202">I174+J174</f>
        <v>0</v>
      </c>
      <c r="L174" s="68">
        <v>0</v>
      </c>
      <c r="M174" s="68">
        <v>0</v>
      </c>
      <c r="N174" s="68">
        <f aca="true" t="shared" si="27" ref="N174:N202">L174+M174</f>
        <v>0</v>
      </c>
      <c r="O174" s="68">
        <v>0</v>
      </c>
      <c r="P174" s="68">
        <v>0</v>
      </c>
      <c r="Q174" s="68">
        <v>13350630.46</v>
      </c>
      <c r="R174" s="68">
        <v>0</v>
      </c>
      <c r="S174" s="68">
        <f aca="true" t="shared" si="28" ref="S174:S202">O174+P174+Q174+R174</f>
        <v>13350630.46</v>
      </c>
      <c r="T174" s="68">
        <v>0</v>
      </c>
      <c r="U174" s="69">
        <f aca="true" t="shared" si="29" ref="U174:U202">G174+H174+K174+N174+S174+T174</f>
        <v>13350630.46</v>
      </c>
      <c r="V174" s="1">
        <v>0</v>
      </c>
      <c r="W174" s="62">
        <f aca="true" t="shared" si="30" ref="W174:W202">U174+V174</f>
        <v>13350630.46</v>
      </c>
    </row>
    <row r="175" spans="1:23" ht="12.75" customHeight="1" collapsed="1">
      <c r="A175" s="3" t="s">
        <v>3583</v>
      </c>
      <c r="B175" s="57"/>
      <c r="C175" s="58" t="s">
        <v>3584</v>
      </c>
      <c r="D175" s="59"/>
      <c r="E175" s="60">
        <v>0</v>
      </c>
      <c r="F175" s="60">
        <v>0</v>
      </c>
      <c r="G175" s="66">
        <f t="shared" si="25"/>
        <v>0</v>
      </c>
      <c r="H175" s="66">
        <v>0</v>
      </c>
      <c r="I175" s="66">
        <v>0</v>
      </c>
      <c r="J175" s="66">
        <v>0</v>
      </c>
      <c r="K175" s="66">
        <f t="shared" si="26"/>
        <v>0</v>
      </c>
      <c r="L175" s="66">
        <v>0</v>
      </c>
      <c r="M175" s="66">
        <v>0</v>
      </c>
      <c r="N175" s="66">
        <f t="shared" si="27"/>
        <v>0</v>
      </c>
      <c r="O175" s="66">
        <v>0</v>
      </c>
      <c r="P175" s="66">
        <v>0</v>
      </c>
      <c r="Q175" s="66">
        <v>13350630.46</v>
      </c>
      <c r="R175" s="66">
        <v>0</v>
      </c>
      <c r="S175" s="66">
        <f t="shared" si="28"/>
        <v>13350630.46</v>
      </c>
      <c r="T175" s="66">
        <v>0</v>
      </c>
      <c r="U175" s="67">
        <f t="shared" si="29"/>
        <v>13350630.46</v>
      </c>
      <c r="V175" s="60">
        <v>0</v>
      </c>
      <c r="W175" s="65">
        <f t="shared" si="30"/>
        <v>13350630.46</v>
      </c>
    </row>
    <row r="176" spans="1:23" ht="12.75" hidden="1" outlineLevel="1">
      <c r="A176" s="1" t="s">
        <v>3585</v>
      </c>
      <c r="C176" s="1" t="s">
        <v>3586</v>
      </c>
      <c r="D176" s="3" t="s">
        <v>3587</v>
      </c>
      <c r="E176" s="1">
        <v>0</v>
      </c>
      <c r="F176" s="1">
        <v>0</v>
      </c>
      <c r="G176" s="68">
        <f t="shared" si="25"/>
        <v>0</v>
      </c>
      <c r="H176" s="68">
        <v>13109001.76</v>
      </c>
      <c r="I176" s="68">
        <v>0</v>
      </c>
      <c r="J176" s="68">
        <v>0</v>
      </c>
      <c r="K176" s="68">
        <f t="shared" si="26"/>
        <v>0</v>
      </c>
      <c r="L176" s="68">
        <v>0</v>
      </c>
      <c r="M176" s="68">
        <v>0</v>
      </c>
      <c r="N176" s="68">
        <f t="shared" si="27"/>
        <v>0</v>
      </c>
      <c r="O176" s="68">
        <v>0</v>
      </c>
      <c r="P176" s="68">
        <v>0</v>
      </c>
      <c r="Q176" s="68">
        <v>0</v>
      </c>
      <c r="R176" s="68">
        <v>0</v>
      </c>
      <c r="S176" s="68">
        <f t="shared" si="28"/>
        <v>0</v>
      </c>
      <c r="T176" s="68">
        <v>0</v>
      </c>
      <c r="U176" s="69">
        <f t="shared" si="29"/>
        <v>13109001.76</v>
      </c>
      <c r="V176" s="1">
        <v>0</v>
      </c>
      <c r="W176" s="62">
        <f t="shared" si="30"/>
        <v>13109001.76</v>
      </c>
    </row>
    <row r="177" spans="1:23" ht="12.75" customHeight="1" collapsed="1">
      <c r="A177" s="58" t="s">
        <v>3588</v>
      </c>
      <c r="B177" s="57"/>
      <c r="C177" s="58" t="s">
        <v>3589</v>
      </c>
      <c r="D177" s="59"/>
      <c r="E177" s="60">
        <v>0</v>
      </c>
      <c r="F177" s="60">
        <v>0</v>
      </c>
      <c r="G177" s="66">
        <f t="shared" si="25"/>
        <v>0</v>
      </c>
      <c r="H177" s="66">
        <v>13109001.76</v>
      </c>
      <c r="I177" s="66">
        <v>0</v>
      </c>
      <c r="J177" s="66">
        <v>0</v>
      </c>
      <c r="K177" s="66">
        <f t="shared" si="26"/>
        <v>0</v>
      </c>
      <c r="L177" s="66">
        <v>0</v>
      </c>
      <c r="M177" s="66">
        <v>0</v>
      </c>
      <c r="N177" s="66">
        <f t="shared" si="27"/>
        <v>0</v>
      </c>
      <c r="O177" s="66">
        <v>0</v>
      </c>
      <c r="P177" s="66">
        <v>0</v>
      </c>
      <c r="Q177" s="66">
        <v>0</v>
      </c>
      <c r="R177" s="66">
        <v>0</v>
      </c>
      <c r="S177" s="66">
        <f t="shared" si="28"/>
        <v>0</v>
      </c>
      <c r="T177" s="66">
        <v>0</v>
      </c>
      <c r="U177" s="67">
        <f t="shared" si="29"/>
        <v>13109001.76</v>
      </c>
      <c r="V177" s="60">
        <v>0</v>
      </c>
      <c r="W177" s="65">
        <f t="shared" si="30"/>
        <v>13109001.76</v>
      </c>
    </row>
    <row r="178" spans="1:23" ht="12.75" hidden="1" outlineLevel="1">
      <c r="A178" s="1" t="s">
        <v>3590</v>
      </c>
      <c r="C178" s="1" t="s">
        <v>3591</v>
      </c>
      <c r="D178" s="3" t="s">
        <v>3592</v>
      </c>
      <c r="E178" s="1">
        <v>0</v>
      </c>
      <c r="F178" s="1">
        <v>0</v>
      </c>
      <c r="G178" s="68">
        <f t="shared" si="25"/>
        <v>0</v>
      </c>
      <c r="H178" s="68">
        <v>0</v>
      </c>
      <c r="I178" s="68">
        <v>-1017880.73</v>
      </c>
      <c r="J178" s="68">
        <v>-12171782.52</v>
      </c>
      <c r="K178" s="68">
        <f t="shared" si="26"/>
        <v>-13189663.25</v>
      </c>
      <c r="L178" s="68">
        <v>0</v>
      </c>
      <c r="M178" s="68">
        <v>0</v>
      </c>
      <c r="N178" s="68">
        <f t="shared" si="27"/>
        <v>0</v>
      </c>
      <c r="O178" s="68">
        <v>0</v>
      </c>
      <c r="P178" s="68">
        <v>0</v>
      </c>
      <c r="Q178" s="68">
        <v>0</v>
      </c>
      <c r="R178" s="68">
        <v>0</v>
      </c>
      <c r="S178" s="68">
        <f t="shared" si="28"/>
        <v>0</v>
      </c>
      <c r="T178" s="68">
        <v>-167833.53</v>
      </c>
      <c r="U178" s="69">
        <f t="shared" si="29"/>
        <v>-13357496.78</v>
      </c>
      <c r="V178" s="1">
        <v>0</v>
      </c>
      <c r="W178" s="62">
        <f t="shared" si="30"/>
        <v>-13357496.78</v>
      </c>
    </row>
    <row r="179" spans="1:23" ht="12.75" hidden="1" outlineLevel="1">
      <c r="A179" s="1" t="s">
        <v>3593</v>
      </c>
      <c r="C179" s="1" t="s">
        <v>3594</v>
      </c>
      <c r="D179" s="3" t="s">
        <v>3595</v>
      </c>
      <c r="E179" s="1">
        <v>0</v>
      </c>
      <c r="F179" s="1">
        <v>0</v>
      </c>
      <c r="G179" s="68">
        <f t="shared" si="25"/>
        <v>0</v>
      </c>
      <c r="H179" s="68">
        <v>0</v>
      </c>
      <c r="I179" s="68">
        <v>1067631.57</v>
      </c>
      <c r="J179" s="68">
        <v>11898798.79</v>
      </c>
      <c r="K179" s="68">
        <f t="shared" si="26"/>
        <v>12966430.36</v>
      </c>
      <c r="L179" s="68">
        <v>0</v>
      </c>
      <c r="M179" s="68">
        <v>0</v>
      </c>
      <c r="N179" s="68">
        <f t="shared" si="27"/>
        <v>0</v>
      </c>
      <c r="O179" s="68">
        <v>0</v>
      </c>
      <c r="P179" s="68">
        <v>0</v>
      </c>
      <c r="Q179" s="68">
        <v>0</v>
      </c>
      <c r="R179" s="68">
        <v>0</v>
      </c>
      <c r="S179" s="68">
        <f t="shared" si="28"/>
        <v>0</v>
      </c>
      <c r="T179" s="68">
        <v>80450</v>
      </c>
      <c r="U179" s="69">
        <f t="shared" si="29"/>
        <v>13046880.36</v>
      </c>
      <c r="V179" s="1">
        <v>0</v>
      </c>
      <c r="W179" s="62">
        <f t="shared" si="30"/>
        <v>13046880.36</v>
      </c>
    </row>
    <row r="180" spans="1:23" ht="12.75" hidden="1" outlineLevel="1">
      <c r="A180" s="1" t="s">
        <v>3596</v>
      </c>
      <c r="C180" s="1" t="s">
        <v>3597</v>
      </c>
      <c r="D180" s="3" t="s">
        <v>3598</v>
      </c>
      <c r="E180" s="1">
        <v>0</v>
      </c>
      <c r="F180" s="1">
        <v>0</v>
      </c>
      <c r="G180" s="68">
        <f t="shared" si="25"/>
        <v>0</v>
      </c>
      <c r="H180" s="68">
        <v>0</v>
      </c>
      <c r="I180" s="68">
        <v>687894.83</v>
      </c>
      <c r="J180" s="68">
        <v>44759833.31</v>
      </c>
      <c r="K180" s="68">
        <f t="shared" si="26"/>
        <v>45447728.14</v>
      </c>
      <c r="L180" s="68">
        <v>0</v>
      </c>
      <c r="M180" s="68">
        <v>18819.59</v>
      </c>
      <c r="N180" s="68">
        <f t="shared" si="27"/>
        <v>18819.59</v>
      </c>
      <c r="O180" s="68">
        <v>0</v>
      </c>
      <c r="P180" s="68">
        <v>0</v>
      </c>
      <c r="Q180" s="68">
        <v>0</v>
      </c>
      <c r="R180" s="68">
        <v>0</v>
      </c>
      <c r="S180" s="68">
        <f t="shared" si="28"/>
        <v>0</v>
      </c>
      <c r="T180" s="68">
        <v>538432.19</v>
      </c>
      <c r="U180" s="69">
        <f t="shared" si="29"/>
        <v>46004979.92</v>
      </c>
      <c r="V180" s="1">
        <v>0</v>
      </c>
      <c r="W180" s="62">
        <f t="shared" si="30"/>
        <v>46004979.92</v>
      </c>
    </row>
    <row r="181" spans="1:23" ht="12.75" hidden="1" outlineLevel="1">
      <c r="A181" s="1" t="s">
        <v>3599</v>
      </c>
      <c r="C181" s="1" t="s">
        <v>3600</v>
      </c>
      <c r="D181" s="3" t="s">
        <v>3601</v>
      </c>
      <c r="E181" s="1">
        <v>0</v>
      </c>
      <c r="F181" s="1">
        <v>0</v>
      </c>
      <c r="G181" s="68">
        <f t="shared" si="25"/>
        <v>0</v>
      </c>
      <c r="H181" s="68">
        <v>0</v>
      </c>
      <c r="I181" s="68">
        <v>-68372</v>
      </c>
      <c r="J181" s="68">
        <v>-2054939</v>
      </c>
      <c r="K181" s="68">
        <f t="shared" si="26"/>
        <v>-2123311</v>
      </c>
      <c r="L181" s="68">
        <v>0</v>
      </c>
      <c r="M181" s="68">
        <v>0</v>
      </c>
      <c r="N181" s="68">
        <f t="shared" si="27"/>
        <v>0</v>
      </c>
      <c r="O181" s="68">
        <v>0</v>
      </c>
      <c r="P181" s="68">
        <v>0</v>
      </c>
      <c r="Q181" s="68">
        <v>0</v>
      </c>
      <c r="R181" s="68">
        <v>0</v>
      </c>
      <c r="S181" s="68">
        <f t="shared" si="28"/>
        <v>0</v>
      </c>
      <c r="T181" s="68">
        <v>0</v>
      </c>
      <c r="U181" s="69">
        <f t="shared" si="29"/>
        <v>-2123311</v>
      </c>
      <c r="V181" s="1">
        <v>0</v>
      </c>
      <c r="W181" s="62">
        <f t="shared" si="30"/>
        <v>-2123311</v>
      </c>
    </row>
    <row r="182" spans="1:23" ht="12.75" hidden="1" outlineLevel="1">
      <c r="A182" s="1" t="s">
        <v>3602</v>
      </c>
      <c r="C182" s="1" t="s">
        <v>3603</v>
      </c>
      <c r="D182" s="3" t="s">
        <v>3604</v>
      </c>
      <c r="E182" s="1">
        <v>0</v>
      </c>
      <c r="F182" s="1">
        <v>0</v>
      </c>
      <c r="G182" s="68">
        <f t="shared" si="25"/>
        <v>0</v>
      </c>
      <c r="H182" s="68">
        <v>0</v>
      </c>
      <c r="I182" s="68">
        <v>0</v>
      </c>
      <c r="J182" s="68">
        <v>0</v>
      </c>
      <c r="K182" s="68">
        <f t="shared" si="26"/>
        <v>0</v>
      </c>
      <c r="L182" s="68">
        <v>0</v>
      </c>
      <c r="M182" s="68">
        <v>0</v>
      </c>
      <c r="N182" s="68">
        <f t="shared" si="27"/>
        <v>0</v>
      </c>
      <c r="O182" s="68">
        <v>0</v>
      </c>
      <c r="P182" s="68">
        <v>0</v>
      </c>
      <c r="Q182" s="68">
        <v>0</v>
      </c>
      <c r="R182" s="68">
        <v>0</v>
      </c>
      <c r="S182" s="68">
        <f t="shared" si="28"/>
        <v>0</v>
      </c>
      <c r="T182" s="68">
        <v>0.06</v>
      </c>
      <c r="U182" s="69">
        <f t="shared" si="29"/>
        <v>0.06</v>
      </c>
      <c r="V182" s="1">
        <v>0</v>
      </c>
      <c r="W182" s="62">
        <f t="shared" si="30"/>
        <v>0.06</v>
      </c>
    </row>
    <row r="183" spans="1:23" ht="12.75" customHeight="1" collapsed="1">
      <c r="A183" s="58" t="s">
        <v>3605</v>
      </c>
      <c r="B183" s="57"/>
      <c r="C183" s="58" t="s">
        <v>3606</v>
      </c>
      <c r="D183" s="59"/>
      <c r="E183" s="60">
        <v>0</v>
      </c>
      <c r="F183" s="60">
        <v>0</v>
      </c>
      <c r="G183" s="66">
        <f t="shared" si="25"/>
        <v>0</v>
      </c>
      <c r="H183" s="66">
        <v>0</v>
      </c>
      <c r="I183" s="66">
        <v>669273.67</v>
      </c>
      <c r="J183" s="66">
        <v>42431910.58</v>
      </c>
      <c r="K183" s="66">
        <f t="shared" si="26"/>
        <v>43101184.25</v>
      </c>
      <c r="L183" s="66">
        <v>0</v>
      </c>
      <c r="M183" s="66">
        <v>18819.59</v>
      </c>
      <c r="N183" s="66">
        <f t="shared" si="27"/>
        <v>18819.59</v>
      </c>
      <c r="O183" s="66">
        <v>0</v>
      </c>
      <c r="P183" s="66">
        <v>0</v>
      </c>
      <c r="Q183" s="66">
        <v>0</v>
      </c>
      <c r="R183" s="66">
        <v>0</v>
      </c>
      <c r="S183" s="66">
        <f t="shared" si="28"/>
        <v>0</v>
      </c>
      <c r="T183" s="66">
        <v>451048.72</v>
      </c>
      <c r="U183" s="67">
        <f t="shared" si="29"/>
        <v>43571052.56</v>
      </c>
      <c r="V183" s="60">
        <v>0</v>
      </c>
      <c r="W183" s="65">
        <f t="shared" si="30"/>
        <v>43571052.56</v>
      </c>
    </row>
    <row r="184" spans="1:23" ht="12.75" hidden="1" outlineLevel="1">
      <c r="A184" s="1" t="s">
        <v>3607</v>
      </c>
      <c r="C184" s="1" t="s">
        <v>3608</v>
      </c>
      <c r="D184" s="3" t="s">
        <v>3609</v>
      </c>
      <c r="E184" s="1">
        <v>0</v>
      </c>
      <c r="F184" s="1">
        <v>0</v>
      </c>
      <c r="G184" s="68">
        <f t="shared" si="25"/>
        <v>0</v>
      </c>
      <c r="H184" s="68">
        <v>0</v>
      </c>
      <c r="I184" s="68">
        <v>0</v>
      </c>
      <c r="J184" s="68">
        <v>0</v>
      </c>
      <c r="K184" s="68">
        <f t="shared" si="26"/>
        <v>0</v>
      </c>
      <c r="L184" s="68">
        <v>0</v>
      </c>
      <c r="M184" s="68">
        <v>0</v>
      </c>
      <c r="N184" s="68">
        <f t="shared" si="27"/>
        <v>0</v>
      </c>
      <c r="O184" s="68">
        <v>0</v>
      </c>
      <c r="P184" s="68">
        <v>0</v>
      </c>
      <c r="Q184" s="68">
        <v>1459367.98</v>
      </c>
      <c r="R184" s="68">
        <v>0</v>
      </c>
      <c r="S184" s="68">
        <f t="shared" si="28"/>
        <v>1459367.98</v>
      </c>
      <c r="T184" s="68">
        <v>0</v>
      </c>
      <c r="U184" s="69">
        <f t="shared" si="29"/>
        <v>1459367.98</v>
      </c>
      <c r="V184" s="1">
        <v>0</v>
      </c>
      <c r="W184" s="62">
        <f t="shared" si="30"/>
        <v>1459367.98</v>
      </c>
    </row>
    <row r="185" spans="1:23" ht="12.75" hidden="1" outlineLevel="1">
      <c r="A185" s="1" t="s">
        <v>3610</v>
      </c>
      <c r="C185" s="1" t="s">
        <v>3611</v>
      </c>
      <c r="D185" s="3" t="s">
        <v>3612</v>
      </c>
      <c r="E185" s="1">
        <v>0</v>
      </c>
      <c r="F185" s="1">
        <v>0</v>
      </c>
      <c r="G185" s="68">
        <f t="shared" si="25"/>
        <v>0</v>
      </c>
      <c r="H185" s="68">
        <v>0</v>
      </c>
      <c r="I185" s="68">
        <v>0</v>
      </c>
      <c r="J185" s="68">
        <v>0</v>
      </c>
      <c r="K185" s="68">
        <f t="shared" si="26"/>
        <v>0</v>
      </c>
      <c r="L185" s="68">
        <v>0</v>
      </c>
      <c r="M185" s="68">
        <v>0</v>
      </c>
      <c r="N185" s="68">
        <f t="shared" si="27"/>
        <v>0</v>
      </c>
      <c r="O185" s="68">
        <v>0</v>
      </c>
      <c r="P185" s="68">
        <v>0</v>
      </c>
      <c r="Q185" s="68">
        <v>2508117.55</v>
      </c>
      <c r="R185" s="68">
        <v>0</v>
      </c>
      <c r="S185" s="68">
        <f t="shared" si="28"/>
        <v>2508117.55</v>
      </c>
      <c r="T185" s="68">
        <v>0</v>
      </c>
      <c r="U185" s="69">
        <f t="shared" si="29"/>
        <v>2508117.55</v>
      </c>
      <c r="V185" s="1">
        <v>0</v>
      </c>
      <c r="W185" s="62">
        <f t="shared" si="30"/>
        <v>2508117.55</v>
      </c>
    </row>
    <row r="186" spans="1:23" ht="12.75" hidden="1" outlineLevel="1">
      <c r="A186" s="1" t="s">
        <v>3613</v>
      </c>
      <c r="C186" s="1" t="s">
        <v>3614</v>
      </c>
      <c r="D186" s="3" t="s">
        <v>3615</v>
      </c>
      <c r="E186" s="1">
        <v>0</v>
      </c>
      <c r="F186" s="1">
        <v>0</v>
      </c>
      <c r="G186" s="68">
        <f t="shared" si="25"/>
        <v>0</v>
      </c>
      <c r="H186" s="68">
        <v>0</v>
      </c>
      <c r="I186" s="68">
        <v>0</v>
      </c>
      <c r="J186" s="68">
        <v>0</v>
      </c>
      <c r="K186" s="68">
        <f t="shared" si="26"/>
        <v>0</v>
      </c>
      <c r="L186" s="68">
        <v>0</v>
      </c>
      <c r="M186" s="68">
        <v>0</v>
      </c>
      <c r="N186" s="68">
        <f t="shared" si="27"/>
        <v>0</v>
      </c>
      <c r="O186" s="68">
        <v>0</v>
      </c>
      <c r="P186" s="68">
        <v>0</v>
      </c>
      <c r="Q186" s="68">
        <v>5381309.52</v>
      </c>
      <c r="R186" s="68">
        <v>0</v>
      </c>
      <c r="S186" s="68">
        <f t="shared" si="28"/>
        <v>5381309.52</v>
      </c>
      <c r="T186" s="68">
        <v>0</v>
      </c>
      <c r="U186" s="69">
        <f t="shared" si="29"/>
        <v>5381309.52</v>
      </c>
      <c r="V186" s="1">
        <v>0</v>
      </c>
      <c r="W186" s="62">
        <f t="shared" si="30"/>
        <v>5381309.52</v>
      </c>
    </row>
    <row r="187" spans="1:23" ht="12.75" hidden="1" outlineLevel="1">
      <c r="A187" s="1" t="s">
        <v>3616</v>
      </c>
      <c r="C187" s="1" t="s">
        <v>3617</v>
      </c>
      <c r="D187" s="3" t="s">
        <v>3618</v>
      </c>
      <c r="E187" s="1">
        <v>5636217</v>
      </c>
      <c r="F187" s="1">
        <v>0</v>
      </c>
      <c r="G187" s="68">
        <f t="shared" si="25"/>
        <v>5636217</v>
      </c>
      <c r="H187" s="68">
        <v>0</v>
      </c>
      <c r="I187" s="68">
        <v>0</v>
      </c>
      <c r="J187" s="68">
        <v>0</v>
      </c>
      <c r="K187" s="68">
        <f t="shared" si="26"/>
        <v>0</v>
      </c>
      <c r="L187" s="68">
        <v>0</v>
      </c>
      <c r="M187" s="68">
        <v>0</v>
      </c>
      <c r="N187" s="68">
        <f t="shared" si="27"/>
        <v>0</v>
      </c>
      <c r="O187" s="68">
        <v>0</v>
      </c>
      <c r="P187" s="68">
        <v>0</v>
      </c>
      <c r="Q187" s="68">
        <v>0</v>
      </c>
      <c r="R187" s="68">
        <v>0</v>
      </c>
      <c r="S187" s="68">
        <f t="shared" si="28"/>
        <v>0</v>
      </c>
      <c r="T187" s="68">
        <v>0</v>
      </c>
      <c r="U187" s="69">
        <f t="shared" si="29"/>
        <v>5636217</v>
      </c>
      <c r="V187" s="1">
        <v>0</v>
      </c>
      <c r="W187" s="62">
        <f t="shared" si="30"/>
        <v>5636217</v>
      </c>
    </row>
    <row r="188" spans="1:23" ht="12.75" customHeight="1" collapsed="1">
      <c r="A188" s="58" t="s">
        <v>3619</v>
      </c>
      <c r="B188" s="57"/>
      <c r="C188" s="58" t="s">
        <v>3620</v>
      </c>
      <c r="D188" s="59"/>
      <c r="E188" s="60">
        <v>5636217</v>
      </c>
      <c r="F188" s="60">
        <v>0</v>
      </c>
      <c r="G188" s="66">
        <f t="shared" si="25"/>
        <v>5636217</v>
      </c>
      <c r="H188" s="66">
        <v>0</v>
      </c>
      <c r="I188" s="66">
        <v>0</v>
      </c>
      <c r="J188" s="66">
        <v>0</v>
      </c>
      <c r="K188" s="66">
        <f t="shared" si="26"/>
        <v>0</v>
      </c>
      <c r="L188" s="66">
        <v>0</v>
      </c>
      <c r="M188" s="66">
        <v>0</v>
      </c>
      <c r="N188" s="66">
        <f t="shared" si="27"/>
        <v>0</v>
      </c>
      <c r="O188" s="66">
        <v>0</v>
      </c>
      <c r="P188" s="66">
        <v>0</v>
      </c>
      <c r="Q188" s="66">
        <v>9348795.049999999</v>
      </c>
      <c r="R188" s="66">
        <v>0</v>
      </c>
      <c r="S188" s="66">
        <f t="shared" si="28"/>
        <v>9348795.049999999</v>
      </c>
      <c r="T188" s="66">
        <v>0</v>
      </c>
      <c r="U188" s="67">
        <f t="shared" si="29"/>
        <v>14985012.049999999</v>
      </c>
      <c r="V188" s="60">
        <v>0</v>
      </c>
      <c r="W188" s="65">
        <f t="shared" si="30"/>
        <v>14985012.049999999</v>
      </c>
    </row>
    <row r="189" spans="1:23" ht="12.75" hidden="1" outlineLevel="1">
      <c r="A189" s="1" t="s">
        <v>3621</v>
      </c>
      <c r="C189" s="1" t="s">
        <v>3622</v>
      </c>
      <c r="D189" s="3" t="s">
        <v>3623</v>
      </c>
      <c r="E189" s="1">
        <v>0</v>
      </c>
      <c r="F189" s="1">
        <v>0</v>
      </c>
      <c r="G189" s="68">
        <f t="shared" si="25"/>
        <v>0</v>
      </c>
      <c r="H189" s="68">
        <v>0</v>
      </c>
      <c r="I189" s="68">
        <v>0</v>
      </c>
      <c r="J189" s="68">
        <v>0</v>
      </c>
      <c r="K189" s="68">
        <f t="shared" si="26"/>
        <v>0</v>
      </c>
      <c r="L189" s="68">
        <v>0</v>
      </c>
      <c r="M189" s="68">
        <v>2986417.1</v>
      </c>
      <c r="N189" s="68">
        <f t="shared" si="27"/>
        <v>2986417.1</v>
      </c>
      <c r="O189" s="68">
        <v>0</v>
      </c>
      <c r="P189" s="68">
        <v>0</v>
      </c>
      <c r="Q189" s="68">
        <v>0</v>
      </c>
      <c r="R189" s="68">
        <v>0</v>
      </c>
      <c r="S189" s="68">
        <f t="shared" si="28"/>
        <v>0</v>
      </c>
      <c r="T189" s="68">
        <v>0</v>
      </c>
      <c r="U189" s="69">
        <f t="shared" si="29"/>
        <v>2986417.1</v>
      </c>
      <c r="V189" s="1">
        <v>0</v>
      </c>
      <c r="W189" s="62">
        <f t="shared" si="30"/>
        <v>2986417.1</v>
      </c>
    </row>
    <row r="190" spans="1:23" ht="12.75" hidden="1" outlineLevel="1">
      <c r="A190" s="1" t="s">
        <v>3624</v>
      </c>
      <c r="C190" s="1" t="s">
        <v>3625</v>
      </c>
      <c r="D190" s="3" t="s">
        <v>3626</v>
      </c>
      <c r="E190" s="1">
        <v>0</v>
      </c>
      <c r="F190" s="1">
        <v>0</v>
      </c>
      <c r="G190" s="68">
        <f t="shared" si="25"/>
        <v>0</v>
      </c>
      <c r="H190" s="68">
        <v>0</v>
      </c>
      <c r="I190" s="68">
        <v>0</v>
      </c>
      <c r="J190" s="68">
        <v>0</v>
      </c>
      <c r="K190" s="68">
        <f t="shared" si="26"/>
        <v>0</v>
      </c>
      <c r="L190" s="68">
        <v>1558036.19</v>
      </c>
      <c r="M190" s="68">
        <v>61230459.769999996</v>
      </c>
      <c r="N190" s="68">
        <f t="shared" si="27"/>
        <v>62788495.95999999</v>
      </c>
      <c r="O190" s="68">
        <v>0</v>
      </c>
      <c r="P190" s="68">
        <v>0</v>
      </c>
      <c r="Q190" s="68">
        <v>0</v>
      </c>
      <c r="R190" s="68">
        <v>0</v>
      </c>
      <c r="S190" s="68">
        <f t="shared" si="28"/>
        <v>0</v>
      </c>
      <c r="T190" s="68">
        <v>0</v>
      </c>
      <c r="U190" s="69">
        <f t="shared" si="29"/>
        <v>62788495.95999999</v>
      </c>
      <c r="V190" s="1">
        <v>0</v>
      </c>
      <c r="W190" s="62">
        <f t="shared" si="30"/>
        <v>62788495.95999999</v>
      </c>
    </row>
    <row r="191" spans="1:23" ht="12.75" hidden="1" outlineLevel="1">
      <c r="A191" s="1" t="s">
        <v>3627</v>
      </c>
      <c r="C191" s="1" t="s">
        <v>3628</v>
      </c>
      <c r="D191" s="3" t="s">
        <v>3629</v>
      </c>
      <c r="E191" s="1">
        <v>0</v>
      </c>
      <c r="F191" s="1">
        <v>0</v>
      </c>
      <c r="G191" s="68">
        <f t="shared" si="25"/>
        <v>0</v>
      </c>
      <c r="H191" s="68">
        <v>-347.64</v>
      </c>
      <c r="I191" s="68">
        <v>0</v>
      </c>
      <c r="J191" s="68">
        <v>0</v>
      </c>
      <c r="K191" s="68">
        <f t="shared" si="26"/>
        <v>0</v>
      </c>
      <c r="L191" s="68">
        <v>106002257.13</v>
      </c>
      <c r="M191" s="68">
        <v>445079066.76</v>
      </c>
      <c r="N191" s="68">
        <f t="shared" si="27"/>
        <v>551081323.89</v>
      </c>
      <c r="O191" s="68">
        <v>0</v>
      </c>
      <c r="P191" s="68">
        <v>295536.25</v>
      </c>
      <c r="Q191" s="68">
        <v>0</v>
      </c>
      <c r="R191" s="68">
        <v>0</v>
      </c>
      <c r="S191" s="68">
        <f t="shared" si="28"/>
        <v>295536.25</v>
      </c>
      <c r="T191" s="68">
        <v>22618233.29</v>
      </c>
      <c r="U191" s="69">
        <f t="shared" si="29"/>
        <v>573994745.79</v>
      </c>
      <c r="V191" s="1">
        <v>0</v>
      </c>
      <c r="W191" s="62">
        <f t="shared" si="30"/>
        <v>573994745.79</v>
      </c>
    </row>
    <row r="192" spans="1:23" ht="12.75" hidden="1" outlineLevel="1">
      <c r="A192" s="1" t="s">
        <v>3630</v>
      </c>
      <c r="C192" s="1" t="s">
        <v>3631</v>
      </c>
      <c r="D192" s="3" t="s">
        <v>3632</v>
      </c>
      <c r="E192" s="1">
        <v>0</v>
      </c>
      <c r="F192" s="1">
        <v>0</v>
      </c>
      <c r="G192" s="68">
        <f t="shared" si="25"/>
        <v>0</v>
      </c>
      <c r="H192" s="68">
        <v>0</v>
      </c>
      <c r="I192" s="68">
        <v>0</v>
      </c>
      <c r="J192" s="68">
        <v>0</v>
      </c>
      <c r="K192" s="68">
        <f t="shared" si="26"/>
        <v>0</v>
      </c>
      <c r="L192" s="68">
        <v>0</v>
      </c>
      <c r="M192" s="68">
        <v>18058359.12</v>
      </c>
      <c r="N192" s="68">
        <f t="shared" si="27"/>
        <v>18058359.12</v>
      </c>
      <c r="O192" s="68">
        <v>0</v>
      </c>
      <c r="P192" s="68">
        <v>0</v>
      </c>
      <c r="Q192" s="68">
        <v>0</v>
      </c>
      <c r="R192" s="68">
        <v>0</v>
      </c>
      <c r="S192" s="68">
        <f t="shared" si="28"/>
        <v>0</v>
      </c>
      <c r="T192" s="68">
        <v>113310.05</v>
      </c>
      <c r="U192" s="69">
        <f t="shared" si="29"/>
        <v>18171669.17</v>
      </c>
      <c r="V192" s="1">
        <v>0</v>
      </c>
      <c r="W192" s="62">
        <f t="shared" si="30"/>
        <v>18171669.17</v>
      </c>
    </row>
    <row r="193" spans="1:23" ht="12.75" hidden="1" outlineLevel="1">
      <c r="A193" s="1" t="s">
        <v>3633</v>
      </c>
      <c r="C193" s="1" t="s">
        <v>3634</v>
      </c>
      <c r="D193" s="3" t="s">
        <v>3635</v>
      </c>
      <c r="E193" s="1">
        <v>750000</v>
      </c>
      <c r="F193" s="1">
        <v>0</v>
      </c>
      <c r="G193" s="68">
        <f t="shared" si="25"/>
        <v>750000</v>
      </c>
      <c r="H193" s="68">
        <v>8827.68</v>
      </c>
      <c r="I193" s="68">
        <v>0</v>
      </c>
      <c r="J193" s="68">
        <v>13845.74</v>
      </c>
      <c r="K193" s="68">
        <f t="shared" si="26"/>
        <v>13845.74</v>
      </c>
      <c r="L193" s="68">
        <v>0</v>
      </c>
      <c r="M193" s="68">
        <v>2418107.11</v>
      </c>
      <c r="N193" s="68">
        <f t="shared" si="27"/>
        <v>2418107.11</v>
      </c>
      <c r="O193" s="68">
        <v>0</v>
      </c>
      <c r="P193" s="68">
        <v>0</v>
      </c>
      <c r="Q193" s="68">
        <v>0</v>
      </c>
      <c r="R193" s="68">
        <v>0</v>
      </c>
      <c r="S193" s="68">
        <f t="shared" si="28"/>
        <v>0</v>
      </c>
      <c r="T193" s="68">
        <v>0</v>
      </c>
      <c r="U193" s="69">
        <f t="shared" si="29"/>
        <v>3190780.53</v>
      </c>
      <c r="V193" s="1">
        <v>0</v>
      </c>
      <c r="W193" s="62">
        <f t="shared" si="30"/>
        <v>3190780.53</v>
      </c>
    </row>
    <row r="194" spans="1:23" ht="12.75" hidden="1" outlineLevel="1">
      <c r="A194" s="1" t="s">
        <v>3636</v>
      </c>
      <c r="C194" s="1" t="s">
        <v>3637</v>
      </c>
      <c r="D194" s="3" t="s">
        <v>3638</v>
      </c>
      <c r="E194" s="1">
        <v>19144589.88</v>
      </c>
      <c r="F194" s="1">
        <v>0</v>
      </c>
      <c r="G194" s="68">
        <f t="shared" si="25"/>
        <v>19144589.88</v>
      </c>
      <c r="H194" s="68">
        <v>40.14</v>
      </c>
      <c r="I194" s="68">
        <v>0</v>
      </c>
      <c r="J194" s="68">
        <v>0</v>
      </c>
      <c r="K194" s="68">
        <f t="shared" si="26"/>
        <v>0</v>
      </c>
      <c r="L194" s="68">
        <v>8086286.79</v>
      </c>
      <c r="M194" s="68">
        <v>30492346.009999998</v>
      </c>
      <c r="N194" s="68">
        <f t="shared" si="27"/>
        <v>38578632.8</v>
      </c>
      <c r="O194" s="68">
        <v>6042464.51</v>
      </c>
      <c r="P194" s="68">
        <v>-202748.38</v>
      </c>
      <c r="Q194" s="68">
        <v>0</v>
      </c>
      <c r="R194" s="68">
        <v>0</v>
      </c>
      <c r="S194" s="68">
        <f t="shared" si="28"/>
        <v>5839716.13</v>
      </c>
      <c r="T194" s="68">
        <v>-2075334.52</v>
      </c>
      <c r="U194" s="69">
        <f t="shared" si="29"/>
        <v>61487644.42999999</v>
      </c>
      <c r="V194" s="1">
        <v>133703078.9</v>
      </c>
      <c r="W194" s="62">
        <f t="shared" si="30"/>
        <v>195190723.32999998</v>
      </c>
    </row>
    <row r="195" spans="1:23" ht="12.75" hidden="1" outlineLevel="1">
      <c r="A195" s="1" t="s">
        <v>3639</v>
      </c>
      <c r="C195" s="1" t="s">
        <v>3640</v>
      </c>
      <c r="D195" s="3" t="s">
        <v>3641</v>
      </c>
      <c r="E195" s="1">
        <v>0</v>
      </c>
      <c r="F195" s="1">
        <v>0</v>
      </c>
      <c r="G195" s="68">
        <f t="shared" si="25"/>
        <v>0</v>
      </c>
      <c r="H195" s="68">
        <v>0</v>
      </c>
      <c r="I195" s="68">
        <v>0</v>
      </c>
      <c r="J195" s="68">
        <v>0</v>
      </c>
      <c r="K195" s="68">
        <f t="shared" si="26"/>
        <v>0</v>
      </c>
      <c r="L195" s="68">
        <v>0</v>
      </c>
      <c r="M195" s="68">
        <v>0</v>
      </c>
      <c r="N195" s="68">
        <f t="shared" si="27"/>
        <v>0</v>
      </c>
      <c r="O195" s="68">
        <v>0</v>
      </c>
      <c r="P195" s="68">
        <v>0</v>
      </c>
      <c r="Q195" s="68">
        <v>0</v>
      </c>
      <c r="R195" s="68">
        <v>0</v>
      </c>
      <c r="S195" s="68">
        <f t="shared" si="28"/>
        <v>0</v>
      </c>
      <c r="T195" s="68">
        <v>0</v>
      </c>
      <c r="U195" s="69">
        <f t="shared" si="29"/>
        <v>0</v>
      </c>
      <c r="V195" s="1">
        <v>1771542860.78</v>
      </c>
      <c r="W195" s="62">
        <f t="shared" si="30"/>
        <v>1771542860.78</v>
      </c>
    </row>
    <row r="196" spans="1:23" ht="12.75" hidden="1" outlineLevel="1">
      <c r="A196" s="1" t="s">
        <v>3642</v>
      </c>
      <c r="C196" s="1" t="s">
        <v>3643</v>
      </c>
      <c r="D196" s="3" t="s">
        <v>3644</v>
      </c>
      <c r="E196" s="1">
        <v>0</v>
      </c>
      <c r="F196" s="1">
        <v>0</v>
      </c>
      <c r="G196" s="68">
        <f t="shared" si="25"/>
        <v>0</v>
      </c>
      <c r="H196" s="68">
        <v>0</v>
      </c>
      <c r="I196" s="68">
        <v>0</v>
      </c>
      <c r="J196" s="68">
        <v>0</v>
      </c>
      <c r="K196" s="68">
        <f t="shared" si="26"/>
        <v>0</v>
      </c>
      <c r="L196" s="68">
        <v>0</v>
      </c>
      <c r="M196" s="68">
        <v>3229.97</v>
      </c>
      <c r="N196" s="68">
        <f t="shared" si="27"/>
        <v>3229.97</v>
      </c>
      <c r="O196" s="68">
        <v>0</v>
      </c>
      <c r="P196" s="68">
        <v>0</v>
      </c>
      <c r="Q196" s="68">
        <v>0</v>
      </c>
      <c r="R196" s="68">
        <v>0</v>
      </c>
      <c r="S196" s="68">
        <f t="shared" si="28"/>
        <v>0</v>
      </c>
      <c r="T196" s="68">
        <v>0</v>
      </c>
      <c r="U196" s="69">
        <f t="shared" si="29"/>
        <v>3229.97</v>
      </c>
      <c r="V196" s="1">
        <v>0</v>
      </c>
      <c r="W196" s="62">
        <f t="shared" si="30"/>
        <v>3229.97</v>
      </c>
    </row>
    <row r="197" spans="1:23" ht="12.75" hidden="1" outlineLevel="1">
      <c r="A197" s="1" t="s">
        <v>3645</v>
      </c>
      <c r="C197" s="1" t="s">
        <v>3646</v>
      </c>
      <c r="D197" s="3" t="s">
        <v>3647</v>
      </c>
      <c r="E197" s="1">
        <v>0</v>
      </c>
      <c r="F197" s="1">
        <v>0</v>
      </c>
      <c r="G197" s="68">
        <f t="shared" si="25"/>
        <v>0</v>
      </c>
      <c r="H197" s="68">
        <v>0</v>
      </c>
      <c r="I197" s="68">
        <v>0</v>
      </c>
      <c r="J197" s="68">
        <v>0</v>
      </c>
      <c r="K197" s="68">
        <f t="shared" si="26"/>
        <v>0</v>
      </c>
      <c r="L197" s="68">
        <v>0</v>
      </c>
      <c r="M197" s="68">
        <v>286232.54</v>
      </c>
      <c r="N197" s="68">
        <f t="shared" si="27"/>
        <v>286232.54</v>
      </c>
      <c r="O197" s="68">
        <v>0</v>
      </c>
      <c r="P197" s="68">
        <v>0</v>
      </c>
      <c r="Q197" s="68">
        <v>0</v>
      </c>
      <c r="R197" s="68">
        <v>0</v>
      </c>
      <c r="S197" s="68">
        <f t="shared" si="28"/>
        <v>0</v>
      </c>
      <c r="T197" s="68">
        <v>0</v>
      </c>
      <c r="U197" s="69">
        <f t="shared" si="29"/>
        <v>286232.54</v>
      </c>
      <c r="V197" s="1">
        <v>0</v>
      </c>
      <c r="W197" s="62">
        <f t="shared" si="30"/>
        <v>286232.54</v>
      </c>
    </row>
    <row r="198" spans="1:23" ht="12.75" hidden="1" outlineLevel="1">
      <c r="A198" s="1" t="s">
        <v>3648</v>
      </c>
      <c r="C198" s="1" t="s">
        <v>3649</v>
      </c>
      <c r="D198" s="3" t="s">
        <v>3650</v>
      </c>
      <c r="E198" s="1">
        <v>17524385.19</v>
      </c>
      <c r="F198" s="1">
        <v>0</v>
      </c>
      <c r="G198" s="68">
        <f t="shared" si="25"/>
        <v>17524385.19</v>
      </c>
      <c r="H198" s="68">
        <v>0</v>
      </c>
      <c r="I198" s="68">
        <v>0</v>
      </c>
      <c r="J198" s="68">
        <v>0</v>
      </c>
      <c r="K198" s="68">
        <f t="shared" si="26"/>
        <v>0</v>
      </c>
      <c r="L198" s="68">
        <v>0</v>
      </c>
      <c r="M198" s="68">
        <v>0</v>
      </c>
      <c r="N198" s="68">
        <f t="shared" si="27"/>
        <v>0</v>
      </c>
      <c r="O198" s="68">
        <v>0</v>
      </c>
      <c r="P198" s="68">
        <v>0</v>
      </c>
      <c r="Q198" s="68">
        <v>0</v>
      </c>
      <c r="R198" s="68">
        <v>0</v>
      </c>
      <c r="S198" s="68">
        <f t="shared" si="28"/>
        <v>0</v>
      </c>
      <c r="T198" s="68">
        <v>0</v>
      </c>
      <c r="U198" s="69">
        <f t="shared" si="29"/>
        <v>17524385.19</v>
      </c>
      <c r="V198" s="1">
        <v>0</v>
      </c>
      <c r="W198" s="62">
        <f t="shared" si="30"/>
        <v>17524385.19</v>
      </c>
    </row>
    <row r="199" spans="1:23" ht="12.75" hidden="1" outlineLevel="1">
      <c r="A199" s="1" t="s">
        <v>3651</v>
      </c>
      <c r="C199" s="1" t="s">
        <v>3652</v>
      </c>
      <c r="D199" s="3" t="s">
        <v>3653</v>
      </c>
      <c r="E199" s="1">
        <v>1838758.93</v>
      </c>
      <c r="F199" s="1">
        <v>0</v>
      </c>
      <c r="G199" s="68">
        <f t="shared" si="25"/>
        <v>1838758.93</v>
      </c>
      <c r="H199" s="68">
        <v>0</v>
      </c>
      <c r="I199" s="68">
        <v>0</v>
      </c>
      <c r="J199" s="68">
        <v>0</v>
      </c>
      <c r="K199" s="68">
        <f t="shared" si="26"/>
        <v>0</v>
      </c>
      <c r="L199" s="68">
        <v>0</v>
      </c>
      <c r="M199" s="68">
        <v>0</v>
      </c>
      <c r="N199" s="68">
        <f t="shared" si="27"/>
        <v>0</v>
      </c>
      <c r="O199" s="68">
        <v>0</v>
      </c>
      <c r="P199" s="68">
        <v>0</v>
      </c>
      <c r="Q199" s="68">
        <v>0</v>
      </c>
      <c r="R199" s="68">
        <v>0</v>
      </c>
      <c r="S199" s="68">
        <f t="shared" si="28"/>
        <v>0</v>
      </c>
      <c r="T199" s="68">
        <v>0</v>
      </c>
      <c r="U199" s="69">
        <f t="shared" si="29"/>
        <v>1838758.93</v>
      </c>
      <c r="V199" s="1">
        <v>0</v>
      </c>
      <c r="W199" s="62">
        <f t="shared" si="30"/>
        <v>1838758.93</v>
      </c>
    </row>
    <row r="200" spans="1:23" ht="12.75" hidden="1" outlineLevel="1">
      <c r="A200" s="1" t="s">
        <v>3654</v>
      </c>
      <c r="C200" s="1" t="s">
        <v>3655</v>
      </c>
      <c r="D200" s="3" t="s">
        <v>3656</v>
      </c>
      <c r="E200" s="1">
        <v>264157730.20000002</v>
      </c>
      <c r="F200" s="1">
        <v>0</v>
      </c>
      <c r="G200" s="68">
        <f t="shared" si="25"/>
        <v>264157730.20000002</v>
      </c>
      <c r="H200" s="68">
        <v>0</v>
      </c>
      <c r="I200" s="68">
        <v>0</v>
      </c>
      <c r="J200" s="68">
        <v>16294638.42</v>
      </c>
      <c r="K200" s="68">
        <f t="shared" si="26"/>
        <v>16294638.42</v>
      </c>
      <c r="L200" s="68">
        <v>-3895112.41</v>
      </c>
      <c r="M200" s="68">
        <v>-39906617.11</v>
      </c>
      <c r="N200" s="68">
        <f t="shared" si="27"/>
        <v>-43801729.519999996</v>
      </c>
      <c r="O200" s="68">
        <v>92163346.28</v>
      </c>
      <c r="P200" s="68">
        <v>24388481.17</v>
      </c>
      <c r="Q200" s="68">
        <v>3248488.98</v>
      </c>
      <c r="R200" s="68">
        <v>0</v>
      </c>
      <c r="S200" s="68">
        <f t="shared" si="28"/>
        <v>119800316.43</v>
      </c>
      <c r="T200" s="68">
        <v>16847686.58</v>
      </c>
      <c r="U200" s="69">
        <f t="shared" si="29"/>
        <v>373298642.11</v>
      </c>
      <c r="V200" s="1">
        <v>-4525176.89</v>
      </c>
      <c r="W200" s="62">
        <f t="shared" si="30"/>
        <v>368773465.22</v>
      </c>
    </row>
    <row r="201" spans="1:23" ht="12.75" hidden="1" outlineLevel="1">
      <c r="A201" s="1" t="s">
        <v>3657</v>
      </c>
      <c r="C201" s="1" t="s">
        <v>3658</v>
      </c>
      <c r="D201" s="3" t="s">
        <v>3659</v>
      </c>
      <c r="E201" s="1">
        <v>0</v>
      </c>
      <c r="F201" s="1">
        <v>0</v>
      </c>
      <c r="G201" s="68">
        <f t="shared" si="25"/>
        <v>0</v>
      </c>
      <c r="H201" s="68">
        <v>0</v>
      </c>
      <c r="I201" s="68">
        <v>0</v>
      </c>
      <c r="J201" s="68">
        <v>0</v>
      </c>
      <c r="K201" s="68">
        <f t="shared" si="26"/>
        <v>0</v>
      </c>
      <c r="L201" s="68">
        <v>0</v>
      </c>
      <c r="M201" s="68">
        <v>1426750.55</v>
      </c>
      <c r="N201" s="68">
        <f t="shared" si="27"/>
        <v>1426750.55</v>
      </c>
      <c r="O201" s="68">
        <v>0</v>
      </c>
      <c r="P201" s="68">
        <v>0</v>
      </c>
      <c r="Q201" s="68">
        <v>0</v>
      </c>
      <c r="R201" s="68">
        <v>0</v>
      </c>
      <c r="S201" s="68">
        <f t="shared" si="28"/>
        <v>0</v>
      </c>
      <c r="T201" s="68">
        <v>0</v>
      </c>
      <c r="U201" s="69">
        <f t="shared" si="29"/>
        <v>1426750.55</v>
      </c>
      <c r="V201" s="1">
        <v>0</v>
      </c>
      <c r="W201" s="62">
        <f t="shared" si="30"/>
        <v>1426750.55</v>
      </c>
    </row>
    <row r="202" spans="1:23" ht="12.75" hidden="1" outlineLevel="1">
      <c r="A202" s="1" t="s">
        <v>3660</v>
      </c>
      <c r="C202" s="1" t="s">
        <v>3661</v>
      </c>
      <c r="D202" s="3" t="s">
        <v>3662</v>
      </c>
      <c r="E202" s="1">
        <v>263804.14</v>
      </c>
      <c r="F202" s="1">
        <v>766394.06</v>
      </c>
      <c r="G202" s="68">
        <f t="shared" si="25"/>
        <v>1030198.2000000001</v>
      </c>
      <c r="H202" s="68">
        <v>2312.52</v>
      </c>
      <c r="I202" s="68">
        <v>0</v>
      </c>
      <c r="J202" s="68">
        <v>0</v>
      </c>
      <c r="K202" s="68">
        <f t="shared" si="26"/>
        <v>0</v>
      </c>
      <c r="L202" s="68">
        <v>0</v>
      </c>
      <c r="M202" s="68">
        <v>113137.65</v>
      </c>
      <c r="N202" s="68">
        <f t="shared" si="27"/>
        <v>113137.65</v>
      </c>
      <c r="O202" s="68">
        <v>0</v>
      </c>
      <c r="P202" s="68">
        <v>0</v>
      </c>
      <c r="Q202" s="68">
        <v>0</v>
      </c>
      <c r="R202" s="68">
        <v>0</v>
      </c>
      <c r="S202" s="68">
        <f t="shared" si="28"/>
        <v>0</v>
      </c>
      <c r="T202" s="68">
        <v>866.29</v>
      </c>
      <c r="U202" s="69">
        <f t="shared" si="29"/>
        <v>1146514.6600000001</v>
      </c>
      <c r="V202" s="1">
        <v>0</v>
      </c>
      <c r="W202" s="62">
        <f t="shared" si="30"/>
        <v>1146514.6600000001</v>
      </c>
    </row>
    <row r="203" spans="1:23" ht="12.75" customHeight="1" collapsed="1">
      <c r="A203" s="58" t="s">
        <v>3663</v>
      </c>
      <c r="B203" s="57"/>
      <c r="C203" s="58" t="s">
        <v>3664</v>
      </c>
      <c r="D203" s="59"/>
      <c r="E203" s="60">
        <v>303679268.34000003</v>
      </c>
      <c r="F203" s="60">
        <v>766394.06</v>
      </c>
      <c r="G203" s="66">
        <f>E203+F203</f>
        <v>304445662.40000004</v>
      </c>
      <c r="H203" s="66">
        <v>10832.7</v>
      </c>
      <c r="I203" s="66">
        <v>0</v>
      </c>
      <c r="J203" s="66">
        <v>16308484.16</v>
      </c>
      <c r="K203" s="66">
        <f>I203+J203</f>
        <v>16308484.16</v>
      </c>
      <c r="L203" s="66">
        <v>111751467.7</v>
      </c>
      <c r="M203" s="66">
        <v>522187489.46999997</v>
      </c>
      <c r="N203" s="66">
        <f>L203+M203</f>
        <v>633938957.17</v>
      </c>
      <c r="O203" s="66">
        <v>98205810.79</v>
      </c>
      <c r="P203" s="66">
        <v>24481269.040000003</v>
      </c>
      <c r="Q203" s="66">
        <v>3248488.98</v>
      </c>
      <c r="R203" s="66">
        <v>0</v>
      </c>
      <c r="S203" s="66">
        <f>O203+P203+Q203+R203</f>
        <v>125935568.81000002</v>
      </c>
      <c r="T203" s="66">
        <v>37504761.69</v>
      </c>
      <c r="U203" s="67">
        <f>G203+H203+K203+N203+S203+T203</f>
        <v>1118144266.93</v>
      </c>
      <c r="V203" s="60">
        <v>1900720762.79</v>
      </c>
      <c r="W203" s="65">
        <f>U203+V203</f>
        <v>3018865029.7200003</v>
      </c>
    </row>
    <row r="204" spans="1:23" ht="12.75" hidden="1" outlineLevel="1">
      <c r="A204" s="1" t="s">
        <v>3665</v>
      </c>
      <c r="C204" s="1" t="s">
        <v>3666</v>
      </c>
      <c r="D204" s="3" t="s">
        <v>3667</v>
      </c>
      <c r="E204" s="1">
        <v>0</v>
      </c>
      <c r="F204" s="1">
        <v>0</v>
      </c>
      <c r="G204" s="68">
        <f aca="true" t="shared" si="31" ref="G204:G214">E204+F204</f>
        <v>0</v>
      </c>
      <c r="H204" s="68">
        <v>0</v>
      </c>
      <c r="I204" s="68">
        <v>0</v>
      </c>
      <c r="J204" s="68">
        <v>0</v>
      </c>
      <c r="K204" s="68">
        <f aca="true" t="shared" si="32" ref="K204:K214">I204+J204</f>
        <v>0</v>
      </c>
      <c r="L204" s="68">
        <v>0</v>
      </c>
      <c r="M204" s="68">
        <v>0</v>
      </c>
      <c r="N204" s="68">
        <f aca="true" t="shared" si="33" ref="N204:N214">L204+M204</f>
        <v>0</v>
      </c>
      <c r="O204" s="68">
        <v>0</v>
      </c>
      <c r="P204" s="68">
        <v>0</v>
      </c>
      <c r="Q204" s="68">
        <v>0</v>
      </c>
      <c r="R204" s="68">
        <v>53988614.68</v>
      </c>
      <c r="S204" s="68">
        <f aca="true" t="shared" si="34" ref="S204:S214">O204+P204+Q204+R204</f>
        <v>53988614.68</v>
      </c>
      <c r="T204" s="68">
        <v>0</v>
      </c>
      <c r="U204" s="69">
        <f aca="true" t="shared" si="35" ref="U204:U214">G204+H204+K204+N204+S204+T204</f>
        <v>53988614.68</v>
      </c>
      <c r="V204" s="1">
        <v>0</v>
      </c>
      <c r="W204" s="62">
        <f aca="true" t="shared" si="36" ref="W204:W214">U204+V204</f>
        <v>53988614.68</v>
      </c>
    </row>
    <row r="205" spans="1:23" ht="12.75" hidden="1" outlineLevel="1">
      <c r="A205" s="1" t="s">
        <v>3668</v>
      </c>
      <c r="C205" s="1" t="s">
        <v>3669</v>
      </c>
      <c r="D205" s="3" t="s">
        <v>3670</v>
      </c>
      <c r="E205" s="1">
        <v>0</v>
      </c>
      <c r="F205" s="1">
        <v>0</v>
      </c>
      <c r="G205" s="68">
        <f t="shared" si="31"/>
        <v>0</v>
      </c>
      <c r="H205" s="68">
        <v>0</v>
      </c>
      <c r="I205" s="68">
        <v>0</v>
      </c>
      <c r="J205" s="68">
        <v>0</v>
      </c>
      <c r="K205" s="68">
        <f t="shared" si="32"/>
        <v>0</v>
      </c>
      <c r="L205" s="68">
        <v>0</v>
      </c>
      <c r="M205" s="68">
        <v>0</v>
      </c>
      <c r="N205" s="68">
        <f t="shared" si="33"/>
        <v>0</v>
      </c>
      <c r="O205" s="68">
        <v>0</v>
      </c>
      <c r="P205" s="68">
        <v>0</v>
      </c>
      <c r="Q205" s="68">
        <v>0</v>
      </c>
      <c r="R205" s="68">
        <v>169353911.44</v>
      </c>
      <c r="S205" s="68">
        <f t="shared" si="34"/>
        <v>169353911.44</v>
      </c>
      <c r="T205" s="68">
        <v>0</v>
      </c>
      <c r="U205" s="69">
        <f t="shared" si="35"/>
        <v>169353911.44</v>
      </c>
      <c r="V205" s="1">
        <v>0</v>
      </c>
      <c r="W205" s="62">
        <f t="shared" si="36"/>
        <v>169353911.44</v>
      </c>
    </row>
    <row r="206" spans="1:23" ht="12.75" hidden="1" outlineLevel="1">
      <c r="A206" s="1" t="s">
        <v>3671</v>
      </c>
      <c r="C206" s="1" t="s">
        <v>3672</v>
      </c>
      <c r="D206" s="3" t="s">
        <v>3673</v>
      </c>
      <c r="E206" s="1">
        <v>0</v>
      </c>
      <c r="F206" s="1">
        <v>0</v>
      </c>
      <c r="G206" s="68">
        <f t="shared" si="31"/>
        <v>0</v>
      </c>
      <c r="H206" s="68">
        <v>0</v>
      </c>
      <c r="I206" s="68">
        <v>0</v>
      </c>
      <c r="J206" s="68">
        <v>0</v>
      </c>
      <c r="K206" s="68">
        <f t="shared" si="32"/>
        <v>0</v>
      </c>
      <c r="L206" s="68">
        <v>0</v>
      </c>
      <c r="M206" s="68">
        <v>0</v>
      </c>
      <c r="N206" s="68">
        <f t="shared" si="33"/>
        <v>0</v>
      </c>
      <c r="O206" s="68">
        <v>0</v>
      </c>
      <c r="P206" s="68">
        <v>0</v>
      </c>
      <c r="Q206" s="68">
        <v>0</v>
      </c>
      <c r="R206" s="68">
        <v>-56993730.77</v>
      </c>
      <c r="S206" s="68">
        <f t="shared" si="34"/>
        <v>-56993730.77</v>
      </c>
      <c r="T206" s="68">
        <v>0</v>
      </c>
      <c r="U206" s="69">
        <f t="shared" si="35"/>
        <v>-56993730.77</v>
      </c>
      <c r="V206" s="1">
        <v>0</v>
      </c>
      <c r="W206" s="62">
        <f t="shared" si="36"/>
        <v>-56993730.77</v>
      </c>
    </row>
    <row r="207" spans="1:23" ht="12.75" hidden="1" outlineLevel="1">
      <c r="A207" s="1" t="s">
        <v>3674</v>
      </c>
      <c r="C207" s="1" t="s">
        <v>3675</v>
      </c>
      <c r="D207" s="3" t="s">
        <v>3676</v>
      </c>
      <c r="E207" s="1">
        <v>0</v>
      </c>
      <c r="F207" s="1">
        <v>0</v>
      </c>
      <c r="G207" s="68">
        <f t="shared" si="31"/>
        <v>0</v>
      </c>
      <c r="H207" s="68">
        <v>0</v>
      </c>
      <c r="I207" s="68">
        <v>0</v>
      </c>
      <c r="J207" s="68">
        <v>0</v>
      </c>
      <c r="K207" s="68">
        <f t="shared" si="32"/>
        <v>0</v>
      </c>
      <c r="L207" s="68">
        <v>0</v>
      </c>
      <c r="M207" s="68">
        <v>0</v>
      </c>
      <c r="N207" s="68">
        <f t="shared" si="33"/>
        <v>0</v>
      </c>
      <c r="O207" s="68">
        <v>0</v>
      </c>
      <c r="P207" s="68">
        <v>0</v>
      </c>
      <c r="Q207" s="68">
        <v>0</v>
      </c>
      <c r="R207" s="68">
        <v>1555321052.55</v>
      </c>
      <c r="S207" s="68">
        <f t="shared" si="34"/>
        <v>1555321052.55</v>
      </c>
      <c r="T207" s="68">
        <v>0</v>
      </c>
      <c r="U207" s="69">
        <f t="shared" si="35"/>
        <v>1555321052.55</v>
      </c>
      <c r="V207" s="1">
        <v>0</v>
      </c>
      <c r="W207" s="62">
        <f t="shared" si="36"/>
        <v>1555321052.55</v>
      </c>
    </row>
    <row r="208" spans="1:23" ht="12.75" hidden="1" outlineLevel="1">
      <c r="A208" s="1" t="s">
        <v>3677</v>
      </c>
      <c r="C208" s="1" t="s">
        <v>3678</v>
      </c>
      <c r="D208" s="3" t="s">
        <v>3679</v>
      </c>
      <c r="E208" s="1">
        <v>0</v>
      </c>
      <c r="F208" s="1">
        <v>0</v>
      </c>
      <c r="G208" s="68">
        <f t="shared" si="31"/>
        <v>0</v>
      </c>
      <c r="H208" s="68">
        <v>0</v>
      </c>
      <c r="I208" s="68">
        <v>0</v>
      </c>
      <c r="J208" s="68">
        <v>0</v>
      </c>
      <c r="K208" s="68">
        <f t="shared" si="32"/>
        <v>0</v>
      </c>
      <c r="L208" s="68">
        <v>0</v>
      </c>
      <c r="M208" s="68">
        <v>0</v>
      </c>
      <c r="N208" s="68">
        <f t="shared" si="33"/>
        <v>0</v>
      </c>
      <c r="O208" s="68">
        <v>0</v>
      </c>
      <c r="P208" s="68">
        <v>0</v>
      </c>
      <c r="Q208" s="68">
        <v>0</v>
      </c>
      <c r="R208" s="68">
        <v>-578367261.24</v>
      </c>
      <c r="S208" s="68">
        <f t="shared" si="34"/>
        <v>-578367261.24</v>
      </c>
      <c r="T208" s="68">
        <v>0</v>
      </c>
      <c r="U208" s="69">
        <f t="shared" si="35"/>
        <v>-578367261.24</v>
      </c>
      <c r="V208" s="1">
        <v>0</v>
      </c>
      <c r="W208" s="62">
        <f t="shared" si="36"/>
        <v>-578367261.24</v>
      </c>
    </row>
    <row r="209" spans="1:23" ht="12.75" hidden="1" outlineLevel="1">
      <c r="A209" s="1" t="s">
        <v>3680</v>
      </c>
      <c r="C209" s="1" t="s">
        <v>3681</v>
      </c>
      <c r="D209" s="3" t="s">
        <v>3682</v>
      </c>
      <c r="E209" s="1">
        <v>0</v>
      </c>
      <c r="F209" s="1">
        <v>0</v>
      </c>
      <c r="G209" s="68">
        <f t="shared" si="31"/>
        <v>0</v>
      </c>
      <c r="H209" s="68">
        <v>0</v>
      </c>
      <c r="I209" s="68">
        <v>0</v>
      </c>
      <c r="J209" s="68">
        <v>0</v>
      </c>
      <c r="K209" s="68">
        <f t="shared" si="32"/>
        <v>0</v>
      </c>
      <c r="L209" s="68">
        <v>0</v>
      </c>
      <c r="M209" s="68">
        <v>0</v>
      </c>
      <c r="N209" s="68">
        <f t="shared" si="33"/>
        <v>0</v>
      </c>
      <c r="O209" s="68">
        <v>0</v>
      </c>
      <c r="P209" s="68">
        <v>0</v>
      </c>
      <c r="Q209" s="68">
        <v>0</v>
      </c>
      <c r="R209" s="68">
        <v>415012270.38</v>
      </c>
      <c r="S209" s="68">
        <f t="shared" si="34"/>
        <v>415012270.38</v>
      </c>
      <c r="T209" s="68">
        <v>0</v>
      </c>
      <c r="U209" s="69">
        <f t="shared" si="35"/>
        <v>415012270.38</v>
      </c>
      <c r="V209" s="1">
        <v>0</v>
      </c>
      <c r="W209" s="62">
        <f t="shared" si="36"/>
        <v>415012270.38</v>
      </c>
    </row>
    <row r="210" spans="1:23" ht="12.75" hidden="1" outlineLevel="1">
      <c r="A210" s="1" t="s">
        <v>3683</v>
      </c>
      <c r="C210" s="1" t="s">
        <v>3684</v>
      </c>
      <c r="D210" s="3" t="s">
        <v>3685</v>
      </c>
      <c r="E210" s="1">
        <v>0</v>
      </c>
      <c r="F210" s="1">
        <v>0</v>
      </c>
      <c r="G210" s="68">
        <f t="shared" si="31"/>
        <v>0</v>
      </c>
      <c r="H210" s="68">
        <v>0</v>
      </c>
      <c r="I210" s="68">
        <v>0</v>
      </c>
      <c r="J210" s="68">
        <v>0</v>
      </c>
      <c r="K210" s="68">
        <f t="shared" si="32"/>
        <v>0</v>
      </c>
      <c r="L210" s="68">
        <v>0</v>
      </c>
      <c r="M210" s="68">
        <v>0</v>
      </c>
      <c r="N210" s="68">
        <f t="shared" si="33"/>
        <v>0</v>
      </c>
      <c r="O210" s="68">
        <v>0</v>
      </c>
      <c r="P210" s="68">
        <v>0</v>
      </c>
      <c r="Q210" s="68">
        <v>0</v>
      </c>
      <c r="R210" s="68">
        <v>-260715013.51</v>
      </c>
      <c r="S210" s="68">
        <f t="shared" si="34"/>
        <v>-260715013.51</v>
      </c>
      <c r="T210" s="68">
        <v>0</v>
      </c>
      <c r="U210" s="69">
        <f t="shared" si="35"/>
        <v>-260715013.51</v>
      </c>
      <c r="V210" s="1">
        <v>0</v>
      </c>
      <c r="W210" s="62">
        <f t="shared" si="36"/>
        <v>-260715013.51</v>
      </c>
    </row>
    <row r="211" spans="1:23" ht="12.75" hidden="1" outlineLevel="1">
      <c r="A211" s="1" t="s">
        <v>3686</v>
      </c>
      <c r="C211" s="1" t="s">
        <v>3687</v>
      </c>
      <c r="D211" s="3" t="s">
        <v>3688</v>
      </c>
      <c r="E211" s="1">
        <v>0</v>
      </c>
      <c r="F211" s="1">
        <v>0</v>
      </c>
      <c r="G211" s="68">
        <f t="shared" si="31"/>
        <v>0</v>
      </c>
      <c r="H211" s="68">
        <v>0</v>
      </c>
      <c r="I211" s="68">
        <v>0</v>
      </c>
      <c r="J211" s="68">
        <v>0</v>
      </c>
      <c r="K211" s="68">
        <f t="shared" si="32"/>
        <v>0</v>
      </c>
      <c r="L211" s="68">
        <v>0</v>
      </c>
      <c r="M211" s="68">
        <v>0</v>
      </c>
      <c r="N211" s="68">
        <f t="shared" si="33"/>
        <v>0</v>
      </c>
      <c r="O211" s="68">
        <v>0</v>
      </c>
      <c r="P211" s="68">
        <v>0</v>
      </c>
      <c r="Q211" s="68">
        <v>0</v>
      </c>
      <c r="R211" s="68">
        <v>182345466.52</v>
      </c>
      <c r="S211" s="68">
        <f t="shared" si="34"/>
        <v>182345466.52</v>
      </c>
      <c r="T211" s="68">
        <v>0</v>
      </c>
      <c r="U211" s="69">
        <f t="shared" si="35"/>
        <v>182345466.52</v>
      </c>
      <c r="V211" s="1">
        <v>0</v>
      </c>
      <c r="W211" s="62">
        <f t="shared" si="36"/>
        <v>182345466.52</v>
      </c>
    </row>
    <row r="212" spans="1:23" ht="12.75" hidden="1" outlineLevel="1">
      <c r="A212" s="1" t="s">
        <v>3689</v>
      </c>
      <c r="C212" s="1" t="s">
        <v>3690</v>
      </c>
      <c r="D212" s="3" t="s">
        <v>3691</v>
      </c>
      <c r="E212" s="1">
        <v>0</v>
      </c>
      <c r="F212" s="1">
        <v>0</v>
      </c>
      <c r="G212" s="68">
        <f t="shared" si="31"/>
        <v>0</v>
      </c>
      <c r="H212" s="68">
        <v>0</v>
      </c>
      <c r="I212" s="68">
        <v>0</v>
      </c>
      <c r="J212" s="68">
        <v>0</v>
      </c>
      <c r="K212" s="68">
        <f t="shared" si="32"/>
        <v>0</v>
      </c>
      <c r="L212" s="68">
        <v>0</v>
      </c>
      <c r="M212" s="68">
        <v>0</v>
      </c>
      <c r="N212" s="68">
        <f t="shared" si="33"/>
        <v>0</v>
      </c>
      <c r="O212" s="68">
        <v>0</v>
      </c>
      <c r="P212" s="68">
        <v>0</v>
      </c>
      <c r="Q212" s="68">
        <v>0</v>
      </c>
      <c r="R212" s="68">
        <v>2033603.5</v>
      </c>
      <c r="S212" s="68">
        <f t="shared" si="34"/>
        <v>2033603.5</v>
      </c>
      <c r="T212" s="68">
        <v>0</v>
      </c>
      <c r="U212" s="69">
        <f t="shared" si="35"/>
        <v>2033603.5</v>
      </c>
      <c r="V212" s="1">
        <v>0</v>
      </c>
      <c r="W212" s="62">
        <f t="shared" si="36"/>
        <v>2033603.5</v>
      </c>
    </row>
    <row r="213" spans="1:23" ht="12.75" hidden="1" outlineLevel="1">
      <c r="A213" s="1" t="s">
        <v>3692</v>
      </c>
      <c r="C213" s="1" t="s">
        <v>3693</v>
      </c>
      <c r="D213" s="3" t="s">
        <v>3694</v>
      </c>
      <c r="E213" s="1">
        <v>0</v>
      </c>
      <c r="F213" s="1">
        <v>0</v>
      </c>
      <c r="G213" s="68">
        <f t="shared" si="31"/>
        <v>0</v>
      </c>
      <c r="H213" s="68">
        <v>0</v>
      </c>
      <c r="I213" s="68">
        <v>0</v>
      </c>
      <c r="J213" s="68">
        <v>0</v>
      </c>
      <c r="K213" s="68">
        <f t="shared" si="32"/>
        <v>0</v>
      </c>
      <c r="L213" s="68">
        <v>0</v>
      </c>
      <c r="M213" s="68">
        <v>0</v>
      </c>
      <c r="N213" s="68">
        <f t="shared" si="33"/>
        <v>0</v>
      </c>
      <c r="O213" s="68">
        <v>0</v>
      </c>
      <c r="P213" s="68">
        <v>0</v>
      </c>
      <c r="Q213" s="68">
        <v>0</v>
      </c>
      <c r="R213" s="68">
        <v>146844970.27</v>
      </c>
      <c r="S213" s="68">
        <f t="shared" si="34"/>
        <v>146844970.27</v>
      </c>
      <c r="T213" s="68">
        <v>0</v>
      </c>
      <c r="U213" s="69">
        <f t="shared" si="35"/>
        <v>146844970.27</v>
      </c>
      <c r="V213" s="1">
        <v>0</v>
      </c>
      <c r="W213" s="62">
        <f t="shared" si="36"/>
        <v>146844970.27</v>
      </c>
    </row>
    <row r="214" spans="1:23" ht="12.75" hidden="1" outlineLevel="1">
      <c r="A214" s="1" t="s">
        <v>3695</v>
      </c>
      <c r="C214" s="1" t="s">
        <v>3696</v>
      </c>
      <c r="D214" s="3" t="s">
        <v>3697</v>
      </c>
      <c r="E214" s="1">
        <v>0</v>
      </c>
      <c r="F214" s="1">
        <v>0</v>
      </c>
      <c r="G214" s="68">
        <f t="shared" si="31"/>
        <v>0</v>
      </c>
      <c r="H214" s="68">
        <v>0</v>
      </c>
      <c r="I214" s="68">
        <v>0</v>
      </c>
      <c r="J214" s="68">
        <v>0</v>
      </c>
      <c r="K214" s="68">
        <f t="shared" si="32"/>
        <v>0</v>
      </c>
      <c r="L214" s="68">
        <v>0</v>
      </c>
      <c r="M214" s="68">
        <v>0</v>
      </c>
      <c r="N214" s="68">
        <f t="shared" si="33"/>
        <v>0</v>
      </c>
      <c r="O214" s="68">
        <v>0</v>
      </c>
      <c r="P214" s="68">
        <v>0</v>
      </c>
      <c r="Q214" s="68">
        <v>0</v>
      </c>
      <c r="R214" s="68">
        <v>16298155.09</v>
      </c>
      <c r="S214" s="68">
        <f t="shared" si="34"/>
        <v>16298155.09</v>
      </c>
      <c r="T214" s="68">
        <v>0</v>
      </c>
      <c r="U214" s="69">
        <f t="shared" si="35"/>
        <v>16298155.09</v>
      </c>
      <c r="V214" s="1">
        <v>0</v>
      </c>
      <c r="W214" s="62">
        <f t="shared" si="36"/>
        <v>16298155.09</v>
      </c>
    </row>
    <row r="215" spans="1:23" ht="12.75" customHeight="1" collapsed="1">
      <c r="A215" s="58" t="s">
        <v>1357</v>
      </c>
      <c r="B215" s="57"/>
      <c r="C215" s="58" t="s">
        <v>1358</v>
      </c>
      <c r="D215" s="59"/>
      <c r="E215" s="60">
        <v>0</v>
      </c>
      <c r="F215" s="60">
        <v>0</v>
      </c>
      <c r="G215" s="66">
        <f>E215+F215</f>
        <v>0</v>
      </c>
      <c r="H215" s="66">
        <v>0</v>
      </c>
      <c r="I215" s="66">
        <v>0</v>
      </c>
      <c r="J215" s="66">
        <v>0</v>
      </c>
      <c r="K215" s="66">
        <f>I215+J215</f>
        <v>0</v>
      </c>
      <c r="L215" s="66">
        <v>0</v>
      </c>
      <c r="M215" s="66">
        <v>0</v>
      </c>
      <c r="N215" s="66">
        <f>L215+M215</f>
        <v>0</v>
      </c>
      <c r="O215" s="66">
        <v>0</v>
      </c>
      <c r="P215" s="66">
        <v>0</v>
      </c>
      <c r="Q215" s="66">
        <v>0</v>
      </c>
      <c r="R215" s="66">
        <v>1645122038.9099998</v>
      </c>
      <c r="S215" s="66">
        <f>O215+P215+Q215+R215</f>
        <v>1645122038.9099998</v>
      </c>
      <c r="T215" s="66">
        <v>0</v>
      </c>
      <c r="U215" s="67">
        <f>G215+H215+K215+N215+S215+T215</f>
        <v>1645122038.9099998</v>
      </c>
      <c r="V215" s="60">
        <v>0</v>
      </c>
      <c r="W215" s="65">
        <f>U215+V215</f>
        <v>1645122038.9099998</v>
      </c>
    </row>
    <row r="216" spans="1:23" ht="12.75" customHeight="1">
      <c r="A216" s="3"/>
      <c r="B216" s="57"/>
      <c r="C216" s="58"/>
      <c r="D216" s="59"/>
      <c r="E216" s="60"/>
      <c r="F216" s="60"/>
      <c r="G216" s="66"/>
      <c r="H216" s="66"/>
      <c r="I216" s="66"/>
      <c r="J216" s="66"/>
      <c r="K216" s="66"/>
      <c r="L216" s="66"/>
      <c r="M216" s="66"/>
      <c r="N216" s="66"/>
      <c r="O216" s="66"/>
      <c r="P216" s="66"/>
      <c r="Q216" s="66"/>
      <c r="R216" s="66"/>
      <c r="S216" s="66"/>
      <c r="T216" s="66"/>
      <c r="U216" s="67"/>
      <c r="V216" s="60"/>
      <c r="W216" s="48"/>
    </row>
    <row r="217" spans="1:23" s="71" customFormat="1" ht="12.75" customHeight="1">
      <c r="A217" s="43"/>
      <c r="B217" s="54" t="s">
        <v>1359</v>
      </c>
      <c r="C217" s="55"/>
      <c r="D217" s="56"/>
      <c r="E217" s="35">
        <f>+E177+E183+E188+E203+E215+E175</f>
        <v>309315485.34000003</v>
      </c>
      <c r="F217" s="35">
        <f>+F177+F183+F188+F203+F215+F175</f>
        <v>766394.06</v>
      </c>
      <c r="G217" s="70">
        <f aca="true" t="shared" si="37" ref="G217:U217">+G177+G183+G188+G203+G215+G175</f>
        <v>310081879.40000004</v>
      </c>
      <c r="H217" s="70">
        <f t="shared" si="37"/>
        <v>13119834.459999999</v>
      </c>
      <c r="I217" s="70">
        <f>+I177+I183+I188+I203+I215+I175</f>
        <v>669273.67</v>
      </c>
      <c r="J217" s="70">
        <f>+J177+J183+J188+J203+J215+J175</f>
        <v>58740394.739999995</v>
      </c>
      <c r="K217" s="70">
        <f t="shared" si="37"/>
        <v>59409668.41</v>
      </c>
      <c r="L217" s="70">
        <f>+L177+L183+L188+L203+L215+L175</f>
        <v>111751467.7</v>
      </c>
      <c r="M217" s="70">
        <f>+M177+M183+M188+M203+M215+M175</f>
        <v>522206309.05999994</v>
      </c>
      <c r="N217" s="70">
        <f t="shared" si="37"/>
        <v>633957776.76</v>
      </c>
      <c r="O217" s="70">
        <f>+O177+O183+O188+O203+O215+O175</f>
        <v>98205810.79</v>
      </c>
      <c r="P217" s="70">
        <f>+P177+P183+P188+P203+P215+P175</f>
        <v>24481269.040000003</v>
      </c>
      <c r="Q217" s="70">
        <f>+Q177+Q183+Q188+Q203+Q215+Q175</f>
        <v>25947914.490000002</v>
      </c>
      <c r="R217" s="70">
        <f>+R177+R183+R188+R203+R215+R175</f>
        <v>1645122038.9099998</v>
      </c>
      <c r="S217" s="70">
        <f t="shared" si="37"/>
        <v>1793757033.23</v>
      </c>
      <c r="T217" s="70">
        <f t="shared" si="37"/>
        <v>37955810.41</v>
      </c>
      <c r="U217" s="72">
        <f t="shared" si="37"/>
        <v>2848282002.67</v>
      </c>
      <c r="V217" s="35">
        <f>+V177+V183+V188+V203+V215+V175</f>
        <v>1900720762.79</v>
      </c>
      <c r="W217" s="35">
        <f>+W177+W183+W188+W203+W215+W175</f>
        <v>4749002765.46</v>
      </c>
    </row>
    <row r="218" spans="1:23" ht="12.75" customHeight="1">
      <c r="A218" s="3"/>
      <c r="B218" s="57"/>
      <c r="C218" s="58"/>
      <c r="D218" s="59"/>
      <c r="E218" s="60"/>
      <c r="F218" s="60"/>
      <c r="G218" s="60"/>
      <c r="H218" s="60"/>
      <c r="I218" s="60"/>
      <c r="J218" s="60"/>
      <c r="K218" s="60"/>
      <c r="L218" s="60"/>
      <c r="M218" s="60"/>
      <c r="N218" s="60"/>
      <c r="O218" s="60"/>
      <c r="P218" s="60"/>
      <c r="Q218" s="60"/>
      <c r="R218" s="60"/>
      <c r="S218" s="60"/>
      <c r="T218" s="60"/>
      <c r="U218" s="61"/>
      <c r="V218" s="60"/>
      <c r="W218" s="60"/>
    </row>
    <row r="219" spans="1:23" s="71" customFormat="1" ht="12.75" customHeight="1">
      <c r="A219" s="43"/>
      <c r="B219" s="54" t="s">
        <v>1360</v>
      </c>
      <c r="C219" s="55"/>
      <c r="D219" s="56"/>
      <c r="E219" s="35">
        <f aca="true" t="shared" si="38" ref="E219:W219">+E171+E217</f>
        <v>494439554.42000026</v>
      </c>
      <c r="F219" s="35">
        <f t="shared" si="38"/>
        <v>16147108.219999967</v>
      </c>
      <c r="G219" s="73">
        <f t="shared" si="38"/>
        <v>510586662.6400002</v>
      </c>
      <c r="H219" s="73">
        <f t="shared" si="38"/>
        <v>114027372.83999997</v>
      </c>
      <c r="I219" s="73">
        <f t="shared" si="38"/>
        <v>3255506.82</v>
      </c>
      <c r="J219" s="73">
        <f t="shared" si="38"/>
        <v>72853853.91</v>
      </c>
      <c r="K219" s="73">
        <f t="shared" si="38"/>
        <v>76109360.72999999</v>
      </c>
      <c r="L219" s="73">
        <f t="shared" si="38"/>
        <v>108938822.39</v>
      </c>
      <c r="M219" s="73">
        <f t="shared" si="38"/>
        <v>643377799.5999999</v>
      </c>
      <c r="N219" s="73">
        <f t="shared" si="38"/>
        <v>752316621.99</v>
      </c>
      <c r="O219" s="73">
        <f t="shared" si="38"/>
        <v>138919445.20000002</v>
      </c>
      <c r="P219" s="73">
        <f t="shared" si="38"/>
        <v>38428655.510000005</v>
      </c>
      <c r="Q219" s="73">
        <f t="shared" si="38"/>
        <v>27382951.26999999</v>
      </c>
      <c r="R219" s="73">
        <f t="shared" si="38"/>
        <v>1645121935.4099998</v>
      </c>
      <c r="S219" s="73">
        <f t="shared" si="38"/>
        <v>1849852987.39</v>
      </c>
      <c r="T219" s="73">
        <f t="shared" si="38"/>
        <v>55388846.48999998</v>
      </c>
      <c r="U219" s="74">
        <f t="shared" si="38"/>
        <v>3358281852.08</v>
      </c>
      <c r="V219" s="35" t="e">
        <f t="shared" si="38"/>
        <v>#REF!</v>
      </c>
      <c r="W219" s="35" t="e">
        <f t="shared" si="38"/>
        <v>#REF!</v>
      </c>
    </row>
    <row r="220" spans="1:23" ht="12.75" customHeight="1">
      <c r="A220" s="3"/>
      <c r="B220" s="57"/>
      <c r="C220" s="58"/>
      <c r="D220" s="59"/>
      <c r="E220" s="60"/>
      <c r="F220" s="60"/>
      <c r="G220" s="60"/>
      <c r="H220" s="60"/>
      <c r="I220" s="60"/>
      <c r="J220" s="60"/>
      <c r="K220" s="60"/>
      <c r="L220" s="60"/>
      <c r="M220" s="60"/>
      <c r="N220" s="60"/>
      <c r="O220" s="60"/>
      <c r="P220" s="60"/>
      <c r="Q220" s="60"/>
      <c r="R220" s="60"/>
      <c r="S220" s="60"/>
      <c r="T220" s="60"/>
      <c r="U220" s="61"/>
      <c r="V220" s="60"/>
      <c r="W220" s="48"/>
    </row>
    <row r="221" spans="1:23" ht="12.75" customHeight="1">
      <c r="A221" s="43"/>
      <c r="B221" s="54" t="s">
        <v>1361</v>
      </c>
      <c r="C221" s="55"/>
      <c r="D221" s="56"/>
      <c r="E221" s="35"/>
      <c r="F221" s="35"/>
      <c r="G221" s="35"/>
      <c r="H221" s="35"/>
      <c r="I221" s="35"/>
      <c r="J221" s="35"/>
      <c r="K221" s="35"/>
      <c r="L221" s="35"/>
      <c r="M221" s="35"/>
      <c r="N221" s="35"/>
      <c r="O221" s="35"/>
      <c r="P221" s="35"/>
      <c r="Q221" s="35"/>
      <c r="R221" s="35"/>
      <c r="S221" s="35"/>
      <c r="T221" s="35"/>
      <c r="U221" s="36"/>
      <c r="V221" s="35"/>
      <c r="W221" s="48"/>
    </row>
    <row r="222" spans="1:23" ht="12.75" customHeight="1">
      <c r="A222" s="3"/>
      <c r="B222" s="54"/>
      <c r="C222" s="55"/>
      <c r="D222" s="56"/>
      <c r="E222" s="60"/>
      <c r="F222" s="60"/>
      <c r="G222" s="60"/>
      <c r="H222" s="60"/>
      <c r="I222" s="60"/>
      <c r="J222" s="60"/>
      <c r="K222" s="60"/>
      <c r="L222" s="60"/>
      <c r="M222" s="60"/>
      <c r="N222" s="60"/>
      <c r="O222" s="60"/>
      <c r="P222" s="60"/>
      <c r="Q222" s="60"/>
      <c r="R222" s="60"/>
      <c r="S222" s="60"/>
      <c r="T222" s="60"/>
      <c r="U222" s="61"/>
      <c r="V222" s="60"/>
      <c r="W222" s="48"/>
    </row>
    <row r="223" spans="1:23" ht="12.75" customHeight="1">
      <c r="A223" s="43"/>
      <c r="B223" s="54" t="s">
        <v>1362</v>
      </c>
      <c r="C223" s="55"/>
      <c r="D223" s="56"/>
      <c r="E223" s="35"/>
      <c r="F223" s="35"/>
      <c r="G223" s="35"/>
      <c r="H223" s="35"/>
      <c r="I223" s="35"/>
      <c r="J223" s="35"/>
      <c r="K223" s="35"/>
      <c r="L223" s="35"/>
      <c r="M223" s="35"/>
      <c r="N223" s="35"/>
      <c r="O223" s="35"/>
      <c r="P223" s="35"/>
      <c r="Q223" s="35"/>
      <c r="R223" s="35"/>
      <c r="S223" s="35"/>
      <c r="T223" s="35"/>
      <c r="U223" s="36"/>
      <c r="V223" s="35"/>
      <c r="W223" s="48"/>
    </row>
    <row r="224" spans="1:23" ht="12.75" hidden="1" outlineLevel="1">
      <c r="A224" s="1" t="s">
        <v>1363</v>
      </c>
      <c r="C224" s="1" t="s">
        <v>1364</v>
      </c>
      <c r="D224" s="3" t="s">
        <v>1365</v>
      </c>
      <c r="E224" s="1">
        <v>3917129.35</v>
      </c>
      <c r="F224" s="1">
        <v>5300720.79</v>
      </c>
      <c r="G224" s="1">
        <f aca="true" t="shared" si="39" ref="G224:G278">E224+F224</f>
        <v>9217850.14</v>
      </c>
      <c r="H224" s="1">
        <v>1590251.98</v>
      </c>
      <c r="I224" s="1">
        <v>7905.98</v>
      </c>
      <c r="J224" s="1">
        <v>4652.86</v>
      </c>
      <c r="K224" s="1">
        <f aca="true" t="shared" si="40" ref="K224:K278">I224+J224</f>
        <v>12558.84</v>
      </c>
      <c r="L224" s="1">
        <v>0</v>
      </c>
      <c r="M224" s="1">
        <v>0</v>
      </c>
      <c r="N224" s="1">
        <f aca="true" t="shared" si="41" ref="N224:N287">L224+M224</f>
        <v>0</v>
      </c>
      <c r="O224" s="1">
        <v>2126032.01</v>
      </c>
      <c r="P224" s="1">
        <v>2295717.86</v>
      </c>
      <c r="Q224" s="1">
        <v>0</v>
      </c>
      <c r="R224" s="1">
        <v>0</v>
      </c>
      <c r="S224" s="1">
        <f aca="true" t="shared" si="42" ref="S224:S278">O224+P224+Q224+R224</f>
        <v>4421749.869999999</v>
      </c>
      <c r="T224" s="1">
        <v>18057809.51</v>
      </c>
      <c r="U224" s="4">
        <f aca="true" t="shared" si="43" ref="U224:U287">G224+H224+K224+N224+S224+T224</f>
        <v>33300220.340000004</v>
      </c>
      <c r="V224" s="1">
        <v>3495.14</v>
      </c>
      <c r="W224" s="62">
        <f aca="true" t="shared" si="44" ref="W224:W287">U224+V224</f>
        <v>33303715.480000004</v>
      </c>
    </row>
    <row r="225" spans="1:23" ht="12.75" hidden="1" outlineLevel="1">
      <c r="A225" s="1" t="s">
        <v>1366</v>
      </c>
      <c r="C225" s="1" t="s">
        <v>1367</v>
      </c>
      <c r="D225" s="3" t="s">
        <v>1368</v>
      </c>
      <c r="E225" s="1">
        <v>12931673.99</v>
      </c>
      <c r="F225" s="1">
        <v>1190792.77</v>
      </c>
      <c r="G225" s="1">
        <f t="shared" si="39"/>
        <v>14122466.76</v>
      </c>
      <c r="H225" s="1">
        <v>2850432.38</v>
      </c>
      <c r="I225" s="1">
        <v>1778.62</v>
      </c>
      <c r="J225" s="1">
        <v>100</v>
      </c>
      <c r="K225" s="1">
        <f t="shared" si="40"/>
        <v>1878.62</v>
      </c>
      <c r="L225" s="1">
        <v>0</v>
      </c>
      <c r="M225" s="1">
        <v>0</v>
      </c>
      <c r="N225" s="1">
        <f t="shared" si="41"/>
        <v>0</v>
      </c>
      <c r="O225" s="1">
        <v>4861577.17</v>
      </c>
      <c r="P225" s="1">
        <v>4655536.8</v>
      </c>
      <c r="Q225" s="1">
        <v>92.23</v>
      </c>
      <c r="R225" s="1">
        <v>0</v>
      </c>
      <c r="S225" s="1">
        <f t="shared" si="42"/>
        <v>9517206.2</v>
      </c>
      <c r="T225" s="1">
        <v>81973.52</v>
      </c>
      <c r="U225" s="4">
        <f t="shared" si="43"/>
        <v>26573957.48</v>
      </c>
      <c r="V225" s="1">
        <v>243004619.78</v>
      </c>
      <c r="W225" s="62">
        <f t="shared" si="44"/>
        <v>269578577.26</v>
      </c>
    </row>
    <row r="226" spans="1:23" ht="12.75" hidden="1" outlineLevel="1">
      <c r="A226" s="1" t="s">
        <v>1369</v>
      </c>
      <c r="C226" s="1" t="s">
        <v>1370</v>
      </c>
      <c r="D226" s="3" t="s">
        <v>1371</v>
      </c>
      <c r="E226" s="1">
        <v>1475544.37</v>
      </c>
      <c r="F226" s="1">
        <v>0</v>
      </c>
      <c r="G226" s="1">
        <f t="shared" si="39"/>
        <v>1475544.37</v>
      </c>
      <c r="H226" s="1">
        <v>0</v>
      </c>
      <c r="I226" s="1">
        <v>0</v>
      </c>
      <c r="J226" s="1">
        <v>0</v>
      </c>
      <c r="K226" s="1">
        <f t="shared" si="40"/>
        <v>0</v>
      </c>
      <c r="L226" s="1">
        <v>0</v>
      </c>
      <c r="M226" s="1">
        <v>0</v>
      </c>
      <c r="N226" s="1">
        <f t="shared" si="41"/>
        <v>0</v>
      </c>
      <c r="O226" s="1">
        <v>0</v>
      </c>
      <c r="P226" s="1">
        <v>0</v>
      </c>
      <c r="Q226" s="1">
        <v>0</v>
      </c>
      <c r="R226" s="1">
        <v>0</v>
      </c>
      <c r="S226" s="1">
        <f t="shared" si="42"/>
        <v>0</v>
      </c>
      <c r="T226" s="1">
        <v>0</v>
      </c>
      <c r="U226" s="4">
        <f t="shared" si="43"/>
        <v>1475544.37</v>
      </c>
      <c r="V226" s="1">
        <v>0</v>
      </c>
      <c r="W226" s="62">
        <f t="shared" si="44"/>
        <v>1475544.37</v>
      </c>
    </row>
    <row r="227" spans="1:23" ht="12.75" hidden="1" outlineLevel="1">
      <c r="A227" s="1" t="s">
        <v>1372</v>
      </c>
      <c r="C227" s="1" t="s">
        <v>1373</v>
      </c>
      <c r="D227" s="3" t="s">
        <v>1374</v>
      </c>
      <c r="E227" s="1">
        <v>3084704.25</v>
      </c>
      <c r="F227" s="1">
        <v>468.77</v>
      </c>
      <c r="G227" s="1">
        <f t="shared" si="39"/>
        <v>3085173.02</v>
      </c>
      <c r="H227" s="1">
        <v>6166.15</v>
      </c>
      <c r="I227" s="1">
        <v>0</v>
      </c>
      <c r="J227" s="1">
        <v>0</v>
      </c>
      <c r="K227" s="1">
        <f t="shared" si="40"/>
        <v>0</v>
      </c>
      <c r="L227" s="1">
        <v>0</v>
      </c>
      <c r="M227" s="1">
        <v>0</v>
      </c>
      <c r="N227" s="1">
        <f t="shared" si="41"/>
        <v>0</v>
      </c>
      <c r="O227" s="1">
        <v>27155.98</v>
      </c>
      <c r="P227" s="1">
        <v>0</v>
      </c>
      <c r="Q227" s="1">
        <v>0</v>
      </c>
      <c r="R227" s="1">
        <v>0</v>
      </c>
      <c r="S227" s="1">
        <f t="shared" si="42"/>
        <v>27155.98</v>
      </c>
      <c r="T227" s="1">
        <v>0</v>
      </c>
      <c r="U227" s="4">
        <f t="shared" si="43"/>
        <v>3118495.15</v>
      </c>
      <c r="V227" s="1">
        <v>0</v>
      </c>
      <c r="W227" s="62">
        <f t="shared" si="44"/>
        <v>3118495.15</v>
      </c>
    </row>
    <row r="228" spans="1:23" ht="12.75" hidden="1" outlineLevel="1">
      <c r="A228" s="1" t="s">
        <v>1375</v>
      </c>
      <c r="C228" s="1" t="s">
        <v>1376</v>
      </c>
      <c r="D228" s="3" t="s">
        <v>1377</v>
      </c>
      <c r="E228" s="1">
        <v>11790993.31</v>
      </c>
      <c r="F228" s="1">
        <v>1176934.36</v>
      </c>
      <c r="G228" s="1">
        <f t="shared" si="39"/>
        <v>12967927.67</v>
      </c>
      <c r="H228" s="1">
        <v>414668</v>
      </c>
      <c r="I228" s="1">
        <v>0</v>
      </c>
      <c r="J228" s="1">
        <v>0</v>
      </c>
      <c r="K228" s="1">
        <f t="shared" si="40"/>
        <v>0</v>
      </c>
      <c r="L228" s="1">
        <v>0</v>
      </c>
      <c r="M228" s="1">
        <v>0</v>
      </c>
      <c r="N228" s="1">
        <f t="shared" si="41"/>
        <v>0</v>
      </c>
      <c r="O228" s="1">
        <v>1500234.76</v>
      </c>
      <c r="P228" s="1">
        <v>700000</v>
      </c>
      <c r="Q228" s="1">
        <v>0</v>
      </c>
      <c r="R228" s="1">
        <v>0</v>
      </c>
      <c r="S228" s="1">
        <f t="shared" si="42"/>
        <v>2200234.76</v>
      </c>
      <c r="T228" s="1">
        <v>0</v>
      </c>
      <c r="U228" s="4">
        <f t="shared" si="43"/>
        <v>15582830.43</v>
      </c>
      <c r="V228" s="1">
        <v>0</v>
      </c>
      <c r="W228" s="62">
        <f t="shared" si="44"/>
        <v>15582830.43</v>
      </c>
    </row>
    <row r="229" spans="1:23" ht="12.75" hidden="1" outlineLevel="1">
      <c r="A229" s="1" t="s">
        <v>1378</v>
      </c>
      <c r="C229" s="1" t="s">
        <v>1379</v>
      </c>
      <c r="D229" s="3" t="s">
        <v>1380</v>
      </c>
      <c r="E229" s="1">
        <v>7348.1</v>
      </c>
      <c r="F229" s="1">
        <v>0</v>
      </c>
      <c r="G229" s="1">
        <f t="shared" si="39"/>
        <v>7348.1</v>
      </c>
      <c r="H229" s="1">
        <v>461</v>
      </c>
      <c r="I229" s="1">
        <v>0</v>
      </c>
      <c r="J229" s="1">
        <v>0</v>
      </c>
      <c r="K229" s="1">
        <f t="shared" si="40"/>
        <v>0</v>
      </c>
      <c r="L229" s="1">
        <v>0</v>
      </c>
      <c r="M229" s="1">
        <v>0</v>
      </c>
      <c r="N229" s="1">
        <f t="shared" si="41"/>
        <v>0</v>
      </c>
      <c r="O229" s="1">
        <v>0</v>
      </c>
      <c r="P229" s="1">
        <v>0</v>
      </c>
      <c r="Q229" s="1">
        <v>0</v>
      </c>
      <c r="R229" s="1">
        <v>0</v>
      </c>
      <c r="S229" s="1">
        <f t="shared" si="42"/>
        <v>0</v>
      </c>
      <c r="T229" s="1">
        <v>0</v>
      </c>
      <c r="U229" s="4">
        <f t="shared" si="43"/>
        <v>7809.1</v>
      </c>
      <c r="V229" s="1">
        <v>0</v>
      </c>
      <c r="W229" s="62">
        <f t="shared" si="44"/>
        <v>7809.1</v>
      </c>
    </row>
    <row r="230" spans="1:23" ht="12.75" hidden="1" outlineLevel="1">
      <c r="A230" s="1" t="s">
        <v>1381</v>
      </c>
      <c r="C230" s="1" t="s">
        <v>1382</v>
      </c>
      <c r="D230" s="3" t="s">
        <v>1383</v>
      </c>
      <c r="E230" s="1">
        <v>0</v>
      </c>
      <c r="F230" s="1">
        <v>0</v>
      </c>
      <c r="G230" s="1">
        <f t="shared" si="39"/>
        <v>0</v>
      </c>
      <c r="H230" s="1">
        <v>0</v>
      </c>
      <c r="I230" s="1">
        <v>0</v>
      </c>
      <c r="J230" s="1">
        <v>0</v>
      </c>
      <c r="K230" s="1">
        <f t="shared" si="40"/>
        <v>0</v>
      </c>
      <c r="L230" s="1">
        <v>0</v>
      </c>
      <c r="M230" s="1">
        <v>0</v>
      </c>
      <c r="N230" s="1">
        <f t="shared" si="41"/>
        <v>0</v>
      </c>
      <c r="O230" s="1">
        <v>0</v>
      </c>
      <c r="P230" s="1">
        <v>0</v>
      </c>
      <c r="Q230" s="1">
        <v>0</v>
      </c>
      <c r="R230" s="1">
        <v>0</v>
      </c>
      <c r="S230" s="1">
        <f t="shared" si="42"/>
        <v>0</v>
      </c>
      <c r="T230" s="1">
        <v>-1283520</v>
      </c>
      <c r="U230" s="4">
        <f t="shared" si="43"/>
        <v>-1283520</v>
      </c>
      <c r="V230" s="1">
        <v>0</v>
      </c>
      <c r="W230" s="62">
        <f t="shared" si="44"/>
        <v>-1283520</v>
      </c>
    </row>
    <row r="231" spans="1:23" ht="12.75" hidden="1" outlineLevel="1">
      <c r="A231" s="1" t="s">
        <v>1384</v>
      </c>
      <c r="C231" s="1" t="s">
        <v>1385</v>
      </c>
      <c r="D231" s="3" t="s">
        <v>1386</v>
      </c>
      <c r="E231" s="1">
        <v>0</v>
      </c>
      <c r="F231" s="1">
        <v>0</v>
      </c>
      <c r="G231" s="1">
        <f t="shared" si="39"/>
        <v>0</v>
      </c>
      <c r="H231" s="1">
        <v>0</v>
      </c>
      <c r="I231" s="1">
        <v>0</v>
      </c>
      <c r="J231" s="1">
        <v>0</v>
      </c>
      <c r="K231" s="1">
        <f t="shared" si="40"/>
        <v>0</v>
      </c>
      <c r="L231" s="1">
        <v>0</v>
      </c>
      <c r="M231" s="1">
        <v>0</v>
      </c>
      <c r="N231" s="1">
        <f t="shared" si="41"/>
        <v>0</v>
      </c>
      <c r="O231" s="1">
        <v>0</v>
      </c>
      <c r="P231" s="1">
        <v>0</v>
      </c>
      <c r="Q231" s="1">
        <v>0</v>
      </c>
      <c r="R231" s="1">
        <v>0</v>
      </c>
      <c r="S231" s="1">
        <f t="shared" si="42"/>
        <v>0</v>
      </c>
      <c r="T231" s="1">
        <v>-35493.08</v>
      </c>
      <c r="U231" s="4">
        <f t="shared" si="43"/>
        <v>-35493.08</v>
      </c>
      <c r="V231" s="1">
        <v>0</v>
      </c>
      <c r="W231" s="62">
        <f t="shared" si="44"/>
        <v>-35493.08</v>
      </c>
    </row>
    <row r="232" spans="1:23" ht="12.75" hidden="1" outlineLevel="1">
      <c r="A232" s="1" t="s">
        <v>1387</v>
      </c>
      <c r="C232" s="1" t="s">
        <v>1388</v>
      </c>
      <c r="D232" s="3" t="s">
        <v>1389</v>
      </c>
      <c r="E232" s="1">
        <v>0</v>
      </c>
      <c r="F232" s="1">
        <v>0</v>
      </c>
      <c r="G232" s="1">
        <f t="shared" si="39"/>
        <v>0</v>
      </c>
      <c r="H232" s="1">
        <v>0</v>
      </c>
      <c r="I232" s="1">
        <v>0</v>
      </c>
      <c r="J232" s="1">
        <v>0</v>
      </c>
      <c r="K232" s="1">
        <f t="shared" si="40"/>
        <v>0</v>
      </c>
      <c r="L232" s="1">
        <v>0</v>
      </c>
      <c r="M232" s="1">
        <v>0</v>
      </c>
      <c r="N232" s="1">
        <f t="shared" si="41"/>
        <v>0</v>
      </c>
      <c r="O232" s="1">
        <v>0</v>
      </c>
      <c r="P232" s="1">
        <v>0</v>
      </c>
      <c r="Q232" s="1">
        <v>0</v>
      </c>
      <c r="R232" s="1">
        <v>0</v>
      </c>
      <c r="S232" s="1">
        <f t="shared" si="42"/>
        <v>0</v>
      </c>
      <c r="T232" s="1">
        <v>-56087.26</v>
      </c>
      <c r="U232" s="4">
        <f t="shared" si="43"/>
        <v>-56087.26</v>
      </c>
      <c r="V232" s="1">
        <v>0</v>
      </c>
      <c r="W232" s="62">
        <f t="shared" si="44"/>
        <v>-56087.26</v>
      </c>
    </row>
    <row r="233" spans="1:23" ht="12.75" hidden="1" outlineLevel="1">
      <c r="A233" s="1" t="s">
        <v>1390</v>
      </c>
      <c r="C233" s="1" t="s">
        <v>1391</v>
      </c>
      <c r="D233" s="3" t="s">
        <v>1392</v>
      </c>
      <c r="E233" s="1">
        <v>0</v>
      </c>
      <c r="F233" s="1">
        <v>0</v>
      </c>
      <c r="G233" s="1">
        <f t="shared" si="39"/>
        <v>0</v>
      </c>
      <c r="H233" s="1">
        <v>0</v>
      </c>
      <c r="I233" s="1">
        <v>0</v>
      </c>
      <c r="J233" s="1">
        <v>0</v>
      </c>
      <c r="K233" s="1">
        <f t="shared" si="40"/>
        <v>0</v>
      </c>
      <c r="L233" s="1">
        <v>0</v>
      </c>
      <c r="M233" s="1">
        <v>0</v>
      </c>
      <c r="N233" s="1">
        <f t="shared" si="41"/>
        <v>0</v>
      </c>
      <c r="O233" s="1">
        <v>0</v>
      </c>
      <c r="P233" s="1">
        <v>0</v>
      </c>
      <c r="Q233" s="1">
        <v>0</v>
      </c>
      <c r="R233" s="1">
        <v>0</v>
      </c>
      <c r="S233" s="1">
        <f t="shared" si="42"/>
        <v>0</v>
      </c>
      <c r="T233" s="1">
        <v>-1543695.63</v>
      </c>
      <c r="U233" s="4">
        <f t="shared" si="43"/>
        <v>-1543695.63</v>
      </c>
      <c r="V233" s="1">
        <v>0</v>
      </c>
      <c r="W233" s="62">
        <f t="shared" si="44"/>
        <v>-1543695.63</v>
      </c>
    </row>
    <row r="234" spans="1:23" ht="12.75" hidden="1" outlineLevel="1">
      <c r="A234" s="1" t="s">
        <v>1393</v>
      </c>
      <c r="C234" s="1" t="s">
        <v>1394</v>
      </c>
      <c r="D234" s="3" t="s">
        <v>1395</v>
      </c>
      <c r="E234" s="1">
        <v>17.54</v>
      </c>
      <c r="F234" s="1">
        <v>0</v>
      </c>
      <c r="G234" s="1">
        <f t="shared" si="39"/>
        <v>17.54</v>
      </c>
      <c r="H234" s="1">
        <v>0</v>
      </c>
      <c r="I234" s="1">
        <v>0</v>
      </c>
      <c r="J234" s="1">
        <v>0</v>
      </c>
      <c r="K234" s="1">
        <f t="shared" si="40"/>
        <v>0</v>
      </c>
      <c r="L234" s="1">
        <v>0</v>
      </c>
      <c r="M234" s="1">
        <v>0</v>
      </c>
      <c r="N234" s="1">
        <f t="shared" si="41"/>
        <v>0</v>
      </c>
      <c r="O234" s="1">
        <v>0</v>
      </c>
      <c r="P234" s="1">
        <v>0</v>
      </c>
      <c r="Q234" s="1">
        <v>0</v>
      </c>
      <c r="R234" s="1">
        <v>0</v>
      </c>
      <c r="S234" s="1">
        <f t="shared" si="42"/>
        <v>0</v>
      </c>
      <c r="T234" s="1">
        <v>1188763.96</v>
      </c>
      <c r="U234" s="4">
        <f t="shared" si="43"/>
        <v>1188781.5</v>
      </c>
      <c r="V234" s="1">
        <v>0</v>
      </c>
      <c r="W234" s="62">
        <f t="shared" si="44"/>
        <v>1188781.5</v>
      </c>
    </row>
    <row r="235" spans="1:23" ht="12.75" hidden="1" outlineLevel="1">
      <c r="A235" s="1" t="s">
        <v>1396</v>
      </c>
      <c r="C235" s="1" t="s">
        <v>1397</v>
      </c>
      <c r="D235" s="3" t="s">
        <v>1398</v>
      </c>
      <c r="E235" s="1">
        <v>0</v>
      </c>
      <c r="F235" s="1">
        <v>0</v>
      </c>
      <c r="G235" s="1">
        <f t="shared" si="39"/>
        <v>0</v>
      </c>
      <c r="H235" s="1">
        <v>0</v>
      </c>
      <c r="I235" s="1">
        <v>0</v>
      </c>
      <c r="J235" s="1">
        <v>0</v>
      </c>
      <c r="K235" s="1">
        <f t="shared" si="40"/>
        <v>0</v>
      </c>
      <c r="L235" s="1">
        <v>0</v>
      </c>
      <c r="M235" s="1">
        <v>0</v>
      </c>
      <c r="N235" s="1">
        <f t="shared" si="41"/>
        <v>0</v>
      </c>
      <c r="O235" s="1">
        <v>0</v>
      </c>
      <c r="P235" s="1">
        <v>0</v>
      </c>
      <c r="Q235" s="1">
        <v>0</v>
      </c>
      <c r="R235" s="1">
        <v>0</v>
      </c>
      <c r="S235" s="1">
        <f t="shared" si="42"/>
        <v>0</v>
      </c>
      <c r="T235" s="1">
        <v>686816.62</v>
      </c>
      <c r="U235" s="4">
        <f t="shared" si="43"/>
        <v>686816.62</v>
      </c>
      <c r="V235" s="1">
        <v>0</v>
      </c>
      <c r="W235" s="62">
        <f t="shared" si="44"/>
        <v>686816.62</v>
      </c>
    </row>
    <row r="236" spans="1:23" ht="12.75" hidden="1" outlineLevel="1">
      <c r="A236" s="1" t="s">
        <v>1399</v>
      </c>
      <c r="C236" s="1" t="s">
        <v>1400</v>
      </c>
      <c r="D236" s="3" t="s">
        <v>1401</v>
      </c>
      <c r="E236" s="1">
        <v>0</v>
      </c>
      <c r="F236" s="1">
        <v>0</v>
      </c>
      <c r="G236" s="1">
        <f t="shared" si="39"/>
        <v>0</v>
      </c>
      <c r="H236" s="1">
        <v>0</v>
      </c>
      <c r="I236" s="1">
        <v>0</v>
      </c>
      <c r="J236" s="1">
        <v>0</v>
      </c>
      <c r="K236" s="1">
        <f t="shared" si="40"/>
        <v>0</v>
      </c>
      <c r="L236" s="1">
        <v>0</v>
      </c>
      <c r="M236" s="1">
        <v>0</v>
      </c>
      <c r="N236" s="1">
        <f t="shared" si="41"/>
        <v>0</v>
      </c>
      <c r="O236" s="1">
        <v>0</v>
      </c>
      <c r="P236" s="1">
        <v>0</v>
      </c>
      <c r="Q236" s="1">
        <v>0</v>
      </c>
      <c r="R236" s="1">
        <v>0</v>
      </c>
      <c r="S236" s="1">
        <f t="shared" si="42"/>
        <v>0</v>
      </c>
      <c r="T236" s="1">
        <v>31213.95</v>
      </c>
      <c r="U236" s="4">
        <f t="shared" si="43"/>
        <v>31213.95</v>
      </c>
      <c r="V236" s="1">
        <v>0</v>
      </c>
      <c r="W236" s="62">
        <f t="shared" si="44"/>
        <v>31213.95</v>
      </c>
    </row>
    <row r="237" spans="1:23" ht="12.75" hidden="1" outlineLevel="1">
      <c r="A237" s="1" t="s">
        <v>1402</v>
      </c>
      <c r="C237" s="1" t="s">
        <v>1403</v>
      </c>
      <c r="D237" s="3" t="s">
        <v>1404</v>
      </c>
      <c r="E237" s="1">
        <v>0</v>
      </c>
      <c r="F237" s="1">
        <v>0</v>
      </c>
      <c r="G237" s="1">
        <f t="shared" si="39"/>
        <v>0</v>
      </c>
      <c r="H237" s="1">
        <v>0</v>
      </c>
      <c r="I237" s="1">
        <v>0</v>
      </c>
      <c r="J237" s="1">
        <v>0</v>
      </c>
      <c r="K237" s="1">
        <f t="shared" si="40"/>
        <v>0</v>
      </c>
      <c r="L237" s="1">
        <v>0</v>
      </c>
      <c r="M237" s="1">
        <v>0</v>
      </c>
      <c r="N237" s="1">
        <f t="shared" si="41"/>
        <v>0</v>
      </c>
      <c r="O237" s="1">
        <v>0</v>
      </c>
      <c r="P237" s="1">
        <v>0</v>
      </c>
      <c r="Q237" s="1">
        <v>0</v>
      </c>
      <c r="R237" s="1">
        <v>0</v>
      </c>
      <c r="S237" s="1">
        <f t="shared" si="42"/>
        <v>0</v>
      </c>
      <c r="T237" s="1">
        <v>-5551.05</v>
      </c>
      <c r="U237" s="4">
        <f t="shared" si="43"/>
        <v>-5551.05</v>
      </c>
      <c r="V237" s="1">
        <v>0</v>
      </c>
      <c r="W237" s="62">
        <f t="shared" si="44"/>
        <v>-5551.05</v>
      </c>
    </row>
    <row r="238" spans="1:23" ht="12.75" hidden="1" outlineLevel="1">
      <c r="A238" s="1" t="s">
        <v>1405</v>
      </c>
      <c r="C238" s="1" t="s">
        <v>1406</v>
      </c>
      <c r="D238" s="3" t="s">
        <v>1407</v>
      </c>
      <c r="E238" s="1">
        <v>5.5</v>
      </c>
      <c r="F238" s="1">
        <v>0</v>
      </c>
      <c r="G238" s="1">
        <f t="shared" si="39"/>
        <v>5.5</v>
      </c>
      <c r="H238" s="1">
        <v>0</v>
      </c>
      <c r="I238" s="1">
        <v>0</v>
      </c>
      <c r="J238" s="1">
        <v>0</v>
      </c>
      <c r="K238" s="1">
        <f t="shared" si="40"/>
        <v>0</v>
      </c>
      <c r="L238" s="1">
        <v>0</v>
      </c>
      <c r="M238" s="1">
        <v>0</v>
      </c>
      <c r="N238" s="1">
        <f t="shared" si="41"/>
        <v>0</v>
      </c>
      <c r="O238" s="1">
        <v>0</v>
      </c>
      <c r="P238" s="1">
        <v>0</v>
      </c>
      <c r="Q238" s="1">
        <v>0</v>
      </c>
      <c r="R238" s="1">
        <v>0</v>
      </c>
      <c r="S238" s="1">
        <f t="shared" si="42"/>
        <v>0</v>
      </c>
      <c r="T238" s="1">
        <v>143442.06</v>
      </c>
      <c r="U238" s="4">
        <f t="shared" si="43"/>
        <v>143447.56</v>
      </c>
      <c r="V238" s="1">
        <v>0</v>
      </c>
      <c r="W238" s="62">
        <f t="shared" si="44"/>
        <v>143447.56</v>
      </c>
    </row>
    <row r="239" spans="1:23" ht="12.75" hidden="1" outlineLevel="1">
      <c r="A239" s="1" t="s">
        <v>1408</v>
      </c>
      <c r="C239" s="1" t="s">
        <v>1409</v>
      </c>
      <c r="D239" s="3" t="s">
        <v>1410</v>
      </c>
      <c r="E239" s="1">
        <v>0</v>
      </c>
      <c r="F239" s="1">
        <v>0</v>
      </c>
      <c r="G239" s="1">
        <f t="shared" si="39"/>
        <v>0</v>
      </c>
      <c r="H239" s="1">
        <v>0</v>
      </c>
      <c r="I239" s="1">
        <v>0</v>
      </c>
      <c r="J239" s="1">
        <v>0</v>
      </c>
      <c r="K239" s="1">
        <f t="shared" si="40"/>
        <v>0</v>
      </c>
      <c r="L239" s="1">
        <v>0</v>
      </c>
      <c r="M239" s="1">
        <v>0</v>
      </c>
      <c r="N239" s="1">
        <f t="shared" si="41"/>
        <v>0</v>
      </c>
      <c r="O239" s="1">
        <v>0</v>
      </c>
      <c r="P239" s="1">
        <v>0</v>
      </c>
      <c r="Q239" s="1">
        <v>0</v>
      </c>
      <c r="R239" s="1">
        <v>0</v>
      </c>
      <c r="S239" s="1">
        <f t="shared" si="42"/>
        <v>0</v>
      </c>
      <c r="T239" s="1">
        <v>2754.49</v>
      </c>
      <c r="U239" s="4">
        <f t="shared" si="43"/>
        <v>2754.49</v>
      </c>
      <c r="V239" s="1">
        <v>0</v>
      </c>
      <c r="W239" s="62">
        <f t="shared" si="44"/>
        <v>2754.49</v>
      </c>
    </row>
    <row r="240" spans="1:23" ht="12.75" hidden="1" outlineLevel="1">
      <c r="A240" s="1" t="s">
        <v>1411</v>
      </c>
      <c r="C240" s="1" t="s">
        <v>1412</v>
      </c>
      <c r="D240" s="3" t="s">
        <v>1413</v>
      </c>
      <c r="E240" s="1">
        <v>0</v>
      </c>
      <c r="F240" s="1">
        <v>0</v>
      </c>
      <c r="G240" s="1">
        <f t="shared" si="39"/>
        <v>0</v>
      </c>
      <c r="H240" s="1">
        <v>0</v>
      </c>
      <c r="I240" s="1">
        <v>0</v>
      </c>
      <c r="J240" s="1">
        <v>0</v>
      </c>
      <c r="K240" s="1">
        <f t="shared" si="40"/>
        <v>0</v>
      </c>
      <c r="L240" s="1">
        <v>0</v>
      </c>
      <c r="M240" s="1">
        <v>0</v>
      </c>
      <c r="N240" s="1">
        <f t="shared" si="41"/>
        <v>0</v>
      </c>
      <c r="O240" s="1">
        <v>0</v>
      </c>
      <c r="P240" s="1">
        <v>0</v>
      </c>
      <c r="Q240" s="1">
        <v>0</v>
      </c>
      <c r="R240" s="1">
        <v>0</v>
      </c>
      <c r="S240" s="1">
        <f t="shared" si="42"/>
        <v>0</v>
      </c>
      <c r="T240" s="1">
        <v>8.99</v>
      </c>
      <c r="U240" s="4">
        <f t="shared" si="43"/>
        <v>8.99</v>
      </c>
      <c r="V240" s="1">
        <v>0</v>
      </c>
      <c r="W240" s="62">
        <f t="shared" si="44"/>
        <v>8.99</v>
      </c>
    </row>
    <row r="241" spans="1:23" ht="12.75" hidden="1" outlineLevel="1">
      <c r="A241" s="1" t="s">
        <v>1414</v>
      </c>
      <c r="C241" s="1" t="s">
        <v>1415</v>
      </c>
      <c r="D241" s="3" t="s">
        <v>1416</v>
      </c>
      <c r="E241" s="1">
        <v>0</v>
      </c>
      <c r="F241" s="1">
        <v>0</v>
      </c>
      <c r="G241" s="1">
        <f t="shared" si="39"/>
        <v>0</v>
      </c>
      <c r="H241" s="1">
        <v>0</v>
      </c>
      <c r="I241" s="1">
        <v>0</v>
      </c>
      <c r="J241" s="1">
        <v>0</v>
      </c>
      <c r="K241" s="1">
        <f t="shared" si="40"/>
        <v>0</v>
      </c>
      <c r="L241" s="1">
        <v>0</v>
      </c>
      <c r="M241" s="1">
        <v>0</v>
      </c>
      <c r="N241" s="1">
        <f t="shared" si="41"/>
        <v>0</v>
      </c>
      <c r="O241" s="1">
        <v>0</v>
      </c>
      <c r="P241" s="1">
        <v>0</v>
      </c>
      <c r="Q241" s="1">
        <v>0</v>
      </c>
      <c r="R241" s="1">
        <v>0</v>
      </c>
      <c r="S241" s="1">
        <f t="shared" si="42"/>
        <v>0</v>
      </c>
      <c r="T241" s="1">
        <v>7126.78</v>
      </c>
      <c r="U241" s="4">
        <f t="shared" si="43"/>
        <v>7126.78</v>
      </c>
      <c r="V241" s="1">
        <v>0</v>
      </c>
      <c r="W241" s="62">
        <f t="shared" si="44"/>
        <v>7126.78</v>
      </c>
    </row>
    <row r="242" spans="1:23" ht="12.75" hidden="1" outlineLevel="1">
      <c r="A242" s="1" t="s">
        <v>1417</v>
      </c>
      <c r="C242" s="1" t="s">
        <v>1418</v>
      </c>
      <c r="D242" s="3" t="s">
        <v>1419</v>
      </c>
      <c r="E242" s="1">
        <v>0</v>
      </c>
      <c r="F242" s="1">
        <v>0</v>
      </c>
      <c r="G242" s="1">
        <f t="shared" si="39"/>
        <v>0</v>
      </c>
      <c r="H242" s="1">
        <v>0</v>
      </c>
      <c r="I242" s="1">
        <v>0</v>
      </c>
      <c r="J242" s="1">
        <v>0</v>
      </c>
      <c r="K242" s="1">
        <f t="shared" si="40"/>
        <v>0</v>
      </c>
      <c r="L242" s="1">
        <v>0</v>
      </c>
      <c r="M242" s="1">
        <v>0</v>
      </c>
      <c r="N242" s="1">
        <f t="shared" si="41"/>
        <v>0</v>
      </c>
      <c r="O242" s="1">
        <v>0</v>
      </c>
      <c r="P242" s="1">
        <v>0</v>
      </c>
      <c r="Q242" s="1">
        <v>0</v>
      </c>
      <c r="R242" s="1">
        <v>0</v>
      </c>
      <c r="S242" s="1">
        <f t="shared" si="42"/>
        <v>0</v>
      </c>
      <c r="T242" s="1">
        <v>378302.9</v>
      </c>
      <c r="U242" s="4">
        <f t="shared" si="43"/>
        <v>378302.9</v>
      </c>
      <c r="V242" s="1">
        <v>0</v>
      </c>
      <c r="W242" s="62">
        <f t="shared" si="44"/>
        <v>378302.9</v>
      </c>
    </row>
    <row r="243" spans="1:23" ht="12.75" hidden="1" outlineLevel="1">
      <c r="A243" s="1" t="s">
        <v>1420</v>
      </c>
      <c r="C243" s="1" t="s">
        <v>1421</v>
      </c>
      <c r="D243" s="3" t="s">
        <v>1422</v>
      </c>
      <c r="E243" s="1">
        <v>0</v>
      </c>
      <c r="F243" s="1">
        <v>0</v>
      </c>
      <c r="G243" s="1">
        <f t="shared" si="39"/>
        <v>0</v>
      </c>
      <c r="H243" s="1">
        <v>0</v>
      </c>
      <c r="I243" s="1">
        <v>0</v>
      </c>
      <c r="J243" s="1">
        <v>0</v>
      </c>
      <c r="K243" s="1">
        <f t="shared" si="40"/>
        <v>0</v>
      </c>
      <c r="L243" s="1">
        <v>0</v>
      </c>
      <c r="M243" s="1">
        <v>0</v>
      </c>
      <c r="N243" s="1">
        <f t="shared" si="41"/>
        <v>0</v>
      </c>
      <c r="O243" s="1">
        <v>0</v>
      </c>
      <c r="P243" s="1">
        <v>0</v>
      </c>
      <c r="Q243" s="1">
        <v>0</v>
      </c>
      <c r="R243" s="1">
        <v>0</v>
      </c>
      <c r="S243" s="1">
        <f t="shared" si="42"/>
        <v>0</v>
      </c>
      <c r="T243" s="1">
        <v>37.97</v>
      </c>
      <c r="U243" s="4">
        <f t="shared" si="43"/>
        <v>37.97</v>
      </c>
      <c r="V243" s="1">
        <v>0</v>
      </c>
      <c r="W243" s="62">
        <f t="shared" si="44"/>
        <v>37.97</v>
      </c>
    </row>
    <row r="244" spans="1:23" ht="12.75" hidden="1" outlineLevel="1">
      <c r="A244" s="1" t="s">
        <v>1423</v>
      </c>
      <c r="C244" s="1" t="s">
        <v>1424</v>
      </c>
      <c r="D244" s="3" t="s">
        <v>1425</v>
      </c>
      <c r="E244" s="1">
        <v>0</v>
      </c>
      <c r="F244" s="1">
        <v>0</v>
      </c>
      <c r="G244" s="1">
        <f t="shared" si="39"/>
        <v>0</v>
      </c>
      <c r="H244" s="1">
        <v>0</v>
      </c>
      <c r="I244" s="1">
        <v>0</v>
      </c>
      <c r="J244" s="1">
        <v>0</v>
      </c>
      <c r="K244" s="1">
        <f t="shared" si="40"/>
        <v>0</v>
      </c>
      <c r="L244" s="1">
        <v>0</v>
      </c>
      <c r="M244" s="1">
        <v>0</v>
      </c>
      <c r="N244" s="1">
        <f t="shared" si="41"/>
        <v>0</v>
      </c>
      <c r="O244" s="1">
        <v>0</v>
      </c>
      <c r="P244" s="1">
        <v>0</v>
      </c>
      <c r="Q244" s="1">
        <v>0</v>
      </c>
      <c r="R244" s="1">
        <v>0</v>
      </c>
      <c r="S244" s="1">
        <f t="shared" si="42"/>
        <v>0</v>
      </c>
      <c r="T244" s="1">
        <v>10707.27</v>
      </c>
      <c r="U244" s="4">
        <f t="shared" si="43"/>
        <v>10707.27</v>
      </c>
      <c r="V244" s="1">
        <v>0</v>
      </c>
      <c r="W244" s="62">
        <f t="shared" si="44"/>
        <v>10707.27</v>
      </c>
    </row>
    <row r="245" spans="1:23" ht="12.75" hidden="1" outlineLevel="1">
      <c r="A245" s="1" t="s">
        <v>1426</v>
      </c>
      <c r="C245" s="1" t="s">
        <v>1427</v>
      </c>
      <c r="D245" s="3" t="s">
        <v>1428</v>
      </c>
      <c r="E245" s="1">
        <v>0</v>
      </c>
      <c r="F245" s="1">
        <v>0</v>
      </c>
      <c r="G245" s="1">
        <f t="shared" si="39"/>
        <v>0</v>
      </c>
      <c r="H245" s="1">
        <v>0</v>
      </c>
      <c r="I245" s="1">
        <v>0</v>
      </c>
      <c r="J245" s="1">
        <v>0</v>
      </c>
      <c r="K245" s="1">
        <f t="shared" si="40"/>
        <v>0</v>
      </c>
      <c r="L245" s="1">
        <v>0</v>
      </c>
      <c r="M245" s="1">
        <v>0</v>
      </c>
      <c r="N245" s="1">
        <f t="shared" si="41"/>
        <v>0</v>
      </c>
      <c r="O245" s="1">
        <v>0</v>
      </c>
      <c r="P245" s="1">
        <v>0</v>
      </c>
      <c r="Q245" s="1">
        <v>0</v>
      </c>
      <c r="R245" s="1">
        <v>0</v>
      </c>
      <c r="S245" s="1">
        <f t="shared" si="42"/>
        <v>0</v>
      </c>
      <c r="T245" s="1">
        <v>-0.18</v>
      </c>
      <c r="U245" s="4">
        <f t="shared" si="43"/>
        <v>-0.18</v>
      </c>
      <c r="V245" s="1">
        <v>0</v>
      </c>
      <c r="W245" s="62">
        <f t="shared" si="44"/>
        <v>-0.18</v>
      </c>
    </row>
    <row r="246" spans="1:23" ht="12.75" hidden="1" outlineLevel="1">
      <c r="A246" s="1" t="s">
        <v>1429</v>
      </c>
      <c r="C246" s="1" t="s">
        <v>1430</v>
      </c>
      <c r="D246" s="3" t="s">
        <v>1431</v>
      </c>
      <c r="E246" s="1">
        <v>0</v>
      </c>
      <c r="F246" s="1">
        <v>0</v>
      </c>
      <c r="G246" s="1">
        <f t="shared" si="39"/>
        <v>0</v>
      </c>
      <c r="H246" s="1">
        <v>0</v>
      </c>
      <c r="I246" s="1">
        <v>0</v>
      </c>
      <c r="J246" s="1">
        <v>0</v>
      </c>
      <c r="K246" s="1">
        <f t="shared" si="40"/>
        <v>0</v>
      </c>
      <c r="L246" s="1">
        <v>0</v>
      </c>
      <c r="M246" s="1">
        <v>0</v>
      </c>
      <c r="N246" s="1">
        <f t="shared" si="41"/>
        <v>0</v>
      </c>
      <c r="O246" s="1">
        <v>0</v>
      </c>
      <c r="P246" s="1">
        <v>0</v>
      </c>
      <c r="Q246" s="1">
        <v>0</v>
      </c>
      <c r="R246" s="1">
        <v>0</v>
      </c>
      <c r="S246" s="1">
        <f t="shared" si="42"/>
        <v>0</v>
      </c>
      <c r="T246" s="1">
        <v>29940.39</v>
      </c>
      <c r="U246" s="4">
        <f t="shared" si="43"/>
        <v>29940.39</v>
      </c>
      <c r="V246" s="1">
        <v>0</v>
      </c>
      <c r="W246" s="62">
        <f t="shared" si="44"/>
        <v>29940.39</v>
      </c>
    </row>
    <row r="247" spans="1:23" ht="12.75" hidden="1" outlineLevel="1">
      <c r="A247" s="1" t="s">
        <v>1432</v>
      </c>
      <c r="C247" s="1" t="s">
        <v>1433</v>
      </c>
      <c r="D247" s="3" t="s">
        <v>1434</v>
      </c>
      <c r="E247" s="1">
        <v>0</v>
      </c>
      <c r="F247" s="1">
        <v>0</v>
      </c>
      <c r="G247" s="1">
        <f t="shared" si="39"/>
        <v>0</v>
      </c>
      <c r="H247" s="1">
        <v>0</v>
      </c>
      <c r="I247" s="1">
        <v>0</v>
      </c>
      <c r="J247" s="1">
        <v>0</v>
      </c>
      <c r="K247" s="1">
        <f t="shared" si="40"/>
        <v>0</v>
      </c>
      <c r="L247" s="1">
        <v>0</v>
      </c>
      <c r="M247" s="1">
        <v>0</v>
      </c>
      <c r="N247" s="1">
        <f t="shared" si="41"/>
        <v>0</v>
      </c>
      <c r="O247" s="1">
        <v>0</v>
      </c>
      <c r="P247" s="1">
        <v>0</v>
      </c>
      <c r="Q247" s="1">
        <v>0</v>
      </c>
      <c r="R247" s="1">
        <v>0</v>
      </c>
      <c r="S247" s="1">
        <f t="shared" si="42"/>
        <v>0</v>
      </c>
      <c r="T247" s="1">
        <v>15279.3</v>
      </c>
      <c r="U247" s="4">
        <f t="shared" si="43"/>
        <v>15279.3</v>
      </c>
      <c r="V247" s="1">
        <v>0</v>
      </c>
      <c r="W247" s="62">
        <f t="shared" si="44"/>
        <v>15279.3</v>
      </c>
    </row>
    <row r="248" spans="1:23" ht="12.75" hidden="1" outlineLevel="1">
      <c r="A248" s="1" t="s">
        <v>1435</v>
      </c>
      <c r="C248" s="1" t="s">
        <v>1436</v>
      </c>
      <c r="D248" s="3" t="s">
        <v>1437</v>
      </c>
      <c r="E248" s="1">
        <v>0</v>
      </c>
      <c r="F248" s="1">
        <v>0</v>
      </c>
      <c r="G248" s="1">
        <f t="shared" si="39"/>
        <v>0</v>
      </c>
      <c r="H248" s="1">
        <v>0</v>
      </c>
      <c r="I248" s="1">
        <v>0</v>
      </c>
      <c r="J248" s="1">
        <v>0</v>
      </c>
      <c r="K248" s="1">
        <f t="shared" si="40"/>
        <v>0</v>
      </c>
      <c r="L248" s="1">
        <v>0</v>
      </c>
      <c r="M248" s="1">
        <v>0</v>
      </c>
      <c r="N248" s="1">
        <f t="shared" si="41"/>
        <v>0</v>
      </c>
      <c r="O248" s="1">
        <v>0</v>
      </c>
      <c r="P248" s="1">
        <v>0</v>
      </c>
      <c r="Q248" s="1">
        <v>0</v>
      </c>
      <c r="R248" s="1">
        <v>0</v>
      </c>
      <c r="S248" s="1">
        <f t="shared" si="42"/>
        <v>0</v>
      </c>
      <c r="T248" s="1">
        <v>19.32</v>
      </c>
      <c r="U248" s="4">
        <f t="shared" si="43"/>
        <v>19.32</v>
      </c>
      <c r="V248" s="1">
        <v>0</v>
      </c>
      <c r="W248" s="62">
        <f t="shared" si="44"/>
        <v>19.32</v>
      </c>
    </row>
    <row r="249" spans="1:23" ht="12.75" hidden="1" outlineLevel="1">
      <c r="A249" s="1" t="s">
        <v>1438</v>
      </c>
      <c r="C249" s="1" t="s">
        <v>1439</v>
      </c>
      <c r="D249" s="3" t="s">
        <v>1440</v>
      </c>
      <c r="E249" s="1">
        <v>0</v>
      </c>
      <c r="F249" s="1">
        <v>0</v>
      </c>
      <c r="G249" s="1">
        <f t="shared" si="39"/>
        <v>0</v>
      </c>
      <c r="H249" s="1">
        <v>0</v>
      </c>
      <c r="I249" s="1">
        <v>0</v>
      </c>
      <c r="J249" s="1">
        <v>0</v>
      </c>
      <c r="K249" s="1">
        <f t="shared" si="40"/>
        <v>0</v>
      </c>
      <c r="L249" s="1">
        <v>0</v>
      </c>
      <c r="M249" s="1">
        <v>0</v>
      </c>
      <c r="N249" s="1">
        <f t="shared" si="41"/>
        <v>0</v>
      </c>
      <c r="O249" s="1">
        <v>0</v>
      </c>
      <c r="P249" s="1">
        <v>0</v>
      </c>
      <c r="Q249" s="1">
        <v>0</v>
      </c>
      <c r="R249" s="1">
        <v>0</v>
      </c>
      <c r="S249" s="1">
        <f t="shared" si="42"/>
        <v>0</v>
      </c>
      <c r="T249" s="1">
        <v>47.82</v>
      </c>
      <c r="U249" s="4">
        <f t="shared" si="43"/>
        <v>47.82</v>
      </c>
      <c r="V249" s="1">
        <v>0</v>
      </c>
      <c r="W249" s="62">
        <f t="shared" si="44"/>
        <v>47.82</v>
      </c>
    </row>
    <row r="250" spans="1:23" ht="12.75" hidden="1" outlineLevel="1">
      <c r="A250" s="1" t="s">
        <v>1441</v>
      </c>
      <c r="C250" s="1" t="s">
        <v>1442</v>
      </c>
      <c r="D250" s="3" t="s">
        <v>1443</v>
      </c>
      <c r="E250" s="1">
        <v>0</v>
      </c>
      <c r="F250" s="1">
        <v>0</v>
      </c>
      <c r="G250" s="1">
        <f t="shared" si="39"/>
        <v>0</v>
      </c>
      <c r="H250" s="1">
        <v>0</v>
      </c>
      <c r="I250" s="1">
        <v>0</v>
      </c>
      <c r="J250" s="1">
        <v>0</v>
      </c>
      <c r="K250" s="1">
        <f t="shared" si="40"/>
        <v>0</v>
      </c>
      <c r="L250" s="1">
        <v>0</v>
      </c>
      <c r="M250" s="1">
        <v>0</v>
      </c>
      <c r="N250" s="1">
        <f t="shared" si="41"/>
        <v>0</v>
      </c>
      <c r="O250" s="1">
        <v>0</v>
      </c>
      <c r="P250" s="1">
        <v>0</v>
      </c>
      <c r="Q250" s="1">
        <v>0</v>
      </c>
      <c r="R250" s="1">
        <v>0</v>
      </c>
      <c r="S250" s="1">
        <f t="shared" si="42"/>
        <v>0</v>
      </c>
      <c r="T250" s="1">
        <v>145729.54</v>
      </c>
      <c r="U250" s="4">
        <f t="shared" si="43"/>
        <v>145729.54</v>
      </c>
      <c r="V250" s="1">
        <v>0</v>
      </c>
      <c r="W250" s="62">
        <f t="shared" si="44"/>
        <v>145729.54</v>
      </c>
    </row>
    <row r="251" spans="1:23" ht="12.75" hidden="1" outlineLevel="1">
      <c r="A251" s="1" t="s">
        <v>1444</v>
      </c>
      <c r="C251" s="1" t="s">
        <v>1445</v>
      </c>
      <c r="D251" s="3" t="s">
        <v>1446</v>
      </c>
      <c r="E251" s="1">
        <v>0</v>
      </c>
      <c r="F251" s="1">
        <v>0</v>
      </c>
      <c r="G251" s="1">
        <f t="shared" si="39"/>
        <v>0</v>
      </c>
      <c r="H251" s="1">
        <v>0</v>
      </c>
      <c r="I251" s="1">
        <v>0</v>
      </c>
      <c r="J251" s="1">
        <v>0</v>
      </c>
      <c r="K251" s="1">
        <f t="shared" si="40"/>
        <v>0</v>
      </c>
      <c r="L251" s="1">
        <v>0</v>
      </c>
      <c r="M251" s="1">
        <v>0</v>
      </c>
      <c r="N251" s="1">
        <f t="shared" si="41"/>
        <v>0</v>
      </c>
      <c r="O251" s="1">
        <v>0</v>
      </c>
      <c r="P251" s="1">
        <v>0</v>
      </c>
      <c r="Q251" s="1">
        <v>0</v>
      </c>
      <c r="R251" s="1">
        <v>0</v>
      </c>
      <c r="S251" s="1">
        <f t="shared" si="42"/>
        <v>0</v>
      </c>
      <c r="T251" s="1">
        <v>94448.14</v>
      </c>
      <c r="U251" s="4">
        <f t="shared" si="43"/>
        <v>94448.14</v>
      </c>
      <c r="V251" s="1">
        <v>0</v>
      </c>
      <c r="W251" s="62">
        <f t="shared" si="44"/>
        <v>94448.14</v>
      </c>
    </row>
    <row r="252" spans="1:23" ht="12.75" hidden="1" outlineLevel="1">
      <c r="A252" s="1" t="s">
        <v>1447</v>
      </c>
      <c r="C252" s="1" t="s">
        <v>1448</v>
      </c>
      <c r="D252" s="3" t="s">
        <v>1449</v>
      </c>
      <c r="E252" s="1">
        <v>0</v>
      </c>
      <c r="F252" s="1">
        <v>0</v>
      </c>
      <c r="G252" s="1">
        <f t="shared" si="39"/>
        <v>0</v>
      </c>
      <c r="H252" s="1">
        <v>0</v>
      </c>
      <c r="I252" s="1">
        <v>0</v>
      </c>
      <c r="J252" s="1">
        <v>0</v>
      </c>
      <c r="K252" s="1">
        <f t="shared" si="40"/>
        <v>0</v>
      </c>
      <c r="L252" s="1">
        <v>0</v>
      </c>
      <c r="M252" s="1">
        <v>0</v>
      </c>
      <c r="N252" s="1">
        <f t="shared" si="41"/>
        <v>0</v>
      </c>
      <c r="O252" s="1">
        <v>0</v>
      </c>
      <c r="P252" s="1">
        <v>0</v>
      </c>
      <c r="Q252" s="1">
        <v>0</v>
      </c>
      <c r="R252" s="1">
        <v>0</v>
      </c>
      <c r="S252" s="1">
        <f t="shared" si="42"/>
        <v>0</v>
      </c>
      <c r="T252" s="1">
        <v>22222.31</v>
      </c>
      <c r="U252" s="4">
        <f t="shared" si="43"/>
        <v>22222.31</v>
      </c>
      <c r="V252" s="1">
        <v>0</v>
      </c>
      <c r="W252" s="62">
        <f t="shared" si="44"/>
        <v>22222.31</v>
      </c>
    </row>
    <row r="253" spans="1:23" ht="12.75" hidden="1" outlineLevel="1">
      <c r="A253" s="1" t="s">
        <v>1450</v>
      </c>
      <c r="C253" s="1" t="s">
        <v>1451</v>
      </c>
      <c r="D253" s="3" t="s">
        <v>1452</v>
      </c>
      <c r="E253" s="1">
        <v>0</v>
      </c>
      <c r="F253" s="1">
        <v>0</v>
      </c>
      <c r="G253" s="1">
        <f t="shared" si="39"/>
        <v>0</v>
      </c>
      <c r="H253" s="1">
        <v>0</v>
      </c>
      <c r="I253" s="1">
        <v>0</v>
      </c>
      <c r="J253" s="1">
        <v>0</v>
      </c>
      <c r="K253" s="1">
        <f t="shared" si="40"/>
        <v>0</v>
      </c>
      <c r="L253" s="1">
        <v>0</v>
      </c>
      <c r="M253" s="1">
        <v>0</v>
      </c>
      <c r="N253" s="1">
        <f t="shared" si="41"/>
        <v>0</v>
      </c>
      <c r="O253" s="1">
        <v>0</v>
      </c>
      <c r="P253" s="1">
        <v>0</v>
      </c>
      <c r="Q253" s="1">
        <v>0</v>
      </c>
      <c r="R253" s="1">
        <v>0</v>
      </c>
      <c r="S253" s="1">
        <f t="shared" si="42"/>
        <v>0</v>
      </c>
      <c r="T253" s="1">
        <v>590.18</v>
      </c>
      <c r="U253" s="4">
        <f t="shared" si="43"/>
        <v>590.18</v>
      </c>
      <c r="V253" s="1">
        <v>0</v>
      </c>
      <c r="W253" s="62">
        <f t="shared" si="44"/>
        <v>590.18</v>
      </c>
    </row>
    <row r="254" spans="1:23" ht="12.75" hidden="1" outlineLevel="1">
      <c r="A254" s="1" t="s">
        <v>1453</v>
      </c>
      <c r="C254" s="1" t="s">
        <v>1454</v>
      </c>
      <c r="D254" s="3" t="s">
        <v>1455</v>
      </c>
      <c r="E254" s="1">
        <v>0</v>
      </c>
      <c r="F254" s="1">
        <v>0</v>
      </c>
      <c r="G254" s="1">
        <f t="shared" si="39"/>
        <v>0</v>
      </c>
      <c r="H254" s="1">
        <v>0</v>
      </c>
      <c r="I254" s="1">
        <v>0</v>
      </c>
      <c r="J254" s="1">
        <v>0</v>
      </c>
      <c r="K254" s="1">
        <f t="shared" si="40"/>
        <v>0</v>
      </c>
      <c r="L254" s="1">
        <v>0</v>
      </c>
      <c r="M254" s="1">
        <v>0</v>
      </c>
      <c r="N254" s="1">
        <f t="shared" si="41"/>
        <v>0</v>
      </c>
      <c r="O254" s="1">
        <v>0</v>
      </c>
      <c r="P254" s="1">
        <v>0</v>
      </c>
      <c r="Q254" s="1">
        <v>0</v>
      </c>
      <c r="R254" s="1">
        <v>0</v>
      </c>
      <c r="S254" s="1">
        <f t="shared" si="42"/>
        <v>0</v>
      </c>
      <c r="T254" s="1">
        <v>48284.24</v>
      </c>
      <c r="U254" s="4">
        <f t="shared" si="43"/>
        <v>48284.24</v>
      </c>
      <c r="V254" s="1">
        <v>0</v>
      </c>
      <c r="W254" s="62">
        <f t="shared" si="44"/>
        <v>48284.24</v>
      </c>
    </row>
    <row r="255" spans="1:23" ht="12.75" hidden="1" outlineLevel="1">
      <c r="A255" s="1" t="s">
        <v>1456</v>
      </c>
      <c r="C255" s="1" t="s">
        <v>1457</v>
      </c>
      <c r="D255" s="3" t="s">
        <v>1458</v>
      </c>
      <c r="E255" s="1">
        <v>0</v>
      </c>
      <c r="F255" s="1">
        <v>0</v>
      </c>
      <c r="G255" s="1">
        <f t="shared" si="39"/>
        <v>0</v>
      </c>
      <c r="H255" s="1">
        <v>0</v>
      </c>
      <c r="I255" s="1">
        <v>0</v>
      </c>
      <c r="J255" s="1">
        <v>0</v>
      </c>
      <c r="K255" s="1">
        <f t="shared" si="40"/>
        <v>0</v>
      </c>
      <c r="L255" s="1">
        <v>0</v>
      </c>
      <c r="M255" s="1">
        <v>0</v>
      </c>
      <c r="N255" s="1">
        <f t="shared" si="41"/>
        <v>0</v>
      </c>
      <c r="O255" s="1">
        <v>0</v>
      </c>
      <c r="P255" s="1">
        <v>0</v>
      </c>
      <c r="Q255" s="1">
        <v>0</v>
      </c>
      <c r="R255" s="1">
        <v>0</v>
      </c>
      <c r="S255" s="1">
        <f t="shared" si="42"/>
        <v>0</v>
      </c>
      <c r="T255" s="1">
        <v>1683.27</v>
      </c>
      <c r="U255" s="4">
        <f t="shared" si="43"/>
        <v>1683.27</v>
      </c>
      <c r="V255" s="1">
        <v>0</v>
      </c>
      <c r="W255" s="62">
        <f t="shared" si="44"/>
        <v>1683.27</v>
      </c>
    </row>
    <row r="256" spans="1:23" ht="12.75" hidden="1" outlineLevel="1">
      <c r="A256" s="1" t="s">
        <v>1459</v>
      </c>
      <c r="C256" s="1" t="s">
        <v>1460</v>
      </c>
      <c r="D256" s="3" t="s">
        <v>1461</v>
      </c>
      <c r="E256" s="1">
        <v>0</v>
      </c>
      <c r="F256" s="1">
        <v>0</v>
      </c>
      <c r="G256" s="1">
        <f t="shared" si="39"/>
        <v>0</v>
      </c>
      <c r="H256" s="1">
        <v>0</v>
      </c>
      <c r="I256" s="1">
        <v>0</v>
      </c>
      <c r="J256" s="1">
        <v>0</v>
      </c>
      <c r="K256" s="1">
        <f t="shared" si="40"/>
        <v>0</v>
      </c>
      <c r="L256" s="1">
        <v>0</v>
      </c>
      <c r="M256" s="1">
        <v>0</v>
      </c>
      <c r="N256" s="1">
        <f t="shared" si="41"/>
        <v>0</v>
      </c>
      <c r="O256" s="1">
        <v>0</v>
      </c>
      <c r="P256" s="1">
        <v>0</v>
      </c>
      <c r="Q256" s="1">
        <v>0</v>
      </c>
      <c r="R256" s="1">
        <v>0</v>
      </c>
      <c r="S256" s="1">
        <f t="shared" si="42"/>
        <v>0</v>
      </c>
      <c r="T256" s="1">
        <v>141.45</v>
      </c>
      <c r="U256" s="4">
        <f t="shared" si="43"/>
        <v>141.45</v>
      </c>
      <c r="V256" s="1">
        <v>0</v>
      </c>
      <c r="W256" s="62">
        <f t="shared" si="44"/>
        <v>141.45</v>
      </c>
    </row>
    <row r="257" spans="1:23" ht="12.75" hidden="1" outlineLevel="1">
      <c r="A257" s="1" t="s">
        <v>1462</v>
      </c>
      <c r="C257" s="1" t="s">
        <v>1463</v>
      </c>
      <c r="D257" s="3" t="s">
        <v>1464</v>
      </c>
      <c r="E257" s="1">
        <v>0</v>
      </c>
      <c r="F257" s="1">
        <v>0</v>
      </c>
      <c r="G257" s="1">
        <f t="shared" si="39"/>
        <v>0</v>
      </c>
      <c r="H257" s="1">
        <v>0</v>
      </c>
      <c r="I257" s="1">
        <v>0</v>
      </c>
      <c r="J257" s="1">
        <v>0</v>
      </c>
      <c r="K257" s="1">
        <f t="shared" si="40"/>
        <v>0</v>
      </c>
      <c r="L257" s="1">
        <v>0</v>
      </c>
      <c r="M257" s="1">
        <v>0</v>
      </c>
      <c r="N257" s="1">
        <f t="shared" si="41"/>
        <v>0</v>
      </c>
      <c r="O257" s="1">
        <v>0</v>
      </c>
      <c r="P257" s="1">
        <v>0</v>
      </c>
      <c r="Q257" s="1">
        <v>0</v>
      </c>
      <c r="R257" s="1">
        <v>0</v>
      </c>
      <c r="S257" s="1">
        <f t="shared" si="42"/>
        <v>0</v>
      </c>
      <c r="T257" s="1">
        <v>98313.53</v>
      </c>
      <c r="U257" s="4">
        <f t="shared" si="43"/>
        <v>98313.53</v>
      </c>
      <c r="V257" s="1">
        <v>0</v>
      </c>
      <c r="W257" s="62">
        <f t="shared" si="44"/>
        <v>98313.53</v>
      </c>
    </row>
    <row r="258" spans="1:23" ht="12.75" hidden="1" outlineLevel="1">
      <c r="A258" s="1" t="s">
        <v>1465</v>
      </c>
      <c r="C258" s="1" t="s">
        <v>1466</v>
      </c>
      <c r="D258" s="3" t="s">
        <v>1467</v>
      </c>
      <c r="E258" s="1">
        <v>924875.83</v>
      </c>
      <c r="F258" s="1">
        <v>0</v>
      </c>
      <c r="G258" s="1">
        <f t="shared" si="39"/>
        <v>924875.83</v>
      </c>
      <c r="H258" s="1">
        <v>0</v>
      </c>
      <c r="I258" s="1">
        <v>-327.18</v>
      </c>
      <c r="J258" s="1">
        <v>0</v>
      </c>
      <c r="K258" s="1">
        <f t="shared" si="40"/>
        <v>-327.18</v>
      </c>
      <c r="L258" s="1">
        <v>0</v>
      </c>
      <c r="M258" s="1">
        <v>0</v>
      </c>
      <c r="N258" s="1">
        <f t="shared" si="41"/>
        <v>0</v>
      </c>
      <c r="O258" s="1">
        <v>0</v>
      </c>
      <c r="P258" s="1">
        <v>0</v>
      </c>
      <c r="Q258" s="1">
        <v>0</v>
      </c>
      <c r="R258" s="1">
        <v>0</v>
      </c>
      <c r="S258" s="1">
        <f t="shared" si="42"/>
        <v>0</v>
      </c>
      <c r="T258" s="1">
        <v>-15523510.53</v>
      </c>
      <c r="U258" s="4">
        <f t="shared" si="43"/>
        <v>-14598961.879999999</v>
      </c>
      <c r="V258" s="1">
        <v>1668000</v>
      </c>
      <c r="W258" s="62">
        <f t="shared" si="44"/>
        <v>-12930961.879999999</v>
      </c>
    </row>
    <row r="259" spans="1:23" ht="12.75" customHeight="1" collapsed="1">
      <c r="A259" s="58" t="s">
        <v>1468</v>
      </c>
      <c r="B259" s="57"/>
      <c r="C259" s="58" t="s">
        <v>1469</v>
      </c>
      <c r="D259" s="59"/>
      <c r="E259" s="60">
        <v>34132292.24</v>
      </c>
      <c r="F259" s="60">
        <v>7668916.69</v>
      </c>
      <c r="G259" s="63">
        <f t="shared" si="39"/>
        <v>41801208.93</v>
      </c>
      <c r="H259" s="63">
        <v>4861979.51</v>
      </c>
      <c r="I259" s="63">
        <v>9357.42</v>
      </c>
      <c r="J259" s="63">
        <v>4752.86</v>
      </c>
      <c r="K259" s="63">
        <f t="shared" si="40"/>
        <v>14110.279999999999</v>
      </c>
      <c r="L259" s="63">
        <v>0</v>
      </c>
      <c r="M259" s="63">
        <v>0</v>
      </c>
      <c r="N259" s="63">
        <f t="shared" si="41"/>
        <v>0</v>
      </c>
      <c r="O259" s="63">
        <v>8514999.92</v>
      </c>
      <c r="P259" s="63">
        <v>7651254.66</v>
      </c>
      <c r="Q259" s="63">
        <v>92.23</v>
      </c>
      <c r="R259" s="63">
        <v>0</v>
      </c>
      <c r="S259" s="63">
        <f t="shared" si="42"/>
        <v>16166346.81</v>
      </c>
      <c r="T259" s="63">
        <v>2597799.78</v>
      </c>
      <c r="U259" s="64">
        <f t="shared" si="43"/>
        <v>65441445.31</v>
      </c>
      <c r="V259" s="60">
        <v>244676114.92</v>
      </c>
      <c r="W259" s="65">
        <f t="shared" si="44"/>
        <v>310117560.23</v>
      </c>
    </row>
    <row r="260" spans="1:23" ht="12.75" hidden="1" outlineLevel="1">
      <c r="A260" s="1" t="s">
        <v>1470</v>
      </c>
      <c r="C260" s="1" t="s">
        <v>1471</v>
      </c>
      <c r="D260" s="3" t="s">
        <v>1472</v>
      </c>
      <c r="E260" s="1">
        <v>27411689.439999998</v>
      </c>
      <c r="F260" s="1">
        <v>84715.14</v>
      </c>
      <c r="G260" s="1">
        <f t="shared" si="39"/>
        <v>27496404.58</v>
      </c>
      <c r="H260" s="1">
        <v>1160572.2</v>
      </c>
      <c r="I260" s="1">
        <v>0</v>
      </c>
      <c r="J260" s="1">
        <v>0</v>
      </c>
      <c r="K260" s="1">
        <f t="shared" si="40"/>
        <v>0</v>
      </c>
      <c r="L260" s="1">
        <v>0</v>
      </c>
      <c r="M260" s="1">
        <v>0</v>
      </c>
      <c r="N260" s="1">
        <f t="shared" si="41"/>
        <v>0</v>
      </c>
      <c r="O260" s="1">
        <v>5797.91</v>
      </c>
      <c r="P260" s="1">
        <v>0</v>
      </c>
      <c r="Q260" s="1">
        <v>0</v>
      </c>
      <c r="R260" s="1">
        <v>0</v>
      </c>
      <c r="S260" s="1">
        <f t="shared" si="42"/>
        <v>5797.91</v>
      </c>
      <c r="T260" s="1">
        <v>103983.23</v>
      </c>
      <c r="U260" s="4">
        <f t="shared" si="43"/>
        <v>28766757.919999998</v>
      </c>
      <c r="V260" s="1">
        <v>4914.47</v>
      </c>
      <c r="W260" s="62">
        <f t="shared" si="44"/>
        <v>28771672.389999997</v>
      </c>
    </row>
    <row r="261" spans="1:23" ht="12.75" hidden="1" outlineLevel="1">
      <c r="A261" s="1" t="s">
        <v>1473</v>
      </c>
      <c r="C261" s="1" t="s">
        <v>1474</v>
      </c>
      <c r="D261" s="3" t="s">
        <v>1475</v>
      </c>
      <c r="E261" s="1">
        <v>3521.73</v>
      </c>
      <c r="F261" s="1">
        <v>0</v>
      </c>
      <c r="G261" s="1">
        <f t="shared" si="39"/>
        <v>3521.73</v>
      </c>
      <c r="H261" s="1">
        <v>0</v>
      </c>
      <c r="I261" s="1">
        <v>0</v>
      </c>
      <c r="J261" s="1">
        <v>0</v>
      </c>
      <c r="K261" s="1">
        <f t="shared" si="40"/>
        <v>0</v>
      </c>
      <c r="L261" s="1">
        <v>0</v>
      </c>
      <c r="M261" s="1">
        <v>0</v>
      </c>
      <c r="N261" s="1">
        <f t="shared" si="41"/>
        <v>0</v>
      </c>
      <c r="O261" s="1">
        <v>0</v>
      </c>
      <c r="P261" s="1">
        <v>0</v>
      </c>
      <c r="Q261" s="1">
        <v>0</v>
      </c>
      <c r="R261" s="1">
        <v>0</v>
      </c>
      <c r="S261" s="1">
        <f t="shared" si="42"/>
        <v>0</v>
      </c>
      <c r="T261" s="1">
        <v>0</v>
      </c>
      <c r="U261" s="4">
        <f t="shared" si="43"/>
        <v>3521.73</v>
      </c>
      <c r="V261" s="1">
        <v>0</v>
      </c>
      <c r="W261" s="62">
        <f t="shared" si="44"/>
        <v>3521.73</v>
      </c>
    </row>
    <row r="262" spans="1:23" ht="12.75" hidden="1" outlineLevel="1">
      <c r="A262" s="1" t="s">
        <v>1476</v>
      </c>
      <c r="C262" s="1" t="s">
        <v>1477</v>
      </c>
      <c r="D262" s="3" t="s">
        <v>1478</v>
      </c>
      <c r="E262" s="1">
        <v>2569175.99</v>
      </c>
      <c r="F262" s="1">
        <v>5763600.7</v>
      </c>
      <c r="G262" s="1">
        <f t="shared" si="39"/>
        <v>8332776.69</v>
      </c>
      <c r="H262" s="1">
        <v>0</v>
      </c>
      <c r="I262" s="1">
        <v>0</v>
      </c>
      <c r="J262" s="1">
        <v>0</v>
      </c>
      <c r="K262" s="1">
        <f t="shared" si="40"/>
        <v>0</v>
      </c>
      <c r="L262" s="1">
        <v>0</v>
      </c>
      <c r="M262" s="1">
        <v>0</v>
      </c>
      <c r="N262" s="1">
        <f t="shared" si="41"/>
        <v>0</v>
      </c>
      <c r="O262" s="1">
        <v>0</v>
      </c>
      <c r="P262" s="1">
        <v>0</v>
      </c>
      <c r="Q262" s="1">
        <v>0</v>
      </c>
      <c r="R262" s="1">
        <v>0</v>
      </c>
      <c r="S262" s="1">
        <f t="shared" si="42"/>
        <v>0</v>
      </c>
      <c r="T262" s="1">
        <v>-675.61</v>
      </c>
      <c r="U262" s="4">
        <f t="shared" si="43"/>
        <v>8332101.08</v>
      </c>
      <c r="V262" s="1">
        <v>0</v>
      </c>
      <c r="W262" s="62">
        <f t="shared" si="44"/>
        <v>8332101.08</v>
      </c>
    </row>
    <row r="263" spans="1:23" ht="12.75" customHeight="1" collapsed="1">
      <c r="A263" s="58" t="s">
        <v>1479</v>
      </c>
      <c r="B263" s="57"/>
      <c r="C263" s="58" t="s">
        <v>1480</v>
      </c>
      <c r="D263" s="59"/>
      <c r="E263" s="60">
        <v>29984387.159999996</v>
      </c>
      <c r="F263" s="60">
        <v>5848315.84</v>
      </c>
      <c r="G263" s="66">
        <f t="shared" si="39"/>
        <v>35832703</v>
      </c>
      <c r="H263" s="66">
        <v>1160572.2</v>
      </c>
      <c r="I263" s="66">
        <v>0</v>
      </c>
      <c r="J263" s="66">
        <v>0</v>
      </c>
      <c r="K263" s="66">
        <f t="shared" si="40"/>
        <v>0</v>
      </c>
      <c r="L263" s="66">
        <v>0</v>
      </c>
      <c r="M263" s="66">
        <v>0</v>
      </c>
      <c r="N263" s="66">
        <f t="shared" si="41"/>
        <v>0</v>
      </c>
      <c r="O263" s="66">
        <v>5797.91</v>
      </c>
      <c r="P263" s="66">
        <v>0</v>
      </c>
      <c r="Q263" s="66">
        <v>0</v>
      </c>
      <c r="R263" s="66">
        <v>0</v>
      </c>
      <c r="S263" s="66">
        <f t="shared" si="42"/>
        <v>5797.91</v>
      </c>
      <c r="T263" s="66">
        <v>103307.62</v>
      </c>
      <c r="U263" s="67">
        <f t="shared" si="43"/>
        <v>37102380.73</v>
      </c>
      <c r="V263" s="60">
        <v>4914.47</v>
      </c>
      <c r="W263" s="65">
        <f t="shared" si="44"/>
        <v>37107295.199999996</v>
      </c>
    </row>
    <row r="264" spans="1:23" ht="12.75" hidden="1" outlineLevel="1">
      <c r="A264" s="1" t="s">
        <v>1481</v>
      </c>
      <c r="C264" s="1" t="s">
        <v>1482</v>
      </c>
      <c r="D264" s="3" t="s">
        <v>1483</v>
      </c>
      <c r="E264" s="1">
        <v>35544658.88</v>
      </c>
      <c r="F264" s="1">
        <v>359905.19</v>
      </c>
      <c r="G264" s="68">
        <f t="shared" si="39"/>
        <v>35904564.07</v>
      </c>
      <c r="H264" s="68">
        <v>3650094.9</v>
      </c>
      <c r="I264" s="68">
        <v>0</v>
      </c>
      <c r="J264" s="68">
        <v>0</v>
      </c>
      <c r="K264" s="68">
        <f t="shared" si="40"/>
        <v>0</v>
      </c>
      <c r="L264" s="68">
        <v>0</v>
      </c>
      <c r="M264" s="68">
        <v>0</v>
      </c>
      <c r="N264" s="68">
        <f t="shared" si="41"/>
        <v>0</v>
      </c>
      <c r="O264" s="68">
        <v>131804.23</v>
      </c>
      <c r="P264" s="68">
        <v>0</v>
      </c>
      <c r="Q264" s="68">
        <v>0</v>
      </c>
      <c r="R264" s="68">
        <v>0</v>
      </c>
      <c r="S264" s="68">
        <f t="shared" si="42"/>
        <v>131804.23</v>
      </c>
      <c r="T264" s="68">
        <v>345230.69</v>
      </c>
      <c r="U264" s="69">
        <f t="shared" si="43"/>
        <v>40031693.88999999</v>
      </c>
      <c r="V264" s="1">
        <v>68618.73</v>
      </c>
      <c r="W264" s="62">
        <f t="shared" si="44"/>
        <v>40100312.61999999</v>
      </c>
    </row>
    <row r="265" spans="1:23" ht="12.75" customHeight="1" collapsed="1">
      <c r="A265" s="58" t="s">
        <v>1484</v>
      </c>
      <c r="B265" s="57"/>
      <c r="C265" s="58" t="s">
        <v>1485</v>
      </c>
      <c r="D265" s="59"/>
      <c r="E265" s="60">
        <v>35544658.88</v>
      </c>
      <c r="F265" s="60">
        <v>359905.19</v>
      </c>
      <c r="G265" s="66">
        <f t="shared" si="39"/>
        <v>35904564.07</v>
      </c>
      <c r="H265" s="66">
        <v>3650094.9</v>
      </c>
      <c r="I265" s="66">
        <v>0</v>
      </c>
      <c r="J265" s="66">
        <v>0</v>
      </c>
      <c r="K265" s="66">
        <f t="shared" si="40"/>
        <v>0</v>
      </c>
      <c r="L265" s="66">
        <v>0</v>
      </c>
      <c r="M265" s="66">
        <v>0</v>
      </c>
      <c r="N265" s="66">
        <f t="shared" si="41"/>
        <v>0</v>
      </c>
      <c r="O265" s="66">
        <v>131804.23</v>
      </c>
      <c r="P265" s="66">
        <v>0</v>
      </c>
      <c r="Q265" s="66">
        <v>0</v>
      </c>
      <c r="R265" s="66">
        <v>0</v>
      </c>
      <c r="S265" s="66">
        <f t="shared" si="42"/>
        <v>131804.23</v>
      </c>
      <c r="T265" s="66">
        <v>345230.69</v>
      </c>
      <c r="U265" s="67">
        <f t="shared" si="43"/>
        <v>40031693.88999999</v>
      </c>
      <c r="V265" s="60">
        <v>68618.73</v>
      </c>
      <c r="W265" s="65">
        <f t="shared" si="44"/>
        <v>40100312.61999999</v>
      </c>
    </row>
    <row r="266" spans="1:23" ht="12.75" hidden="1" outlineLevel="1">
      <c r="A266" s="1" t="s">
        <v>1486</v>
      </c>
      <c r="C266" s="1" t="s">
        <v>1487</v>
      </c>
      <c r="D266" s="3" t="s">
        <v>1488</v>
      </c>
      <c r="E266" s="1">
        <v>0</v>
      </c>
      <c r="F266" s="1">
        <v>0</v>
      </c>
      <c r="G266" s="68">
        <f t="shared" si="39"/>
        <v>0</v>
      </c>
      <c r="H266" s="68">
        <v>0</v>
      </c>
      <c r="I266" s="68">
        <v>0</v>
      </c>
      <c r="J266" s="68">
        <v>0</v>
      </c>
      <c r="K266" s="68">
        <f t="shared" si="40"/>
        <v>0</v>
      </c>
      <c r="L266" s="68">
        <v>0</v>
      </c>
      <c r="M266" s="68">
        <v>0</v>
      </c>
      <c r="N266" s="68">
        <f t="shared" si="41"/>
        <v>0</v>
      </c>
      <c r="O266" s="68">
        <v>0</v>
      </c>
      <c r="P266" s="68">
        <v>0</v>
      </c>
      <c r="Q266" s="68">
        <v>3072853.86</v>
      </c>
      <c r="R266" s="68">
        <v>0</v>
      </c>
      <c r="S266" s="68">
        <f t="shared" si="42"/>
        <v>3072853.86</v>
      </c>
      <c r="T266" s="68">
        <v>0</v>
      </c>
      <c r="U266" s="69">
        <f t="shared" si="43"/>
        <v>3072853.86</v>
      </c>
      <c r="V266" s="1">
        <v>0</v>
      </c>
      <c r="W266" s="62">
        <f t="shared" si="44"/>
        <v>3072853.86</v>
      </c>
    </row>
    <row r="267" spans="1:23" ht="12.75" customHeight="1" collapsed="1">
      <c r="A267" s="58" t="s">
        <v>1489</v>
      </c>
      <c r="B267" s="57"/>
      <c r="C267" s="58" t="s">
        <v>1490</v>
      </c>
      <c r="D267" s="59"/>
      <c r="E267" s="60">
        <v>0</v>
      </c>
      <c r="F267" s="60">
        <v>0</v>
      </c>
      <c r="G267" s="66">
        <f t="shared" si="39"/>
        <v>0</v>
      </c>
      <c r="H267" s="66">
        <v>0</v>
      </c>
      <c r="I267" s="66">
        <v>0</v>
      </c>
      <c r="J267" s="66">
        <v>0</v>
      </c>
      <c r="K267" s="66">
        <f t="shared" si="40"/>
        <v>0</v>
      </c>
      <c r="L267" s="66">
        <v>0</v>
      </c>
      <c r="M267" s="66">
        <v>0</v>
      </c>
      <c r="N267" s="66">
        <f t="shared" si="41"/>
        <v>0</v>
      </c>
      <c r="O267" s="66">
        <v>0</v>
      </c>
      <c r="P267" s="66">
        <v>0</v>
      </c>
      <c r="Q267" s="66">
        <v>3072853.86</v>
      </c>
      <c r="R267" s="66">
        <v>0</v>
      </c>
      <c r="S267" s="66">
        <f t="shared" si="42"/>
        <v>3072853.86</v>
      </c>
      <c r="T267" s="66">
        <v>0</v>
      </c>
      <c r="U267" s="67">
        <f t="shared" si="43"/>
        <v>3072853.86</v>
      </c>
      <c r="V267" s="60">
        <v>0</v>
      </c>
      <c r="W267" s="65">
        <f t="shared" si="44"/>
        <v>3072853.86</v>
      </c>
    </row>
    <row r="268" spans="1:23" ht="12.75" hidden="1" outlineLevel="1">
      <c r="A268" s="1" t="s">
        <v>1491</v>
      </c>
      <c r="C268" s="1" t="s">
        <v>1492</v>
      </c>
      <c r="D268" s="3" t="s">
        <v>1493</v>
      </c>
      <c r="E268" s="1">
        <v>58275134.35</v>
      </c>
      <c r="F268" s="1">
        <v>0</v>
      </c>
      <c r="G268" s="68">
        <f t="shared" si="39"/>
        <v>58275134.35</v>
      </c>
      <c r="H268" s="68">
        <v>0</v>
      </c>
      <c r="I268" s="68">
        <v>0</v>
      </c>
      <c r="J268" s="68">
        <v>0</v>
      </c>
      <c r="K268" s="68">
        <f t="shared" si="40"/>
        <v>0</v>
      </c>
      <c r="L268" s="68">
        <v>0</v>
      </c>
      <c r="M268" s="68">
        <v>0</v>
      </c>
      <c r="N268" s="68">
        <f t="shared" si="41"/>
        <v>0</v>
      </c>
      <c r="O268" s="68">
        <v>0</v>
      </c>
      <c r="P268" s="68">
        <v>0</v>
      </c>
      <c r="Q268" s="68">
        <v>0</v>
      </c>
      <c r="R268" s="68">
        <v>0</v>
      </c>
      <c r="S268" s="68">
        <f t="shared" si="42"/>
        <v>0</v>
      </c>
      <c r="T268" s="68">
        <v>0</v>
      </c>
      <c r="U268" s="69">
        <f t="shared" si="43"/>
        <v>58275134.35</v>
      </c>
      <c r="V268" s="1">
        <v>0</v>
      </c>
      <c r="W268" s="62">
        <f t="shared" si="44"/>
        <v>58275134.35</v>
      </c>
    </row>
    <row r="269" spans="1:23" ht="12.75" customHeight="1" collapsed="1">
      <c r="A269" s="58" t="s">
        <v>1494</v>
      </c>
      <c r="B269" s="57"/>
      <c r="C269" s="58" t="s">
        <v>1495</v>
      </c>
      <c r="D269" s="59"/>
      <c r="E269" s="60">
        <v>58275134.35</v>
      </c>
      <c r="F269" s="60">
        <v>0</v>
      </c>
      <c r="G269" s="66">
        <f t="shared" si="39"/>
        <v>58275134.35</v>
      </c>
      <c r="H269" s="66">
        <v>0</v>
      </c>
      <c r="I269" s="66">
        <v>0</v>
      </c>
      <c r="J269" s="66">
        <v>0</v>
      </c>
      <c r="K269" s="66">
        <f t="shared" si="40"/>
        <v>0</v>
      </c>
      <c r="L269" s="66">
        <v>0</v>
      </c>
      <c r="M269" s="66">
        <v>0</v>
      </c>
      <c r="N269" s="66">
        <f t="shared" si="41"/>
        <v>0</v>
      </c>
      <c r="O269" s="66">
        <v>0</v>
      </c>
      <c r="P269" s="66">
        <v>0</v>
      </c>
      <c r="Q269" s="66">
        <v>0</v>
      </c>
      <c r="R269" s="66">
        <v>0</v>
      </c>
      <c r="S269" s="66">
        <f t="shared" si="42"/>
        <v>0</v>
      </c>
      <c r="T269" s="66">
        <v>0</v>
      </c>
      <c r="U269" s="67">
        <f t="shared" si="43"/>
        <v>58275134.35</v>
      </c>
      <c r="V269" s="60">
        <v>0</v>
      </c>
      <c r="W269" s="65">
        <f t="shared" si="44"/>
        <v>58275134.35</v>
      </c>
    </row>
    <row r="270" spans="1:23" ht="12.75" hidden="1" outlineLevel="1">
      <c r="A270" s="1" t="s">
        <v>1496</v>
      </c>
      <c r="C270" s="1" t="s">
        <v>1497</v>
      </c>
      <c r="D270" s="3" t="s">
        <v>1498</v>
      </c>
      <c r="E270" s="1">
        <v>30011326.43</v>
      </c>
      <c r="F270" s="1">
        <v>4148.23</v>
      </c>
      <c r="G270" s="68">
        <f t="shared" si="39"/>
        <v>30015474.66</v>
      </c>
      <c r="H270" s="68">
        <v>0</v>
      </c>
      <c r="I270" s="68">
        <v>0</v>
      </c>
      <c r="J270" s="68">
        <v>0</v>
      </c>
      <c r="K270" s="68">
        <f t="shared" si="40"/>
        <v>0</v>
      </c>
      <c r="L270" s="68">
        <v>0</v>
      </c>
      <c r="M270" s="68">
        <v>0</v>
      </c>
      <c r="N270" s="68">
        <f t="shared" si="41"/>
        <v>0</v>
      </c>
      <c r="O270" s="68">
        <v>0</v>
      </c>
      <c r="P270" s="68">
        <v>0</v>
      </c>
      <c r="Q270" s="68">
        <v>0</v>
      </c>
      <c r="R270" s="68">
        <v>0</v>
      </c>
      <c r="S270" s="68">
        <f t="shared" si="42"/>
        <v>0</v>
      </c>
      <c r="T270" s="68">
        <v>811.51</v>
      </c>
      <c r="U270" s="69">
        <f t="shared" si="43"/>
        <v>30016286.17</v>
      </c>
      <c r="V270" s="1">
        <v>0</v>
      </c>
      <c r="W270" s="62">
        <f t="shared" si="44"/>
        <v>30016286.17</v>
      </c>
    </row>
    <row r="271" spans="1:23" ht="12.75" hidden="1" outlineLevel="1">
      <c r="A271" s="1" t="s">
        <v>1499</v>
      </c>
      <c r="C271" s="1" t="s">
        <v>1500</v>
      </c>
      <c r="D271" s="3" t="s">
        <v>1501</v>
      </c>
      <c r="E271" s="1">
        <v>161132.36</v>
      </c>
      <c r="F271" s="1">
        <v>0</v>
      </c>
      <c r="G271" s="68">
        <f t="shared" si="39"/>
        <v>161132.36</v>
      </c>
      <c r="H271" s="68">
        <v>0</v>
      </c>
      <c r="I271" s="68">
        <v>0</v>
      </c>
      <c r="J271" s="68">
        <v>0</v>
      </c>
      <c r="K271" s="68">
        <f t="shared" si="40"/>
        <v>0</v>
      </c>
      <c r="L271" s="68">
        <v>0</v>
      </c>
      <c r="M271" s="68">
        <v>0</v>
      </c>
      <c r="N271" s="68">
        <f t="shared" si="41"/>
        <v>0</v>
      </c>
      <c r="O271" s="68">
        <v>0</v>
      </c>
      <c r="P271" s="68">
        <v>0</v>
      </c>
      <c r="Q271" s="68">
        <v>0</v>
      </c>
      <c r="R271" s="68">
        <v>0</v>
      </c>
      <c r="S271" s="68">
        <f t="shared" si="42"/>
        <v>0</v>
      </c>
      <c r="T271" s="68">
        <v>0</v>
      </c>
      <c r="U271" s="69">
        <f t="shared" si="43"/>
        <v>161132.36</v>
      </c>
      <c r="V271" s="1">
        <v>0</v>
      </c>
      <c r="W271" s="62">
        <f t="shared" si="44"/>
        <v>161132.36</v>
      </c>
    </row>
    <row r="272" spans="1:23" ht="12.75" hidden="1" outlineLevel="1">
      <c r="A272" s="1" t="s">
        <v>1502</v>
      </c>
      <c r="C272" s="1" t="s">
        <v>1503</v>
      </c>
      <c r="D272" s="3" t="s">
        <v>1504</v>
      </c>
      <c r="E272" s="1">
        <v>9659678.54</v>
      </c>
      <c r="F272" s="1">
        <v>2488299.65</v>
      </c>
      <c r="G272" s="68">
        <f t="shared" si="39"/>
        <v>12147978.19</v>
      </c>
      <c r="H272" s="68">
        <v>0</v>
      </c>
      <c r="I272" s="68">
        <v>0</v>
      </c>
      <c r="J272" s="68">
        <v>0</v>
      </c>
      <c r="K272" s="68">
        <f t="shared" si="40"/>
        <v>0</v>
      </c>
      <c r="L272" s="68">
        <v>0</v>
      </c>
      <c r="M272" s="68">
        <v>0</v>
      </c>
      <c r="N272" s="68">
        <f t="shared" si="41"/>
        <v>0</v>
      </c>
      <c r="O272" s="68">
        <v>0</v>
      </c>
      <c r="P272" s="68">
        <v>0</v>
      </c>
      <c r="Q272" s="68">
        <v>0</v>
      </c>
      <c r="R272" s="68">
        <v>0</v>
      </c>
      <c r="S272" s="68">
        <f t="shared" si="42"/>
        <v>0</v>
      </c>
      <c r="T272" s="68">
        <v>2713963.01</v>
      </c>
      <c r="U272" s="69">
        <f t="shared" si="43"/>
        <v>14861941.2</v>
      </c>
      <c r="V272" s="1">
        <v>0</v>
      </c>
      <c r="W272" s="62">
        <f t="shared" si="44"/>
        <v>14861941.2</v>
      </c>
    </row>
    <row r="273" spans="1:23" ht="12.75" hidden="1" outlineLevel="1">
      <c r="A273" s="1" t="s">
        <v>1505</v>
      </c>
      <c r="C273" s="1" t="s">
        <v>1506</v>
      </c>
      <c r="D273" s="3" t="s">
        <v>1507</v>
      </c>
      <c r="E273" s="1">
        <v>303336.78</v>
      </c>
      <c r="F273" s="1">
        <v>0</v>
      </c>
      <c r="G273" s="68">
        <f t="shared" si="39"/>
        <v>303336.78</v>
      </c>
      <c r="H273" s="68">
        <v>0</v>
      </c>
      <c r="I273" s="68">
        <v>0</v>
      </c>
      <c r="J273" s="68">
        <v>0</v>
      </c>
      <c r="K273" s="68">
        <f t="shared" si="40"/>
        <v>0</v>
      </c>
      <c r="L273" s="68">
        <v>0</v>
      </c>
      <c r="M273" s="68">
        <v>0</v>
      </c>
      <c r="N273" s="68">
        <f t="shared" si="41"/>
        <v>0</v>
      </c>
      <c r="O273" s="68">
        <v>0</v>
      </c>
      <c r="P273" s="68">
        <v>0</v>
      </c>
      <c r="Q273" s="68">
        <v>0</v>
      </c>
      <c r="R273" s="68">
        <v>0</v>
      </c>
      <c r="S273" s="68">
        <f t="shared" si="42"/>
        <v>0</v>
      </c>
      <c r="T273" s="68">
        <v>89410.17</v>
      </c>
      <c r="U273" s="69">
        <f t="shared" si="43"/>
        <v>392746.95</v>
      </c>
      <c r="V273" s="1">
        <v>0</v>
      </c>
      <c r="W273" s="62">
        <f t="shared" si="44"/>
        <v>392746.95</v>
      </c>
    </row>
    <row r="274" spans="1:23" ht="12.75" customHeight="1" collapsed="1">
      <c r="A274" s="58" t="s">
        <v>1508</v>
      </c>
      <c r="B274" s="57"/>
      <c r="C274" s="58" t="s">
        <v>1509</v>
      </c>
      <c r="D274" s="59"/>
      <c r="E274" s="60">
        <v>40135474.11</v>
      </c>
      <c r="F274" s="60">
        <v>2492447.88</v>
      </c>
      <c r="G274" s="66">
        <f t="shared" si="39"/>
        <v>42627921.99</v>
      </c>
      <c r="H274" s="66">
        <v>0</v>
      </c>
      <c r="I274" s="66">
        <v>0</v>
      </c>
      <c r="J274" s="66">
        <v>0</v>
      </c>
      <c r="K274" s="66">
        <f t="shared" si="40"/>
        <v>0</v>
      </c>
      <c r="L274" s="66">
        <v>0</v>
      </c>
      <c r="M274" s="66">
        <v>0</v>
      </c>
      <c r="N274" s="66">
        <f t="shared" si="41"/>
        <v>0</v>
      </c>
      <c r="O274" s="66">
        <v>0</v>
      </c>
      <c r="P274" s="66">
        <v>0</v>
      </c>
      <c r="Q274" s="66">
        <v>0</v>
      </c>
      <c r="R274" s="66">
        <v>0</v>
      </c>
      <c r="S274" s="66">
        <f t="shared" si="42"/>
        <v>0</v>
      </c>
      <c r="T274" s="66">
        <v>2804184.69</v>
      </c>
      <c r="U274" s="67">
        <f t="shared" si="43"/>
        <v>45432106.68</v>
      </c>
      <c r="V274" s="60">
        <v>0</v>
      </c>
      <c r="W274" s="65">
        <f t="shared" si="44"/>
        <v>45432106.68</v>
      </c>
    </row>
    <row r="275" spans="1:23" ht="12.75" hidden="1" outlineLevel="1">
      <c r="A275" s="1" t="s">
        <v>1510</v>
      </c>
      <c r="C275" s="1" t="s">
        <v>1511</v>
      </c>
      <c r="D275" s="3" t="s">
        <v>1512</v>
      </c>
      <c r="E275" s="1">
        <v>0</v>
      </c>
      <c r="F275" s="1">
        <v>0</v>
      </c>
      <c r="G275" s="68">
        <f t="shared" si="39"/>
        <v>0</v>
      </c>
      <c r="H275" s="68">
        <v>0</v>
      </c>
      <c r="I275" s="68">
        <v>0</v>
      </c>
      <c r="J275" s="68">
        <v>0</v>
      </c>
      <c r="K275" s="68">
        <f t="shared" si="40"/>
        <v>0</v>
      </c>
      <c r="L275" s="68">
        <v>0</v>
      </c>
      <c r="M275" s="68">
        <v>0</v>
      </c>
      <c r="N275" s="68">
        <f t="shared" si="41"/>
        <v>0</v>
      </c>
      <c r="O275" s="68">
        <v>0</v>
      </c>
      <c r="P275" s="68">
        <v>0</v>
      </c>
      <c r="Q275" s="68">
        <v>0</v>
      </c>
      <c r="R275" s="68">
        <v>0</v>
      </c>
      <c r="S275" s="68">
        <f t="shared" si="42"/>
        <v>0</v>
      </c>
      <c r="T275" s="68">
        <v>-109611622.77</v>
      </c>
      <c r="U275" s="69">
        <f t="shared" si="43"/>
        <v>-109611622.77</v>
      </c>
      <c r="V275" s="1">
        <v>0</v>
      </c>
      <c r="W275" s="62">
        <f t="shared" si="44"/>
        <v>-109611622.77</v>
      </c>
    </row>
    <row r="276" spans="1:23" ht="12.75" hidden="1" outlineLevel="1">
      <c r="A276" s="1" t="s">
        <v>1513</v>
      </c>
      <c r="C276" s="1" t="s">
        <v>1514</v>
      </c>
      <c r="D276" s="3" t="s">
        <v>1515</v>
      </c>
      <c r="E276" s="1">
        <v>0</v>
      </c>
      <c r="F276" s="1">
        <v>0</v>
      </c>
      <c r="G276" s="68">
        <f t="shared" si="39"/>
        <v>0</v>
      </c>
      <c r="H276" s="68">
        <v>0</v>
      </c>
      <c r="I276" s="68">
        <v>0</v>
      </c>
      <c r="J276" s="68">
        <v>0</v>
      </c>
      <c r="K276" s="68">
        <f t="shared" si="40"/>
        <v>0</v>
      </c>
      <c r="L276" s="68">
        <v>0</v>
      </c>
      <c r="M276" s="68">
        <v>0</v>
      </c>
      <c r="N276" s="68">
        <f t="shared" si="41"/>
        <v>0</v>
      </c>
      <c r="O276" s="68">
        <v>0</v>
      </c>
      <c r="P276" s="68">
        <v>0</v>
      </c>
      <c r="Q276" s="68">
        <v>0</v>
      </c>
      <c r="R276" s="68">
        <v>0</v>
      </c>
      <c r="S276" s="68">
        <f t="shared" si="42"/>
        <v>0</v>
      </c>
      <c r="T276" s="68">
        <v>126610990.67</v>
      </c>
      <c r="U276" s="69">
        <f t="shared" si="43"/>
        <v>126610990.67</v>
      </c>
      <c r="V276" s="1">
        <v>0</v>
      </c>
      <c r="W276" s="62">
        <f t="shared" si="44"/>
        <v>126610990.67</v>
      </c>
    </row>
    <row r="277" spans="1:23" ht="12.75" hidden="1" outlineLevel="1">
      <c r="A277" s="1" t="s">
        <v>1516</v>
      </c>
      <c r="C277" s="1" t="s">
        <v>1517</v>
      </c>
      <c r="D277" s="3" t="s">
        <v>1518</v>
      </c>
      <c r="E277" s="1">
        <v>0</v>
      </c>
      <c r="F277" s="1">
        <v>0</v>
      </c>
      <c r="G277" s="68">
        <f t="shared" si="39"/>
        <v>0</v>
      </c>
      <c r="H277" s="68">
        <v>0</v>
      </c>
      <c r="I277" s="68">
        <v>0</v>
      </c>
      <c r="J277" s="68">
        <v>0</v>
      </c>
      <c r="K277" s="68">
        <f t="shared" si="40"/>
        <v>0</v>
      </c>
      <c r="L277" s="68">
        <v>0</v>
      </c>
      <c r="M277" s="68">
        <v>0</v>
      </c>
      <c r="N277" s="68">
        <f t="shared" si="41"/>
        <v>0</v>
      </c>
      <c r="O277" s="68">
        <v>0</v>
      </c>
      <c r="P277" s="68">
        <v>0</v>
      </c>
      <c r="Q277" s="68">
        <v>0</v>
      </c>
      <c r="R277" s="68">
        <v>0</v>
      </c>
      <c r="S277" s="68">
        <f t="shared" si="42"/>
        <v>0</v>
      </c>
      <c r="T277" s="68">
        <v>1033.38</v>
      </c>
      <c r="U277" s="69">
        <f t="shared" si="43"/>
        <v>1033.38</v>
      </c>
      <c r="V277" s="1">
        <v>0</v>
      </c>
      <c r="W277" s="62">
        <f t="shared" si="44"/>
        <v>1033.38</v>
      </c>
    </row>
    <row r="278" spans="1:23" ht="12.75" customHeight="1" collapsed="1">
      <c r="A278" s="58" t="s">
        <v>1519</v>
      </c>
      <c r="B278" s="57"/>
      <c r="C278" s="58" t="s">
        <v>1520</v>
      </c>
      <c r="D278" s="59"/>
      <c r="E278" s="60">
        <v>0</v>
      </c>
      <c r="F278" s="60">
        <v>0</v>
      </c>
      <c r="G278" s="66">
        <f t="shared" si="39"/>
        <v>0</v>
      </c>
      <c r="H278" s="66">
        <v>0</v>
      </c>
      <c r="I278" s="66">
        <v>0</v>
      </c>
      <c r="J278" s="66">
        <v>0</v>
      </c>
      <c r="K278" s="66">
        <f t="shared" si="40"/>
        <v>0</v>
      </c>
      <c r="L278" s="66">
        <v>0</v>
      </c>
      <c r="M278" s="66">
        <v>0</v>
      </c>
      <c r="N278" s="66">
        <f t="shared" si="41"/>
        <v>0</v>
      </c>
      <c r="O278" s="66">
        <v>0</v>
      </c>
      <c r="P278" s="66">
        <v>0</v>
      </c>
      <c r="Q278" s="66">
        <v>0</v>
      </c>
      <c r="R278" s="66">
        <v>0</v>
      </c>
      <c r="S278" s="66">
        <f t="shared" si="42"/>
        <v>0</v>
      </c>
      <c r="T278" s="66">
        <v>17000401.280000005</v>
      </c>
      <c r="U278" s="67">
        <f t="shared" si="43"/>
        <v>17000401.280000005</v>
      </c>
      <c r="V278" s="60">
        <v>0</v>
      </c>
      <c r="W278" s="65">
        <f t="shared" si="44"/>
        <v>17000401.280000005</v>
      </c>
    </row>
    <row r="279" spans="1:23" ht="12.75" customHeight="1">
      <c r="A279" s="58" t="s">
        <v>754</v>
      </c>
      <c r="B279" s="57"/>
      <c r="C279" s="58" t="s">
        <v>1521</v>
      </c>
      <c r="D279" s="59"/>
      <c r="E279" s="60">
        <v>0</v>
      </c>
      <c r="F279" s="60">
        <v>0</v>
      </c>
      <c r="G279" s="66">
        <v>0</v>
      </c>
      <c r="H279" s="66">
        <v>0</v>
      </c>
      <c r="I279" s="66">
        <v>0</v>
      </c>
      <c r="J279" s="66">
        <v>0</v>
      </c>
      <c r="K279" s="66">
        <v>0</v>
      </c>
      <c r="L279" s="66">
        <v>0</v>
      </c>
      <c r="M279" s="66">
        <v>0</v>
      </c>
      <c r="N279" s="66">
        <f t="shared" si="41"/>
        <v>0</v>
      </c>
      <c r="O279" s="66">
        <v>0</v>
      </c>
      <c r="P279" s="66">
        <v>0</v>
      </c>
      <c r="Q279" s="66">
        <v>0</v>
      </c>
      <c r="R279" s="66">
        <v>0</v>
      </c>
      <c r="S279" s="66">
        <v>0</v>
      </c>
      <c r="T279" s="66">
        <f>T219-T259-T263-T265-T267-T269-T274-T278-T283-T285-T287-T290</f>
        <v>32537922.42999998</v>
      </c>
      <c r="U279" s="67">
        <f t="shared" si="43"/>
        <v>32537922.42999998</v>
      </c>
      <c r="V279" s="60">
        <v>0</v>
      </c>
      <c r="W279" s="65">
        <f t="shared" si="44"/>
        <v>32537922.42999998</v>
      </c>
    </row>
    <row r="280" spans="1:23" ht="12.75" hidden="1" outlineLevel="1">
      <c r="A280" s="1" t="s">
        <v>1522</v>
      </c>
      <c r="C280" s="1" t="s">
        <v>1523</v>
      </c>
      <c r="D280" s="3" t="s">
        <v>1524</v>
      </c>
      <c r="E280" s="1">
        <v>0</v>
      </c>
      <c r="F280" s="1">
        <v>0</v>
      </c>
      <c r="G280" s="68">
        <f aca="true" t="shared" si="45" ref="G280:G290">E280+F280</f>
        <v>0</v>
      </c>
      <c r="H280" s="68">
        <v>0</v>
      </c>
      <c r="I280" s="68">
        <v>0</v>
      </c>
      <c r="J280" s="68">
        <v>0</v>
      </c>
      <c r="K280" s="68">
        <f aca="true" t="shared" si="46" ref="K280:K290">I280+J280</f>
        <v>0</v>
      </c>
      <c r="L280" s="68">
        <v>0</v>
      </c>
      <c r="M280" s="68">
        <v>74308211.24</v>
      </c>
      <c r="N280" s="68">
        <f t="shared" si="41"/>
        <v>74308211.24</v>
      </c>
      <c r="O280" s="68">
        <v>0</v>
      </c>
      <c r="P280" s="68">
        <v>0</v>
      </c>
      <c r="Q280" s="68">
        <v>0</v>
      </c>
      <c r="R280" s="68">
        <v>0</v>
      </c>
      <c r="S280" s="68">
        <f aca="true" t="shared" si="47" ref="S280:S290">O280+P280+Q280+R280</f>
        <v>0</v>
      </c>
      <c r="T280" s="68">
        <v>0</v>
      </c>
      <c r="U280" s="69">
        <f t="shared" si="43"/>
        <v>74308211.24</v>
      </c>
      <c r="V280" s="1">
        <v>0</v>
      </c>
      <c r="W280" s="62">
        <f t="shared" si="44"/>
        <v>74308211.24</v>
      </c>
    </row>
    <row r="281" spans="1:23" ht="12.75" customHeight="1" collapsed="1">
      <c r="A281" s="58" t="s">
        <v>1525</v>
      </c>
      <c r="B281" s="57"/>
      <c r="C281" s="58" t="s">
        <v>1526</v>
      </c>
      <c r="D281" s="59"/>
      <c r="E281" s="60">
        <v>0</v>
      </c>
      <c r="F281" s="60">
        <v>0</v>
      </c>
      <c r="G281" s="66">
        <f t="shared" si="45"/>
        <v>0</v>
      </c>
      <c r="H281" s="66">
        <v>0</v>
      </c>
      <c r="I281" s="66">
        <v>0</v>
      </c>
      <c r="J281" s="66">
        <v>0</v>
      </c>
      <c r="K281" s="66">
        <f t="shared" si="46"/>
        <v>0</v>
      </c>
      <c r="L281" s="66">
        <v>0</v>
      </c>
      <c r="M281" s="66">
        <v>74308211.24</v>
      </c>
      <c r="N281" s="66">
        <f t="shared" si="41"/>
        <v>74308211.24</v>
      </c>
      <c r="O281" s="66">
        <v>0</v>
      </c>
      <c r="P281" s="66">
        <v>0</v>
      </c>
      <c r="Q281" s="66">
        <v>0</v>
      </c>
      <c r="R281" s="66">
        <v>0</v>
      </c>
      <c r="S281" s="66">
        <f t="shared" si="47"/>
        <v>0</v>
      </c>
      <c r="T281" s="66">
        <v>0</v>
      </c>
      <c r="U281" s="67">
        <f t="shared" si="43"/>
        <v>74308211.24</v>
      </c>
      <c r="V281" s="60">
        <v>0</v>
      </c>
      <c r="W281" s="65">
        <f t="shared" si="44"/>
        <v>74308211.24</v>
      </c>
    </row>
    <row r="282" spans="1:23" ht="12.75" hidden="1" outlineLevel="1">
      <c r="A282" s="1" t="s">
        <v>1527</v>
      </c>
      <c r="C282" s="1" t="s">
        <v>1528</v>
      </c>
      <c r="D282" s="3" t="s">
        <v>1529</v>
      </c>
      <c r="E282" s="1">
        <v>0</v>
      </c>
      <c r="F282" s="1">
        <v>0</v>
      </c>
      <c r="G282" s="68">
        <f t="shared" si="45"/>
        <v>0</v>
      </c>
      <c r="H282" s="68">
        <v>0</v>
      </c>
      <c r="I282" s="68">
        <v>0</v>
      </c>
      <c r="J282" s="68">
        <v>0</v>
      </c>
      <c r="K282" s="68">
        <f t="shared" si="46"/>
        <v>0</v>
      </c>
      <c r="L282" s="68">
        <v>0</v>
      </c>
      <c r="M282" s="68">
        <v>44147975.48</v>
      </c>
      <c r="N282" s="68">
        <f t="shared" si="41"/>
        <v>44147975.48</v>
      </c>
      <c r="O282" s="68">
        <v>0</v>
      </c>
      <c r="P282" s="68">
        <v>0</v>
      </c>
      <c r="Q282" s="68">
        <v>0</v>
      </c>
      <c r="R282" s="68">
        <v>0</v>
      </c>
      <c r="S282" s="68">
        <f t="shared" si="47"/>
        <v>0</v>
      </c>
      <c r="T282" s="68">
        <v>0</v>
      </c>
      <c r="U282" s="69">
        <f t="shared" si="43"/>
        <v>44147975.48</v>
      </c>
      <c r="V282" s="1">
        <v>121358160.56</v>
      </c>
      <c r="W282" s="62">
        <f t="shared" si="44"/>
        <v>165506136.04</v>
      </c>
    </row>
    <row r="283" spans="1:23" ht="12.75" customHeight="1" collapsed="1">
      <c r="A283" s="58" t="s">
        <v>1530</v>
      </c>
      <c r="B283" s="57"/>
      <c r="C283" s="58" t="s">
        <v>1531</v>
      </c>
      <c r="D283" s="59"/>
      <c r="E283" s="60">
        <v>0</v>
      </c>
      <c r="F283" s="60">
        <v>0</v>
      </c>
      <c r="G283" s="66">
        <f t="shared" si="45"/>
        <v>0</v>
      </c>
      <c r="H283" s="66">
        <v>0</v>
      </c>
      <c r="I283" s="66">
        <v>0</v>
      </c>
      <c r="J283" s="66">
        <v>0</v>
      </c>
      <c r="K283" s="66">
        <f t="shared" si="46"/>
        <v>0</v>
      </c>
      <c r="L283" s="66">
        <v>0</v>
      </c>
      <c r="M283" s="66">
        <v>44147975.48</v>
      </c>
      <c r="N283" s="66">
        <f t="shared" si="41"/>
        <v>44147975.48</v>
      </c>
      <c r="O283" s="66">
        <v>0</v>
      </c>
      <c r="P283" s="66">
        <v>0</v>
      </c>
      <c r="Q283" s="66">
        <v>0</v>
      </c>
      <c r="R283" s="66">
        <v>0</v>
      </c>
      <c r="S283" s="66">
        <f t="shared" si="47"/>
        <v>0</v>
      </c>
      <c r="T283" s="66">
        <v>0</v>
      </c>
      <c r="U283" s="67">
        <f t="shared" si="43"/>
        <v>44147975.48</v>
      </c>
      <c r="V283" s="60">
        <v>121358160.56</v>
      </c>
      <c r="W283" s="65">
        <f t="shared" si="44"/>
        <v>165506136.04</v>
      </c>
    </row>
    <row r="284" spans="1:23" ht="12.75" hidden="1" outlineLevel="1">
      <c r="A284" s="1" t="s">
        <v>1532</v>
      </c>
      <c r="C284" s="1" t="s">
        <v>1533</v>
      </c>
      <c r="D284" s="3" t="s">
        <v>1534</v>
      </c>
      <c r="E284" s="1">
        <v>0</v>
      </c>
      <c r="F284" s="1">
        <v>0</v>
      </c>
      <c r="G284" s="68">
        <f t="shared" si="45"/>
        <v>0</v>
      </c>
      <c r="H284" s="68">
        <v>0</v>
      </c>
      <c r="I284" s="68">
        <v>0</v>
      </c>
      <c r="J284" s="68">
        <v>0</v>
      </c>
      <c r="K284" s="68">
        <f t="shared" si="46"/>
        <v>0</v>
      </c>
      <c r="L284" s="68">
        <v>0</v>
      </c>
      <c r="M284" s="68">
        <v>0</v>
      </c>
      <c r="N284" s="68">
        <f t="shared" si="41"/>
        <v>0</v>
      </c>
      <c r="O284" s="68">
        <v>0</v>
      </c>
      <c r="P284" s="68">
        <v>0</v>
      </c>
      <c r="Q284" s="68">
        <v>0</v>
      </c>
      <c r="R284" s="68">
        <v>332396</v>
      </c>
      <c r="S284" s="68">
        <f t="shared" si="47"/>
        <v>332396</v>
      </c>
      <c r="T284" s="68">
        <v>0</v>
      </c>
      <c r="U284" s="69">
        <f t="shared" si="43"/>
        <v>332396</v>
      </c>
      <c r="V284" s="1">
        <v>0</v>
      </c>
      <c r="W284" s="62">
        <f t="shared" si="44"/>
        <v>332396</v>
      </c>
    </row>
    <row r="285" spans="1:23" ht="12.75" customHeight="1" collapsed="1">
      <c r="A285" s="58" t="s">
        <v>1535</v>
      </c>
      <c r="B285" s="57"/>
      <c r="C285" s="58" t="s">
        <v>1536</v>
      </c>
      <c r="D285" s="59"/>
      <c r="E285" s="60">
        <v>0</v>
      </c>
      <c r="F285" s="60">
        <v>0</v>
      </c>
      <c r="G285" s="66">
        <f t="shared" si="45"/>
        <v>0</v>
      </c>
      <c r="H285" s="66">
        <v>0</v>
      </c>
      <c r="I285" s="66">
        <v>0</v>
      </c>
      <c r="J285" s="66">
        <v>0</v>
      </c>
      <c r="K285" s="66">
        <f t="shared" si="46"/>
        <v>0</v>
      </c>
      <c r="L285" s="66">
        <v>0</v>
      </c>
      <c r="M285" s="66">
        <v>0</v>
      </c>
      <c r="N285" s="66">
        <f t="shared" si="41"/>
        <v>0</v>
      </c>
      <c r="O285" s="66">
        <v>0</v>
      </c>
      <c r="P285" s="66">
        <v>0</v>
      </c>
      <c r="Q285" s="66">
        <v>0</v>
      </c>
      <c r="R285" s="66">
        <v>332396</v>
      </c>
      <c r="S285" s="66">
        <f t="shared" si="47"/>
        <v>332396</v>
      </c>
      <c r="T285" s="66">
        <v>0</v>
      </c>
      <c r="U285" s="67">
        <f t="shared" si="43"/>
        <v>332396</v>
      </c>
      <c r="V285" s="60">
        <v>0</v>
      </c>
      <c r="W285" s="65">
        <f t="shared" si="44"/>
        <v>332396</v>
      </c>
    </row>
    <row r="286" spans="1:23" ht="12.75" hidden="1" outlineLevel="1">
      <c r="A286" s="1" t="s">
        <v>1537</v>
      </c>
      <c r="C286" s="1" t="s">
        <v>1538</v>
      </c>
      <c r="D286" s="3" t="s">
        <v>1539</v>
      </c>
      <c r="E286" s="1">
        <v>0</v>
      </c>
      <c r="F286" s="1">
        <v>0</v>
      </c>
      <c r="G286" s="68">
        <f t="shared" si="45"/>
        <v>0</v>
      </c>
      <c r="H286" s="68">
        <v>0</v>
      </c>
      <c r="I286" s="68">
        <v>0</v>
      </c>
      <c r="J286" s="68">
        <v>0</v>
      </c>
      <c r="K286" s="68">
        <f t="shared" si="46"/>
        <v>0</v>
      </c>
      <c r="L286" s="68">
        <v>0</v>
      </c>
      <c r="M286" s="68">
        <v>0</v>
      </c>
      <c r="N286" s="68">
        <f t="shared" si="41"/>
        <v>0</v>
      </c>
      <c r="O286" s="68">
        <v>0</v>
      </c>
      <c r="P286" s="68">
        <v>0</v>
      </c>
      <c r="Q286" s="68">
        <v>0</v>
      </c>
      <c r="R286" s="68">
        <v>10772511</v>
      </c>
      <c r="S286" s="68">
        <f t="shared" si="47"/>
        <v>10772511</v>
      </c>
      <c r="T286" s="68">
        <v>0</v>
      </c>
      <c r="U286" s="69">
        <f t="shared" si="43"/>
        <v>10772511</v>
      </c>
      <c r="V286" s="1">
        <v>0</v>
      </c>
      <c r="W286" s="62">
        <f t="shared" si="44"/>
        <v>10772511</v>
      </c>
    </row>
    <row r="287" spans="1:23" ht="12.75" customHeight="1" collapsed="1">
      <c r="A287" s="58" t="s">
        <v>1540</v>
      </c>
      <c r="B287" s="57"/>
      <c r="C287" s="58" t="s">
        <v>1541</v>
      </c>
      <c r="D287" s="59"/>
      <c r="E287" s="60">
        <v>0</v>
      </c>
      <c r="F287" s="60">
        <v>0</v>
      </c>
      <c r="G287" s="66">
        <f t="shared" si="45"/>
        <v>0</v>
      </c>
      <c r="H287" s="66">
        <v>0</v>
      </c>
      <c r="I287" s="66">
        <v>0</v>
      </c>
      <c r="J287" s="66">
        <v>0</v>
      </c>
      <c r="K287" s="66">
        <f t="shared" si="46"/>
        <v>0</v>
      </c>
      <c r="L287" s="66">
        <v>0</v>
      </c>
      <c r="M287" s="66">
        <v>0</v>
      </c>
      <c r="N287" s="66">
        <f t="shared" si="41"/>
        <v>0</v>
      </c>
      <c r="O287" s="66">
        <v>0</v>
      </c>
      <c r="P287" s="66">
        <v>0</v>
      </c>
      <c r="Q287" s="66">
        <v>0</v>
      </c>
      <c r="R287" s="66">
        <v>10772511</v>
      </c>
      <c r="S287" s="66">
        <f t="shared" si="47"/>
        <v>10772511</v>
      </c>
      <c r="T287" s="66">
        <v>0</v>
      </c>
      <c r="U287" s="67">
        <f t="shared" si="43"/>
        <v>10772511</v>
      </c>
      <c r="V287" s="60">
        <v>0</v>
      </c>
      <c r="W287" s="65">
        <f t="shared" si="44"/>
        <v>10772511</v>
      </c>
    </row>
    <row r="288" spans="1:23" ht="12.75" hidden="1" outlineLevel="1">
      <c r="A288" s="1" t="s">
        <v>1542</v>
      </c>
      <c r="C288" s="1" t="s">
        <v>1543</v>
      </c>
      <c r="D288" s="3" t="s">
        <v>1544</v>
      </c>
      <c r="E288" s="1">
        <v>37147132.63</v>
      </c>
      <c r="F288" s="1">
        <v>0</v>
      </c>
      <c r="G288" s="68">
        <f t="shared" si="45"/>
        <v>37147132.63</v>
      </c>
      <c r="H288" s="68">
        <v>0</v>
      </c>
      <c r="I288" s="68">
        <v>0</v>
      </c>
      <c r="J288" s="68">
        <v>0</v>
      </c>
      <c r="K288" s="68">
        <f t="shared" si="46"/>
        <v>0</v>
      </c>
      <c r="L288" s="68">
        <v>0</v>
      </c>
      <c r="M288" s="68">
        <v>0</v>
      </c>
      <c r="N288" s="68">
        <f>L288+M288</f>
        <v>0</v>
      </c>
      <c r="O288" s="68">
        <v>0</v>
      </c>
      <c r="P288" s="68">
        <v>0</v>
      </c>
      <c r="Q288" s="68">
        <v>0</v>
      </c>
      <c r="R288" s="68">
        <v>0</v>
      </c>
      <c r="S288" s="68">
        <f t="shared" si="47"/>
        <v>0</v>
      </c>
      <c r="T288" s="68">
        <v>0</v>
      </c>
      <c r="U288" s="69">
        <f>G288+H288+K288+N288+S288+T288</f>
        <v>37147132.63</v>
      </c>
      <c r="V288" s="1">
        <v>0</v>
      </c>
      <c r="W288" s="62">
        <f>U288+V288</f>
        <v>37147132.63</v>
      </c>
    </row>
    <row r="289" spans="1:23" ht="12.75" hidden="1" outlineLevel="1">
      <c r="A289" s="1" t="s">
        <v>1545</v>
      </c>
      <c r="C289" s="1" t="s">
        <v>1546</v>
      </c>
      <c r="D289" s="3" t="s">
        <v>1547</v>
      </c>
      <c r="E289" s="1">
        <v>0</v>
      </c>
      <c r="F289" s="1">
        <v>0</v>
      </c>
      <c r="G289" s="68">
        <f t="shared" si="45"/>
        <v>0</v>
      </c>
      <c r="H289" s="68">
        <v>0</v>
      </c>
      <c r="I289" s="68">
        <v>0</v>
      </c>
      <c r="J289" s="68">
        <v>0</v>
      </c>
      <c r="K289" s="68">
        <f t="shared" si="46"/>
        <v>0</v>
      </c>
      <c r="L289" s="68">
        <v>55000000</v>
      </c>
      <c r="M289" s="68">
        <v>0</v>
      </c>
      <c r="N289" s="68">
        <f>L289+M289</f>
        <v>55000000</v>
      </c>
      <c r="O289" s="68">
        <v>0</v>
      </c>
      <c r="P289" s="68">
        <v>0</v>
      </c>
      <c r="Q289" s="68">
        <v>0</v>
      </c>
      <c r="R289" s="68">
        <v>0</v>
      </c>
      <c r="S289" s="68">
        <f t="shared" si="47"/>
        <v>0</v>
      </c>
      <c r="T289" s="68">
        <v>0</v>
      </c>
      <c r="U289" s="69">
        <f>G289+H289+K289+N289+S289+T289</f>
        <v>55000000</v>
      </c>
      <c r="V289" s="1">
        <v>0</v>
      </c>
      <c r="W289" s="62">
        <f>U289+V289</f>
        <v>55000000</v>
      </c>
    </row>
    <row r="290" spans="1:23" s="71" customFormat="1" ht="12.75" customHeight="1" hidden="1" collapsed="1">
      <c r="A290" s="55" t="s">
        <v>1548</v>
      </c>
      <c r="B290" s="54"/>
      <c r="C290" s="55" t="s">
        <v>1549</v>
      </c>
      <c r="D290" s="56"/>
      <c r="E290" s="35">
        <v>37147132.63</v>
      </c>
      <c r="F290" s="35">
        <v>0</v>
      </c>
      <c r="G290" s="70">
        <f t="shared" si="45"/>
        <v>37147132.63</v>
      </c>
      <c r="H290" s="70">
        <v>0</v>
      </c>
      <c r="I290" s="70">
        <v>0</v>
      </c>
      <c r="J290" s="70">
        <v>0</v>
      </c>
      <c r="K290" s="70">
        <f t="shared" si="46"/>
        <v>0</v>
      </c>
      <c r="L290" s="70">
        <v>55000000</v>
      </c>
      <c r="M290" s="70">
        <v>0</v>
      </c>
      <c r="N290" s="70">
        <f>L290+M290</f>
        <v>55000000</v>
      </c>
      <c r="O290" s="70">
        <v>0</v>
      </c>
      <c r="P290" s="70">
        <v>0</v>
      </c>
      <c r="Q290" s="70">
        <v>0</v>
      </c>
      <c r="R290" s="70">
        <v>0</v>
      </c>
      <c r="S290" s="70">
        <f t="shared" si="47"/>
        <v>0</v>
      </c>
      <c r="T290" s="70">
        <v>0</v>
      </c>
      <c r="U290" s="72">
        <f>G290+H290+K290+N290+S290+T290</f>
        <v>92147132.63</v>
      </c>
      <c r="V290" s="35">
        <v>0</v>
      </c>
      <c r="W290" s="75">
        <f>U290+V290</f>
        <v>92147132.63</v>
      </c>
    </row>
    <row r="291" spans="1:23" ht="12.75" customHeight="1" collapsed="1">
      <c r="A291" s="3"/>
      <c r="B291" s="57"/>
      <c r="C291" s="58"/>
      <c r="D291" s="59"/>
      <c r="E291" s="60"/>
      <c r="F291" s="60"/>
      <c r="G291" s="66"/>
      <c r="H291" s="66"/>
      <c r="I291" s="66"/>
      <c r="J291" s="66"/>
      <c r="K291" s="66"/>
      <c r="L291" s="66"/>
      <c r="M291" s="66"/>
      <c r="N291" s="66"/>
      <c r="O291" s="66"/>
      <c r="P291" s="66"/>
      <c r="Q291" s="66"/>
      <c r="R291" s="66"/>
      <c r="S291" s="66"/>
      <c r="T291" s="66"/>
      <c r="U291" s="67"/>
      <c r="V291" s="60"/>
      <c r="W291" s="48"/>
    </row>
    <row r="292" spans="1:256" s="71" customFormat="1" ht="12.75" customHeight="1">
      <c r="A292" s="43"/>
      <c r="B292" s="54" t="s">
        <v>1550</v>
      </c>
      <c r="C292" s="55"/>
      <c r="D292" s="56"/>
      <c r="E292" s="35">
        <f>E259+E263+E265+E267+E278+E269+E274+E279+E283+E285+E287+E281</f>
        <v>198071946.74</v>
      </c>
      <c r="F292" s="35">
        <f aca="true" t="shared" si="48" ref="F292:U292">F259+F263+F265+F267+F278+F269+F274+F279+F283+F285+F287+F281</f>
        <v>16369585.600000001</v>
      </c>
      <c r="G292" s="35">
        <f t="shared" si="48"/>
        <v>214441532.34</v>
      </c>
      <c r="H292" s="35">
        <f t="shared" si="48"/>
        <v>9672646.61</v>
      </c>
      <c r="I292" s="35">
        <f t="shared" si="48"/>
        <v>9357.42</v>
      </c>
      <c r="J292" s="35">
        <f t="shared" si="48"/>
        <v>4752.86</v>
      </c>
      <c r="K292" s="35">
        <f t="shared" si="48"/>
        <v>14110.279999999999</v>
      </c>
      <c r="L292" s="35">
        <f t="shared" si="48"/>
        <v>0</v>
      </c>
      <c r="M292" s="35">
        <f t="shared" si="48"/>
        <v>118456186.72</v>
      </c>
      <c r="N292" s="35">
        <f t="shared" si="48"/>
        <v>118456186.72</v>
      </c>
      <c r="O292" s="35">
        <f t="shared" si="48"/>
        <v>8652602.06</v>
      </c>
      <c r="P292" s="35">
        <f t="shared" si="48"/>
        <v>7651254.66</v>
      </c>
      <c r="Q292" s="35">
        <f t="shared" si="48"/>
        <v>3072946.09</v>
      </c>
      <c r="R292" s="35">
        <f t="shared" si="48"/>
        <v>11104907</v>
      </c>
      <c r="S292" s="35">
        <f t="shared" si="48"/>
        <v>30481709.810000002</v>
      </c>
      <c r="T292" s="35">
        <f t="shared" si="48"/>
        <v>55388846.48999999</v>
      </c>
      <c r="U292" s="35">
        <f t="shared" si="48"/>
        <v>428455032.25</v>
      </c>
      <c r="V292" s="35">
        <f>V259+V263+V265+V267+V278+V269+V274+V279+V283+V285+V287+V290+V281</f>
        <v>366107808.67999995</v>
      </c>
      <c r="W292" s="35">
        <f>W259+W263+W265+W267+W278+W269+W274+W279+W283+W285+W287+W290+W281</f>
        <v>886709973.5600001</v>
      </c>
      <c r="IV292" s="35"/>
    </row>
    <row r="293" spans="1:23" ht="12.75" customHeight="1">
      <c r="A293" s="3"/>
      <c r="B293" s="57"/>
      <c r="C293" s="58"/>
      <c r="D293" s="59"/>
      <c r="E293" s="60"/>
      <c r="F293" s="60"/>
      <c r="G293" s="66"/>
      <c r="H293" s="66"/>
      <c r="I293" s="66"/>
      <c r="J293" s="66"/>
      <c r="K293" s="66"/>
      <c r="L293" s="66"/>
      <c r="M293" s="66"/>
      <c r="N293" s="66"/>
      <c r="O293" s="66"/>
      <c r="P293" s="66"/>
      <c r="Q293" s="66"/>
      <c r="R293" s="66"/>
      <c r="S293" s="66"/>
      <c r="T293" s="66"/>
      <c r="U293" s="67"/>
      <c r="V293" s="60"/>
      <c r="W293" s="48"/>
    </row>
    <row r="294" spans="1:23" ht="12.75" customHeight="1">
      <c r="A294" s="43"/>
      <c r="B294" s="54" t="s">
        <v>1551</v>
      </c>
      <c r="C294" s="55"/>
      <c r="D294" s="56"/>
      <c r="E294" s="35"/>
      <c r="F294" s="35"/>
      <c r="G294" s="70"/>
      <c r="H294" s="70"/>
      <c r="I294" s="70"/>
      <c r="J294" s="70"/>
      <c r="K294" s="70"/>
      <c r="L294" s="70"/>
      <c r="M294" s="70"/>
      <c r="N294" s="70"/>
      <c r="O294" s="70"/>
      <c r="P294" s="70"/>
      <c r="Q294" s="70"/>
      <c r="R294" s="70"/>
      <c r="S294" s="70"/>
      <c r="T294" s="70"/>
      <c r="U294" s="72"/>
      <c r="V294" s="35"/>
      <c r="W294" s="48"/>
    </row>
    <row r="295" spans="1:23" ht="12.75" hidden="1" outlineLevel="1">
      <c r="A295" s="1" t="s">
        <v>1552</v>
      </c>
      <c r="C295" s="1" t="s">
        <v>1553</v>
      </c>
      <c r="D295" s="3" t="s">
        <v>1554</v>
      </c>
      <c r="E295" s="1">
        <v>3096876</v>
      </c>
      <c r="F295" s="1">
        <v>0</v>
      </c>
      <c r="G295" s="68">
        <f aca="true" t="shared" si="49" ref="G295:G301">E295+F295</f>
        <v>3096876</v>
      </c>
      <c r="H295" s="68">
        <v>0</v>
      </c>
      <c r="I295" s="68">
        <v>0</v>
      </c>
      <c r="J295" s="68">
        <v>0</v>
      </c>
      <c r="K295" s="68">
        <f aca="true" t="shared" si="50" ref="K295:K301">I295+J295</f>
        <v>0</v>
      </c>
      <c r="L295" s="68">
        <v>0</v>
      </c>
      <c r="M295" s="68">
        <v>0</v>
      </c>
      <c r="N295" s="68">
        <f aca="true" t="shared" si="51" ref="N295:N301">L295+M295</f>
        <v>0</v>
      </c>
      <c r="O295" s="68">
        <v>0</v>
      </c>
      <c r="P295" s="68">
        <v>0</v>
      </c>
      <c r="Q295" s="68">
        <v>0</v>
      </c>
      <c r="R295" s="68">
        <v>0</v>
      </c>
      <c r="S295" s="68">
        <f aca="true" t="shared" si="52" ref="S295:S301">O295+P295+Q295+R295</f>
        <v>0</v>
      </c>
      <c r="T295" s="68">
        <v>0</v>
      </c>
      <c r="U295" s="69">
        <f aca="true" t="shared" si="53" ref="U295:U301">G295+H295+K295+N295+S295+T295</f>
        <v>3096876</v>
      </c>
      <c r="V295" s="1">
        <v>0</v>
      </c>
      <c r="W295" s="62">
        <f aca="true" t="shared" si="54" ref="W295:W301">U295+V295</f>
        <v>3096876</v>
      </c>
    </row>
    <row r="296" spans="1:23" ht="12.75" customHeight="1" collapsed="1">
      <c r="A296" s="1" t="s">
        <v>1555</v>
      </c>
      <c r="B296" s="57"/>
      <c r="C296" s="58" t="s">
        <v>1556</v>
      </c>
      <c r="D296" s="59"/>
      <c r="E296" s="60">
        <v>3096876</v>
      </c>
      <c r="F296" s="60">
        <v>0</v>
      </c>
      <c r="G296" s="66">
        <f t="shared" si="49"/>
        <v>3096876</v>
      </c>
      <c r="H296" s="66">
        <v>0</v>
      </c>
      <c r="I296" s="66">
        <v>0</v>
      </c>
      <c r="J296" s="66">
        <v>0</v>
      </c>
      <c r="K296" s="66">
        <f t="shared" si="50"/>
        <v>0</v>
      </c>
      <c r="L296" s="66">
        <v>0</v>
      </c>
      <c r="M296" s="66">
        <v>0</v>
      </c>
      <c r="N296" s="66">
        <f t="shared" si="51"/>
        <v>0</v>
      </c>
      <c r="O296" s="66">
        <v>0</v>
      </c>
      <c r="P296" s="66">
        <v>0</v>
      </c>
      <c r="Q296" s="66">
        <v>0</v>
      </c>
      <c r="R296" s="66">
        <v>0</v>
      </c>
      <c r="S296" s="66">
        <f t="shared" si="52"/>
        <v>0</v>
      </c>
      <c r="T296" s="66">
        <v>0</v>
      </c>
      <c r="U296" s="67">
        <f t="shared" si="53"/>
        <v>3096876</v>
      </c>
      <c r="V296" s="60">
        <v>0</v>
      </c>
      <c r="W296" s="65">
        <f t="shared" si="54"/>
        <v>3096876</v>
      </c>
    </row>
    <row r="297" spans="1:23" ht="12.75" hidden="1" outlineLevel="1">
      <c r="A297" s="1" t="s">
        <v>1557</v>
      </c>
      <c r="C297" s="1" t="s">
        <v>1558</v>
      </c>
      <c r="D297" s="3" t="s">
        <v>1559</v>
      </c>
      <c r="E297" s="1">
        <v>0</v>
      </c>
      <c r="F297" s="1">
        <v>0</v>
      </c>
      <c r="G297" s="68">
        <f t="shared" si="49"/>
        <v>0</v>
      </c>
      <c r="H297" s="68">
        <v>0</v>
      </c>
      <c r="I297" s="68">
        <v>0</v>
      </c>
      <c r="J297" s="68">
        <v>0</v>
      </c>
      <c r="K297" s="68">
        <f t="shared" si="50"/>
        <v>0</v>
      </c>
      <c r="L297" s="68">
        <v>0</v>
      </c>
      <c r="M297" s="68">
        <v>0</v>
      </c>
      <c r="N297" s="68">
        <f t="shared" si="51"/>
        <v>0</v>
      </c>
      <c r="O297" s="68">
        <v>0</v>
      </c>
      <c r="P297" s="68">
        <v>0</v>
      </c>
      <c r="Q297" s="68">
        <v>0</v>
      </c>
      <c r="R297" s="68">
        <v>10531516.27</v>
      </c>
      <c r="S297" s="68">
        <f t="shared" si="52"/>
        <v>10531516.27</v>
      </c>
      <c r="T297" s="68">
        <v>0</v>
      </c>
      <c r="U297" s="69">
        <f t="shared" si="53"/>
        <v>10531516.27</v>
      </c>
      <c r="V297" s="1">
        <v>0</v>
      </c>
      <c r="W297" s="62">
        <f t="shared" si="54"/>
        <v>10531516.27</v>
      </c>
    </row>
    <row r="298" spans="1:23" ht="12.75" customHeight="1" collapsed="1">
      <c r="A298" s="58" t="s">
        <v>1560</v>
      </c>
      <c r="B298" s="57"/>
      <c r="C298" s="58" t="s">
        <v>1561</v>
      </c>
      <c r="D298" s="59"/>
      <c r="E298" s="60">
        <v>0</v>
      </c>
      <c r="F298" s="60">
        <v>0</v>
      </c>
      <c r="G298" s="66">
        <f t="shared" si="49"/>
        <v>0</v>
      </c>
      <c r="H298" s="66">
        <v>0</v>
      </c>
      <c r="I298" s="66">
        <v>0</v>
      </c>
      <c r="J298" s="66">
        <v>0</v>
      </c>
      <c r="K298" s="66">
        <f t="shared" si="50"/>
        <v>0</v>
      </c>
      <c r="L298" s="66">
        <v>0</v>
      </c>
      <c r="M298" s="66">
        <v>0</v>
      </c>
      <c r="N298" s="66">
        <f t="shared" si="51"/>
        <v>0</v>
      </c>
      <c r="O298" s="66">
        <v>0</v>
      </c>
      <c r="P298" s="66">
        <v>0</v>
      </c>
      <c r="Q298" s="66">
        <v>0</v>
      </c>
      <c r="R298" s="66">
        <v>10531516.27</v>
      </c>
      <c r="S298" s="66">
        <f t="shared" si="52"/>
        <v>10531516.27</v>
      </c>
      <c r="T298" s="66">
        <v>0</v>
      </c>
      <c r="U298" s="67">
        <f t="shared" si="53"/>
        <v>10531516.27</v>
      </c>
      <c r="V298" s="60">
        <v>0</v>
      </c>
      <c r="W298" s="65">
        <f t="shared" si="54"/>
        <v>10531516.27</v>
      </c>
    </row>
    <row r="299" spans="1:23" ht="12.75" hidden="1" outlineLevel="1">
      <c r="A299" s="1" t="s">
        <v>1562</v>
      </c>
      <c r="C299" s="1" t="s">
        <v>1563</v>
      </c>
      <c r="D299" s="3" t="s">
        <v>1564</v>
      </c>
      <c r="E299" s="1">
        <v>0</v>
      </c>
      <c r="F299" s="1">
        <v>0</v>
      </c>
      <c r="G299" s="68">
        <f t="shared" si="49"/>
        <v>0</v>
      </c>
      <c r="H299" s="68">
        <v>0</v>
      </c>
      <c r="I299" s="68">
        <v>0</v>
      </c>
      <c r="J299" s="68">
        <v>0</v>
      </c>
      <c r="K299" s="68">
        <f t="shared" si="50"/>
        <v>0</v>
      </c>
      <c r="L299" s="68">
        <v>0</v>
      </c>
      <c r="M299" s="68">
        <v>0</v>
      </c>
      <c r="N299" s="68">
        <f t="shared" si="51"/>
        <v>0</v>
      </c>
      <c r="O299" s="68">
        <v>0</v>
      </c>
      <c r="P299" s="68">
        <v>0</v>
      </c>
      <c r="Q299" s="68">
        <v>0</v>
      </c>
      <c r="R299" s="68">
        <v>0.17</v>
      </c>
      <c r="S299" s="68">
        <f t="shared" si="52"/>
        <v>0.17</v>
      </c>
      <c r="T299" s="68">
        <v>0</v>
      </c>
      <c r="U299" s="69">
        <f t="shared" si="53"/>
        <v>0.17</v>
      </c>
      <c r="V299" s="1">
        <v>0</v>
      </c>
      <c r="W299" s="62">
        <f t="shared" si="54"/>
        <v>0.17</v>
      </c>
    </row>
    <row r="300" spans="1:23" ht="12.75" hidden="1" outlineLevel="1">
      <c r="A300" s="1" t="s">
        <v>1565</v>
      </c>
      <c r="C300" s="1" t="s">
        <v>1566</v>
      </c>
      <c r="D300" s="3" t="s">
        <v>1567</v>
      </c>
      <c r="E300" s="1">
        <v>0</v>
      </c>
      <c r="F300" s="1">
        <v>0</v>
      </c>
      <c r="G300" s="68">
        <f t="shared" si="49"/>
        <v>0</v>
      </c>
      <c r="H300" s="68">
        <v>0</v>
      </c>
      <c r="I300" s="68">
        <v>0</v>
      </c>
      <c r="J300" s="68">
        <v>0</v>
      </c>
      <c r="K300" s="68">
        <f t="shared" si="50"/>
        <v>0</v>
      </c>
      <c r="L300" s="68">
        <v>0</v>
      </c>
      <c r="M300" s="68">
        <v>0</v>
      </c>
      <c r="N300" s="68">
        <f t="shared" si="51"/>
        <v>0</v>
      </c>
      <c r="O300" s="68">
        <v>0</v>
      </c>
      <c r="P300" s="68">
        <v>4543320.12</v>
      </c>
      <c r="Q300" s="68">
        <v>7706553.57</v>
      </c>
      <c r="R300" s="68">
        <v>446210126.31</v>
      </c>
      <c r="S300" s="68">
        <f t="shared" si="52"/>
        <v>458460000</v>
      </c>
      <c r="T300" s="68">
        <v>0</v>
      </c>
      <c r="U300" s="69">
        <f t="shared" si="53"/>
        <v>458460000</v>
      </c>
      <c r="V300" s="1">
        <v>0</v>
      </c>
      <c r="W300" s="62">
        <f t="shared" si="54"/>
        <v>458460000</v>
      </c>
    </row>
    <row r="301" spans="1:23" ht="12.75" customHeight="1" collapsed="1">
      <c r="A301" s="58" t="s">
        <v>1568</v>
      </c>
      <c r="B301" s="57"/>
      <c r="C301" s="58" t="s">
        <v>1569</v>
      </c>
      <c r="D301" s="59"/>
      <c r="E301" s="60">
        <v>0</v>
      </c>
      <c r="F301" s="60">
        <v>0</v>
      </c>
      <c r="G301" s="66">
        <f t="shared" si="49"/>
        <v>0</v>
      </c>
      <c r="H301" s="66">
        <v>0</v>
      </c>
      <c r="I301" s="66">
        <v>0</v>
      </c>
      <c r="J301" s="66">
        <v>0</v>
      </c>
      <c r="K301" s="66">
        <f t="shared" si="50"/>
        <v>0</v>
      </c>
      <c r="L301" s="66">
        <v>0</v>
      </c>
      <c r="M301" s="66">
        <v>0</v>
      </c>
      <c r="N301" s="66">
        <f t="shared" si="51"/>
        <v>0</v>
      </c>
      <c r="O301" s="66">
        <v>0</v>
      </c>
      <c r="P301" s="66">
        <v>4543320.12</v>
      </c>
      <c r="Q301" s="66">
        <v>7706553.57</v>
      </c>
      <c r="R301" s="66">
        <v>446210126.48</v>
      </c>
      <c r="S301" s="66">
        <f t="shared" si="52"/>
        <v>458460000.17</v>
      </c>
      <c r="T301" s="66">
        <v>0</v>
      </c>
      <c r="U301" s="67">
        <f t="shared" si="53"/>
        <v>458460000.17</v>
      </c>
      <c r="V301" s="60">
        <v>0</v>
      </c>
      <c r="W301" s="65">
        <f t="shared" si="54"/>
        <v>458460000.17</v>
      </c>
    </row>
    <row r="302" spans="1:23" ht="12.75" customHeight="1">
      <c r="A302" s="3"/>
      <c r="B302" s="57"/>
      <c r="C302" s="58"/>
      <c r="D302" s="59"/>
      <c r="E302" s="60"/>
      <c r="F302" s="60"/>
      <c r="G302" s="66"/>
      <c r="H302" s="66"/>
      <c r="I302" s="66"/>
      <c r="J302" s="66"/>
      <c r="K302" s="66"/>
      <c r="L302" s="66"/>
      <c r="M302" s="66"/>
      <c r="N302" s="66"/>
      <c r="O302" s="66"/>
      <c r="P302" s="66"/>
      <c r="Q302" s="66"/>
      <c r="R302" s="66"/>
      <c r="S302" s="66"/>
      <c r="T302" s="66"/>
      <c r="U302" s="67"/>
      <c r="V302" s="60"/>
      <c r="W302" s="48"/>
    </row>
    <row r="303" spans="1:23" s="71" customFormat="1" ht="12.75" customHeight="1">
      <c r="A303" s="43"/>
      <c r="B303" s="54" t="s">
        <v>1570</v>
      </c>
      <c r="C303" s="55"/>
      <c r="D303" s="56"/>
      <c r="E303" s="35">
        <f aca="true" t="shared" si="55" ref="E303:W303">E296+E298+E301</f>
        <v>3096876</v>
      </c>
      <c r="F303" s="35">
        <f t="shared" si="55"/>
        <v>0</v>
      </c>
      <c r="G303" s="70">
        <f t="shared" si="55"/>
        <v>3096876</v>
      </c>
      <c r="H303" s="70">
        <f t="shared" si="55"/>
        <v>0</v>
      </c>
      <c r="I303" s="70">
        <f t="shared" si="55"/>
        <v>0</v>
      </c>
      <c r="J303" s="70">
        <f t="shared" si="55"/>
        <v>0</v>
      </c>
      <c r="K303" s="70">
        <f t="shared" si="55"/>
        <v>0</v>
      </c>
      <c r="L303" s="70">
        <f t="shared" si="55"/>
        <v>0</v>
      </c>
      <c r="M303" s="70">
        <f t="shared" si="55"/>
        <v>0</v>
      </c>
      <c r="N303" s="70">
        <f t="shared" si="55"/>
        <v>0</v>
      </c>
      <c r="O303" s="70">
        <f t="shared" si="55"/>
        <v>0</v>
      </c>
      <c r="P303" s="70">
        <f t="shared" si="55"/>
        <v>4543320.12</v>
      </c>
      <c r="Q303" s="70">
        <f t="shared" si="55"/>
        <v>7706553.57</v>
      </c>
      <c r="R303" s="70">
        <f t="shared" si="55"/>
        <v>456741642.75</v>
      </c>
      <c r="S303" s="70">
        <f t="shared" si="55"/>
        <v>468991516.44</v>
      </c>
      <c r="T303" s="70">
        <f t="shared" si="55"/>
        <v>0</v>
      </c>
      <c r="U303" s="72">
        <f t="shared" si="55"/>
        <v>472088392.44</v>
      </c>
      <c r="V303" s="35">
        <f t="shared" si="55"/>
        <v>0</v>
      </c>
      <c r="W303" s="35">
        <f t="shared" si="55"/>
        <v>472088392.44</v>
      </c>
    </row>
    <row r="304" spans="1:23" ht="12.75" customHeight="1">
      <c r="A304" s="3"/>
      <c r="B304" s="57"/>
      <c r="C304" s="58"/>
      <c r="D304" s="59"/>
      <c r="E304" s="60"/>
      <c r="F304" s="60"/>
      <c r="G304" s="66"/>
      <c r="H304" s="66"/>
      <c r="I304" s="66"/>
      <c r="J304" s="66"/>
      <c r="K304" s="66"/>
      <c r="L304" s="66"/>
      <c r="M304" s="66"/>
      <c r="N304" s="66"/>
      <c r="O304" s="66"/>
      <c r="P304" s="66"/>
      <c r="Q304" s="66"/>
      <c r="R304" s="66"/>
      <c r="S304" s="66"/>
      <c r="T304" s="66"/>
      <c r="U304" s="67"/>
      <c r="V304" s="60"/>
      <c r="W304" s="60"/>
    </row>
    <row r="305" spans="1:23" s="71" customFormat="1" ht="12.75" customHeight="1">
      <c r="A305" s="43"/>
      <c r="B305" s="54" t="s">
        <v>1571</v>
      </c>
      <c r="C305" s="55"/>
      <c r="D305" s="56"/>
      <c r="E305" s="35">
        <f aca="true" t="shared" si="56" ref="E305:W305">E292+E303</f>
        <v>201168822.74</v>
      </c>
      <c r="F305" s="35">
        <f t="shared" si="56"/>
        <v>16369585.600000001</v>
      </c>
      <c r="G305" s="70">
        <f t="shared" si="56"/>
        <v>217538408.34</v>
      </c>
      <c r="H305" s="70">
        <f t="shared" si="56"/>
        <v>9672646.61</v>
      </c>
      <c r="I305" s="70">
        <f t="shared" si="56"/>
        <v>9357.42</v>
      </c>
      <c r="J305" s="70">
        <f t="shared" si="56"/>
        <v>4752.86</v>
      </c>
      <c r="K305" s="70">
        <f t="shared" si="56"/>
        <v>14110.279999999999</v>
      </c>
      <c r="L305" s="70">
        <f t="shared" si="56"/>
        <v>0</v>
      </c>
      <c r="M305" s="70">
        <f t="shared" si="56"/>
        <v>118456186.72</v>
      </c>
      <c r="N305" s="70">
        <f t="shared" si="56"/>
        <v>118456186.72</v>
      </c>
      <c r="O305" s="70">
        <f t="shared" si="56"/>
        <v>8652602.06</v>
      </c>
      <c r="P305" s="70">
        <f t="shared" si="56"/>
        <v>12194574.780000001</v>
      </c>
      <c r="Q305" s="70">
        <f t="shared" si="56"/>
        <v>10779499.66</v>
      </c>
      <c r="R305" s="70">
        <f t="shared" si="56"/>
        <v>467846549.75</v>
      </c>
      <c r="S305" s="70">
        <f t="shared" si="56"/>
        <v>499473226.25</v>
      </c>
      <c r="T305" s="70">
        <f t="shared" si="56"/>
        <v>55388846.48999999</v>
      </c>
      <c r="U305" s="72">
        <f t="shared" si="56"/>
        <v>900543424.69</v>
      </c>
      <c r="V305" s="35">
        <f t="shared" si="56"/>
        <v>366107808.67999995</v>
      </c>
      <c r="W305" s="35">
        <f t="shared" si="56"/>
        <v>1358798366</v>
      </c>
    </row>
    <row r="306" spans="1:23" ht="12.75" customHeight="1">
      <c r="A306" s="3"/>
      <c r="B306" s="57"/>
      <c r="C306" s="58"/>
      <c r="D306" s="59"/>
      <c r="E306" s="60"/>
      <c r="F306" s="60"/>
      <c r="G306" s="66"/>
      <c r="H306" s="66"/>
      <c r="I306" s="66"/>
      <c r="J306" s="66"/>
      <c r="K306" s="66"/>
      <c r="L306" s="66"/>
      <c r="M306" s="66"/>
      <c r="N306" s="66"/>
      <c r="O306" s="66"/>
      <c r="P306" s="66"/>
      <c r="Q306" s="66"/>
      <c r="R306" s="66"/>
      <c r="S306" s="66"/>
      <c r="T306" s="66"/>
      <c r="U306" s="67"/>
      <c r="V306" s="60"/>
      <c r="W306" s="48"/>
    </row>
    <row r="307" spans="1:23" ht="12.75" customHeight="1">
      <c r="A307" s="3"/>
      <c r="B307" s="54" t="s">
        <v>1572</v>
      </c>
      <c r="C307" s="55"/>
      <c r="D307" s="56"/>
      <c r="E307" s="60"/>
      <c r="F307" s="60"/>
      <c r="G307" s="66"/>
      <c r="H307" s="66"/>
      <c r="I307" s="66"/>
      <c r="J307" s="66"/>
      <c r="K307" s="66"/>
      <c r="L307" s="66"/>
      <c r="M307" s="66"/>
      <c r="N307" s="66"/>
      <c r="O307" s="66"/>
      <c r="P307" s="66"/>
      <c r="Q307" s="66"/>
      <c r="R307" s="66"/>
      <c r="S307" s="66"/>
      <c r="T307" s="66"/>
      <c r="U307" s="67"/>
      <c r="V307" s="60"/>
      <c r="W307" s="48"/>
    </row>
    <row r="308" spans="1:23" ht="12.75" customHeight="1">
      <c r="A308" s="3"/>
      <c r="B308" s="42"/>
      <c r="C308" s="55"/>
      <c r="D308" s="56"/>
      <c r="E308" s="60"/>
      <c r="F308" s="60"/>
      <c r="G308" s="66"/>
      <c r="H308" s="66"/>
      <c r="I308" s="66"/>
      <c r="J308" s="66"/>
      <c r="K308" s="66"/>
      <c r="L308" s="66"/>
      <c r="M308" s="66"/>
      <c r="N308" s="66"/>
      <c r="O308" s="66"/>
      <c r="P308" s="66"/>
      <c r="Q308" s="66"/>
      <c r="R308" s="66"/>
      <c r="S308" s="66"/>
      <c r="T308" s="66"/>
      <c r="U308" s="67"/>
      <c r="V308" s="60"/>
      <c r="W308" s="48"/>
    </row>
    <row r="309" spans="1:23" ht="12.75" customHeight="1">
      <c r="A309" s="58"/>
      <c r="B309" s="57" t="s">
        <v>1573</v>
      </c>
      <c r="C309" s="5"/>
      <c r="D309" s="59"/>
      <c r="E309" s="60">
        <v>0</v>
      </c>
      <c r="F309" s="60">
        <v>0</v>
      </c>
      <c r="G309" s="66">
        <f>E309+F309</f>
        <v>0</v>
      </c>
      <c r="H309" s="66">
        <v>0</v>
      </c>
      <c r="I309" s="66">
        <v>0</v>
      </c>
      <c r="J309" s="66">
        <v>0</v>
      </c>
      <c r="K309" s="66">
        <f>I309+J309</f>
        <v>0</v>
      </c>
      <c r="L309" s="66">
        <v>0</v>
      </c>
      <c r="M309" s="66">
        <v>0</v>
      </c>
      <c r="N309" s="66">
        <f>L309+M309</f>
        <v>0</v>
      </c>
      <c r="O309" s="66">
        <v>0</v>
      </c>
      <c r="P309" s="66">
        <v>0</v>
      </c>
      <c r="Q309" s="66">
        <v>0</v>
      </c>
      <c r="R309" s="66">
        <f>R219-R305</f>
        <v>1177275385.6599998</v>
      </c>
      <c r="S309" s="66">
        <f>O309+P309+Q309+R309</f>
        <v>1177275385.6599998</v>
      </c>
      <c r="T309" s="66">
        <v>0</v>
      </c>
      <c r="U309" s="67">
        <f>G309+H309+K309+N309+S309+T309</f>
        <v>1177275385.6599998</v>
      </c>
      <c r="V309" s="60">
        <v>0</v>
      </c>
      <c r="W309" s="65">
        <f>U309+V309</f>
        <v>1177275385.6599998</v>
      </c>
    </row>
    <row r="310" spans="1:23" ht="12.75" customHeight="1" hidden="1">
      <c r="A310" s="58"/>
      <c r="B310" s="57"/>
      <c r="C310" s="5"/>
      <c r="D310" s="59"/>
      <c r="E310" s="60">
        <v>0</v>
      </c>
      <c r="F310" s="60">
        <v>0</v>
      </c>
      <c r="G310" s="66">
        <f>E310+F310</f>
        <v>0</v>
      </c>
      <c r="H310" s="66">
        <v>0</v>
      </c>
      <c r="I310" s="66">
        <v>0</v>
      </c>
      <c r="J310" s="66">
        <v>0</v>
      </c>
      <c r="K310" s="66">
        <f>I310+J310</f>
        <v>0</v>
      </c>
      <c r="L310" s="66">
        <v>0</v>
      </c>
      <c r="M310" s="66">
        <v>0</v>
      </c>
      <c r="N310" s="66">
        <f>L310+M310</f>
        <v>0</v>
      </c>
      <c r="O310" s="66">
        <v>0</v>
      </c>
      <c r="P310" s="66">
        <v>0</v>
      </c>
      <c r="Q310" s="66">
        <v>0</v>
      </c>
      <c r="R310" s="66">
        <v>0</v>
      </c>
      <c r="S310" s="66">
        <f>O310+P310+Q310+R310</f>
        <v>0</v>
      </c>
      <c r="T310" s="66">
        <v>0</v>
      </c>
      <c r="U310" s="67">
        <f>G310+H310+K310+N310+S310+T310</f>
        <v>0</v>
      </c>
      <c r="V310" s="65" t="e">
        <f>V219-V305</f>
        <v>#REF!</v>
      </c>
      <c r="W310" s="65" t="e">
        <f>U310+V310</f>
        <v>#REF!</v>
      </c>
    </row>
    <row r="311" spans="1:23" ht="12.75" customHeight="1">
      <c r="A311" s="58"/>
      <c r="B311" s="57" t="s">
        <v>1574</v>
      </c>
      <c r="C311" s="76"/>
      <c r="D311" s="59"/>
      <c r="E311" s="60"/>
      <c r="F311" s="60"/>
      <c r="G311" s="66"/>
      <c r="H311" s="66"/>
      <c r="I311" s="66"/>
      <c r="J311" s="66"/>
      <c r="K311" s="66"/>
      <c r="L311" s="66"/>
      <c r="M311" s="66"/>
      <c r="N311" s="66"/>
      <c r="O311" s="66"/>
      <c r="P311" s="66"/>
      <c r="Q311" s="66"/>
      <c r="R311" s="66"/>
      <c r="S311" s="66"/>
      <c r="T311" s="66"/>
      <c r="U311" s="67"/>
      <c r="V311" s="60"/>
      <c r="W311" s="48"/>
    </row>
    <row r="312" spans="1:23" ht="12.75" customHeight="1">
      <c r="A312" s="58"/>
      <c r="B312" s="57" t="s">
        <v>1575</v>
      </c>
      <c r="C312" s="5"/>
      <c r="D312" s="59"/>
      <c r="E312" s="60">
        <v>0</v>
      </c>
      <c r="F312" s="60">
        <v>0</v>
      </c>
      <c r="G312" s="66">
        <f>E312+F312</f>
        <v>0</v>
      </c>
      <c r="H312" s="66">
        <v>0</v>
      </c>
      <c r="I312" s="66">
        <v>0</v>
      </c>
      <c r="J312" s="66">
        <f>J219-J305</f>
        <v>72849101.05</v>
      </c>
      <c r="K312" s="66">
        <f>I312+J312</f>
        <v>72849101.05</v>
      </c>
      <c r="L312" s="66">
        <v>0</v>
      </c>
      <c r="M312" s="66">
        <f>M219-M305</f>
        <v>524921612.8799999</v>
      </c>
      <c r="N312" s="66">
        <f>L312+M312</f>
        <v>524921612.8799999</v>
      </c>
      <c r="O312" s="66">
        <v>0</v>
      </c>
      <c r="P312" s="66">
        <v>0</v>
      </c>
      <c r="Q312" s="66">
        <v>0</v>
      </c>
      <c r="R312" s="66">
        <v>0</v>
      </c>
      <c r="S312" s="66">
        <f>O312+P312+Q312+R312</f>
        <v>0</v>
      </c>
      <c r="T312" s="66">
        <v>0</v>
      </c>
      <c r="U312" s="67">
        <f>G312+H312+K312+N312+S312+T312</f>
        <v>597770713.9299998</v>
      </c>
      <c r="V312" s="60">
        <v>0</v>
      </c>
      <c r="W312" s="65">
        <f>U312+V312</f>
        <v>597770713.9299998</v>
      </c>
    </row>
    <row r="313" spans="1:23" ht="12.75" customHeight="1">
      <c r="A313" s="58"/>
      <c r="B313" s="57" t="s">
        <v>1576</v>
      </c>
      <c r="C313" s="76"/>
      <c r="D313" s="59"/>
      <c r="E313" s="60">
        <v>0</v>
      </c>
      <c r="F313" s="60">
        <v>0</v>
      </c>
      <c r="G313" s="66">
        <f>E313+F313</f>
        <v>0</v>
      </c>
      <c r="H313" s="66">
        <f>H219-H305</f>
        <v>104354726.22999997</v>
      </c>
      <c r="I313" s="66">
        <v>0</v>
      </c>
      <c r="J313" s="66">
        <v>0</v>
      </c>
      <c r="K313" s="66">
        <f>I313+J313</f>
        <v>0</v>
      </c>
      <c r="L313" s="66">
        <v>0</v>
      </c>
      <c r="M313" s="66">
        <v>0</v>
      </c>
      <c r="N313" s="66">
        <f>L313+M313</f>
        <v>0</v>
      </c>
      <c r="O313" s="66">
        <v>0</v>
      </c>
      <c r="P313" s="66">
        <f>P219-P305</f>
        <v>26234080.730000004</v>
      </c>
      <c r="Q313" s="66">
        <f>Q219-Q305</f>
        <v>16603451.609999988</v>
      </c>
      <c r="R313" s="66">
        <v>0</v>
      </c>
      <c r="S313" s="66">
        <f>O313+P313+Q313+R313</f>
        <v>42837532.33999999</v>
      </c>
      <c r="T313" s="66">
        <v>0</v>
      </c>
      <c r="U313" s="67">
        <f>G313+H313+K313+N313+S313+T313</f>
        <v>147192258.56999996</v>
      </c>
      <c r="V313" s="60">
        <v>0</v>
      </c>
      <c r="W313" s="65">
        <f>U313+V313</f>
        <v>147192258.56999996</v>
      </c>
    </row>
    <row r="314" spans="1:23" ht="12.75" customHeight="1">
      <c r="A314" s="58"/>
      <c r="B314" s="57" t="s">
        <v>774</v>
      </c>
      <c r="C314" s="5"/>
      <c r="D314" s="59"/>
      <c r="E314" s="60">
        <f>E219-E305</f>
        <v>293270731.68000025</v>
      </c>
      <c r="F314" s="60">
        <f>F219-F305</f>
        <v>-222477.38000003435</v>
      </c>
      <c r="G314" s="66">
        <f>E314+F314</f>
        <v>293048254.3000002</v>
      </c>
      <c r="H314" s="66">
        <v>0</v>
      </c>
      <c r="I314" s="66">
        <f>I219-I305</f>
        <v>3246149.4</v>
      </c>
      <c r="J314" s="66">
        <v>0</v>
      </c>
      <c r="K314" s="66">
        <f>I314+J314</f>
        <v>3246149.4</v>
      </c>
      <c r="L314" s="66">
        <f>L219-L305</f>
        <v>108938822.39</v>
      </c>
      <c r="M314" s="66">
        <v>0</v>
      </c>
      <c r="N314" s="66">
        <f>L314+M314</f>
        <v>108938822.39</v>
      </c>
      <c r="O314" s="66">
        <f>O219-O305</f>
        <v>130266843.14000002</v>
      </c>
      <c r="P314" s="66">
        <v>0</v>
      </c>
      <c r="Q314" s="66">
        <v>0</v>
      </c>
      <c r="R314" s="66">
        <v>0</v>
      </c>
      <c r="S314" s="66">
        <f>O314+P314+Q314+R314</f>
        <v>130266843.14000002</v>
      </c>
      <c r="T314" s="66">
        <f>T219-T305</f>
        <v>0</v>
      </c>
      <c r="U314" s="67">
        <f>G314+H314+K314+N314+S314+T314</f>
        <v>535500069.23000014</v>
      </c>
      <c r="V314" s="60">
        <v>0</v>
      </c>
      <c r="W314" s="65">
        <f>U314+V314</f>
        <v>535500069.23000014</v>
      </c>
    </row>
    <row r="315" spans="1:23" ht="12.75" customHeight="1">
      <c r="A315" s="43"/>
      <c r="B315" s="50"/>
      <c r="C315" s="55"/>
      <c r="D315" s="56"/>
      <c r="E315" s="35"/>
      <c r="F315" s="35"/>
      <c r="G315" s="70"/>
      <c r="H315" s="70"/>
      <c r="I315" s="70"/>
      <c r="J315" s="70"/>
      <c r="K315" s="70"/>
      <c r="L315" s="70"/>
      <c r="M315" s="70"/>
      <c r="N315" s="70"/>
      <c r="O315" s="70"/>
      <c r="P315" s="70"/>
      <c r="Q315" s="70"/>
      <c r="R315" s="70"/>
      <c r="S315" s="70"/>
      <c r="T315" s="70"/>
      <c r="U315" s="72"/>
      <c r="V315" s="35"/>
      <c r="W315" s="48"/>
    </row>
    <row r="316" spans="1:23" s="71" customFormat="1" ht="12.75" customHeight="1">
      <c r="A316" s="43"/>
      <c r="B316" s="54" t="s">
        <v>1577</v>
      </c>
      <c r="C316" s="55"/>
      <c r="D316" s="56"/>
      <c r="E316" s="35">
        <f aca="true" t="shared" si="57" ref="E316:W316">+E309+E310+E312+E313+E314</f>
        <v>293270731.68000025</v>
      </c>
      <c r="F316" s="35">
        <f t="shared" si="57"/>
        <v>-222477.38000003435</v>
      </c>
      <c r="G316" s="70">
        <f t="shared" si="57"/>
        <v>293048254.3000002</v>
      </c>
      <c r="H316" s="70">
        <f t="shared" si="57"/>
        <v>104354726.22999997</v>
      </c>
      <c r="I316" s="70">
        <f t="shared" si="57"/>
        <v>3246149.4</v>
      </c>
      <c r="J316" s="70">
        <f t="shared" si="57"/>
        <v>72849101.05</v>
      </c>
      <c r="K316" s="70">
        <f t="shared" si="57"/>
        <v>76095250.45</v>
      </c>
      <c r="L316" s="70">
        <f t="shared" si="57"/>
        <v>108938822.39</v>
      </c>
      <c r="M316" s="70">
        <f t="shared" si="57"/>
        <v>524921612.8799999</v>
      </c>
      <c r="N316" s="70">
        <f t="shared" si="57"/>
        <v>633860435.2699999</v>
      </c>
      <c r="O316" s="70">
        <f t="shared" si="57"/>
        <v>130266843.14000002</v>
      </c>
      <c r="P316" s="70">
        <f t="shared" si="57"/>
        <v>26234080.730000004</v>
      </c>
      <c r="Q316" s="70">
        <f t="shared" si="57"/>
        <v>16603451.609999988</v>
      </c>
      <c r="R316" s="70">
        <f t="shared" si="57"/>
        <v>1177275385.6599998</v>
      </c>
      <c r="S316" s="70">
        <f t="shared" si="57"/>
        <v>1350379761.1399999</v>
      </c>
      <c r="T316" s="70">
        <f t="shared" si="57"/>
        <v>0</v>
      </c>
      <c r="U316" s="72">
        <f t="shared" si="57"/>
        <v>2457738427.39</v>
      </c>
      <c r="V316" s="35" t="e">
        <f t="shared" si="57"/>
        <v>#REF!</v>
      </c>
      <c r="W316" s="35" t="e">
        <f t="shared" si="57"/>
        <v>#REF!</v>
      </c>
    </row>
    <row r="317" spans="1:23" ht="12.75" customHeight="1">
      <c r="A317" s="3"/>
      <c r="B317" s="57"/>
      <c r="C317" s="58"/>
      <c r="D317" s="59"/>
      <c r="E317" s="60"/>
      <c r="F317" s="60"/>
      <c r="G317" s="60"/>
      <c r="H317" s="60"/>
      <c r="I317" s="60"/>
      <c r="J317" s="60"/>
      <c r="K317" s="60"/>
      <c r="L317" s="60"/>
      <c r="M317" s="60"/>
      <c r="N317" s="60"/>
      <c r="O317" s="60"/>
      <c r="P317" s="60"/>
      <c r="Q317" s="60"/>
      <c r="R317" s="60"/>
      <c r="S317" s="60"/>
      <c r="T317" s="60"/>
      <c r="U317" s="61"/>
      <c r="V317" s="60"/>
      <c r="W317" s="60"/>
    </row>
    <row r="318" spans="1:23" s="71" customFormat="1" ht="12.75" customHeight="1">
      <c r="A318" s="43"/>
      <c r="B318" s="54" t="s">
        <v>1578</v>
      </c>
      <c r="C318" s="55"/>
      <c r="D318" s="56"/>
      <c r="E318" s="35">
        <f aca="true" t="shared" si="58" ref="E318:W318">+E305+E316</f>
        <v>494439554.42000026</v>
      </c>
      <c r="F318" s="35">
        <f t="shared" si="58"/>
        <v>16147108.219999967</v>
      </c>
      <c r="G318" s="73">
        <f t="shared" si="58"/>
        <v>510586662.6400002</v>
      </c>
      <c r="H318" s="73">
        <f t="shared" si="58"/>
        <v>114027372.83999997</v>
      </c>
      <c r="I318" s="73">
        <f t="shared" si="58"/>
        <v>3255506.82</v>
      </c>
      <c r="J318" s="73">
        <f t="shared" si="58"/>
        <v>72853853.91</v>
      </c>
      <c r="K318" s="73">
        <f t="shared" si="58"/>
        <v>76109360.73</v>
      </c>
      <c r="L318" s="73">
        <f t="shared" si="58"/>
        <v>108938822.39</v>
      </c>
      <c r="M318" s="73">
        <f t="shared" si="58"/>
        <v>643377799.5999999</v>
      </c>
      <c r="N318" s="73">
        <f t="shared" si="58"/>
        <v>752316621.9899999</v>
      </c>
      <c r="O318" s="73">
        <f t="shared" si="58"/>
        <v>138919445.20000002</v>
      </c>
      <c r="P318" s="73">
        <f t="shared" si="58"/>
        <v>38428655.510000005</v>
      </c>
      <c r="Q318" s="73">
        <f t="shared" si="58"/>
        <v>27382951.26999999</v>
      </c>
      <c r="R318" s="73">
        <f t="shared" si="58"/>
        <v>1645121935.4099998</v>
      </c>
      <c r="S318" s="73">
        <f t="shared" si="58"/>
        <v>1849852987.3899999</v>
      </c>
      <c r="T318" s="73">
        <f t="shared" si="58"/>
        <v>55388846.48999999</v>
      </c>
      <c r="U318" s="74">
        <f t="shared" si="58"/>
        <v>3358281852.08</v>
      </c>
      <c r="V318" s="35" t="e">
        <f t="shared" si="58"/>
        <v>#REF!</v>
      </c>
      <c r="W318" s="35" t="e">
        <f t="shared" si="58"/>
        <v>#REF!</v>
      </c>
    </row>
    <row r="319" spans="1:22" ht="12.75">
      <c r="A319" s="3"/>
      <c r="C319" s="3"/>
      <c r="E319" s="3"/>
      <c r="F319" s="5"/>
      <c r="G319" s="3"/>
      <c r="H319" s="3"/>
      <c r="I319" s="3"/>
      <c r="J319" s="5"/>
      <c r="K319" s="3"/>
      <c r="L319" s="5"/>
      <c r="M319" s="43"/>
      <c r="N319" s="3"/>
      <c r="O319" s="3"/>
      <c r="P319" s="3"/>
      <c r="Q319" s="3"/>
      <c r="R319" s="3"/>
      <c r="S319" s="3"/>
      <c r="T319" s="3"/>
      <c r="U319" s="77"/>
      <c r="V319" s="3"/>
    </row>
    <row r="320" spans="5:18" ht="12.75">
      <c r="E320" s="5"/>
      <c r="F320" s="5"/>
      <c r="I320" s="5"/>
      <c r="J320" s="5"/>
      <c r="L320" s="5"/>
      <c r="Q320" s="5"/>
      <c r="R320" s="5"/>
    </row>
    <row r="321" spans="5:18" ht="12.75">
      <c r="E321" s="5"/>
      <c r="F321" s="5"/>
      <c r="I321" s="5"/>
      <c r="J321" s="5"/>
      <c r="L321" s="5"/>
      <c r="M321" s="3"/>
      <c r="O321" s="5"/>
      <c r="P321" s="5"/>
      <c r="Q321" s="5"/>
      <c r="R321" s="5"/>
    </row>
    <row r="322" spans="5:18" ht="12.75">
      <c r="E322" s="5"/>
      <c r="F322" s="5"/>
      <c r="I322" s="5"/>
      <c r="J322" s="5"/>
      <c r="L322" s="5"/>
      <c r="M322" s="43"/>
      <c r="O322" s="5"/>
      <c r="P322" s="5"/>
      <c r="Q322" s="5"/>
      <c r="R322" s="5"/>
    </row>
    <row r="323" spans="5:18" ht="12.75">
      <c r="E323" s="5"/>
      <c r="F323" s="5"/>
      <c r="I323" s="5"/>
      <c r="J323" s="5"/>
      <c r="L323" s="5"/>
      <c r="M323" s="3"/>
      <c r="O323" s="5"/>
      <c r="P323" s="5"/>
      <c r="Q323" s="5"/>
      <c r="R323" s="5"/>
    </row>
    <row r="324" spans="5:18" ht="12.75">
      <c r="E324" s="5"/>
      <c r="F324" s="5"/>
      <c r="I324" s="5"/>
      <c r="J324" s="5"/>
      <c r="L324" s="5"/>
      <c r="M324" s="43"/>
      <c r="O324" s="5"/>
      <c r="P324" s="5"/>
      <c r="Q324" s="5"/>
      <c r="R324" s="5"/>
    </row>
    <row r="325" spans="5:18" ht="12.75">
      <c r="E325" s="5"/>
      <c r="F325" s="5"/>
      <c r="I325" s="5"/>
      <c r="J325" s="5"/>
      <c r="L325" s="5"/>
      <c r="M325" s="3"/>
      <c r="O325" s="5"/>
      <c r="P325" s="5"/>
      <c r="Q325" s="5"/>
      <c r="R325" s="5"/>
    </row>
    <row r="326" spans="5:18" ht="12.75">
      <c r="E326" s="5"/>
      <c r="F326" s="5"/>
      <c r="I326" s="5"/>
      <c r="J326" s="5"/>
      <c r="L326" s="5"/>
      <c r="M326" s="3"/>
      <c r="O326" s="5"/>
      <c r="P326" s="5"/>
      <c r="Q326" s="5"/>
      <c r="R326" s="5"/>
    </row>
    <row r="327" spans="5:18" ht="12.75">
      <c r="E327" s="5"/>
      <c r="F327" s="5"/>
      <c r="I327" s="5"/>
      <c r="J327" s="5"/>
      <c r="L327" s="5"/>
      <c r="M327" s="3"/>
      <c r="O327" s="5"/>
      <c r="P327" s="5"/>
      <c r="Q327" s="5"/>
      <c r="R327" s="5"/>
    </row>
    <row r="328" spans="5:18" ht="12.75">
      <c r="E328" s="5"/>
      <c r="F328" s="5"/>
      <c r="I328" s="5"/>
      <c r="J328" s="5"/>
      <c r="L328" s="5"/>
      <c r="M328" s="43"/>
      <c r="O328" s="5"/>
      <c r="P328" s="5"/>
      <c r="Q328" s="5"/>
      <c r="R328" s="5"/>
    </row>
    <row r="329" spans="5:18" ht="12.75">
      <c r="E329" s="5"/>
      <c r="F329" s="5"/>
      <c r="I329" s="5"/>
      <c r="J329" s="5"/>
      <c r="L329" s="5"/>
      <c r="M329" s="43"/>
      <c r="O329" s="5"/>
      <c r="P329" s="5"/>
      <c r="Q329" s="5"/>
      <c r="R329" s="5"/>
    </row>
    <row r="330" spans="5:18" ht="12.75">
      <c r="E330" s="5"/>
      <c r="F330" s="5"/>
      <c r="I330" s="5"/>
      <c r="J330" s="5"/>
      <c r="L330" s="5"/>
      <c r="M330" s="43"/>
      <c r="O330" s="5"/>
      <c r="P330" s="5"/>
      <c r="Q330" s="5"/>
      <c r="R330" s="5"/>
    </row>
    <row r="331" spans="5:18" ht="12.75">
      <c r="E331" s="5"/>
      <c r="F331" s="5"/>
      <c r="I331" s="5"/>
      <c r="J331" s="5"/>
      <c r="L331" s="5"/>
      <c r="M331" s="43"/>
      <c r="O331" s="5"/>
      <c r="P331" s="5"/>
      <c r="Q331" s="5"/>
      <c r="R331" s="5"/>
    </row>
    <row r="332" spans="5:18" ht="12.75">
      <c r="E332" s="5"/>
      <c r="F332" s="5"/>
      <c r="I332" s="5"/>
      <c r="J332" s="5"/>
      <c r="L332" s="5"/>
      <c r="M332" s="43"/>
      <c r="O332" s="5"/>
      <c r="P332" s="5"/>
      <c r="Q332" s="5"/>
      <c r="R332" s="5"/>
    </row>
    <row r="333" spans="5:18" ht="12.75">
      <c r="E333" s="5"/>
      <c r="F333" s="5"/>
      <c r="I333" s="5"/>
      <c r="J333" s="5"/>
      <c r="L333" s="5"/>
      <c r="M333" s="43"/>
      <c r="O333" s="5"/>
      <c r="P333" s="5"/>
      <c r="Q333" s="5"/>
      <c r="R333" s="5"/>
    </row>
    <row r="334" spans="5:18" ht="12.75">
      <c r="E334" s="5"/>
      <c r="F334" s="5"/>
      <c r="I334" s="5"/>
      <c r="J334" s="5"/>
      <c r="L334" s="5"/>
      <c r="M334" s="43"/>
      <c r="O334" s="5"/>
      <c r="P334" s="5"/>
      <c r="Q334" s="5"/>
      <c r="R334" s="5"/>
    </row>
    <row r="335" spans="5:18" ht="12.75">
      <c r="E335" s="5"/>
      <c r="F335" s="5"/>
      <c r="I335" s="5"/>
      <c r="J335" s="5"/>
      <c r="L335" s="5"/>
      <c r="M335" s="43"/>
      <c r="O335" s="5"/>
      <c r="P335" s="5"/>
      <c r="Q335" s="5"/>
      <c r="R335" s="5"/>
    </row>
    <row r="336" spans="5:18" ht="12.75">
      <c r="E336" s="5"/>
      <c r="F336" s="5"/>
      <c r="I336" s="5"/>
      <c r="J336" s="5"/>
      <c r="L336" s="5"/>
      <c r="M336" s="3"/>
      <c r="O336" s="5"/>
      <c r="P336" s="5"/>
      <c r="Q336" s="5"/>
      <c r="R336" s="5"/>
    </row>
    <row r="337" spans="5:18" ht="12.75">
      <c r="E337" s="5"/>
      <c r="F337" s="5"/>
      <c r="I337" s="5"/>
      <c r="J337" s="5"/>
      <c r="L337" s="5"/>
      <c r="M337" s="43"/>
      <c r="O337" s="5"/>
      <c r="P337" s="5"/>
      <c r="Q337" s="5"/>
      <c r="R337" s="5"/>
    </row>
    <row r="338" spans="5:18" ht="12.75">
      <c r="E338" s="5"/>
      <c r="F338" s="5"/>
      <c r="I338" s="5"/>
      <c r="J338" s="5"/>
      <c r="L338" s="5"/>
      <c r="M338" s="3"/>
      <c r="O338" s="5"/>
      <c r="P338" s="5"/>
      <c r="Q338" s="5"/>
      <c r="R338" s="5"/>
    </row>
    <row r="339" spans="5:18" ht="12.75">
      <c r="E339" s="5"/>
      <c r="F339" s="5"/>
      <c r="I339" s="5"/>
      <c r="J339" s="5"/>
      <c r="L339" s="5"/>
      <c r="O339" s="5"/>
      <c r="P339" s="5"/>
      <c r="Q339" s="5"/>
      <c r="R339" s="5"/>
    </row>
    <row r="340" spans="5:18" ht="12.75">
      <c r="E340" s="5"/>
      <c r="F340" s="5"/>
      <c r="I340" s="5"/>
      <c r="J340" s="5"/>
      <c r="L340" s="5"/>
      <c r="O340" s="5"/>
      <c r="P340" s="5"/>
      <c r="Q340" s="5"/>
      <c r="R340" s="5"/>
    </row>
    <row r="341" spans="5:18" ht="12.75">
      <c r="E341" s="5"/>
      <c r="F341" s="5"/>
      <c r="I341" s="5"/>
      <c r="J341" s="5"/>
      <c r="L341" s="5"/>
      <c r="O341" s="5"/>
      <c r="P341" s="5"/>
      <c r="Q341" s="5"/>
      <c r="R341" s="5"/>
    </row>
    <row r="342" spans="5:18" ht="12.75">
      <c r="E342" s="5"/>
      <c r="F342" s="5"/>
      <c r="I342" s="5"/>
      <c r="J342" s="5"/>
      <c r="L342" s="5"/>
      <c r="O342" s="5"/>
      <c r="P342" s="5"/>
      <c r="Q342" s="5"/>
      <c r="R342" s="5"/>
    </row>
    <row r="343" spans="5:18" ht="12.75">
      <c r="E343" s="5"/>
      <c r="F343" s="5"/>
      <c r="I343" s="5"/>
      <c r="J343" s="5"/>
      <c r="L343" s="5"/>
      <c r="O343" s="5"/>
      <c r="P343" s="5"/>
      <c r="Q343" s="5"/>
      <c r="R343" s="5"/>
    </row>
    <row r="344" spans="5:18" ht="12.75">
      <c r="E344" s="5"/>
      <c r="F344" s="5"/>
      <c r="I344" s="5"/>
      <c r="J344" s="5"/>
      <c r="L344" s="5"/>
      <c r="O344" s="5"/>
      <c r="P344" s="5"/>
      <c r="Q344" s="5"/>
      <c r="R344" s="5"/>
    </row>
    <row r="345" spans="5:18" ht="12.75">
      <c r="E345" s="5"/>
      <c r="F345" s="5"/>
      <c r="I345" s="5"/>
      <c r="J345" s="5"/>
      <c r="L345" s="5"/>
      <c r="O345" s="5"/>
      <c r="P345" s="5"/>
      <c r="Q345" s="5"/>
      <c r="R345" s="5"/>
    </row>
    <row r="346" spans="5:18" ht="12.75">
      <c r="E346" s="5"/>
      <c r="F346" s="5"/>
      <c r="I346" s="5"/>
      <c r="J346" s="5"/>
      <c r="L346" s="5"/>
      <c r="O346" s="5"/>
      <c r="P346" s="5"/>
      <c r="Q346" s="5"/>
      <c r="R346" s="5"/>
    </row>
    <row r="347" spans="5:18" ht="12.75">
      <c r="E347" s="5"/>
      <c r="F347" s="5"/>
      <c r="I347" s="5"/>
      <c r="J347" s="5"/>
      <c r="L347" s="5"/>
      <c r="O347" s="5"/>
      <c r="P347" s="5"/>
      <c r="Q347" s="5"/>
      <c r="R347" s="5"/>
    </row>
    <row r="348" spans="5:18" ht="12.75">
      <c r="E348" s="5"/>
      <c r="F348" s="5"/>
      <c r="I348" s="5"/>
      <c r="J348" s="5"/>
      <c r="L348" s="5"/>
      <c r="O348" s="5"/>
      <c r="P348" s="5"/>
      <c r="Q348" s="5"/>
      <c r="R348" s="5"/>
    </row>
    <row r="349" spans="5:18" ht="12.75">
      <c r="E349" s="5"/>
      <c r="F349" s="5"/>
      <c r="I349" s="5"/>
      <c r="J349" s="5"/>
      <c r="L349" s="5"/>
      <c r="O349" s="5"/>
      <c r="P349" s="5"/>
      <c r="Q349" s="5"/>
      <c r="R349" s="5"/>
    </row>
    <row r="350" spans="5:18" ht="12.75">
      <c r="E350" s="5"/>
      <c r="F350" s="5"/>
      <c r="I350" s="5"/>
      <c r="J350" s="5"/>
      <c r="L350" s="5"/>
      <c r="O350" s="5"/>
      <c r="P350" s="5"/>
      <c r="Q350" s="5"/>
      <c r="R350" s="5"/>
    </row>
    <row r="351" spans="5:18" ht="12.75">
      <c r="E351" s="5"/>
      <c r="F351" s="5"/>
      <c r="I351" s="5"/>
      <c r="J351" s="5"/>
      <c r="L351" s="5"/>
      <c r="O351" s="5"/>
      <c r="P351" s="5"/>
      <c r="Q351" s="5"/>
      <c r="R351" s="5"/>
    </row>
    <row r="352" spans="5:18" ht="12.75">
      <c r="E352" s="5"/>
      <c r="F352" s="5"/>
      <c r="I352" s="5"/>
      <c r="J352" s="5"/>
      <c r="L352" s="5"/>
      <c r="O352" s="5"/>
      <c r="P352" s="5"/>
      <c r="Q352" s="5"/>
      <c r="R352" s="5"/>
    </row>
    <row r="353" spans="5:18" ht="12.75">
      <c r="E353" s="5"/>
      <c r="F353" s="5"/>
      <c r="I353" s="5"/>
      <c r="J353" s="5"/>
      <c r="L353" s="5"/>
      <c r="O353" s="5"/>
      <c r="P353" s="5"/>
      <c r="Q353" s="5"/>
      <c r="R353" s="5"/>
    </row>
    <row r="354" spans="5:18" ht="12.75">
      <c r="E354" s="5"/>
      <c r="F354" s="5"/>
      <c r="I354" s="5"/>
      <c r="J354" s="5"/>
      <c r="L354" s="5"/>
      <c r="O354" s="5"/>
      <c r="P354" s="5"/>
      <c r="Q354" s="5"/>
      <c r="R354" s="5"/>
    </row>
    <row r="355" spans="5:18" ht="12.75">
      <c r="E355" s="5"/>
      <c r="F355" s="5"/>
      <c r="I355" s="5"/>
      <c r="J355" s="5"/>
      <c r="L355" s="5"/>
      <c r="O355" s="5"/>
      <c r="P355" s="5"/>
      <c r="Q355" s="5"/>
      <c r="R355" s="5"/>
    </row>
    <row r="356" spans="5:18" ht="12.75">
      <c r="E356" s="5"/>
      <c r="F356" s="5"/>
      <c r="I356" s="5"/>
      <c r="J356" s="5"/>
      <c r="L356" s="5"/>
      <c r="O356" s="5"/>
      <c r="P356" s="5"/>
      <c r="Q356" s="5"/>
      <c r="R356" s="5"/>
    </row>
    <row r="357" spans="5:18" ht="12.75">
      <c r="E357" s="5"/>
      <c r="F357" s="5"/>
      <c r="I357" s="5"/>
      <c r="J357" s="5"/>
      <c r="L357" s="5"/>
      <c r="O357" s="5"/>
      <c r="P357" s="5"/>
      <c r="Q357" s="5"/>
      <c r="R357" s="5"/>
    </row>
    <row r="358" spans="5:18" ht="12.75">
      <c r="E358" s="5"/>
      <c r="F358" s="5"/>
      <c r="I358" s="5"/>
      <c r="J358" s="5"/>
      <c r="L358" s="5"/>
      <c r="O358" s="5"/>
      <c r="P358" s="5"/>
      <c r="Q358" s="5"/>
      <c r="R358" s="5"/>
    </row>
    <row r="359" spans="5:18" ht="12.75">
      <c r="E359" s="5"/>
      <c r="F359" s="5"/>
      <c r="I359" s="5"/>
      <c r="J359" s="5"/>
      <c r="L359" s="5"/>
      <c r="O359" s="5"/>
      <c r="P359" s="5"/>
      <c r="Q359" s="5"/>
      <c r="R359" s="5"/>
    </row>
    <row r="360" spans="5:18" ht="12.75">
      <c r="E360" s="5"/>
      <c r="F360" s="5"/>
      <c r="I360" s="5"/>
      <c r="J360" s="5"/>
      <c r="L360" s="5"/>
      <c r="O360" s="5"/>
      <c r="P360" s="5"/>
      <c r="Q360" s="5"/>
      <c r="R360" s="5"/>
    </row>
    <row r="361" spans="5:18" ht="12.75">
      <c r="E361" s="5"/>
      <c r="F361" s="5"/>
      <c r="I361" s="5"/>
      <c r="J361" s="5"/>
      <c r="L361" s="5"/>
      <c r="O361" s="5"/>
      <c r="P361" s="5"/>
      <c r="Q361" s="5"/>
      <c r="R361" s="5"/>
    </row>
    <row r="362" spans="5:18" ht="12.75">
      <c r="E362" s="5"/>
      <c r="F362" s="5"/>
      <c r="I362" s="5"/>
      <c r="J362" s="5"/>
      <c r="L362" s="5"/>
      <c r="O362" s="5"/>
      <c r="P362" s="5"/>
      <c r="Q362" s="5"/>
      <c r="R362" s="5"/>
    </row>
    <row r="363" spans="5:18" ht="12.75">
      <c r="E363" s="5"/>
      <c r="F363" s="5"/>
      <c r="I363" s="5"/>
      <c r="J363" s="5"/>
      <c r="L363" s="5"/>
      <c r="O363" s="5"/>
      <c r="P363" s="5"/>
      <c r="Q363" s="5"/>
      <c r="R363" s="5"/>
    </row>
    <row r="364" spans="5:18" ht="12.75">
      <c r="E364" s="5"/>
      <c r="F364" s="5"/>
      <c r="I364" s="5"/>
      <c r="J364" s="5"/>
      <c r="L364" s="5"/>
      <c r="O364" s="5"/>
      <c r="P364" s="5"/>
      <c r="Q364" s="5"/>
      <c r="R364" s="5"/>
    </row>
    <row r="365" spans="5:18" ht="12.75">
      <c r="E365" s="5"/>
      <c r="F365" s="5"/>
      <c r="I365" s="5"/>
      <c r="J365" s="5"/>
      <c r="L365" s="5"/>
      <c r="O365" s="5"/>
      <c r="P365" s="5"/>
      <c r="Q365" s="5"/>
      <c r="R365" s="5"/>
    </row>
    <row r="366" spans="5:18" ht="12.75">
      <c r="E366" s="5"/>
      <c r="F366" s="5"/>
      <c r="I366" s="5"/>
      <c r="J366" s="5"/>
      <c r="L366" s="5"/>
      <c r="O366" s="5"/>
      <c r="P366" s="5"/>
      <c r="Q366" s="5"/>
      <c r="R366" s="5"/>
    </row>
    <row r="367" spans="5:18" ht="12.75">
      <c r="E367" s="5"/>
      <c r="F367" s="5"/>
      <c r="I367" s="5"/>
      <c r="J367" s="5"/>
      <c r="L367" s="5"/>
      <c r="O367" s="5"/>
      <c r="P367" s="5"/>
      <c r="Q367" s="5"/>
      <c r="R367" s="5"/>
    </row>
    <row r="368" spans="5:18" ht="12.75">
      <c r="E368" s="5"/>
      <c r="F368" s="5"/>
      <c r="I368" s="5"/>
      <c r="J368" s="5"/>
      <c r="L368" s="5"/>
      <c r="O368" s="5"/>
      <c r="P368" s="5"/>
      <c r="Q368" s="5"/>
      <c r="R368" s="5"/>
    </row>
    <row r="369" spans="5:18" ht="12.75">
      <c r="E369" s="5"/>
      <c r="F369" s="5"/>
      <c r="I369" s="5"/>
      <c r="J369" s="5"/>
      <c r="L369" s="5"/>
      <c r="O369" s="5"/>
      <c r="P369" s="5"/>
      <c r="Q369" s="5"/>
      <c r="R369" s="5"/>
    </row>
    <row r="370" spans="5:18" ht="12.75">
      <c r="E370" s="5"/>
      <c r="F370" s="5"/>
      <c r="I370" s="5"/>
      <c r="J370" s="5"/>
      <c r="L370" s="5"/>
      <c r="O370" s="5"/>
      <c r="P370" s="5"/>
      <c r="Q370" s="5"/>
      <c r="R370" s="5"/>
    </row>
    <row r="371" spans="5:18" ht="12.75">
      <c r="E371" s="5"/>
      <c r="F371" s="5"/>
      <c r="I371" s="5"/>
      <c r="J371" s="5"/>
      <c r="L371" s="5"/>
      <c r="O371" s="5"/>
      <c r="P371" s="5"/>
      <c r="Q371" s="5"/>
      <c r="R371" s="5"/>
    </row>
    <row r="372" spans="5:18" ht="12.75">
      <c r="E372" s="5"/>
      <c r="F372" s="5"/>
      <c r="I372" s="5"/>
      <c r="J372" s="5"/>
      <c r="L372" s="5"/>
      <c r="O372" s="5"/>
      <c r="P372" s="5"/>
      <c r="Q372" s="5"/>
      <c r="R372" s="5"/>
    </row>
    <row r="373" spans="5:18" ht="12.75">
      <c r="E373" s="5"/>
      <c r="F373" s="5"/>
      <c r="I373" s="5"/>
      <c r="J373" s="5"/>
      <c r="L373" s="5"/>
      <c r="O373" s="5"/>
      <c r="P373" s="5"/>
      <c r="Q373" s="5"/>
      <c r="R373" s="5"/>
    </row>
    <row r="374" spans="5:18" ht="12.75">
      <c r="E374" s="5"/>
      <c r="F374" s="5"/>
      <c r="I374" s="5"/>
      <c r="J374" s="5"/>
      <c r="L374" s="5"/>
      <c r="O374" s="5"/>
      <c r="P374" s="5"/>
      <c r="Q374" s="5"/>
      <c r="R374" s="5"/>
    </row>
    <row r="375" spans="5:18" ht="12.75">
      <c r="E375" s="5"/>
      <c r="F375" s="5"/>
      <c r="I375" s="5"/>
      <c r="J375" s="5"/>
      <c r="L375" s="5"/>
      <c r="O375" s="5"/>
      <c r="P375" s="5"/>
      <c r="Q375" s="5"/>
      <c r="R375" s="5"/>
    </row>
    <row r="376" spans="5:18" ht="12.75">
      <c r="E376" s="5"/>
      <c r="F376" s="5"/>
      <c r="I376" s="5"/>
      <c r="J376" s="5"/>
      <c r="L376" s="5"/>
      <c r="O376" s="5"/>
      <c r="P376" s="5"/>
      <c r="Q376" s="5"/>
      <c r="R376" s="5"/>
    </row>
    <row r="377" spans="5:18" ht="12.75">
      <c r="E377" s="5"/>
      <c r="F377" s="5"/>
      <c r="I377" s="5"/>
      <c r="J377" s="5"/>
      <c r="L377" s="5"/>
      <c r="O377" s="5"/>
      <c r="P377" s="5"/>
      <c r="Q377" s="5"/>
      <c r="R377" s="5"/>
    </row>
    <row r="378" spans="5:18" ht="12.75">
      <c r="E378" s="5"/>
      <c r="F378" s="5"/>
      <c r="I378" s="5"/>
      <c r="J378" s="5"/>
      <c r="L378" s="5"/>
      <c r="O378" s="5"/>
      <c r="P378" s="5"/>
      <c r="Q378" s="5"/>
      <c r="R378" s="5"/>
    </row>
    <row r="379" spans="5:18" ht="12.75">
      <c r="E379" s="5"/>
      <c r="F379" s="5"/>
      <c r="I379" s="5"/>
      <c r="J379" s="5"/>
      <c r="L379" s="5"/>
      <c r="O379" s="5"/>
      <c r="P379" s="5"/>
      <c r="Q379" s="5"/>
      <c r="R379" s="5"/>
    </row>
    <row r="380" spans="5:18" ht="12.75">
      <c r="E380" s="5"/>
      <c r="F380" s="5"/>
      <c r="I380" s="5"/>
      <c r="J380" s="5"/>
      <c r="L380" s="5"/>
      <c r="O380" s="5"/>
      <c r="P380" s="5"/>
      <c r="Q380" s="5"/>
      <c r="R380" s="5"/>
    </row>
    <row r="381" spans="5:18" ht="12.75">
      <c r="E381" s="5"/>
      <c r="F381" s="5"/>
      <c r="I381" s="5"/>
      <c r="J381" s="5"/>
      <c r="L381" s="5"/>
      <c r="O381" s="5"/>
      <c r="P381" s="5"/>
      <c r="Q381" s="5"/>
      <c r="R381" s="5"/>
    </row>
    <row r="382" spans="5:18" ht="12.75">
      <c r="E382" s="5"/>
      <c r="F382" s="5"/>
      <c r="I382" s="5"/>
      <c r="J382" s="5"/>
      <c r="L382" s="5"/>
      <c r="O382" s="5"/>
      <c r="P382" s="5"/>
      <c r="Q382" s="5"/>
      <c r="R382" s="5"/>
    </row>
    <row r="383" spans="5:18" ht="12.75">
      <c r="E383" s="5"/>
      <c r="F383" s="5"/>
      <c r="I383" s="5"/>
      <c r="J383" s="5"/>
      <c r="L383" s="5"/>
      <c r="O383" s="5"/>
      <c r="P383" s="5"/>
      <c r="Q383" s="5"/>
      <c r="R383" s="5"/>
    </row>
    <row r="384" spans="5:18" ht="12.75">
      <c r="E384" s="5"/>
      <c r="F384" s="5"/>
      <c r="I384" s="5"/>
      <c r="J384" s="5"/>
      <c r="L384" s="5"/>
      <c r="O384" s="5"/>
      <c r="P384" s="5"/>
      <c r="Q384" s="5"/>
      <c r="R384" s="5"/>
    </row>
    <row r="385" spans="5:18" ht="12.75">
      <c r="E385" s="5"/>
      <c r="F385" s="5"/>
      <c r="I385" s="5"/>
      <c r="J385" s="5"/>
      <c r="L385" s="5"/>
      <c r="O385" s="5"/>
      <c r="P385" s="5"/>
      <c r="Q385" s="5"/>
      <c r="R385" s="5"/>
    </row>
    <row r="386" spans="5:18" ht="12.75">
      <c r="E386" s="5"/>
      <c r="F386" s="5"/>
      <c r="I386" s="5"/>
      <c r="J386" s="5"/>
      <c r="L386" s="5"/>
      <c r="O386" s="5"/>
      <c r="P386" s="5"/>
      <c r="Q386" s="5"/>
      <c r="R386" s="5"/>
    </row>
    <row r="387" spans="5:18" ht="12.75">
      <c r="E387" s="5"/>
      <c r="F387" s="5"/>
      <c r="I387" s="5"/>
      <c r="J387" s="5"/>
      <c r="L387" s="5"/>
      <c r="O387" s="5"/>
      <c r="P387" s="5"/>
      <c r="Q387" s="5"/>
      <c r="R387" s="5"/>
    </row>
    <row r="388" spans="5:18" ht="12.75">
      <c r="E388" s="5"/>
      <c r="F388" s="5"/>
      <c r="I388" s="5"/>
      <c r="J388" s="5"/>
      <c r="L388" s="5"/>
      <c r="O388" s="5"/>
      <c r="P388" s="5"/>
      <c r="Q388" s="5"/>
      <c r="R388" s="5"/>
    </row>
    <row r="389" spans="5:18" ht="12.75">
      <c r="E389" s="5"/>
      <c r="F389" s="5"/>
      <c r="I389" s="5"/>
      <c r="J389" s="5"/>
      <c r="L389" s="5"/>
      <c r="O389" s="5"/>
      <c r="P389" s="5"/>
      <c r="Q389" s="5"/>
      <c r="R389" s="5"/>
    </row>
    <row r="390" spans="5:18" ht="12.75">
      <c r="E390" s="5"/>
      <c r="F390" s="5"/>
      <c r="I390" s="5"/>
      <c r="J390" s="5"/>
      <c r="L390" s="5"/>
      <c r="O390" s="5"/>
      <c r="P390" s="5"/>
      <c r="Q390" s="5"/>
      <c r="R390" s="5"/>
    </row>
    <row r="391" spans="5:18" ht="12.75">
      <c r="E391" s="5"/>
      <c r="F391" s="5"/>
      <c r="I391" s="5"/>
      <c r="J391" s="5"/>
      <c r="L391" s="5"/>
      <c r="O391" s="5"/>
      <c r="P391" s="5"/>
      <c r="Q391" s="5"/>
      <c r="R391" s="5"/>
    </row>
    <row r="392" spans="5:18" ht="12.75">
      <c r="E392" s="5"/>
      <c r="F392" s="5"/>
      <c r="I392" s="5"/>
      <c r="J392" s="5"/>
      <c r="L392" s="5"/>
      <c r="O392" s="5"/>
      <c r="P392" s="5"/>
      <c r="Q392" s="5"/>
      <c r="R392" s="5"/>
    </row>
    <row r="393" spans="5:18" ht="12.75">
      <c r="E393" s="5"/>
      <c r="F393" s="5"/>
      <c r="I393" s="5"/>
      <c r="J393" s="5"/>
      <c r="L393" s="5"/>
      <c r="O393" s="5"/>
      <c r="P393" s="5"/>
      <c r="Q393" s="5"/>
      <c r="R393" s="5"/>
    </row>
    <row r="394" spans="5:18" ht="12.75">
      <c r="E394" s="5"/>
      <c r="F394" s="5"/>
      <c r="I394" s="5"/>
      <c r="J394" s="5"/>
      <c r="L394" s="5"/>
      <c r="O394" s="5"/>
      <c r="P394" s="5"/>
      <c r="Q394" s="5"/>
      <c r="R394" s="5"/>
    </row>
    <row r="395" spans="5:18" ht="12.75">
      <c r="E395" s="5"/>
      <c r="F395" s="5"/>
      <c r="I395" s="5"/>
      <c r="J395" s="5"/>
      <c r="L395" s="5"/>
      <c r="O395" s="5"/>
      <c r="P395" s="5"/>
      <c r="Q395" s="5"/>
      <c r="R395" s="5"/>
    </row>
    <row r="396" spans="5:18" ht="12.75">
      <c r="E396" s="5"/>
      <c r="F396" s="5"/>
      <c r="I396" s="5"/>
      <c r="J396" s="5"/>
      <c r="L396" s="5"/>
      <c r="O396" s="5"/>
      <c r="P396" s="5"/>
      <c r="Q396" s="5"/>
      <c r="R396" s="5"/>
    </row>
    <row r="397" spans="5:18" ht="12.75">
      <c r="E397" s="5"/>
      <c r="F397" s="5"/>
      <c r="I397" s="5"/>
      <c r="J397" s="5"/>
      <c r="L397" s="5"/>
      <c r="O397" s="5"/>
      <c r="P397" s="5"/>
      <c r="Q397" s="5"/>
      <c r="R397" s="5"/>
    </row>
    <row r="398" spans="5:18" ht="12.75">
      <c r="E398" s="5"/>
      <c r="F398" s="5"/>
      <c r="I398" s="5"/>
      <c r="J398" s="5"/>
      <c r="L398" s="5"/>
      <c r="O398" s="5"/>
      <c r="P398" s="5"/>
      <c r="Q398" s="5"/>
      <c r="R398" s="5"/>
    </row>
    <row r="399" spans="5:18" ht="12.75">
      <c r="E399" s="5"/>
      <c r="F399" s="5"/>
      <c r="I399" s="5"/>
      <c r="J399" s="5"/>
      <c r="L399" s="5"/>
      <c r="O399" s="5"/>
      <c r="P399" s="5"/>
      <c r="Q399" s="5"/>
      <c r="R399" s="5"/>
    </row>
    <row r="400" spans="5:18" ht="12.75">
      <c r="E400" s="5"/>
      <c r="F400" s="5"/>
      <c r="I400" s="5"/>
      <c r="J400" s="5"/>
      <c r="L400" s="5"/>
      <c r="O400" s="5"/>
      <c r="P400" s="5"/>
      <c r="Q400" s="5"/>
      <c r="R400" s="5"/>
    </row>
    <row r="401" spans="5:18" ht="12.75">
      <c r="E401" s="5"/>
      <c r="F401" s="5"/>
      <c r="I401" s="5"/>
      <c r="J401" s="5"/>
      <c r="L401" s="5"/>
      <c r="O401" s="5"/>
      <c r="P401" s="5"/>
      <c r="Q401" s="5"/>
      <c r="R401" s="5"/>
    </row>
    <row r="402" spans="5:18" ht="12.75">
      <c r="E402" s="5"/>
      <c r="F402" s="5"/>
      <c r="I402" s="5"/>
      <c r="J402" s="5"/>
      <c r="L402" s="5"/>
      <c r="O402" s="5"/>
      <c r="P402" s="5"/>
      <c r="Q402" s="5"/>
      <c r="R402" s="5"/>
    </row>
    <row r="403" spans="5:18" ht="12.75">
      <c r="E403" s="5"/>
      <c r="F403" s="5"/>
      <c r="I403" s="5"/>
      <c r="J403" s="5"/>
      <c r="L403" s="5"/>
      <c r="O403" s="5"/>
      <c r="P403" s="5"/>
      <c r="Q403" s="5"/>
      <c r="R403" s="5"/>
    </row>
    <row r="404" spans="5:18" ht="12.75">
      <c r="E404" s="5"/>
      <c r="F404" s="5"/>
      <c r="I404" s="5"/>
      <c r="J404" s="5"/>
      <c r="L404" s="5"/>
      <c r="O404" s="5"/>
      <c r="P404" s="5"/>
      <c r="Q404" s="5"/>
      <c r="R404" s="5"/>
    </row>
    <row r="405" spans="5:18" ht="12.75">
      <c r="E405" s="5"/>
      <c r="F405" s="5"/>
      <c r="I405" s="5"/>
      <c r="J405" s="5"/>
      <c r="L405" s="5"/>
      <c r="O405" s="5"/>
      <c r="P405" s="5"/>
      <c r="Q405" s="5"/>
      <c r="R405" s="5"/>
    </row>
    <row r="406" spans="5:18" ht="12.75">
      <c r="E406" s="5"/>
      <c r="F406" s="5"/>
      <c r="I406" s="5"/>
      <c r="J406" s="5"/>
      <c r="L406" s="5"/>
      <c r="O406" s="5"/>
      <c r="P406" s="5"/>
      <c r="Q406" s="5"/>
      <c r="R406" s="5"/>
    </row>
    <row r="407" spans="5:18" ht="12.75">
      <c r="E407" s="5"/>
      <c r="F407" s="5"/>
      <c r="I407" s="5"/>
      <c r="J407" s="5"/>
      <c r="L407" s="5"/>
      <c r="O407" s="5"/>
      <c r="P407" s="5"/>
      <c r="Q407" s="5"/>
      <c r="R407" s="5"/>
    </row>
    <row r="408" spans="5:18" ht="12.75">
      <c r="E408" s="5"/>
      <c r="F408" s="5"/>
      <c r="I408" s="5"/>
      <c r="J408" s="5"/>
      <c r="L408" s="5"/>
      <c r="O408" s="5"/>
      <c r="P408" s="5"/>
      <c r="Q408" s="5"/>
      <c r="R408" s="5"/>
    </row>
    <row r="409" spans="5:18" ht="12.75">
      <c r="E409" s="5"/>
      <c r="F409" s="5"/>
      <c r="I409" s="5"/>
      <c r="J409" s="5"/>
      <c r="L409" s="5"/>
      <c r="O409" s="5"/>
      <c r="P409" s="5"/>
      <c r="Q409" s="5"/>
      <c r="R409" s="5"/>
    </row>
    <row r="410" spans="5:18" ht="12.75">
      <c r="E410" s="5"/>
      <c r="F410" s="5"/>
      <c r="I410" s="5"/>
      <c r="J410" s="5"/>
      <c r="L410" s="5"/>
      <c r="O410" s="5"/>
      <c r="P410" s="5"/>
      <c r="Q410" s="5"/>
      <c r="R410" s="5"/>
    </row>
    <row r="411" spans="5:18" ht="12.75">
      <c r="E411" s="5"/>
      <c r="F411" s="5"/>
      <c r="I411" s="5"/>
      <c r="J411" s="5"/>
      <c r="L411" s="5"/>
      <c r="O411" s="5"/>
      <c r="P411" s="5"/>
      <c r="Q411" s="5"/>
      <c r="R411" s="5"/>
    </row>
    <row r="412" spans="5:18" ht="12.75">
      <c r="E412" s="5"/>
      <c r="F412" s="5"/>
      <c r="I412" s="5"/>
      <c r="J412" s="5"/>
      <c r="L412" s="5"/>
      <c r="O412" s="5"/>
      <c r="P412" s="5"/>
      <c r="Q412" s="5"/>
      <c r="R412" s="5"/>
    </row>
    <row r="413" spans="5:18" ht="12.75">
      <c r="E413" s="5"/>
      <c r="F413" s="5"/>
      <c r="I413" s="5"/>
      <c r="J413" s="5"/>
      <c r="L413" s="5"/>
      <c r="O413" s="5"/>
      <c r="P413" s="5"/>
      <c r="Q413" s="5"/>
      <c r="R413" s="5"/>
    </row>
    <row r="414" spans="5:18" ht="12.75">
      <c r="E414" s="5"/>
      <c r="F414" s="5"/>
      <c r="I414" s="5"/>
      <c r="J414" s="5"/>
      <c r="L414" s="5"/>
      <c r="O414" s="5"/>
      <c r="P414" s="5"/>
      <c r="Q414" s="5"/>
      <c r="R414" s="5"/>
    </row>
    <row r="415" spans="5:18" ht="12.75">
      <c r="E415" s="5"/>
      <c r="F415" s="5"/>
      <c r="I415" s="5"/>
      <c r="J415" s="5"/>
      <c r="L415" s="5"/>
      <c r="O415" s="5"/>
      <c r="P415" s="5"/>
      <c r="Q415" s="5"/>
      <c r="R415" s="5"/>
    </row>
    <row r="416" spans="5:18" ht="12.75">
      <c r="E416" s="5"/>
      <c r="F416" s="5"/>
      <c r="I416" s="5"/>
      <c r="J416" s="5"/>
      <c r="L416" s="5"/>
      <c r="O416" s="5"/>
      <c r="P416" s="5"/>
      <c r="Q416" s="5"/>
      <c r="R416" s="5"/>
    </row>
    <row r="417" spans="5:18" ht="12.75">
      <c r="E417" s="5"/>
      <c r="F417" s="5"/>
      <c r="I417" s="5"/>
      <c r="J417" s="5"/>
      <c r="L417" s="5"/>
      <c r="O417" s="5"/>
      <c r="P417" s="5"/>
      <c r="Q417" s="5"/>
      <c r="R417" s="5"/>
    </row>
    <row r="418" spans="5:18" ht="12.75">
      <c r="E418" s="5"/>
      <c r="F418" s="5"/>
      <c r="I418" s="5"/>
      <c r="J418" s="5"/>
      <c r="L418" s="5"/>
      <c r="O418" s="5"/>
      <c r="P418" s="5"/>
      <c r="Q418" s="5"/>
      <c r="R418" s="5"/>
    </row>
    <row r="419" spans="5:18" ht="12.75">
      <c r="E419" s="5"/>
      <c r="F419" s="5"/>
      <c r="I419" s="5"/>
      <c r="J419" s="5"/>
      <c r="L419" s="5"/>
      <c r="O419" s="5"/>
      <c r="P419" s="5"/>
      <c r="Q419" s="5"/>
      <c r="R419" s="5"/>
    </row>
    <row r="420" spans="5:18" ht="12.75">
      <c r="E420" s="5"/>
      <c r="F420" s="5"/>
      <c r="I420" s="5"/>
      <c r="J420" s="5"/>
      <c r="L420" s="5"/>
      <c r="O420" s="5"/>
      <c r="P420" s="5"/>
      <c r="Q420" s="5"/>
      <c r="R420" s="5"/>
    </row>
    <row r="421" spans="5:18" ht="12.75">
      <c r="E421" s="5"/>
      <c r="F421" s="5"/>
      <c r="I421" s="5"/>
      <c r="J421" s="5"/>
      <c r="L421" s="5"/>
      <c r="O421" s="5"/>
      <c r="P421" s="5"/>
      <c r="Q421" s="5"/>
      <c r="R421" s="5"/>
    </row>
    <row r="422" spans="5:18" ht="12.75">
      <c r="E422" s="5"/>
      <c r="F422" s="5"/>
      <c r="I422" s="5"/>
      <c r="J422" s="5"/>
      <c r="L422" s="5"/>
      <c r="O422" s="5"/>
      <c r="P422" s="5"/>
      <c r="Q422" s="5"/>
      <c r="R422" s="5"/>
    </row>
    <row r="423" spans="5:18" ht="12.75">
      <c r="E423" s="5"/>
      <c r="F423" s="5"/>
      <c r="I423" s="5"/>
      <c r="J423" s="5"/>
      <c r="L423" s="5"/>
      <c r="O423" s="5"/>
      <c r="P423" s="5"/>
      <c r="Q423" s="5"/>
      <c r="R423" s="5"/>
    </row>
    <row r="424" spans="5:18" ht="12.75">
      <c r="E424" s="5"/>
      <c r="F424" s="5"/>
      <c r="I424" s="5"/>
      <c r="J424" s="5"/>
      <c r="L424" s="5"/>
      <c r="O424" s="5"/>
      <c r="P424" s="5"/>
      <c r="Q424" s="5"/>
      <c r="R424" s="5"/>
    </row>
    <row r="425" spans="5:18" ht="12.75">
      <c r="E425" s="5"/>
      <c r="F425" s="5"/>
      <c r="I425" s="5"/>
      <c r="J425" s="5"/>
      <c r="L425" s="5"/>
      <c r="O425" s="5"/>
      <c r="P425" s="5"/>
      <c r="Q425" s="5"/>
      <c r="R425" s="5"/>
    </row>
    <row r="426" spans="5:18" ht="12.75">
      <c r="E426" s="5"/>
      <c r="F426" s="5"/>
      <c r="I426" s="5"/>
      <c r="J426" s="5"/>
      <c r="L426" s="5"/>
      <c r="O426" s="5"/>
      <c r="P426" s="5"/>
      <c r="Q426" s="5"/>
      <c r="R426" s="5"/>
    </row>
    <row r="427" spans="5:18" ht="12.75">
      <c r="E427" s="5"/>
      <c r="F427" s="5"/>
      <c r="I427" s="5"/>
      <c r="J427" s="5"/>
      <c r="L427" s="5"/>
      <c r="O427" s="5"/>
      <c r="P427" s="5"/>
      <c r="Q427" s="5"/>
      <c r="R427" s="5"/>
    </row>
    <row r="428" spans="5:18" ht="12.75">
      <c r="E428" s="5"/>
      <c r="F428" s="5"/>
      <c r="I428" s="5"/>
      <c r="J428" s="5"/>
      <c r="L428" s="5"/>
      <c r="O428" s="5"/>
      <c r="P428" s="5"/>
      <c r="Q428" s="5"/>
      <c r="R428" s="5"/>
    </row>
    <row r="429" spans="5:18" ht="12.75">
      <c r="E429" s="5"/>
      <c r="F429" s="5"/>
      <c r="I429" s="5"/>
      <c r="J429" s="5"/>
      <c r="L429" s="5"/>
      <c r="O429" s="5"/>
      <c r="P429" s="5"/>
      <c r="Q429" s="5"/>
      <c r="R429" s="5"/>
    </row>
    <row r="430" spans="5:18" ht="12.75">
      <c r="E430" s="5"/>
      <c r="F430" s="5"/>
      <c r="I430" s="5"/>
      <c r="J430" s="5"/>
      <c r="L430" s="5"/>
      <c r="O430" s="5"/>
      <c r="P430" s="5"/>
      <c r="Q430" s="5"/>
      <c r="R430" s="5"/>
    </row>
    <row r="431" spans="5:18" ht="12.75">
      <c r="E431" s="5"/>
      <c r="F431" s="5"/>
      <c r="I431" s="5"/>
      <c r="J431" s="5"/>
      <c r="L431" s="5"/>
      <c r="O431" s="5"/>
      <c r="P431" s="5"/>
      <c r="Q431" s="5"/>
      <c r="R431" s="5"/>
    </row>
    <row r="432" spans="5:18" ht="12.75">
      <c r="E432" s="5"/>
      <c r="F432" s="5"/>
      <c r="I432" s="5"/>
      <c r="J432" s="5"/>
      <c r="L432" s="5"/>
      <c r="O432" s="5"/>
      <c r="P432" s="5"/>
      <c r="Q432" s="5"/>
      <c r="R432" s="5"/>
    </row>
    <row r="433" spans="5:18" ht="12.75">
      <c r="E433" s="5"/>
      <c r="F433" s="5"/>
      <c r="I433" s="5"/>
      <c r="J433" s="5"/>
      <c r="L433" s="5"/>
      <c r="O433" s="5"/>
      <c r="P433" s="5"/>
      <c r="Q433" s="5"/>
      <c r="R433" s="5"/>
    </row>
    <row r="434" spans="5:18" ht="12.75">
      <c r="E434" s="5"/>
      <c r="F434" s="5"/>
      <c r="I434" s="5"/>
      <c r="J434" s="5"/>
      <c r="L434" s="5"/>
      <c r="O434" s="5"/>
      <c r="P434" s="5"/>
      <c r="Q434" s="5"/>
      <c r="R434" s="5"/>
    </row>
    <row r="435" spans="5:18" ht="12.75">
      <c r="E435" s="5"/>
      <c r="F435" s="5"/>
      <c r="I435" s="5"/>
      <c r="J435" s="5"/>
      <c r="L435" s="5"/>
      <c r="O435" s="5"/>
      <c r="P435" s="5"/>
      <c r="Q435" s="5"/>
      <c r="R435" s="5"/>
    </row>
    <row r="436" spans="5:18" ht="12.75">
      <c r="E436" s="5"/>
      <c r="F436" s="5"/>
      <c r="I436" s="5"/>
      <c r="J436" s="5"/>
      <c r="L436" s="5"/>
      <c r="O436" s="5"/>
      <c r="P436" s="5"/>
      <c r="Q436" s="5"/>
      <c r="R436" s="5"/>
    </row>
    <row r="437" spans="5:18" ht="12.75">
      <c r="E437" s="5"/>
      <c r="F437" s="5"/>
      <c r="I437" s="5"/>
      <c r="J437" s="5"/>
      <c r="L437" s="5"/>
      <c r="O437" s="5"/>
      <c r="P437" s="5"/>
      <c r="Q437" s="5"/>
      <c r="R437" s="5"/>
    </row>
    <row r="438" spans="5:18" ht="12.75">
      <c r="E438" s="5"/>
      <c r="F438" s="5"/>
      <c r="I438" s="5"/>
      <c r="J438" s="5"/>
      <c r="L438" s="5"/>
      <c r="O438" s="5"/>
      <c r="P438" s="5"/>
      <c r="Q438" s="5"/>
      <c r="R438" s="5"/>
    </row>
    <row r="439" spans="5:18" ht="12.75">
      <c r="E439" s="5"/>
      <c r="F439" s="5"/>
      <c r="I439" s="5"/>
      <c r="J439" s="5"/>
      <c r="L439" s="5"/>
      <c r="O439" s="5"/>
      <c r="P439" s="5"/>
      <c r="Q439" s="5"/>
      <c r="R439" s="5"/>
    </row>
    <row r="440" spans="5:18" ht="12.75">
      <c r="E440" s="5"/>
      <c r="F440" s="5"/>
      <c r="I440" s="5"/>
      <c r="J440" s="5"/>
      <c r="L440" s="5"/>
      <c r="O440" s="5"/>
      <c r="P440" s="5"/>
      <c r="Q440" s="5"/>
      <c r="R440" s="5"/>
    </row>
    <row r="441" spans="5:18" ht="12.75">
      <c r="E441" s="5"/>
      <c r="F441" s="5"/>
      <c r="I441" s="5"/>
      <c r="J441" s="5"/>
      <c r="L441" s="5"/>
      <c r="O441" s="5"/>
      <c r="P441" s="5"/>
      <c r="Q441" s="5"/>
      <c r="R441" s="5"/>
    </row>
    <row r="442" spans="5:18" ht="12.75">
      <c r="E442" s="5"/>
      <c r="F442" s="5"/>
      <c r="I442" s="5"/>
      <c r="J442" s="5"/>
      <c r="L442" s="5"/>
      <c r="O442" s="5"/>
      <c r="P442" s="5"/>
      <c r="Q442" s="5"/>
      <c r="R442" s="5"/>
    </row>
    <row r="443" spans="5:18" ht="12.75">
      <c r="E443" s="5"/>
      <c r="F443" s="5"/>
      <c r="I443" s="5"/>
      <c r="J443" s="5"/>
      <c r="L443" s="5"/>
      <c r="O443" s="5"/>
      <c r="P443" s="5"/>
      <c r="Q443" s="5"/>
      <c r="R443" s="5"/>
    </row>
    <row r="444" spans="5:18" ht="12.75">
      <c r="E444" s="5"/>
      <c r="F444" s="5"/>
      <c r="I444" s="5"/>
      <c r="J444" s="5"/>
      <c r="L444" s="5"/>
      <c r="O444" s="5"/>
      <c r="P444" s="5"/>
      <c r="Q444" s="5"/>
      <c r="R444" s="5"/>
    </row>
    <row r="445" spans="5:18" ht="12.75">
      <c r="E445" s="5"/>
      <c r="F445" s="5"/>
      <c r="I445" s="5"/>
      <c r="J445" s="5"/>
      <c r="L445" s="5"/>
      <c r="O445" s="5"/>
      <c r="P445" s="5"/>
      <c r="Q445" s="5"/>
      <c r="R445" s="5"/>
    </row>
    <row r="446" spans="5:18" ht="12.75">
      <c r="E446" s="5"/>
      <c r="F446" s="5"/>
      <c r="I446" s="5"/>
      <c r="J446" s="5"/>
      <c r="L446" s="5"/>
      <c r="O446" s="5"/>
      <c r="P446" s="5"/>
      <c r="Q446" s="5"/>
      <c r="R446" s="5"/>
    </row>
    <row r="447" spans="5:18" ht="12.75">
      <c r="E447" s="5"/>
      <c r="F447" s="5"/>
      <c r="I447" s="5"/>
      <c r="J447" s="5"/>
      <c r="L447" s="5"/>
      <c r="O447" s="5"/>
      <c r="P447" s="5"/>
      <c r="Q447" s="5"/>
      <c r="R447" s="5"/>
    </row>
    <row r="448" spans="5:18" ht="12.75">
      <c r="E448" s="5"/>
      <c r="F448" s="5"/>
      <c r="I448" s="5"/>
      <c r="J448" s="5"/>
      <c r="L448" s="5"/>
      <c r="O448" s="5"/>
      <c r="P448" s="5"/>
      <c r="Q448" s="5"/>
      <c r="R448" s="5"/>
    </row>
    <row r="449" spans="5:18" ht="12.75">
      <c r="E449" s="5"/>
      <c r="F449" s="5"/>
      <c r="I449" s="5"/>
      <c r="J449" s="5"/>
      <c r="L449" s="5"/>
      <c r="O449" s="5"/>
      <c r="P449" s="5"/>
      <c r="Q449" s="5"/>
      <c r="R449" s="5"/>
    </row>
    <row r="450" spans="5:18" ht="12.75">
      <c r="E450" s="5"/>
      <c r="F450" s="5"/>
      <c r="I450" s="5"/>
      <c r="J450" s="5"/>
      <c r="L450" s="5"/>
      <c r="O450" s="5"/>
      <c r="P450" s="5"/>
      <c r="Q450" s="5"/>
      <c r="R450" s="5"/>
    </row>
    <row r="451" spans="5:18" ht="12.75">
      <c r="E451" s="5"/>
      <c r="F451" s="5"/>
      <c r="I451" s="5"/>
      <c r="J451" s="5"/>
      <c r="L451" s="5"/>
      <c r="O451" s="5"/>
      <c r="P451" s="5"/>
      <c r="Q451" s="5"/>
      <c r="R451" s="5"/>
    </row>
    <row r="452" spans="5:18" ht="12.75">
      <c r="E452" s="5"/>
      <c r="F452" s="5"/>
      <c r="I452" s="5"/>
      <c r="J452" s="5"/>
      <c r="L452" s="5"/>
      <c r="O452" s="5"/>
      <c r="P452" s="5"/>
      <c r="Q452" s="5"/>
      <c r="R452" s="5"/>
    </row>
    <row r="453" spans="5:18" ht="12.75">
      <c r="E453" s="5"/>
      <c r="F453" s="5"/>
      <c r="I453" s="5"/>
      <c r="J453" s="5"/>
      <c r="L453" s="5"/>
      <c r="O453" s="5"/>
      <c r="P453" s="5"/>
      <c r="Q453" s="5"/>
      <c r="R453" s="5"/>
    </row>
    <row r="454" spans="5:18" ht="12.75">
      <c r="E454" s="5"/>
      <c r="F454" s="5"/>
      <c r="I454" s="5"/>
      <c r="J454" s="5"/>
      <c r="L454" s="5"/>
      <c r="O454" s="5"/>
      <c r="P454" s="5"/>
      <c r="Q454" s="5"/>
      <c r="R454" s="5"/>
    </row>
    <row r="455" spans="5:18" ht="12.75">
      <c r="E455" s="5"/>
      <c r="F455" s="5"/>
      <c r="I455" s="5"/>
      <c r="J455" s="5"/>
      <c r="L455" s="5"/>
      <c r="O455" s="5"/>
      <c r="P455" s="5"/>
      <c r="Q455" s="5"/>
      <c r="R455" s="5"/>
    </row>
    <row r="456" spans="5:18" ht="12.75">
      <c r="E456" s="5"/>
      <c r="F456" s="5"/>
      <c r="I456" s="5"/>
      <c r="J456" s="5"/>
      <c r="L456" s="5"/>
      <c r="O456" s="5"/>
      <c r="P456" s="5"/>
      <c r="Q456" s="5"/>
      <c r="R456" s="5"/>
    </row>
    <row r="457" spans="5:18" ht="12.75">
      <c r="E457" s="5"/>
      <c r="F457" s="5"/>
      <c r="I457" s="5"/>
      <c r="J457" s="5"/>
      <c r="L457" s="5"/>
      <c r="O457" s="5"/>
      <c r="P457" s="5"/>
      <c r="Q457" s="5"/>
      <c r="R457" s="5"/>
    </row>
    <row r="458" spans="5:18" ht="12.75">
      <c r="E458" s="5"/>
      <c r="F458" s="5"/>
      <c r="I458" s="5"/>
      <c r="J458" s="5"/>
      <c r="L458" s="5"/>
      <c r="O458" s="5"/>
      <c r="P458" s="5"/>
      <c r="Q458" s="5"/>
      <c r="R458" s="5"/>
    </row>
    <row r="459" spans="5:18" ht="12.75">
      <c r="E459" s="5"/>
      <c r="F459" s="5"/>
      <c r="I459" s="5"/>
      <c r="J459" s="5"/>
      <c r="L459" s="5"/>
      <c r="O459" s="5"/>
      <c r="P459" s="5"/>
      <c r="Q459" s="5"/>
      <c r="R459" s="5"/>
    </row>
    <row r="460" spans="5:18" ht="12.75">
      <c r="E460" s="5"/>
      <c r="F460" s="5"/>
      <c r="I460" s="5"/>
      <c r="J460" s="5"/>
      <c r="L460" s="5"/>
      <c r="O460" s="5"/>
      <c r="P460" s="5"/>
      <c r="Q460" s="5"/>
      <c r="R460" s="5"/>
    </row>
    <row r="461" spans="5:18" ht="12.75">
      <c r="E461" s="5"/>
      <c r="F461" s="5"/>
      <c r="I461" s="5"/>
      <c r="J461" s="5"/>
      <c r="L461" s="5"/>
      <c r="O461" s="5"/>
      <c r="P461" s="5"/>
      <c r="Q461" s="5"/>
      <c r="R461" s="5"/>
    </row>
    <row r="462" spans="5:18" ht="12.75">
      <c r="E462" s="5"/>
      <c r="F462" s="5"/>
      <c r="I462" s="5"/>
      <c r="J462" s="5"/>
      <c r="L462" s="5"/>
      <c r="O462" s="5"/>
      <c r="P462" s="5"/>
      <c r="Q462" s="5"/>
      <c r="R462" s="5"/>
    </row>
    <row r="463" spans="5:18" ht="12.75">
      <c r="E463" s="5"/>
      <c r="F463" s="5"/>
      <c r="I463" s="5"/>
      <c r="J463" s="5"/>
      <c r="L463" s="5"/>
      <c r="O463" s="5"/>
      <c r="P463" s="5"/>
      <c r="Q463" s="5"/>
      <c r="R463" s="5"/>
    </row>
    <row r="464" spans="5:18" ht="12.75">
      <c r="E464" s="5"/>
      <c r="F464" s="5"/>
      <c r="I464" s="5"/>
      <c r="J464" s="5"/>
      <c r="L464" s="5"/>
      <c r="O464" s="5"/>
      <c r="P464" s="5"/>
      <c r="Q464" s="5"/>
      <c r="R464" s="5"/>
    </row>
    <row r="465" spans="5:18" ht="12.75">
      <c r="E465" s="5"/>
      <c r="F465" s="5"/>
      <c r="I465" s="5"/>
      <c r="J465" s="5"/>
      <c r="L465" s="5"/>
      <c r="O465" s="5"/>
      <c r="P465" s="5"/>
      <c r="Q465" s="5"/>
      <c r="R465" s="5"/>
    </row>
    <row r="466" spans="5:18" ht="12.75">
      <c r="E466" s="5"/>
      <c r="F466" s="5"/>
      <c r="I466" s="5"/>
      <c r="J466" s="5"/>
      <c r="L466" s="5"/>
      <c r="O466" s="5"/>
      <c r="P466" s="5"/>
      <c r="Q466" s="5"/>
      <c r="R466" s="5"/>
    </row>
    <row r="467" spans="5:18" ht="12.75">
      <c r="E467" s="5"/>
      <c r="F467" s="5"/>
      <c r="I467" s="5"/>
      <c r="J467" s="5"/>
      <c r="L467" s="5"/>
      <c r="O467" s="5"/>
      <c r="P467" s="5"/>
      <c r="Q467" s="5"/>
      <c r="R467" s="5"/>
    </row>
    <row r="468" spans="5:18" ht="12.75">
      <c r="E468" s="5"/>
      <c r="F468" s="5"/>
      <c r="I468" s="5"/>
      <c r="J468" s="5"/>
      <c r="L468" s="5"/>
      <c r="O468" s="5"/>
      <c r="P468" s="5"/>
      <c r="Q468" s="5"/>
      <c r="R468" s="5"/>
    </row>
    <row r="469" spans="5:18" ht="12.75">
      <c r="E469" s="5"/>
      <c r="F469" s="5"/>
      <c r="I469" s="5"/>
      <c r="J469" s="5"/>
      <c r="L469" s="5"/>
      <c r="O469" s="5"/>
      <c r="P469" s="5"/>
      <c r="Q469" s="5"/>
      <c r="R469" s="5"/>
    </row>
    <row r="470" spans="5:18" ht="12.75">
      <c r="E470" s="5"/>
      <c r="F470" s="5"/>
      <c r="I470" s="5"/>
      <c r="J470" s="5"/>
      <c r="L470" s="5"/>
      <c r="O470" s="5"/>
      <c r="P470" s="5"/>
      <c r="Q470" s="5"/>
      <c r="R470" s="5"/>
    </row>
    <row r="471" spans="5:18" ht="12.75">
      <c r="E471" s="5"/>
      <c r="F471" s="5"/>
      <c r="I471" s="5"/>
      <c r="J471" s="5"/>
      <c r="L471" s="5"/>
      <c r="O471" s="5"/>
      <c r="P471" s="5"/>
      <c r="Q471" s="5"/>
      <c r="R471" s="5"/>
    </row>
    <row r="472" spans="5:18" ht="12.75">
      <c r="E472" s="5"/>
      <c r="F472" s="5"/>
      <c r="I472" s="5"/>
      <c r="J472" s="5"/>
      <c r="L472" s="5"/>
      <c r="O472" s="5"/>
      <c r="P472" s="5"/>
      <c r="Q472" s="5"/>
      <c r="R472" s="5"/>
    </row>
    <row r="473" spans="5:18" ht="12.75">
      <c r="E473" s="5"/>
      <c r="F473" s="5"/>
      <c r="I473" s="5"/>
      <c r="J473" s="5"/>
      <c r="L473" s="5"/>
      <c r="O473" s="5"/>
      <c r="P473" s="5"/>
      <c r="Q473" s="5"/>
      <c r="R473" s="5"/>
    </row>
    <row r="474" spans="5:18" ht="12.75">
      <c r="E474" s="5"/>
      <c r="F474" s="5"/>
      <c r="I474" s="5"/>
      <c r="J474" s="5"/>
      <c r="L474" s="5"/>
      <c r="O474" s="5"/>
      <c r="P474" s="5"/>
      <c r="Q474" s="5"/>
      <c r="R474" s="5"/>
    </row>
    <row r="475" spans="5:18" ht="12.75">
      <c r="E475" s="5"/>
      <c r="F475" s="5"/>
      <c r="I475" s="5"/>
      <c r="J475" s="5"/>
      <c r="L475" s="5"/>
      <c r="O475" s="5"/>
      <c r="P475" s="5"/>
      <c r="Q475" s="5"/>
      <c r="R475" s="5"/>
    </row>
    <row r="476" spans="5:18" ht="12.75">
      <c r="E476" s="5"/>
      <c r="F476" s="5"/>
      <c r="I476" s="5"/>
      <c r="J476" s="5"/>
      <c r="L476" s="5"/>
      <c r="O476" s="5"/>
      <c r="P476" s="5"/>
      <c r="Q476" s="5"/>
      <c r="R476" s="5"/>
    </row>
    <row r="477" spans="5:18" ht="12.75">
      <c r="E477" s="5"/>
      <c r="F477" s="5"/>
      <c r="I477" s="5"/>
      <c r="J477" s="5"/>
      <c r="L477" s="5"/>
      <c r="O477" s="5"/>
      <c r="P477" s="5"/>
      <c r="Q477" s="5"/>
      <c r="R477" s="5"/>
    </row>
    <row r="478" spans="5:18" ht="12.75">
      <c r="E478" s="5"/>
      <c r="F478" s="5"/>
      <c r="I478" s="5"/>
      <c r="J478" s="5"/>
      <c r="L478" s="5"/>
      <c r="O478" s="5"/>
      <c r="P478" s="5"/>
      <c r="Q478" s="5"/>
      <c r="R478" s="5"/>
    </row>
    <row r="479" spans="5:18" ht="12.75">
      <c r="E479" s="5"/>
      <c r="F479" s="5"/>
      <c r="I479" s="5"/>
      <c r="J479" s="5"/>
      <c r="L479" s="5"/>
      <c r="O479" s="5"/>
      <c r="P479" s="5"/>
      <c r="Q479" s="5"/>
      <c r="R479" s="5"/>
    </row>
    <row r="480" spans="5:18" ht="12.75">
      <c r="E480" s="5"/>
      <c r="F480" s="5"/>
      <c r="I480" s="5"/>
      <c r="J480" s="5"/>
      <c r="L480" s="5"/>
      <c r="O480" s="5"/>
      <c r="P480" s="5"/>
      <c r="Q480" s="5"/>
      <c r="R480" s="5"/>
    </row>
    <row r="481" spans="5:18" ht="12.75">
      <c r="E481" s="5"/>
      <c r="F481" s="5"/>
      <c r="I481" s="5"/>
      <c r="J481" s="5"/>
      <c r="L481" s="5"/>
      <c r="O481" s="5"/>
      <c r="P481" s="5"/>
      <c r="Q481" s="5"/>
      <c r="R481" s="5"/>
    </row>
    <row r="482" spans="5:18" ht="12.75">
      <c r="E482" s="5"/>
      <c r="F482" s="5"/>
      <c r="I482" s="5"/>
      <c r="J482" s="5"/>
      <c r="L482" s="5"/>
      <c r="O482" s="5"/>
      <c r="P482" s="5"/>
      <c r="Q482" s="5"/>
      <c r="R482" s="5"/>
    </row>
    <row r="483" spans="5:18" ht="12.75">
      <c r="E483" s="5"/>
      <c r="F483" s="5"/>
      <c r="I483" s="5"/>
      <c r="J483" s="5"/>
      <c r="L483" s="5"/>
      <c r="O483" s="5"/>
      <c r="P483" s="5"/>
      <c r="Q483" s="5"/>
      <c r="R483" s="5"/>
    </row>
    <row r="484" spans="5:18" ht="12.75">
      <c r="E484" s="5"/>
      <c r="F484" s="5"/>
      <c r="I484" s="5"/>
      <c r="J484" s="5"/>
      <c r="L484" s="5"/>
      <c r="O484" s="5"/>
      <c r="P484" s="5"/>
      <c r="Q484" s="5"/>
      <c r="R484" s="5"/>
    </row>
    <row r="485" spans="5:18" ht="12.75">
      <c r="E485" s="5"/>
      <c r="F485" s="5"/>
      <c r="I485" s="5"/>
      <c r="J485" s="5"/>
      <c r="L485" s="5"/>
      <c r="O485" s="5"/>
      <c r="P485" s="5"/>
      <c r="Q485" s="5"/>
      <c r="R485" s="5"/>
    </row>
    <row r="486" spans="5:18" ht="12.75">
      <c r="E486" s="5"/>
      <c r="F486" s="5"/>
      <c r="I486" s="5"/>
      <c r="J486" s="5"/>
      <c r="L486" s="5"/>
      <c r="O486" s="5"/>
      <c r="P486" s="5"/>
      <c r="Q486" s="5"/>
      <c r="R486" s="5"/>
    </row>
    <row r="487" spans="5:18" ht="12.75">
      <c r="E487" s="5"/>
      <c r="F487" s="5"/>
      <c r="I487" s="5"/>
      <c r="J487" s="5"/>
      <c r="L487" s="5"/>
      <c r="O487" s="5"/>
      <c r="P487" s="5"/>
      <c r="Q487" s="5"/>
      <c r="R487" s="5"/>
    </row>
    <row r="488" spans="5:18" ht="12.75">
      <c r="E488" s="5"/>
      <c r="F488" s="5"/>
      <c r="I488" s="5"/>
      <c r="J488" s="5"/>
      <c r="L488" s="5"/>
      <c r="O488" s="5"/>
      <c r="P488" s="5"/>
      <c r="Q488" s="5"/>
      <c r="R488" s="5"/>
    </row>
    <row r="489" spans="5:18" ht="12.75">
      <c r="E489" s="5"/>
      <c r="F489" s="5"/>
      <c r="I489" s="5"/>
      <c r="J489" s="5"/>
      <c r="L489" s="5"/>
      <c r="O489" s="5"/>
      <c r="P489" s="5"/>
      <c r="Q489" s="5"/>
      <c r="R489" s="5"/>
    </row>
    <row r="490" spans="5:18" ht="12.75">
      <c r="E490" s="5"/>
      <c r="F490" s="5"/>
      <c r="I490" s="5"/>
      <c r="J490" s="5"/>
      <c r="L490" s="5"/>
      <c r="O490" s="5"/>
      <c r="P490" s="5"/>
      <c r="Q490" s="5"/>
      <c r="R490" s="5"/>
    </row>
    <row r="491" spans="5:18" ht="12.75">
      <c r="E491" s="5"/>
      <c r="F491" s="5"/>
      <c r="I491" s="5"/>
      <c r="J491" s="5"/>
      <c r="L491" s="5"/>
      <c r="O491" s="5"/>
      <c r="P491" s="5"/>
      <c r="Q491" s="5"/>
      <c r="R491" s="5"/>
    </row>
    <row r="492" spans="5:18" ht="12.75">
      <c r="E492" s="5"/>
      <c r="F492" s="5"/>
      <c r="I492" s="5"/>
      <c r="J492" s="5"/>
      <c r="L492" s="5"/>
      <c r="O492" s="5"/>
      <c r="P492" s="5"/>
      <c r="Q492" s="5"/>
      <c r="R492" s="5"/>
    </row>
    <row r="493" spans="5:18" ht="12.75">
      <c r="E493" s="5"/>
      <c r="F493" s="5"/>
      <c r="I493" s="5"/>
      <c r="J493" s="5"/>
      <c r="L493" s="5"/>
      <c r="O493" s="5"/>
      <c r="P493" s="5"/>
      <c r="Q493" s="5"/>
      <c r="R493" s="5"/>
    </row>
    <row r="494" spans="5:18" ht="12.75">
      <c r="E494" s="5"/>
      <c r="F494" s="5"/>
      <c r="I494" s="5"/>
      <c r="J494" s="5"/>
      <c r="L494" s="5"/>
      <c r="O494" s="5"/>
      <c r="P494" s="5"/>
      <c r="Q494" s="5"/>
      <c r="R494" s="5"/>
    </row>
    <row r="495" spans="5:18" ht="12.75">
      <c r="E495" s="5"/>
      <c r="F495" s="5"/>
      <c r="I495" s="5"/>
      <c r="J495" s="5"/>
      <c r="L495" s="5"/>
      <c r="O495" s="5"/>
      <c r="P495" s="5"/>
      <c r="Q495" s="5"/>
      <c r="R495" s="5"/>
    </row>
    <row r="496" spans="5:18" ht="12.75">
      <c r="E496" s="5"/>
      <c r="F496" s="5"/>
      <c r="I496" s="5"/>
      <c r="J496" s="5"/>
      <c r="L496" s="5"/>
      <c r="O496" s="5"/>
      <c r="P496" s="5"/>
      <c r="Q496" s="5"/>
      <c r="R496" s="5"/>
    </row>
    <row r="497" spans="5:18" ht="12.75">
      <c r="E497" s="5"/>
      <c r="F497" s="5"/>
      <c r="I497" s="5"/>
      <c r="J497" s="5"/>
      <c r="L497" s="5"/>
      <c r="O497" s="5"/>
      <c r="P497" s="5"/>
      <c r="Q497" s="5"/>
      <c r="R497" s="5"/>
    </row>
    <row r="498" spans="5:18" ht="12.75">
      <c r="E498" s="5"/>
      <c r="F498" s="5"/>
      <c r="I498" s="5"/>
      <c r="J498" s="5"/>
      <c r="L498" s="5"/>
      <c r="O498" s="5"/>
      <c r="P498" s="5"/>
      <c r="Q498" s="5"/>
      <c r="R498" s="5"/>
    </row>
    <row r="499" spans="5:18" ht="12.75">
      <c r="E499" s="5"/>
      <c r="F499" s="5"/>
      <c r="I499" s="5"/>
      <c r="J499" s="5"/>
      <c r="L499" s="5"/>
      <c r="O499" s="5"/>
      <c r="P499" s="5"/>
      <c r="Q499" s="5"/>
      <c r="R499" s="5"/>
    </row>
    <row r="500" spans="5:18" ht="12.75">
      <c r="E500" s="5"/>
      <c r="F500" s="5"/>
      <c r="I500" s="5"/>
      <c r="J500" s="5"/>
      <c r="L500" s="5"/>
      <c r="O500" s="5"/>
      <c r="P500" s="5"/>
      <c r="Q500" s="5"/>
      <c r="R500" s="5"/>
    </row>
    <row r="501" spans="5:18" ht="12.75">
      <c r="E501" s="5"/>
      <c r="F501" s="5"/>
      <c r="I501" s="5"/>
      <c r="J501" s="5"/>
      <c r="L501" s="5"/>
      <c r="O501" s="5"/>
      <c r="P501" s="5"/>
      <c r="Q501" s="5"/>
      <c r="R501" s="5"/>
    </row>
    <row r="502" spans="5:18" ht="12.75">
      <c r="E502" s="5"/>
      <c r="F502" s="5"/>
      <c r="I502" s="5"/>
      <c r="J502" s="5"/>
      <c r="L502" s="5"/>
      <c r="O502" s="5"/>
      <c r="P502" s="5"/>
      <c r="Q502" s="5"/>
      <c r="R502" s="5"/>
    </row>
    <row r="503" spans="5:18" ht="12.75">
      <c r="E503" s="5"/>
      <c r="F503" s="5"/>
      <c r="I503" s="5"/>
      <c r="J503" s="5"/>
      <c r="L503" s="5"/>
      <c r="O503" s="5"/>
      <c r="P503" s="5"/>
      <c r="Q503" s="5"/>
      <c r="R503" s="5"/>
    </row>
    <row r="504" spans="5:18" ht="12.75">
      <c r="E504" s="5"/>
      <c r="F504" s="5"/>
      <c r="I504" s="5"/>
      <c r="J504" s="5"/>
      <c r="L504" s="5"/>
      <c r="O504" s="5"/>
      <c r="P504" s="5"/>
      <c r="Q504" s="5"/>
      <c r="R504" s="5"/>
    </row>
    <row r="505" spans="5:18" ht="12.75">
      <c r="E505" s="5"/>
      <c r="F505" s="5"/>
      <c r="I505" s="5"/>
      <c r="J505" s="5"/>
      <c r="L505" s="5"/>
      <c r="O505" s="5"/>
      <c r="P505" s="5"/>
      <c r="Q505" s="5"/>
      <c r="R505" s="5"/>
    </row>
    <row r="506" spans="5:18" ht="12.75">
      <c r="E506" s="5"/>
      <c r="F506" s="5"/>
      <c r="I506" s="5"/>
      <c r="J506" s="5"/>
      <c r="L506" s="5"/>
      <c r="O506" s="5"/>
      <c r="P506" s="5"/>
      <c r="Q506" s="5"/>
      <c r="R506" s="5"/>
    </row>
    <row r="507" spans="5:18" ht="12.75">
      <c r="E507" s="5"/>
      <c r="F507" s="5"/>
      <c r="I507" s="5"/>
      <c r="J507" s="5"/>
      <c r="L507" s="5"/>
      <c r="O507" s="5"/>
      <c r="P507" s="5"/>
      <c r="Q507" s="5"/>
      <c r="R507" s="5"/>
    </row>
    <row r="508" spans="5:18" ht="12.75">
      <c r="E508" s="5"/>
      <c r="F508" s="5"/>
      <c r="I508" s="5"/>
      <c r="J508" s="5"/>
      <c r="L508" s="5"/>
      <c r="O508" s="5"/>
      <c r="P508" s="5"/>
      <c r="Q508" s="5"/>
      <c r="R508" s="5"/>
    </row>
    <row r="509" spans="5:18" ht="12.75">
      <c r="E509" s="5"/>
      <c r="F509" s="5"/>
      <c r="I509" s="5"/>
      <c r="J509" s="5"/>
      <c r="L509" s="5"/>
      <c r="O509" s="5"/>
      <c r="P509" s="5"/>
      <c r="Q509" s="5"/>
      <c r="R509" s="5"/>
    </row>
    <row r="510" spans="5:18" ht="12.75">
      <c r="E510" s="5"/>
      <c r="F510" s="5"/>
      <c r="I510" s="5"/>
      <c r="J510" s="5"/>
      <c r="L510" s="5"/>
      <c r="O510" s="5"/>
      <c r="P510" s="5"/>
      <c r="Q510" s="5"/>
      <c r="R510" s="5"/>
    </row>
    <row r="511" spans="5:18" ht="12.75">
      <c r="E511" s="5"/>
      <c r="F511" s="5"/>
      <c r="I511" s="5"/>
      <c r="J511" s="5"/>
      <c r="L511" s="5"/>
      <c r="O511" s="5"/>
      <c r="P511" s="5"/>
      <c r="Q511" s="5"/>
      <c r="R511" s="5"/>
    </row>
    <row r="512" spans="5:18" ht="12.75">
      <c r="E512" s="5"/>
      <c r="F512" s="5"/>
      <c r="I512" s="5"/>
      <c r="J512" s="5"/>
      <c r="L512" s="5"/>
      <c r="O512" s="5"/>
      <c r="P512" s="5"/>
      <c r="Q512" s="5"/>
      <c r="R512" s="5"/>
    </row>
    <row r="513" spans="5:18" ht="12.75">
      <c r="E513" s="5"/>
      <c r="F513" s="5"/>
      <c r="I513" s="5"/>
      <c r="J513" s="5"/>
      <c r="L513" s="5"/>
      <c r="O513" s="5"/>
      <c r="P513" s="5"/>
      <c r="Q513" s="5"/>
      <c r="R513" s="5"/>
    </row>
    <row r="514" spans="5:18" ht="12.75">
      <c r="E514" s="5"/>
      <c r="F514" s="5"/>
      <c r="I514" s="5"/>
      <c r="J514" s="5"/>
      <c r="L514" s="5"/>
      <c r="O514" s="5"/>
      <c r="P514" s="5"/>
      <c r="Q514" s="5"/>
      <c r="R514" s="5"/>
    </row>
    <row r="515" spans="5:18" ht="12.75">
      <c r="E515" s="5"/>
      <c r="F515" s="5"/>
      <c r="I515" s="5"/>
      <c r="J515" s="5"/>
      <c r="L515" s="5"/>
      <c r="O515" s="5"/>
      <c r="P515" s="5"/>
      <c r="Q515" s="5"/>
      <c r="R515" s="5"/>
    </row>
    <row r="516" spans="5:18" ht="12.75">
      <c r="E516" s="5"/>
      <c r="F516" s="5"/>
      <c r="I516" s="5"/>
      <c r="J516" s="5"/>
      <c r="L516" s="5"/>
      <c r="O516" s="5"/>
      <c r="P516" s="5"/>
      <c r="Q516" s="5"/>
      <c r="R516" s="5"/>
    </row>
    <row r="517" spans="5:18" ht="12.75">
      <c r="E517" s="5"/>
      <c r="F517" s="5"/>
      <c r="I517" s="5"/>
      <c r="J517" s="5"/>
      <c r="L517" s="5"/>
      <c r="O517" s="5"/>
      <c r="P517" s="5"/>
      <c r="Q517" s="5"/>
      <c r="R517" s="5"/>
    </row>
    <row r="518" spans="5:18" ht="12.75">
      <c r="E518" s="5"/>
      <c r="F518" s="5"/>
      <c r="I518" s="5"/>
      <c r="J518" s="5"/>
      <c r="L518" s="5"/>
      <c r="O518" s="5"/>
      <c r="P518" s="5"/>
      <c r="Q518" s="5"/>
      <c r="R518" s="5"/>
    </row>
    <row r="519" spans="5:18" ht="12.75">
      <c r="E519" s="5"/>
      <c r="F519" s="5"/>
      <c r="I519" s="5"/>
      <c r="J519" s="5"/>
      <c r="L519" s="5"/>
      <c r="O519" s="5"/>
      <c r="P519" s="5"/>
      <c r="Q519" s="5"/>
      <c r="R519" s="5"/>
    </row>
    <row r="520" spans="5:18" ht="12.75">
      <c r="E520" s="5"/>
      <c r="F520" s="5"/>
      <c r="I520" s="5"/>
      <c r="J520" s="5"/>
      <c r="L520" s="5"/>
      <c r="O520" s="5"/>
      <c r="P520" s="5"/>
      <c r="Q520" s="5"/>
      <c r="R520" s="5"/>
    </row>
    <row r="521" spans="5:18" ht="12.75">
      <c r="E521" s="5"/>
      <c r="F521" s="5"/>
      <c r="I521" s="5"/>
      <c r="J521" s="5"/>
      <c r="L521" s="5"/>
      <c r="O521" s="5"/>
      <c r="P521" s="5"/>
      <c r="Q521" s="5"/>
      <c r="R521" s="5"/>
    </row>
    <row r="522" spans="5:18" ht="12.75">
      <c r="E522" s="5"/>
      <c r="F522" s="5"/>
      <c r="I522" s="5"/>
      <c r="J522" s="5"/>
      <c r="L522" s="5"/>
      <c r="O522" s="5"/>
      <c r="P522" s="5"/>
      <c r="Q522" s="5"/>
      <c r="R522" s="5"/>
    </row>
    <row r="523" spans="5:18" ht="12.75">
      <c r="E523" s="5"/>
      <c r="F523" s="5"/>
      <c r="I523" s="5"/>
      <c r="J523" s="5"/>
      <c r="L523" s="5"/>
      <c r="O523" s="5"/>
      <c r="P523" s="5"/>
      <c r="Q523" s="5"/>
      <c r="R523" s="5"/>
    </row>
    <row r="524" spans="5:18" ht="12.75">
      <c r="E524" s="5"/>
      <c r="F524" s="5"/>
      <c r="I524" s="5"/>
      <c r="J524" s="5"/>
      <c r="L524" s="5"/>
      <c r="O524" s="5"/>
      <c r="P524" s="5"/>
      <c r="Q524" s="5"/>
      <c r="R524" s="5"/>
    </row>
    <row r="525" spans="5:18" ht="12.75">
      <c r="E525" s="5"/>
      <c r="F525" s="5"/>
      <c r="I525" s="5"/>
      <c r="J525" s="5"/>
      <c r="L525" s="5"/>
      <c r="O525" s="5"/>
      <c r="P525" s="5"/>
      <c r="Q525" s="5"/>
      <c r="R525" s="5"/>
    </row>
    <row r="526" spans="5:18" ht="12.75">
      <c r="E526" s="5"/>
      <c r="F526" s="5"/>
      <c r="I526" s="5"/>
      <c r="J526" s="5"/>
      <c r="L526" s="5"/>
      <c r="O526" s="5"/>
      <c r="P526" s="5"/>
      <c r="Q526" s="5"/>
      <c r="R526" s="5"/>
    </row>
    <row r="527" spans="5:18" ht="12.75">
      <c r="E527" s="5"/>
      <c r="F527" s="5"/>
      <c r="I527" s="5"/>
      <c r="J527" s="5"/>
      <c r="L527" s="5"/>
      <c r="O527" s="5"/>
      <c r="P527" s="5"/>
      <c r="Q527" s="5"/>
      <c r="R527" s="5"/>
    </row>
    <row r="528" spans="5:18" ht="12.75">
      <c r="E528" s="5"/>
      <c r="F528" s="5"/>
      <c r="I528" s="5"/>
      <c r="J528" s="5"/>
      <c r="L528" s="5"/>
      <c r="O528" s="5"/>
      <c r="P528" s="5"/>
      <c r="Q528" s="5"/>
      <c r="R528" s="5"/>
    </row>
    <row r="529" spans="5:18" ht="12.75">
      <c r="E529" s="5"/>
      <c r="F529" s="5"/>
      <c r="I529" s="5"/>
      <c r="J529" s="5"/>
      <c r="L529" s="5"/>
      <c r="O529" s="5"/>
      <c r="P529" s="5"/>
      <c r="Q529" s="5"/>
      <c r="R529" s="5"/>
    </row>
    <row r="530" spans="5:18" ht="12.75">
      <c r="E530" s="5"/>
      <c r="F530" s="5"/>
      <c r="I530" s="5"/>
      <c r="J530" s="5"/>
      <c r="L530" s="5"/>
      <c r="O530" s="5"/>
      <c r="P530" s="5"/>
      <c r="Q530" s="5"/>
      <c r="R530" s="5"/>
    </row>
    <row r="531" spans="5:18" ht="12.75">
      <c r="E531" s="5"/>
      <c r="F531" s="5"/>
      <c r="I531" s="5"/>
      <c r="J531" s="5"/>
      <c r="L531" s="5"/>
      <c r="O531" s="5"/>
      <c r="P531" s="5"/>
      <c r="Q531" s="5"/>
      <c r="R531" s="5"/>
    </row>
    <row r="532" spans="5:18" ht="12.75">
      <c r="E532" s="5"/>
      <c r="F532" s="5"/>
      <c r="I532" s="5"/>
      <c r="J532" s="5"/>
      <c r="L532" s="5"/>
      <c r="O532" s="5"/>
      <c r="P532" s="5"/>
      <c r="Q532" s="5"/>
      <c r="R532" s="5"/>
    </row>
    <row r="533" spans="5:18" ht="12.75">
      <c r="E533" s="5"/>
      <c r="F533" s="5"/>
      <c r="I533" s="5"/>
      <c r="J533" s="5"/>
      <c r="L533" s="5"/>
      <c r="O533" s="5"/>
      <c r="P533" s="5"/>
      <c r="Q533" s="5"/>
      <c r="R533" s="5"/>
    </row>
    <row r="534" spans="5:18" ht="12.75">
      <c r="E534" s="5"/>
      <c r="F534" s="5"/>
      <c r="I534" s="5"/>
      <c r="J534" s="5"/>
      <c r="L534" s="5"/>
      <c r="O534" s="5"/>
      <c r="P534" s="5"/>
      <c r="Q534" s="5"/>
      <c r="R534" s="5"/>
    </row>
    <row r="535" spans="5:18" ht="12.75">
      <c r="E535" s="5"/>
      <c r="F535" s="5"/>
      <c r="I535" s="5"/>
      <c r="J535" s="5"/>
      <c r="L535" s="5"/>
      <c r="O535" s="5"/>
      <c r="P535" s="5"/>
      <c r="Q535" s="5"/>
      <c r="R535" s="5"/>
    </row>
    <row r="536" spans="5:18" ht="12.75">
      <c r="E536" s="5"/>
      <c r="F536" s="5"/>
      <c r="I536" s="5"/>
      <c r="J536" s="5"/>
      <c r="L536" s="5"/>
      <c r="O536" s="5"/>
      <c r="P536" s="5"/>
      <c r="Q536" s="5"/>
      <c r="R536" s="5"/>
    </row>
    <row r="537" spans="5:18" ht="12.75">
      <c r="E537" s="5"/>
      <c r="F537" s="5"/>
      <c r="I537" s="5"/>
      <c r="J537" s="5"/>
      <c r="L537" s="5"/>
      <c r="O537" s="5"/>
      <c r="P537" s="5"/>
      <c r="Q537" s="5"/>
      <c r="R537" s="5"/>
    </row>
    <row r="538" spans="5:18" ht="12.75">
      <c r="E538" s="5"/>
      <c r="F538" s="5"/>
      <c r="I538" s="5"/>
      <c r="J538" s="5"/>
      <c r="L538" s="5"/>
      <c r="O538" s="5"/>
      <c r="P538" s="5"/>
      <c r="Q538" s="5"/>
      <c r="R538" s="5"/>
    </row>
    <row r="539" spans="5:18" ht="12.75">
      <c r="E539" s="5"/>
      <c r="F539" s="5"/>
      <c r="I539" s="5"/>
      <c r="J539" s="5"/>
      <c r="L539" s="5"/>
      <c r="O539" s="5"/>
      <c r="P539" s="5"/>
      <c r="Q539" s="5"/>
      <c r="R539" s="5"/>
    </row>
    <row r="540" spans="5:18" ht="12.75">
      <c r="E540" s="5"/>
      <c r="F540" s="5"/>
      <c r="I540" s="5"/>
      <c r="J540" s="5"/>
      <c r="L540" s="5"/>
      <c r="O540" s="5"/>
      <c r="P540" s="5"/>
      <c r="Q540" s="5"/>
      <c r="R540" s="5"/>
    </row>
    <row r="541" spans="5:18" ht="12.75">
      <c r="E541" s="5"/>
      <c r="F541" s="5"/>
      <c r="I541" s="5"/>
      <c r="J541" s="5"/>
      <c r="L541" s="5"/>
      <c r="O541" s="5"/>
      <c r="P541" s="5"/>
      <c r="Q541" s="5"/>
      <c r="R541" s="5"/>
    </row>
    <row r="542" spans="5:18" ht="12.75">
      <c r="E542" s="5"/>
      <c r="F542" s="5"/>
      <c r="I542" s="5"/>
      <c r="J542" s="5"/>
      <c r="L542" s="5"/>
      <c r="O542" s="5"/>
      <c r="P542" s="5"/>
      <c r="Q542" s="5"/>
      <c r="R542" s="5"/>
    </row>
    <row r="543" spans="5:18" ht="12.75">
      <c r="E543" s="5"/>
      <c r="F543" s="5"/>
      <c r="I543" s="5"/>
      <c r="J543" s="5"/>
      <c r="L543" s="5"/>
      <c r="O543" s="5"/>
      <c r="P543" s="5"/>
      <c r="Q543" s="5"/>
      <c r="R543" s="5"/>
    </row>
    <row r="544" spans="5:18" ht="12.75">
      <c r="E544" s="5"/>
      <c r="F544" s="5"/>
      <c r="I544" s="5"/>
      <c r="J544" s="5"/>
      <c r="L544" s="5"/>
      <c r="O544" s="5"/>
      <c r="P544" s="5"/>
      <c r="Q544" s="5"/>
      <c r="R544" s="5"/>
    </row>
    <row r="545" spans="5:18" ht="12.75">
      <c r="E545" s="5"/>
      <c r="F545" s="5"/>
      <c r="I545" s="5"/>
      <c r="J545" s="5"/>
      <c r="L545" s="5"/>
      <c r="O545" s="5"/>
      <c r="P545" s="5"/>
      <c r="Q545" s="5"/>
      <c r="R545" s="5"/>
    </row>
    <row r="546" spans="5:18" ht="12.75">
      <c r="E546" s="5"/>
      <c r="F546" s="5"/>
      <c r="I546" s="5"/>
      <c r="J546" s="5"/>
      <c r="L546" s="5"/>
      <c r="O546" s="5"/>
      <c r="P546" s="5"/>
      <c r="Q546" s="5"/>
      <c r="R546" s="5"/>
    </row>
    <row r="547" spans="5:18" ht="12.75">
      <c r="E547" s="5"/>
      <c r="F547" s="5"/>
      <c r="I547" s="5"/>
      <c r="J547" s="5"/>
      <c r="L547" s="5"/>
      <c r="O547" s="5"/>
      <c r="P547" s="5"/>
      <c r="Q547" s="5"/>
      <c r="R547" s="5"/>
    </row>
    <row r="548" spans="5:18" ht="12.75">
      <c r="E548" s="5"/>
      <c r="F548" s="5"/>
      <c r="I548" s="5"/>
      <c r="J548" s="5"/>
      <c r="L548" s="5"/>
      <c r="O548" s="5"/>
      <c r="P548" s="5"/>
      <c r="Q548" s="5"/>
      <c r="R548" s="5"/>
    </row>
    <row r="549" spans="5:18" ht="12.75">
      <c r="E549" s="5"/>
      <c r="F549" s="5"/>
      <c r="I549" s="5"/>
      <c r="J549" s="5"/>
      <c r="L549" s="5"/>
      <c r="O549" s="5"/>
      <c r="P549" s="5"/>
      <c r="Q549" s="5"/>
      <c r="R549" s="5"/>
    </row>
    <row r="550" spans="5:18" ht="12.75">
      <c r="E550" s="5"/>
      <c r="F550" s="5"/>
      <c r="I550" s="5"/>
      <c r="J550" s="5"/>
      <c r="L550" s="5"/>
      <c r="O550" s="5"/>
      <c r="P550" s="5"/>
      <c r="Q550" s="5"/>
      <c r="R550" s="5"/>
    </row>
    <row r="551" spans="5:18" ht="12.75">
      <c r="E551" s="5"/>
      <c r="F551" s="5"/>
      <c r="I551" s="5"/>
      <c r="J551" s="5"/>
      <c r="L551" s="5"/>
      <c r="O551" s="5"/>
      <c r="P551" s="5"/>
      <c r="Q551" s="5"/>
      <c r="R551" s="5"/>
    </row>
    <row r="552" spans="5:18" ht="12.75">
      <c r="E552" s="5"/>
      <c r="F552" s="5"/>
      <c r="I552" s="5"/>
      <c r="J552" s="5"/>
      <c r="L552" s="5"/>
      <c r="O552" s="5"/>
      <c r="P552" s="5"/>
      <c r="Q552" s="5"/>
      <c r="R552" s="5"/>
    </row>
    <row r="553" spans="5:18" ht="12.75">
      <c r="E553" s="5"/>
      <c r="F553" s="5"/>
      <c r="I553" s="5"/>
      <c r="J553" s="5"/>
      <c r="L553" s="5"/>
      <c r="O553" s="5"/>
      <c r="P553" s="5"/>
      <c r="Q553" s="5"/>
      <c r="R553" s="5"/>
    </row>
    <row r="554" spans="5:18" ht="12.75">
      <c r="E554" s="5"/>
      <c r="F554" s="5"/>
      <c r="I554" s="5"/>
      <c r="J554" s="5"/>
      <c r="L554" s="5"/>
      <c r="O554" s="5"/>
      <c r="P554" s="5"/>
      <c r="Q554" s="5"/>
      <c r="R554" s="5"/>
    </row>
    <row r="555" spans="5:18" ht="12.75">
      <c r="E555" s="5"/>
      <c r="F555" s="5"/>
      <c r="I555" s="5"/>
      <c r="J555" s="5"/>
      <c r="L555" s="5"/>
      <c r="O555" s="5"/>
      <c r="P555" s="5"/>
      <c r="Q555" s="5"/>
      <c r="R555" s="5"/>
    </row>
    <row r="556" spans="5:18" ht="12.75">
      <c r="E556" s="5"/>
      <c r="F556" s="5"/>
      <c r="I556" s="5"/>
      <c r="J556" s="5"/>
      <c r="L556" s="5"/>
      <c r="O556" s="5"/>
      <c r="P556" s="5"/>
      <c r="Q556" s="5"/>
      <c r="R556" s="5"/>
    </row>
    <row r="557" spans="5:18" ht="12.75">
      <c r="E557" s="5"/>
      <c r="F557" s="5"/>
      <c r="I557" s="5"/>
      <c r="J557" s="5"/>
      <c r="L557" s="5"/>
      <c r="O557" s="5"/>
      <c r="P557" s="5"/>
      <c r="Q557" s="5"/>
      <c r="R557" s="5"/>
    </row>
    <row r="558" spans="5:18" ht="12.75">
      <c r="E558" s="5"/>
      <c r="F558" s="5"/>
      <c r="I558" s="5"/>
      <c r="J558" s="5"/>
      <c r="L558" s="5"/>
      <c r="O558" s="5"/>
      <c r="P558" s="5"/>
      <c r="Q558" s="5"/>
      <c r="R558" s="5"/>
    </row>
    <row r="559" spans="5:18" ht="12.75">
      <c r="E559" s="5"/>
      <c r="F559" s="5"/>
      <c r="I559" s="5"/>
      <c r="J559" s="5"/>
      <c r="L559" s="5"/>
      <c r="O559" s="5"/>
      <c r="P559" s="5"/>
      <c r="Q559" s="5"/>
      <c r="R559" s="5"/>
    </row>
    <row r="560" spans="5:18" ht="12.75">
      <c r="E560" s="5"/>
      <c r="F560" s="5"/>
      <c r="I560" s="5"/>
      <c r="J560" s="5"/>
      <c r="L560" s="5"/>
      <c r="O560" s="5"/>
      <c r="P560" s="5"/>
      <c r="Q560" s="5"/>
      <c r="R560" s="5"/>
    </row>
    <row r="561" spans="5:18" ht="12.75">
      <c r="E561" s="5"/>
      <c r="F561" s="5"/>
      <c r="I561" s="5"/>
      <c r="J561" s="5"/>
      <c r="L561" s="5"/>
      <c r="O561" s="5"/>
      <c r="P561" s="5"/>
      <c r="Q561" s="5"/>
      <c r="R561" s="5"/>
    </row>
    <row r="562" spans="5:18" ht="12.75">
      <c r="E562" s="5"/>
      <c r="F562" s="5"/>
      <c r="I562" s="5"/>
      <c r="J562" s="5"/>
      <c r="L562" s="5"/>
      <c r="O562" s="5"/>
      <c r="P562" s="5"/>
      <c r="Q562" s="5"/>
      <c r="R562" s="5"/>
    </row>
    <row r="563" spans="5:18" ht="12.75">
      <c r="E563" s="5"/>
      <c r="F563" s="5"/>
      <c r="I563" s="5"/>
      <c r="J563" s="5"/>
      <c r="L563" s="5"/>
      <c r="O563" s="5"/>
      <c r="P563" s="5"/>
      <c r="Q563" s="5"/>
      <c r="R563" s="5"/>
    </row>
    <row r="564" spans="5:18" ht="12.75">
      <c r="E564" s="5"/>
      <c r="F564" s="5"/>
      <c r="I564" s="5"/>
      <c r="J564" s="5"/>
      <c r="L564" s="5"/>
      <c r="O564" s="5"/>
      <c r="P564" s="5"/>
      <c r="Q564" s="5"/>
      <c r="R564" s="5"/>
    </row>
    <row r="565" spans="5:18" ht="12.75">
      <c r="E565" s="5"/>
      <c r="F565" s="5"/>
      <c r="I565" s="5"/>
      <c r="J565" s="5"/>
      <c r="L565" s="5"/>
      <c r="O565" s="5"/>
      <c r="P565" s="5"/>
      <c r="Q565" s="5"/>
      <c r="R565" s="5"/>
    </row>
    <row r="566" spans="5:18" ht="12.75">
      <c r="E566" s="5"/>
      <c r="F566" s="5"/>
      <c r="I566" s="5"/>
      <c r="J566" s="5"/>
      <c r="L566" s="5"/>
      <c r="O566" s="5"/>
      <c r="P566" s="5"/>
      <c r="Q566" s="5"/>
      <c r="R566" s="5"/>
    </row>
    <row r="567" spans="5:18" ht="12.75">
      <c r="E567" s="5"/>
      <c r="F567" s="5"/>
      <c r="I567" s="5"/>
      <c r="J567" s="5"/>
      <c r="L567" s="5"/>
      <c r="O567" s="5"/>
      <c r="P567" s="5"/>
      <c r="Q567" s="5"/>
      <c r="R567" s="5"/>
    </row>
    <row r="568" spans="5:18" ht="12.75">
      <c r="E568" s="5"/>
      <c r="F568" s="5"/>
      <c r="I568" s="5"/>
      <c r="J568" s="5"/>
      <c r="L568" s="5"/>
      <c r="O568" s="5"/>
      <c r="P568" s="5"/>
      <c r="Q568" s="5"/>
      <c r="R568" s="5"/>
    </row>
    <row r="569" spans="5:18" ht="12.75">
      <c r="E569" s="5"/>
      <c r="F569" s="5"/>
      <c r="I569" s="5"/>
      <c r="J569" s="5"/>
      <c r="L569" s="5"/>
      <c r="O569" s="5"/>
      <c r="P569" s="5"/>
      <c r="Q569" s="5"/>
      <c r="R569" s="5"/>
    </row>
    <row r="570" spans="5:18" ht="12.75">
      <c r="E570" s="5"/>
      <c r="F570" s="5"/>
      <c r="I570" s="5"/>
      <c r="J570" s="5"/>
      <c r="L570" s="5"/>
      <c r="O570" s="5"/>
      <c r="P570" s="5"/>
      <c r="Q570" s="5"/>
      <c r="R570" s="5"/>
    </row>
    <row r="571" spans="5:18" ht="12.75">
      <c r="E571" s="5"/>
      <c r="F571" s="5"/>
      <c r="I571" s="5"/>
      <c r="J571" s="5"/>
      <c r="L571" s="5"/>
      <c r="O571" s="5"/>
      <c r="P571" s="5"/>
      <c r="Q571" s="5"/>
      <c r="R571" s="5"/>
    </row>
    <row r="572" spans="5:18" ht="12.75">
      <c r="E572" s="5"/>
      <c r="F572" s="5"/>
      <c r="I572" s="5"/>
      <c r="J572" s="5"/>
      <c r="L572" s="5"/>
      <c r="O572" s="5"/>
      <c r="P572" s="5"/>
      <c r="Q572" s="5"/>
      <c r="R572" s="5"/>
    </row>
    <row r="573" spans="5:18" ht="12.75">
      <c r="E573" s="5"/>
      <c r="F573" s="5"/>
      <c r="I573" s="5"/>
      <c r="J573" s="5"/>
      <c r="L573" s="5"/>
      <c r="O573" s="5"/>
      <c r="P573" s="5"/>
      <c r="Q573" s="5"/>
      <c r="R573" s="5"/>
    </row>
    <row r="574" spans="5:18" ht="12.75">
      <c r="E574" s="5"/>
      <c r="F574" s="5"/>
      <c r="I574" s="5"/>
      <c r="J574" s="5"/>
      <c r="L574" s="5"/>
      <c r="O574" s="5"/>
      <c r="P574" s="5"/>
      <c r="Q574" s="5"/>
      <c r="R574" s="5"/>
    </row>
    <row r="575" spans="5:18" ht="12.75">
      <c r="E575" s="5"/>
      <c r="F575" s="5"/>
      <c r="I575" s="5"/>
      <c r="J575" s="5"/>
      <c r="L575" s="5"/>
      <c r="O575" s="5"/>
      <c r="P575" s="5"/>
      <c r="Q575" s="5"/>
      <c r="R575" s="5"/>
    </row>
    <row r="576" spans="5:18" ht="12.75">
      <c r="E576" s="5"/>
      <c r="F576" s="5"/>
      <c r="I576" s="5"/>
      <c r="J576" s="5"/>
      <c r="L576" s="5"/>
      <c r="O576" s="5"/>
      <c r="P576" s="5"/>
      <c r="Q576" s="5"/>
      <c r="R576" s="5"/>
    </row>
    <row r="577" spans="5:18" ht="12.75">
      <c r="E577" s="5"/>
      <c r="F577" s="5"/>
      <c r="I577" s="5"/>
      <c r="J577" s="5"/>
      <c r="L577" s="5"/>
      <c r="O577" s="5"/>
      <c r="P577" s="5"/>
      <c r="Q577" s="5"/>
      <c r="R577" s="5"/>
    </row>
    <row r="578" spans="5:18" ht="12.75">
      <c r="E578" s="5"/>
      <c r="F578" s="5"/>
      <c r="I578" s="5"/>
      <c r="J578" s="5"/>
      <c r="L578" s="5"/>
      <c r="O578" s="5"/>
      <c r="P578" s="5"/>
      <c r="Q578" s="5"/>
      <c r="R578" s="5"/>
    </row>
    <row r="579" spans="5:18" ht="12.75">
      <c r="E579" s="5"/>
      <c r="F579" s="5"/>
      <c r="I579" s="5"/>
      <c r="J579" s="5"/>
      <c r="L579" s="5"/>
      <c r="O579" s="5"/>
      <c r="P579" s="5"/>
      <c r="Q579" s="5"/>
      <c r="R579" s="5"/>
    </row>
    <row r="580" spans="5:18" ht="12.75">
      <c r="E580" s="5"/>
      <c r="F580" s="5"/>
      <c r="I580" s="5"/>
      <c r="J580" s="5"/>
      <c r="L580" s="5"/>
      <c r="O580" s="5"/>
      <c r="P580" s="5"/>
      <c r="Q580" s="5"/>
      <c r="R580" s="5"/>
    </row>
    <row r="581" spans="5:18" ht="12.75">
      <c r="E581" s="5"/>
      <c r="F581" s="5"/>
      <c r="I581" s="5"/>
      <c r="J581" s="5"/>
      <c r="L581" s="5"/>
      <c r="O581" s="5"/>
      <c r="P581" s="5"/>
      <c r="Q581" s="5"/>
      <c r="R581" s="5"/>
    </row>
    <row r="582" spans="5:18" ht="12.75">
      <c r="E582" s="5"/>
      <c r="F582" s="5"/>
      <c r="I582" s="5"/>
      <c r="J582" s="5"/>
      <c r="L582" s="5"/>
      <c r="O582" s="5"/>
      <c r="P582" s="5"/>
      <c r="Q582" s="5"/>
      <c r="R582" s="5"/>
    </row>
    <row r="583" spans="5:18" ht="12.75">
      <c r="E583" s="5"/>
      <c r="F583" s="5"/>
      <c r="I583" s="5"/>
      <c r="J583" s="5"/>
      <c r="L583" s="5"/>
      <c r="O583" s="5"/>
      <c r="P583" s="5"/>
      <c r="Q583" s="5"/>
      <c r="R583" s="5"/>
    </row>
    <row r="584" spans="5:18" ht="12.75">
      <c r="E584" s="5"/>
      <c r="F584" s="5"/>
      <c r="I584" s="5"/>
      <c r="J584" s="5"/>
      <c r="L584" s="5"/>
      <c r="O584" s="5"/>
      <c r="P584" s="5"/>
      <c r="Q584" s="5"/>
      <c r="R584" s="5"/>
    </row>
    <row r="585" spans="5:18" ht="12.75">
      <c r="E585" s="5"/>
      <c r="F585" s="5"/>
      <c r="I585" s="5"/>
      <c r="J585" s="5"/>
      <c r="L585" s="5"/>
      <c r="O585" s="5"/>
      <c r="P585" s="5"/>
      <c r="Q585" s="5"/>
      <c r="R585" s="5"/>
    </row>
    <row r="586" spans="5:18" ht="12.75">
      <c r="E586" s="5"/>
      <c r="F586" s="5"/>
      <c r="I586" s="5"/>
      <c r="J586" s="5"/>
      <c r="L586" s="5"/>
      <c r="O586" s="5"/>
      <c r="P586" s="5"/>
      <c r="Q586" s="5"/>
      <c r="R586" s="5"/>
    </row>
    <row r="587" spans="5:18" ht="12.75">
      <c r="E587" s="5"/>
      <c r="F587" s="5"/>
      <c r="I587" s="5"/>
      <c r="J587" s="5"/>
      <c r="L587" s="5"/>
      <c r="O587" s="5"/>
      <c r="P587" s="5"/>
      <c r="Q587" s="5"/>
      <c r="R587" s="5"/>
    </row>
    <row r="588" spans="5:18" ht="12.75">
      <c r="E588" s="5"/>
      <c r="F588" s="5"/>
      <c r="I588" s="5"/>
      <c r="J588" s="5"/>
      <c r="L588" s="5"/>
      <c r="O588" s="5"/>
      <c r="P588" s="5"/>
      <c r="Q588" s="5"/>
      <c r="R588" s="5"/>
    </row>
    <row r="589" spans="5:18" ht="12.75">
      <c r="E589" s="5"/>
      <c r="F589" s="5"/>
      <c r="I589" s="5"/>
      <c r="J589" s="5"/>
      <c r="L589" s="5"/>
      <c r="O589" s="5"/>
      <c r="P589" s="5"/>
      <c r="Q589" s="5"/>
      <c r="R589" s="5"/>
    </row>
    <row r="590" spans="5:18" ht="12.75">
      <c r="E590" s="5"/>
      <c r="F590" s="5"/>
      <c r="I590" s="5"/>
      <c r="J590" s="5"/>
      <c r="L590" s="5"/>
      <c r="O590" s="5"/>
      <c r="P590" s="5"/>
      <c r="Q590" s="5"/>
      <c r="R590" s="5"/>
    </row>
    <row r="591" spans="5:18" ht="12.75">
      <c r="E591" s="5"/>
      <c r="F591" s="5"/>
      <c r="I591" s="5"/>
      <c r="J591" s="5"/>
      <c r="L591" s="5"/>
      <c r="O591" s="5"/>
      <c r="P591" s="5"/>
      <c r="Q591" s="5"/>
      <c r="R591" s="5"/>
    </row>
    <row r="592" spans="5:18" ht="12.75">
      <c r="E592" s="5"/>
      <c r="F592" s="5"/>
      <c r="I592" s="5"/>
      <c r="J592" s="5"/>
      <c r="L592" s="5"/>
      <c r="O592" s="5"/>
      <c r="P592" s="5"/>
      <c r="Q592" s="5"/>
      <c r="R592" s="5"/>
    </row>
    <row r="593" spans="5:18" ht="12.75">
      <c r="E593" s="5"/>
      <c r="F593" s="5"/>
      <c r="I593" s="5"/>
      <c r="J593" s="5"/>
      <c r="L593" s="5"/>
      <c r="O593" s="5"/>
      <c r="P593" s="5"/>
      <c r="Q593" s="5"/>
      <c r="R593" s="5"/>
    </row>
    <row r="594" spans="5:18" ht="12.75">
      <c r="E594" s="5"/>
      <c r="F594" s="5"/>
      <c r="I594" s="5"/>
      <c r="J594" s="5"/>
      <c r="L594" s="5"/>
      <c r="O594" s="5"/>
      <c r="P594" s="5"/>
      <c r="Q594" s="5"/>
      <c r="R594" s="5"/>
    </row>
    <row r="595" spans="5:18" ht="12.75">
      <c r="E595" s="5"/>
      <c r="F595" s="5"/>
      <c r="I595" s="5"/>
      <c r="J595" s="5"/>
      <c r="L595" s="5"/>
      <c r="O595" s="5"/>
      <c r="P595" s="5"/>
      <c r="Q595" s="5"/>
      <c r="R595" s="5"/>
    </row>
    <row r="596" spans="5:18" ht="12.75">
      <c r="E596" s="5"/>
      <c r="F596" s="5"/>
      <c r="I596" s="5"/>
      <c r="J596" s="5"/>
      <c r="L596" s="5"/>
      <c r="O596" s="5"/>
      <c r="P596" s="5"/>
      <c r="Q596" s="5"/>
      <c r="R596" s="5"/>
    </row>
    <row r="597" spans="5:18" ht="12.75">
      <c r="E597" s="5"/>
      <c r="F597" s="5"/>
      <c r="I597" s="5"/>
      <c r="J597" s="5"/>
      <c r="L597" s="5"/>
      <c r="O597" s="5"/>
      <c r="P597" s="5"/>
      <c r="Q597" s="5"/>
      <c r="R597" s="5"/>
    </row>
    <row r="598" spans="5:18" ht="12.75">
      <c r="E598" s="5"/>
      <c r="F598" s="5"/>
      <c r="I598" s="5"/>
      <c r="J598" s="5"/>
      <c r="L598" s="5"/>
      <c r="O598" s="5"/>
      <c r="P598" s="5"/>
      <c r="Q598" s="5"/>
      <c r="R598" s="5"/>
    </row>
    <row r="599" spans="5:18" ht="12.75">
      <c r="E599" s="5"/>
      <c r="F599" s="5"/>
      <c r="I599" s="5"/>
      <c r="J599" s="5"/>
      <c r="L599" s="5"/>
      <c r="O599" s="5"/>
      <c r="P599" s="5"/>
      <c r="Q599" s="5"/>
      <c r="R599" s="5"/>
    </row>
    <row r="600" spans="5:18" ht="12.75">
      <c r="E600" s="5"/>
      <c r="F600" s="5"/>
      <c r="I600" s="5"/>
      <c r="J600" s="5"/>
      <c r="L600" s="5"/>
      <c r="O600" s="5"/>
      <c r="P600" s="5"/>
      <c r="Q600" s="5"/>
      <c r="R600" s="5"/>
    </row>
    <row r="601" spans="5:18" ht="12.75">
      <c r="E601" s="5"/>
      <c r="F601" s="5"/>
      <c r="I601" s="5"/>
      <c r="J601" s="5"/>
      <c r="L601" s="5"/>
      <c r="O601" s="5"/>
      <c r="P601" s="5"/>
      <c r="Q601" s="5"/>
      <c r="R601" s="5"/>
    </row>
    <row r="602" spans="5:18" ht="12.75">
      <c r="E602" s="5"/>
      <c r="F602" s="5"/>
      <c r="I602" s="5"/>
      <c r="J602" s="5"/>
      <c r="L602" s="5"/>
      <c r="O602" s="5"/>
      <c r="P602" s="5"/>
      <c r="Q602" s="5"/>
      <c r="R602" s="5"/>
    </row>
    <row r="603" spans="5:18" ht="12.75">
      <c r="E603" s="5"/>
      <c r="F603" s="5"/>
      <c r="I603" s="5"/>
      <c r="J603" s="5"/>
      <c r="L603" s="5"/>
      <c r="O603" s="5"/>
      <c r="P603" s="5"/>
      <c r="Q603" s="5"/>
      <c r="R603" s="5"/>
    </row>
    <row r="604" spans="5:18" ht="12.75">
      <c r="E604" s="5"/>
      <c r="F604" s="5"/>
      <c r="I604" s="5"/>
      <c r="J604" s="5"/>
      <c r="L604" s="5"/>
      <c r="O604" s="5"/>
      <c r="P604" s="5"/>
      <c r="Q604" s="5"/>
      <c r="R604" s="5"/>
    </row>
    <row r="605" spans="5:18" ht="12.75">
      <c r="E605" s="5"/>
      <c r="F605" s="5"/>
      <c r="I605" s="5"/>
      <c r="J605" s="5"/>
      <c r="L605" s="5"/>
      <c r="O605" s="5"/>
      <c r="P605" s="5"/>
      <c r="Q605" s="5"/>
      <c r="R605" s="5"/>
    </row>
    <row r="606" spans="5:18" ht="12.75">
      <c r="E606" s="5"/>
      <c r="F606" s="5"/>
      <c r="I606" s="5"/>
      <c r="J606" s="5"/>
      <c r="L606" s="5"/>
      <c r="O606" s="5"/>
      <c r="P606" s="5"/>
      <c r="Q606" s="5"/>
      <c r="R606" s="5"/>
    </row>
    <row r="607" spans="5:18" ht="12.75">
      <c r="E607" s="5"/>
      <c r="F607" s="5"/>
      <c r="I607" s="5"/>
      <c r="J607" s="5"/>
      <c r="L607" s="5"/>
      <c r="O607" s="5"/>
      <c r="P607" s="5"/>
      <c r="Q607" s="5"/>
      <c r="R607" s="5"/>
    </row>
    <row r="608" spans="5:18" ht="12.75">
      <c r="E608" s="5"/>
      <c r="F608" s="5"/>
      <c r="I608" s="5"/>
      <c r="J608" s="5"/>
      <c r="L608" s="5"/>
      <c r="O608" s="5"/>
      <c r="P608" s="5"/>
      <c r="Q608" s="5"/>
      <c r="R608" s="5"/>
    </row>
    <row r="609" spans="5:18" ht="12.75">
      <c r="E609" s="5"/>
      <c r="F609" s="5"/>
      <c r="I609" s="5"/>
      <c r="J609" s="5"/>
      <c r="L609" s="5"/>
      <c r="O609" s="5"/>
      <c r="P609" s="5"/>
      <c r="Q609" s="5"/>
      <c r="R609" s="5"/>
    </row>
    <row r="610" spans="5:18" ht="12.75">
      <c r="E610" s="5"/>
      <c r="F610" s="5"/>
      <c r="I610" s="5"/>
      <c r="J610" s="5"/>
      <c r="L610" s="5"/>
      <c r="O610" s="5"/>
      <c r="P610" s="5"/>
      <c r="Q610" s="5"/>
      <c r="R610" s="5"/>
    </row>
    <row r="611" spans="5:18" ht="12.75">
      <c r="E611" s="5"/>
      <c r="F611" s="5"/>
      <c r="I611" s="5"/>
      <c r="J611" s="5"/>
      <c r="L611" s="5"/>
      <c r="O611" s="5"/>
      <c r="P611" s="5"/>
      <c r="Q611" s="5"/>
      <c r="R611" s="5"/>
    </row>
    <row r="612" spans="5:18" ht="12.75">
      <c r="E612" s="5"/>
      <c r="F612" s="5"/>
      <c r="I612" s="5"/>
      <c r="J612" s="5"/>
      <c r="L612" s="5"/>
      <c r="O612" s="5"/>
      <c r="P612" s="5"/>
      <c r="Q612" s="5"/>
      <c r="R612" s="5"/>
    </row>
    <row r="613" spans="5:18" ht="12.75">
      <c r="E613" s="5"/>
      <c r="F613" s="5"/>
      <c r="I613" s="5"/>
      <c r="J613" s="5"/>
      <c r="L613" s="5"/>
      <c r="O613" s="5"/>
      <c r="P613" s="5"/>
      <c r="Q613" s="5"/>
      <c r="R613" s="5"/>
    </row>
    <row r="614" spans="5:18" ht="12.75">
      <c r="E614" s="5"/>
      <c r="F614" s="5"/>
      <c r="I614" s="5"/>
      <c r="J614" s="5"/>
      <c r="L614" s="5"/>
      <c r="O614" s="5"/>
      <c r="P614" s="5"/>
      <c r="Q614" s="5"/>
      <c r="R614" s="5"/>
    </row>
    <row r="615" spans="5:18" ht="12.75">
      <c r="E615" s="5"/>
      <c r="F615" s="5"/>
      <c r="I615" s="5"/>
      <c r="J615" s="5"/>
      <c r="L615" s="5"/>
      <c r="O615" s="5"/>
      <c r="P615" s="5"/>
      <c r="Q615" s="5"/>
      <c r="R615" s="5"/>
    </row>
    <row r="616" spans="5:18" ht="12.75">
      <c r="E616" s="5"/>
      <c r="F616" s="5"/>
      <c r="I616" s="5"/>
      <c r="J616" s="5"/>
      <c r="L616" s="5"/>
      <c r="O616" s="5"/>
      <c r="P616" s="5"/>
      <c r="Q616" s="5"/>
      <c r="R616" s="5"/>
    </row>
    <row r="617" spans="5:18" ht="12.75">
      <c r="E617" s="5"/>
      <c r="F617" s="5"/>
      <c r="I617" s="5"/>
      <c r="J617" s="5"/>
      <c r="L617" s="5"/>
      <c r="O617" s="5"/>
      <c r="P617" s="5"/>
      <c r="Q617" s="5"/>
      <c r="R617" s="5"/>
    </row>
    <row r="618" spans="5:18" ht="12.75">
      <c r="E618" s="5"/>
      <c r="F618" s="5"/>
      <c r="I618" s="5"/>
      <c r="J618" s="5"/>
      <c r="L618" s="5"/>
      <c r="O618" s="5"/>
      <c r="P618" s="5"/>
      <c r="Q618" s="5"/>
      <c r="R618" s="5"/>
    </row>
    <row r="619" spans="5:18" ht="12.75">
      <c r="E619" s="5"/>
      <c r="F619" s="5"/>
      <c r="I619" s="5"/>
      <c r="J619" s="5"/>
      <c r="L619" s="5"/>
      <c r="O619" s="5"/>
      <c r="P619" s="5"/>
      <c r="Q619" s="5"/>
      <c r="R619" s="5"/>
    </row>
    <row r="620" spans="5:18" ht="12.75">
      <c r="E620" s="5"/>
      <c r="F620" s="5"/>
      <c r="I620" s="5"/>
      <c r="J620" s="5"/>
      <c r="L620" s="5"/>
      <c r="O620" s="5"/>
      <c r="P620" s="5"/>
      <c r="Q620" s="5"/>
      <c r="R620" s="5"/>
    </row>
    <row r="621" spans="5:18" ht="12.75">
      <c r="E621" s="5"/>
      <c r="F621" s="5"/>
      <c r="I621" s="5"/>
      <c r="J621" s="5"/>
      <c r="L621" s="5"/>
      <c r="O621" s="5"/>
      <c r="P621" s="5"/>
      <c r="Q621" s="5"/>
      <c r="R621" s="5"/>
    </row>
    <row r="622" spans="5:18" ht="12.75">
      <c r="E622" s="5"/>
      <c r="F622" s="5"/>
      <c r="I622" s="5"/>
      <c r="J622" s="5"/>
      <c r="L622" s="5"/>
      <c r="O622" s="5"/>
      <c r="P622" s="5"/>
      <c r="Q622" s="5"/>
      <c r="R622" s="5"/>
    </row>
    <row r="623" spans="5:18" ht="12.75">
      <c r="E623" s="5"/>
      <c r="F623" s="5"/>
      <c r="I623" s="5"/>
      <c r="J623" s="5"/>
      <c r="L623" s="5"/>
      <c r="O623" s="5"/>
      <c r="P623" s="5"/>
      <c r="Q623" s="5"/>
      <c r="R623" s="5"/>
    </row>
    <row r="624" spans="5:18" ht="12.75">
      <c r="E624" s="5"/>
      <c r="F624" s="5"/>
      <c r="I624" s="5"/>
      <c r="J624" s="5"/>
      <c r="L624" s="5"/>
      <c r="O624" s="5"/>
      <c r="P624" s="5"/>
      <c r="Q624" s="5"/>
      <c r="R624" s="5"/>
    </row>
    <row r="625" spans="5:18" ht="12.75">
      <c r="E625" s="5"/>
      <c r="F625" s="5"/>
      <c r="I625" s="5"/>
      <c r="J625" s="5"/>
      <c r="L625" s="5"/>
      <c r="O625" s="5"/>
      <c r="P625" s="5"/>
      <c r="Q625" s="5"/>
      <c r="R625" s="5"/>
    </row>
    <row r="626" spans="5:18" ht="12.75">
      <c r="E626" s="5"/>
      <c r="F626" s="5"/>
      <c r="I626" s="5"/>
      <c r="J626" s="5"/>
      <c r="L626" s="5"/>
      <c r="O626" s="5"/>
      <c r="P626" s="5"/>
      <c r="Q626" s="5"/>
      <c r="R626" s="5"/>
    </row>
    <row r="627" spans="5:18" ht="12.75">
      <c r="E627" s="5"/>
      <c r="F627" s="5"/>
      <c r="I627" s="5"/>
      <c r="J627" s="5"/>
      <c r="L627" s="5"/>
      <c r="O627" s="5"/>
      <c r="P627" s="5"/>
      <c r="Q627" s="5"/>
      <c r="R627" s="5"/>
    </row>
    <row r="628" spans="5:18" ht="12.75">
      <c r="E628" s="5"/>
      <c r="F628" s="5"/>
      <c r="I628" s="5"/>
      <c r="J628" s="5"/>
      <c r="L628" s="5"/>
      <c r="O628" s="5"/>
      <c r="P628" s="5"/>
      <c r="Q628" s="5"/>
      <c r="R628" s="5"/>
    </row>
    <row r="629" spans="5:18" ht="12.75">
      <c r="E629" s="5"/>
      <c r="F629" s="5"/>
      <c r="I629" s="5"/>
      <c r="J629" s="5"/>
      <c r="L629" s="5"/>
      <c r="O629" s="5"/>
      <c r="P629" s="5"/>
      <c r="Q629" s="5"/>
      <c r="R629" s="5"/>
    </row>
    <row r="630" spans="5:18" ht="12.75">
      <c r="E630" s="5"/>
      <c r="F630" s="5"/>
      <c r="I630" s="5"/>
      <c r="J630" s="5"/>
      <c r="L630" s="5"/>
      <c r="O630" s="5"/>
      <c r="P630" s="5"/>
      <c r="Q630" s="5"/>
      <c r="R630" s="5"/>
    </row>
    <row r="631" spans="5:18" ht="12.75">
      <c r="E631" s="5"/>
      <c r="F631" s="5"/>
      <c r="I631" s="5"/>
      <c r="J631" s="5"/>
      <c r="L631" s="5"/>
      <c r="O631" s="5"/>
      <c r="P631" s="5"/>
      <c r="Q631" s="5"/>
      <c r="R631" s="5"/>
    </row>
    <row r="632" spans="5:18" ht="12.75">
      <c r="E632" s="5"/>
      <c r="F632" s="5"/>
      <c r="I632" s="5"/>
      <c r="J632" s="5"/>
      <c r="L632" s="5"/>
      <c r="O632" s="5"/>
      <c r="P632" s="5"/>
      <c r="Q632" s="5"/>
      <c r="R632" s="5"/>
    </row>
    <row r="633" spans="5:18" ht="12.75">
      <c r="E633" s="5"/>
      <c r="F633" s="5"/>
      <c r="I633" s="5"/>
      <c r="J633" s="5"/>
      <c r="L633" s="5"/>
      <c r="O633" s="5"/>
      <c r="P633" s="5"/>
      <c r="Q633" s="5"/>
      <c r="R633" s="5"/>
    </row>
    <row r="634" spans="5:18" ht="12.75">
      <c r="E634" s="5"/>
      <c r="F634" s="5"/>
      <c r="I634" s="5"/>
      <c r="J634" s="5"/>
      <c r="L634" s="5"/>
      <c r="O634" s="5"/>
      <c r="P634" s="5"/>
      <c r="Q634" s="5"/>
      <c r="R634" s="5"/>
    </row>
    <row r="635" spans="5:18" ht="12.75">
      <c r="E635" s="5"/>
      <c r="F635" s="5"/>
      <c r="I635" s="5"/>
      <c r="J635" s="5"/>
      <c r="L635" s="5"/>
      <c r="O635" s="5"/>
      <c r="P635" s="5"/>
      <c r="Q635" s="5"/>
      <c r="R635" s="5"/>
    </row>
    <row r="636" spans="5:18" ht="12.75">
      <c r="E636" s="5"/>
      <c r="F636" s="5"/>
      <c r="I636" s="5"/>
      <c r="J636" s="5"/>
      <c r="L636" s="5"/>
      <c r="O636" s="5"/>
      <c r="P636" s="5"/>
      <c r="Q636" s="5"/>
      <c r="R636" s="5"/>
    </row>
    <row r="637" spans="5:18" ht="12.75">
      <c r="E637" s="5"/>
      <c r="F637" s="5"/>
      <c r="I637" s="5"/>
      <c r="J637" s="5"/>
      <c r="L637" s="5"/>
      <c r="O637" s="5"/>
      <c r="P637" s="5"/>
      <c r="Q637" s="5"/>
      <c r="R637" s="5"/>
    </row>
    <row r="638" spans="5:18" ht="12.75">
      <c r="E638" s="5"/>
      <c r="F638" s="5"/>
      <c r="I638" s="5"/>
      <c r="J638" s="5"/>
      <c r="L638" s="5"/>
      <c r="O638" s="5"/>
      <c r="P638" s="5"/>
      <c r="Q638" s="5"/>
      <c r="R638" s="5"/>
    </row>
    <row r="639" spans="5:18" ht="12.75">
      <c r="E639" s="5"/>
      <c r="F639" s="5"/>
      <c r="I639" s="5"/>
      <c r="J639" s="5"/>
      <c r="L639" s="5"/>
      <c r="O639" s="5"/>
      <c r="P639" s="5"/>
      <c r="Q639" s="5"/>
      <c r="R639" s="5"/>
    </row>
    <row r="640" spans="5:18" ht="12.75">
      <c r="E640" s="5"/>
      <c r="F640" s="5"/>
      <c r="I640" s="5"/>
      <c r="J640" s="5"/>
      <c r="L640" s="5"/>
      <c r="O640" s="5"/>
      <c r="P640" s="5"/>
      <c r="Q640" s="5"/>
      <c r="R640" s="5"/>
    </row>
    <row r="641" spans="5:18" ht="12.75">
      <c r="E641" s="5"/>
      <c r="F641" s="5"/>
      <c r="I641" s="5"/>
      <c r="J641" s="5"/>
      <c r="L641" s="5"/>
      <c r="O641" s="5"/>
      <c r="P641" s="5"/>
      <c r="Q641" s="5"/>
      <c r="R641" s="5"/>
    </row>
    <row r="642" spans="5:18" ht="12.75">
      <c r="E642" s="5"/>
      <c r="F642" s="5"/>
      <c r="I642" s="5"/>
      <c r="J642" s="5"/>
      <c r="L642" s="5"/>
      <c r="O642" s="5"/>
      <c r="P642" s="5"/>
      <c r="Q642" s="5"/>
      <c r="R642" s="5"/>
    </row>
    <row r="643" spans="5:18" ht="12.75">
      <c r="E643" s="5"/>
      <c r="F643" s="5"/>
      <c r="I643" s="5"/>
      <c r="J643" s="5"/>
      <c r="L643" s="5"/>
      <c r="O643" s="5"/>
      <c r="P643" s="5"/>
      <c r="Q643" s="5"/>
      <c r="R643" s="5"/>
    </row>
    <row r="644" spans="5:18" ht="12.75">
      <c r="E644" s="5"/>
      <c r="F644" s="5"/>
      <c r="I644" s="5"/>
      <c r="J644" s="5"/>
      <c r="L644" s="5"/>
      <c r="O644" s="5"/>
      <c r="P644" s="5"/>
      <c r="Q644" s="5"/>
      <c r="R644" s="5"/>
    </row>
    <row r="645" spans="5:18" ht="12.75">
      <c r="E645" s="5"/>
      <c r="F645" s="5"/>
      <c r="I645" s="5"/>
      <c r="J645" s="5"/>
      <c r="L645" s="5"/>
      <c r="O645" s="5"/>
      <c r="P645" s="5"/>
      <c r="Q645" s="5"/>
      <c r="R645" s="5"/>
    </row>
    <row r="646" spans="5:18" ht="12.75">
      <c r="E646" s="5"/>
      <c r="F646" s="5"/>
      <c r="I646" s="5"/>
      <c r="J646" s="5"/>
      <c r="L646" s="5"/>
      <c r="O646" s="5"/>
      <c r="P646" s="5"/>
      <c r="Q646" s="5"/>
      <c r="R646" s="5"/>
    </row>
    <row r="647" spans="5:18" ht="12.75">
      <c r="E647" s="5"/>
      <c r="F647" s="5"/>
      <c r="I647" s="5"/>
      <c r="J647" s="5"/>
      <c r="L647" s="5"/>
      <c r="O647" s="5"/>
      <c r="P647" s="5"/>
      <c r="Q647" s="5"/>
      <c r="R647" s="5"/>
    </row>
    <row r="648" spans="5:18" ht="12.75">
      <c r="E648" s="5"/>
      <c r="F648" s="5"/>
      <c r="I648" s="5"/>
      <c r="J648" s="5"/>
      <c r="L648" s="5"/>
      <c r="O648" s="5"/>
      <c r="P648" s="5"/>
      <c r="Q648" s="5"/>
      <c r="R648" s="5"/>
    </row>
    <row r="649" spans="5:18" ht="12.75">
      <c r="E649" s="5"/>
      <c r="F649" s="5"/>
      <c r="I649" s="5"/>
      <c r="J649" s="5"/>
      <c r="L649" s="5"/>
      <c r="O649" s="5"/>
      <c r="P649" s="5"/>
      <c r="Q649" s="5"/>
      <c r="R649" s="5"/>
    </row>
    <row r="650" spans="5:18" ht="12.75">
      <c r="E650" s="5"/>
      <c r="F650" s="5"/>
      <c r="I650" s="5"/>
      <c r="J650" s="5"/>
      <c r="L650" s="5"/>
      <c r="O650" s="5"/>
      <c r="P650" s="5"/>
      <c r="Q650" s="5"/>
      <c r="R650" s="5"/>
    </row>
    <row r="651" spans="5:18" ht="12.75">
      <c r="E651" s="5"/>
      <c r="F651" s="5"/>
      <c r="I651" s="5"/>
      <c r="J651" s="5"/>
      <c r="L651" s="5"/>
      <c r="O651" s="5"/>
      <c r="P651" s="5"/>
      <c r="Q651" s="5"/>
      <c r="R651" s="5"/>
    </row>
    <row r="652" spans="5:18" ht="12.75">
      <c r="E652" s="5"/>
      <c r="F652" s="5"/>
      <c r="I652" s="5"/>
      <c r="J652" s="5"/>
      <c r="L652" s="5"/>
      <c r="O652" s="5"/>
      <c r="P652" s="5"/>
      <c r="Q652" s="5"/>
      <c r="R652" s="5"/>
    </row>
    <row r="653" spans="5:18" ht="12.75">
      <c r="E653" s="5"/>
      <c r="F653" s="5"/>
      <c r="I653" s="5"/>
      <c r="J653" s="5"/>
      <c r="L653" s="5"/>
      <c r="O653" s="5"/>
      <c r="P653" s="5"/>
      <c r="Q653" s="5"/>
      <c r="R653" s="5"/>
    </row>
    <row r="654" spans="5:18" ht="12.75">
      <c r="E654" s="5"/>
      <c r="F654" s="5"/>
      <c r="I654" s="5"/>
      <c r="J654" s="5"/>
      <c r="L654" s="5"/>
      <c r="O654" s="5"/>
      <c r="P654" s="5"/>
      <c r="Q654" s="5"/>
      <c r="R654" s="5"/>
    </row>
    <row r="655" spans="5:18" ht="12.75">
      <c r="E655" s="5"/>
      <c r="F655" s="5"/>
      <c r="I655" s="5"/>
      <c r="J655" s="5"/>
      <c r="L655" s="5"/>
      <c r="O655" s="5"/>
      <c r="P655" s="5"/>
      <c r="Q655" s="5"/>
      <c r="R655" s="5"/>
    </row>
    <row r="656" spans="5:18" ht="12.75">
      <c r="E656" s="5"/>
      <c r="F656" s="5"/>
      <c r="I656" s="5"/>
      <c r="J656" s="5"/>
      <c r="L656" s="5"/>
      <c r="O656" s="5"/>
      <c r="P656" s="5"/>
      <c r="Q656" s="5"/>
      <c r="R656" s="5"/>
    </row>
    <row r="657" spans="5:18" ht="12.75">
      <c r="E657" s="5"/>
      <c r="F657" s="5"/>
      <c r="I657" s="5"/>
      <c r="J657" s="5"/>
      <c r="L657" s="5"/>
      <c r="O657" s="5"/>
      <c r="P657" s="5"/>
      <c r="Q657" s="5"/>
      <c r="R657" s="5"/>
    </row>
    <row r="658" spans="5:18" ht="12.75">
      <c r="E658" s="5"/>
      <c r="F658" s="5"/>
      <c r="I658" s="5"/>
      <c r="J658" s="5"/>
      <c r="L658" s="5"/>
      <c r="O658" s="5"/>
      <c r="P658" s="5"/>
      <c r="Q658" s="5"/>
      <c r="R658" s="5"/>
    </row>
    <row r="659" spans="5:18" ht="12.75">
      <c r="E659" s="5"/>
      <c r="F659" s="5"/>
      <c r="I659" s="5"/>
      <c r="J659" s="5"/>
      <c r="L659" s="5"/>
      <c r="O659" s="5"/>
      <c r="P659" s="5"/>
      <c r="Q659" s="5"/>
      <c r="R659" s="5"/>
    </row>
    <row r="660" spans="5:18" ht="12.75">
      <c r="E660" s="5"/>
      <c r="F660" s="5"/>
      <c r="I660" s="5"/>
      <c r="J660" s="5"/>
      <c r="L660" s="5"/>
      <c r="O660" s="5"/>
      <c r="P660" s="5"/>
      <c r="Q660" s="5"/>
      <c r="R660" s="5"/>
    </row>
    <row r="661" spans="5:18" ht="12.75">
      <c r="E661" s="5"/>
      <c r="F661" s="5"/>
      <c r="I661" s="5"/>
      <c r="J661" s="5"/>
      <c r="L661" s="5"/>
      <c r="O661" s="5"/>
      <c r="P661" s="5"/>
      <c r="Q661" s="5"/>
      <c r="R661" s="5"/>
    </row>
    <row r="662" spans="5:18" ht="12.75">
      <c r="E662" s="5"/>
      <c r="F662" s="5"/>
      <c r="I662" s="5"/>
      <c r="J662" s="5"/>
      <c r="L662" s="5"/>
      <c r="O662" s="5"/>
      <c r="P662" s="5"/>
      <c r="Q662" s="5"/>
      <c r="R662" s="5"/>
    </row>
    <row r="663" spans="5:18" ht="12.75">
      <c r="E663" s="5"/>
      <c r="F663" s="5"/>
      <c r="I663" s="5"/>
      <c r="J663" s="5"/>
      <c r="L663" s="5"/>
      <c r="O663" s="5"/>
      <c r="P663" s="5"/>
      <c r="Q663" s="5"/>
      <c r="R663" s="5"/>
    </row>
    <row r="664" spans="5:18" ht="12.75">
      <c r="E664" s="5"/>
      <c r="F664" s="5"/>
      <c r="I664" s="5"/>
      <c r="J664" s="5"/>
      <c r="L664" s="5"/>
      <c r="O664" s="5"/>
      <c r="P664" s="5"/>
      <c r="Q664" s="5"/>
      <c r="R664" s="5"/>
    </row>
    <row r="665" spans="5:18" ht="12.75">
      <c r="E665" s="5"/>
      <c r="F665" s="5"/>
      <c r="I665" s="5"/>
      <c r="J665" s="5"/>
      <c r="L665" s="5"/>
      <c r="O665" s="5"/>
      <c r="P665" s="5"/>
      <c r="Q665" s="5"/>
      <c r="R665" s="5"/>
    </row>
    <row r="666" spans="5:18" ht="12.75">
      <c r="E666" s="5"/>
      <c r="F666" s="5"/>
      <c r="I666" s="5"/>
      <c r="J666" s="5"/>
      <c r="L666" s="5"/>
      <c r="O666" s="5"/>
      <c r="P666" s="5"/>
      <c r="Q666" s="5"/>
      <c r="R666" s="5"/>
    </row>
    <row r="667" spans="5:18" ht="12.75">
      <c r="E667" s="5"/>
      <c r="F667" s="5"/>
      <c r="I667" s="5"/>
      <c r="J667" s="5"/>
      <c r="L667" s="5"/>
      <c r="O667" s="5"/>
      <c r="P667" s="5"/>
      <c r="Q667" s="5"/>
      <c r="R667" s="5"/>
    </row>
    <row r="668" spans="5:18" ht="12.75">
      <c r="E668" s="5"/>
      <c r="F668" s="5"/>
      <c r="I668" s="5"/>
      <c r="J668" s="5"/>
      <c r="L668" s="5"/>
      <c r="O668" s="5"/>
      <c r="P668" s="5"/>
      <c r="Q668" s="5"/>
      <c r="R668" s="5"/>
    </row>
    <row r="669" spans="5:18" ht="12.75">
      <c r="E669" s="5"/>
      <c r="F669" s="5"/>
      <c r="I669" s="5"/>
      <c r="J669" s="5"/>
      <c r="L669" s="5"/>
      <c r="O669" s="5"/>
      <c r="P669" s="5"/>
      <c r="Q669" s="5"/>
      <c r="R669" s="5"/>
    </row>
    <row r="670" spans="5:18" ht="12.75">
      <c r="E670" s="5"/>
      <c r="F670" s="5"/>
      <c r="I670" s="5"/>
      <c r="J670" s="5"/>
      <c r="L670" s="5"/>
      <c r="O670" s="5"/>
      <c r="P670" s="5"/>
      <c r="Q670" s="5"/>
      <c r="R670" s="5"/>
    </row>
    <row r="671" spans="5:18" ht="12.75">
      <c r="E671" s="5"/>
      <c r="F671" s="5"/>
      <c r="I671" s="5"/>
      <c r="J671" s="5"/>
      <c r="L671" s="5"/>
      <c r="O671" s="5"/>
      <c r="P671" s="5"/>
      <c r="Q671" s="5"/>
      <c r="R671" s="5"/>
    </row>
    <row r="672" spans="5:18" ht="12.75">
      <c r="E672" s="5"/>
      <c r="F672" s="5"/>
      <c r="I672" s="5"/>
      <c r="J672" s="5"/>
      <c r="L672" s="5"/>
      <c r="O672" s="5"/>
      <c r="P672" s="5"/>
      <c r="Q672" s="5"/>
      <c r="R672" s="5"/>
    </row>
    <row r="673" spans="5:18" ht="12.75">
      <c r="E673" s="5"/>
      <c r="F673" s="5"/>
      <c r="I673" s="5"/>
      <c r="J673" s="5"/>
      <c r="L673" s="5"/>
      <c r="O673" s="5"/>
      <c r="P673" s="5"/>
      <c r="Q673" s="5"/>
      <c r="R673" s="5"/>
    </row>
    <row r="674" spans="5:18" ht="12.75">
      <c r="E674" s="5"/>
      <c r="F674" s="5"/>
      <c r="I674" s="5"/>
      <c r="J674" s="5"/>
      <c r="L674" s="5"/>
      <c r="O674" s="5"/>
      <c r="P674" s="5"/>
      <c r="Q674" s="5"/>
      <c r="R674" s="5"/>
    </row>
    <row r="675" spans="5:18" ht="12.75">
      <c r="E675" s="5"/>
      <c r="F675" s="5"/>
      <c r="I675" s="5"/>
      <c r="J675" s="5"/>
      <c r="L675" s="5"/>
      <c r="O675" s="5"/>
      <c r="P675" s="5"/>
      <c r="Q675" s="5"/>
      <c r="R675" s="5"/>
    </row>
    <row r="676" spans="5:18" ht="12.75">
      <c r="E676" s="5"/>
      <c r="F676" s="5"/>
      <c r="I676" s="5"/>
      <c r="J676" s="5"/>
      <c r="L676" s="5"/>
      <c r="O676" s="5"/>
      <c r="P676" s="5"/>
      <c r="Q676" s="5"/>
      <c r="R676" s="5"/>
    </row>
    <row r="677" spans="5:18" ht="12.75">
      <c r="E677" s="5"/>
      <c r="F677" s="5"/>
      <c r="I677" s="5"/>
      <c r="J677" s="5"/>
      <c r="L677" s="5"/>
      <c r="O677" s="5"/>
      <c r="P677" s="5"/>
      <c r="Q677" s="5"/>
      <c r="R677" s="5"/>
    </row>
    <row r="678" spans="5:18" ht="12.75">
      <c r="E678" s="5"/>
      <c r="F678" s="5"/>
      <c r="I678" s="5"/>
      <c r="J678" s="5"/>
      <c r="L678" s="5"/>
      <c r="O678" s="5"/>
      <c r="P678" s="5"/>
      <c r="Q678" s="5"/>
      <c r="R678" s="5"/>
    </row>
    <row r="679" spans="5:18" ht="12.75">
      <c r="E679" s="5"/>
      <c r="F679" s="5"/>
      <c r="I679" s="5"/>
      <c r="J679" s="5"/>
      <c r="L679" s="5"/>
      <c r="O679" s="5"/>
      <c r="P679" s="5"/>
      <c r="Q679" s="5"/>
      <c r="R679" s="5"/>
    </row>
    <row r="680" spans="5:18" ht="12.75">
      <c r="E680" s="5"/>
      <c r="F680" s="5"/>
      <c r="I680" s="5"/>
      <c r="J680" s="5"/>
      <c r="L680" s="5"/>
      <c r="O680" s="5"/>
      <c r="P680" s="5"/>
      <c r="Q680" s="5"/>
      <c r="R680" s="5"/>
    </row>
    <row r="681" spans="5:18" ht="12.75">
      <c r="E681" s="5"/>
      <c r="F681" s="5"/>
      <c r="I681" s="5"/>
      <c r="J681" s="5"/>
      <c r="L681" s="5"/>
      <c r="O681" s="5"/>
      <c r="P681" s="5"/>
      <c r="Q681" s="5"/>
      <c r="R681" s="5"/>
    </row>
    <row r="682" spans="5:18" ht="12.75">
      <c r="E682" s="5"/>
      <c r="F682" s="5"/>
      <c r="I682" s="5"/>
      <c r="J682" s="5"/>
      <c r="L682" s="5"/>
      <c r="O682" s="5"/>
      <c r="P682" s="5"/>
      <c r="Q682" s="5"/>
      <c r="R682" s="5"/>
    </row>
    <row r="683" spans="5:18" ht="12.75">
      <c r="E683" s="5"/>
      <c r="F683" s="5"/>
      <c r="I683" s="5"/>
      <c r="J683" s="5"/>
      <c r="L683" s="5"/>
      <c r="O683" s="5"/>
      <c r="P683" s="5"/>
      <c r="Q683" s="5"/>
      <c r="R683" s="5"/>
    </row>
    <row r="684" spans="5:18" ht="12.75">
      <c r="E684" s="5"/>
      <c r="F684" s="5"/>
      <c r="I684" s="5"/>
      <c r="J684" s="5"/>
      <c r="L684" s="5"/>
      <c r="O684" s="5"/>
      <c r="P684" s="5"/>
      <c r="Q684" s="5"/>
      <c r="R684" s="5"/>
    </row>
    <row r="685" spans="5:18" ht="12.75">
      <c r="E685" s="5"/>
      <c r="F685" s="5"/>
      <c r="I685" s="5"/>
      <c r="J685" s="5"/>
      <c r="L685" s="5"/>
      <c r="O685" s="5"/>
      <c r="P685" s="5"/>
      <c r="Q685" s="5"/>
      <c r="R685" s="5"/>
    </row>
    <row r="686" spans="5:18" ht="12.75">
      <c r="E686" s="5"/>
      <c r="F686" s="5"/>
      <c r="I686" s="5"/>
      <c r="J686" s="5"/>
      <c r="L686" s="5"/>
      <c r="O686" s="5"/>
      <c r="P686" s="5"/>
      <c r="Q686" s="5"/>
      <c r="R686" s="5"/>
    </row>
    <row r="687" spans="5:18" ht="12.75">
      <c r="E687" s="5"/>
      <c r="F687" s="5"/>
      <c r="I687" s="5"/>
      <c r="J687" s="5"/>
      <c r="L687" s="5"/>
      <c r="O687" s="5"/>
      <c r="P687" s="5"/>
      <c r="Q687" s="5"/>
      <c r="R687" s="5"/>
    </row>
    <row r="688" spans="5:18" ht="12.75">
      <c r="E688" s="5"/>
      <c r="F688" s="5"/>
      <c r="I688" s="5"/>
      <c r="J688" s="5"/>
      <c r="L688" s="5"/>
      <c r="O688" s="5"/>
      <c r="P688" s="5"/>
      <c r="Q688" s="5"/>
      <c r="R688" s="5"/>
    </row>
    <row r="689" spans="5:18" ht="12.75">
      <c r="E689" s="5"/>
      <c r="F689" s="5"/>
      <c r="I689" s="5"/>
      <c r="J689" s="5"/>
      <c r="L689" s="5"/>
      <c r="O689" s="5"/>
      <c r="P689" s="5"/>
      <c r="Q689" s="5"/>
      <c r="R689" s="5"/>
    </row>
    <row r="690" spans="5:18" ht="12.75">
      <c r="E690" s="5"/>
      <c r="F690" s="5"/>
      <c r="I690" s="5"/>
      <c r="J690" s="5"/>
      <c r="L690" s="5"/>
      <c r="O690" s="5"/>
      <c r="P690" s="5"/>
      <c r="Q690" s="5"/>
      <c r="R690" s="5"/>
    </row>
    <row r="691" spans="5:18" ht="12.75">
      <c r="E691" s="5"/>
      <c r="F691" s="5"/>
      <c r="I691" s="5"/>
      <c r="J691" s="5"/>
      <c r="L691" s="5"/>
      <c r="O691" s="5"/>
      <c r="P691" s="5"/>
      <c r="Q691" s="5"/>
      <c r="R691" s="5"/>
    </row>
    <row r="692" spans="5:18" ht="12.75">
      <c r="E692" s="5"/>
      <c r="F692" s="5"/>
      <c r="I692" s="5"/>
      <c r="J692" s="5"/>
      <c r="L692" s="5"/>
      <c r="O692" s="5"/>
      <c r="P692" s="5"/>
      <c r="Q692" s="5"/>
      <c r="R692" s="5"/>
    </row>
    <row r="693" spans="5:18" ht="12.75">
      <c r="E693" s="5"/>
      <c r="F693" s="5"/>
      <c r="I693" s="5"/>
      <c r="J693" s="5"/>
      <c r="L693" s="5"/>
      <c r="O693" s="5"/>
      <c r="P693" s="5"/>
      <c r="Q693" s="5"/>
      <c r="R693" s="5"/>
    </row>
    <row r="694" spans="5:18" ht="12.75">
      <c r="E694" s="5"/>
      <c r="F694" s="5"/>
      <c r="I694" s="5"/>
      <c r="J694" s="5"/>
      <c r="L694" s="5"/>
      <c r="O694" s="5"/>
      <c r="P694" s="5"/>
      <c r="Q694" s="5"/>
      <c r="R694" s="5"/>
    </row>
    <row r="695" spans="5:18" ht="12.75">
      <c r="E695" s="5"/>
      <c r="F695" s="5"/>
      <c r="I695" s="5"/>
      <c r="J695" s="5"/>
      <c r="L695" s="5"/>
      <c r="O695" s="5"/>
      <c r="P695" s="5"/>
      <c r="Q695" s="5"/>
      <c r="R695" s="5"/>
    </row>
    <row r="696" spans="5:18" ht="12.75">
      <c r="E696" s="5"/>
      <c r="F696" s="5"/>
      <c r="I696" s="5"/>
      <c r="J696" s="5"/>
      <c r="L696" s="5"/>
      <c r="O696" s="5"/>
      <c r="P696" s="5"/>
      <c r="Q696" s="5"/>
      <c r="R696" s="5"/>
    </row>
    <row r="697" spans="5:18" ht="12.75">
      <c r="E697" s="5"/>
      <c r="F697" s="5"/>
      <c r="I697" s="5"/>
      <c r="J697" s="5"/>
      <c r="L697" s="5"/>
      <c r="O697" s="5"/>
      <c r="P697" s="5"/>
      <c r="Q697" s="5"/>
      <c r="R697" s="5"/>
    </row>
    <row r="698" spans="5:18" ht="12.75">
      <c r="E698" s="5"/>
      <c r="F698" s="5"/>
      <c r="I698" s="5"/>
      <c r="J698" s="5"/>
      <c r="L698" s="5"/>
      <c r="O698" s="5"/>
      <c r="P698" s="5"/>
      <c r="Q698" s="5"/>
      <c r="R698" s="5"/>
    </row>
    <row r="699" spans="5:18" ht="12.75">
      <c r="E699" s="5"/>
      <c r="F699" s="5"/>
      <c r="I699" s="5"/>
      <c r="J699" s="5"/>
      <c r="L699" s="5"/>
      <c r="O699" s="5"/>
      <c r="P699" s="5"/>
      <c r="Q699" s="5"/>
      <c r="R699" s="5"/>
    </row>
    <row r="700" spans="5:18" ht="12.75">
      <c r="E700" s="5"/>
      <c r="F700" s="5"/>
      <c r="I700" s="5"/>
      <c r="J700" s="5"/>
      <c r="L700" s="5"/>
      <c r="O700" s="5"/>
      <c r="P700" s="5"/>
      <c r="Q700" s="5"/>
      <c r="R700" s="5"/>
    </row>
    <row r="701" spans="5:18" ht="12.75">
      <c r="E701" s="5"/>
      <c r="F701" s="5"/>
      <c r="I701" s="5"/>
      <c r="J701" s="5"/>
      <c r="L701" s="5"/>
      <c r="O701" s="5"/>
      <c r="P701" s="5"/>
      <c r="Q701" s="5"/>
      <c r="R701" s="5"/>
    </row>
    <row r="702" spans="5:18" ht="12.75">
      <c r="E702" s="5"/>
      <c r="F702" s="5"/>
      <c r="I702" s="5"/>
      <c r="J702" s="5"/>
      <c r="L702" s="5"/>
      <c r="O702" s="5"/>
      <c r="P702" s="5"/>
      <c r="Q702" s="5"/>
      <c r="R702" s="5"/>
    </row>
    <row r="703" spans="5:18" ht="12.75">
      <c r="E703" s="5"/>
      <c r="F703" s="5"/>
      <c r="I703" s="5"/>
      <c r="J703" s="5"/>
      <c r="L703" s="5"/>
      <c r="O703" s="5"/>
      <c r="P703" s="5"/>
      <c r="Q703" s="5"/>
      <c r="R703" s="5"/>
    </row>
    <row r="704" spans="5:18" ht="12.75">
      <c r="E704" s="5"/>
      <c r="F704" s="5"/>
      <c r="I704" s="5"/>
      <c r="J704" s="5"/>
      <c r="L704" s="5"/>
      <c r="O704" s="5"/>
      <c r="P704" s="5"/>
      <c r="Q704" s="5"/>
      <c r="R704" s="5"/>
    </row>
    <row r="705" spans="5:18" ht="12.75">
      <c r="E705" s="5"/>
      <c r="F705" s="5"/>
      <c r="I705" s="5"/>
      <c r="J705" s="5"/>
      <c r="L705" s="5"/>
      <c r="O705" s="5"/>
      <c r="P705" s="5"/>
      <c r="Q705" s="5"/>
      <c r="R705" s="5"/>
    </row>
    <row r="706" spans="5:18" ht="12.75">
      <c r="E706" s="5"/>
      <c r="F706" s="5"/>
      <c r="I706" s="5"/>
      <c r="J706" s="5"/>
      <c r="L706" s="5"/>
      <c r="O706" s="5"/>
      <c r="P706" s="5"/>
      <c r="Q706" s="5"/>
      <c r="R706" s="5"/>
    </row>
    <row r="707" spans="5:18" ht="12.75">
      <c r="E707" s="5"/>
      <c r="F707" s="5"/>
      <c r="I707" s="5"/>
      <c r="J707" s="5"/>
      <c r="L707" s="5"/>
      <c r="O707" s="5"/>
      <c r="P707" s="5"/>
      <c r="Q707" s="5"/>
      <c r="R707" s="5"/>
    </row>
    <row r="708" spans="5:18" ht="12.75">
      <c r="E708" s="5"/>
      <c r="F708" s="5"/>
      <c r="I708" s="5"/>
      <c r="J708" s="5"/>
      <c r="L708" s="5"/>
      <c r="O708" s="5"/>
      <c r="P708" s="5"/>
      <c r="Q708" s="5"/>
      <c r="R708" s="5"/>
    </row>
    <row r="709" spans="5:18" ht="12.75">
      <c r="E709" s="5"/>
      <c r="F709" s="5"/>
      <c r="I709" s="5"/>
      <c r="J709" s="5"/>
      <c r="L709" s="5"/>
      <c r="O709" s="5"/>
      <c r="P709" s="5"/>
      <c r="Q709" s="5"/>
      <c r="R709" s="5"/>
    </row>
    <row r="710" spans="5:18" ht="12.75">
      <c r="E710" s="5"/>
      <c r="F710" s="5"/>
      <c r="I710" s="5"/>
      <c r="J710" s="5"/>
      <c r="L710" s="5"/>
      <c r="O710" s="5"/>
      <c r="P710" s="5"/>
      <c r="Q710" s="5"/>
      <c r="R710" s="5"/>
    </row>
    <row r="711" spans="5:18" ht="12.75">
      <c r="E711" s="5"/>
      <c r="F711" s="5"/>
      <c r="I711" s="5"/>
      <c r="J711" s="5"/>
      <c r="L711" s="5"/>
      <c r="O711" s="5"/>
      <c r="P711" s="5"/>
      <c r="Q711" s="5"/>
      <c r="R711" s="5"/>
    </row>
    <row r="712" spans="5:18" ht="12.75">
      <c r="E712" s="5"/>
      <c r="F712" s="5"/>
      <c r="I712" s="5"/>
      <c r="J712" s="5"/>
      <c r="L712" s="5"/>
      <c r="O712" s="5"/>
      <c r="P712" s="5"/>
      <c r="Q712" s="5"/>
      <c r="R712" s="5"/>
    </row>
    <row r="713" spans="5:18" ht="12.75">
      <c r="E713" s="5"/>
      <c r="F713" s="5"/>
      <c r="I713" s="5"/>
      <c r="J713" s="5"/>
      <c r="L713" s="5"/>
      <c r="O713" s="5"/>
      <c r="P713" s="5"/>
      <c r="Q713" s="5"/>
      <c r="R713" s="5"/>
    </row>
    <row r="714" spans="5:18" ht="12.75">
      <c r="E714" s="5"/>
      <c r="F714" s="5"/>
      <c r="I714" s="5"/>
      <c r="J714" s="5"/>
      <c r="L714" s="5"/>
      <c r="O714" s="5"/>
      <c r="P714" s="5"/>
      <c r="Q714" s="5"/>
      <c r="R714" s="5"/>
    </row>
    <row r="715" spans="5:18" ht="12.75">
      <c r="E715" s="5"/>
      <c r="F715" s="5"/>
      <c r="I715" s="5"/>
      <c r="J715" s="5"/>
      <c r="L715" s="5"/>
      <c r="O715" s="5"/>
      <c r="P715" s="5"/>
      <c r="Q715" s="5"/>
      <c r="R715" s="5"/>
    </row>
    <row r="716" spans="5:18" ht="12.75">
      <c r="E716" s="5"/>
      <c r="F716" s="5"/>
      <c r="I716" s="5"/>
      <c r="J716" s="5"/>
      <c r="L716" s="5"/>
      <c r="O716" s="5"/>
      <c r="P716" s="5"/>
      <c r="Q716" s="5"/>
      <c r="R716" s="5"/>
    </row>
    <row r="717" spans="5:18" ht="12.75">
      <c r="E717" s="5"/>
      <c r="F717" s="5"/>
      <c r="I717" s="5"/>
      <c r="J717" s="5"/>
      <c r="L717" s="5"/>
      <c r="O717" s="5"/>
      <c r="P717" s="5"/>
      <c r="Q717" s="5"/>
      <c r="R717" s="5"/>
    </row>
    <row r="718" spans="5:18" ht="12.75">
      <c r="E718" s="5"/>
      <c r="F718" s="5"/>
      <c r="I718" s="5"/>
      <c r="J718" s="5"/>
      <c r="L718" s="5"/>
      <c r="O718" s="5"/>
      <c r="P718" s="5"/>
      <c r="Q718" s="5"/>
      <c r="R718" s="5"/>
    </row>
    <row r="719" spans="5:18" ht="12.75">
      <c r="E719" s="5"/>
      <c r="F719" s="5"/>
      <c r="I719" s="5"/>
      <c r="J719" s="5"/>
      <c r="L719" s="5"/>
      <c r="O719" s="5"/>
      <c r="P719" s="5"/>
      <c r="Q719" s="5"/>
      <c r="R719" s="5"/>
    </row>
    <row r="720" spans="5:18" ht="12.75">
      <c r="E720" s="5"/>
      <c r="F720" s="5"/>
      <c r="I720" s="5"/>
      <c r="J720" s="5"/>
      <c r="L720" s="5"/>
      <c r="O720" s="5"/>
      <c r="P720" s="5"/>
      <c r="Q720" s="5"/>
      <c r="R720" s="5"/>
    </row>
    <row r="721" spans="5:18" ht="12.75">
      <c r="E721" s="5"/>
      <c r="F721" s="5"/>
      <c r="I721" s="5"/>
      <c r="J721" s="5"/>
      <c r="L721" s="5"/>
      <c r="O721" s="5"/>
      <c r="P721" s="5"/>
      <c r="Q721" s="5"/>
      <c r="R721" s="5"/>
    </row>
    <row r="722" spans="5:18" ht="12.75">
      <c r="E722" s="5"/>
      <c r="F722" s="5"/>
      <c r="I722" s="5"/>
      <c r="J722" s="5"/>
      <c r="L722" s="5"/>
      <c r="O722" s="5"/>
      <c r="P722" s="5"/>
      <c r="Q722" s="5"/>
      <c r="R722" s="5"/>
    </row>
    <row r="723" spans="5:18" ht="12.75">
      <c r="E723" s="5"/>
      <c r="F723" s="5"/>
      <c r="I723" s="5"/>
      <c r="J723" s="5"/>
      <c r="L723" s="5"/>
      <c r="O723" s="5"/>
      <c r="P723" s="5"/>
      <c r="Q723" s="5"/>
      <c r="R723" s="5"/>
    </row>
    <row r="724" spans="5:18" ht="12.75">
      <c r="E724" s="5"/>
      <c r="F724" s="5"/>
      <c r="I724" s="5"/>
      <c r="J724" s="5"/>
      <c r="L724" s="5"/>
      <c r="O724" s="5"/>
      <c r="P724" s="5"/>
      <c r="Q724" s="5"/>
      <c r="R724" s="5"/>
    </row>
    <row r="725" spans="5:18" ht="12.75">
      <c r="E725" s="5"/>
      <c r="F725" s="5"/>
      <c r="I725" s="5"/>
      <c r="J725" s="5"/>
      <c r="L725" s="5"/>
      <c r="O725" s="5"/>
      <c r="P725" s="5"/>
      <c r="Q725" s="5"/>
      <c r="R725" s="5"/>
    </row>
    <row r="726" spans="5:18" ht="12.75">
      <c r="E726" s="5"/>
      <c r="F726" s="5"/>
      <c r="I726" s="5"/>
      <c r="J726" s="5"/>
      <c r="L726" s="5"/>
      <c r="O726" s="5"/>
      <c r="P726" s="5"/>
      <c r="Q726" s="5"/>
      <c r="R726" s="5"/>
    </row>
    <row r="727" spans="5:18" ht="12.75">
      <c r="E727" s="5"/>
      <c r="F727" s="5"/>
      <c r="I727" s="5"/>
      <c r="J727" s="5"/>
      <c r="L727" s="5"/>
      <c r="O727" s="5"/>
      <c r="P727" s="5"/>
      <c r="Q727" s="5"/>
      <c r="R727" s="5"/>
    </row>
    <row r="728" spans="5:18" ht="12.75">
      <c r="E728" s="5"/>
      <c r="F728" s="5"/>
      <c r="I728" s="5"/>
      <c r="J728" s="5"/>
      <c r="L728" s="5"/>
      <c r="O728" s="5"/>
      <c r="P728" s="5"/>
      <c r="Q728" s="5"/>
      <c r="R728" s="5"/>
    </row>
    <row r="729" spans="5:18" ht="12.75">
      <c r="E729" s="5"/>
      <c r="F729" s="5"/>
      <c r="I729" s="5"/>
      <c r="J729" s="5"/>
      <c r="L729" s="5"/>
      <c r="O729" s="5"/>
      <c r="P729" s="5"/>
      <c r="Q729" s="5"/>
      <c r="R729" s="5"/>
    </row>
    <row r="730" spans="5:18" ht="12.75">
      <c r="E730" s="5"/>
      <c r="F730" s="5"/>
      <c r="I730" s="5"/>
      <c r="J730" s="5"/>
      <c r="L730" s="5"/>
      <c r="O730" s="5"/>
      <c r="P730" s="5"/>
      <c r="Q730" s="5"/>
      <c r="R730" s="5"/>
    </row>
    <row r="731" spans="5:18" ht="12.75">
      <c r="E731" s="5"/>
      <c r="F731" s="5"/>
      <c r="I731" s="5"/>
      <c r="J731" s="5"/>
      <c r="L731" s="5"/>
      <c r="O731" s="5"/>
      <c r="P731" s="5"/>
      <c r="Q731" s="5"/>
      <c r="R731" s="5"/>
    </row>
    <row r="732" spans="5:18" ht="12.75">
      <c r="E732" s="5"/>
      <c r="F732" s="5"/>
      <c r="I732" s="5"/>
      <c r="J732" s="5"/>
      <c r="L732" s="5"/>
      <c r="O732" s="5"/>
      <c r="P732" s="5"/>
      <c r="Q732" s="5"/>
      <c r="R732" s="5"/>
    </row>
    <row r="733" spans="5:18" ht="12.75">
      <c r="E733" s="5"/>
      <c r="F733" s="5"/>
      <c r="I733" s="5"/>
      <c r="J733" s="5"/>
      <c r="L733" s="5"/>
      <c r="O733" s="5"/>
      <c r="P733" s="5"/>
      <c r="Q733" s="5"/>
      <c r="R733" s="5"/>
    </row>
    <row r="734" spans="5:18" ht="12.75">
      <c r="E734" s="5"/>
      <c r="F734" s="5"/>
      <c r="I734" s="5"/>
      <c r="J734" s="5"/>
      <c r="L734" s="5"/>
      <c r="O734" s="5"/>
      <c r="P734" s="5"/>
      <c r="Q734" s="5"/>
      <c r="R734" s="5"/>
    </row>
    <row r="735" spans="5:18" ht="12.75">
      <c r="E735" s="5"/>
      <c r="F735" s="5"/>
      <c r="I735" s="5"/>
      <c r="J735" s="5"/>
      <c r="L735" s="5"/>
      <c r="O735" s="5"/>
      <c r="P735" s="5"/>
      <c r="Q735" s="5"/>
      <c r="R735" s="5"/>
    </row>
    <row r="736" spans="5:18" ht="12.75">
      <c r="E736" s="5"/>
      <c r="F736" s="5"/>
      <c r="I736" s="5"/>
      <c r="J736" s="5"/>
      <c r="L736" s="5"/>
      <c r="O736" s="5"/>
      <c r="P736" s="5"/>
      <c r="Q736" s="5"/>
      <c r="R736" s="5"/>
    </row>
    <row r="737" spans="5:18" ht="12.75">
      <c r="E737" s="5"/>
      <c r="F737" s="5"/>
      <c r="I737" s="5"/>
      <c r="J737" s="5"/>
      <c r="L737" s="5"/>
      <c r="O737" s="5"/>
      <c r="P737" s="5"/>
      <c r="Q737" s="5"/>
      <c r="R737" s="5"/>
    </row>
    <row r="738" spans="5:18" ht="12.75">
      <c r="E738" s="5"/>
      <c r="F738" s="5"/>
      <c r="I738" s="5"/>
      <c r="J738" s="5"/>
      <c r="L738" s="5"/>
      <c r="O738" s="5"/>
      <c r="P738" s="5"/>
      <c r="Q738" s="5"/>
      <c r="R738" s="5"/>
    </row>
    <row r="739" spans="5:18" ht="12.75">
      <c r="E739" s="5"/>
      <c r="F739" s="5"/>
      <c r="I739" s="5"/>
      <c r="J739" s="5"/>
      <c r="L739" s="5"/>
      <c r="O739" s="5"/>
      <c r="P739" s="5"/>
      <c r="Q739" s="5"/>
      <c r="R739" s="5"/>
    </row>
    <row r="740" spans="5:18" ht="12.75">
      <c r="E740" s="5"/>
      <c r="F740" s="5"/>
      <c r="I740" s="5"/>
      <c r="J740" s="5"/>
      <c r="L740" s="5"/>
      <c r="O740" s="5"/>
      <c r="P740" s="5"/>
      <c r="Q740" s="5"/>
      <c r="R740" s="5"/>
    </row>
    <row r="741" spans="5:18" ht="12.75">
      <c r="E741" s="5"/>
      <c r="F741" s="5"/>
      <c r="I741" s="5"/>
      <c r="J741" s="5"/>
      <c r="L741" s="5"/>
      <c r="O741" s="5"/>
      <c r="P741" s="5"/>
      <c r="Q741" s="5"/>
      <c r="R741" s="5"/>
    </row>
    <row r="742" spans="5:18" ht="12.75">
      <c r="E742" s="5"/>
      <c r="F742" s="5"/>
      <c r="I742" s="5"/>
      <c r="J742" s="5"/>
      <c r="L742" s="5"/>
      <c r="O742" s="5"/>
      <c r="P742" s="5"/>
      <c r="Q742" s="5"/>
      <c r="R742" s="5"/>
    </row>
    <row r="743" spans="5:18" ht="12.75">
      <c r="E743" s="5"/>
      <c r="F743" s="5"/>
      <c r="I743" s="5"/>
      <c r="J743" s="5"/>
      <c r="L743" s="5"/>
      <c r="O743" s="5"/>
      <c r="P743" s="5"/>
      <c r="Q743" s="5"/>
      <c r="R743" s="5"/>
    </row>
    <row r="744" spans="5:18" ht="12.75">
      <c r="E744" s="5"/>
      <c r="F744" s="5"/>
      <c r="I744" s="5"/>
      <c r="J744" s="5"/>
      <c r="L744" s="5"/>
      <c r="O744" s="5"/>
      <c r="P744" s="5"/>
      <c r="Q744" s="5"/>
      <c r="R744" s="5"/>
    </row>
    <row r="745" spans="5:18" ht="12.75">
      <c r="E745" s="5"/>
      <c r="F745" s="5"/>
      <c r="I745" s="5"/>
      <c r="J745" s="5"/>
      <c r="L745" s="5"/>
      <c r="O745" s="5"/>
      <c r="P745" s="5"/>
      <c r="Q745" s="5"/>
      <c r="R745" s="5"/>
    </row>
    <row r="746" spans="5:18" ht="12.75">
      <c r="E746" s="5"/>
      <c r="F746" s="5"/>
      <c r="I746" s="5"/>
      <c r="J746" s="5"/>
      <c r="L746" s="5"/>
      <c r="O746" s="5"/>
      <c r="P746" s="5"/>
      <c r="Q746" s="5"/>
      <c r="R746" s="5"/>
    </row>
    <row r="747" spans="5:18" ht="12.75">
      <c r="E747" s="5"/>
      <c r="F747" s="5"/>
      <c r="I747" s="5"/>
      <c r="J747" s="5"/>
      <c r="L747" s="5"/>
      <c r="O747" s="5"/>
      <c r="P747" s="5"/>
      <c r="Q747" s="5"/>
      <c r="R747" s="5"/>
    </row>
    <row r="748" spans="5:18" ht="12.75">
      <c r="E748" s="5"/>
      <c r="F748" s="5"/>
      <c r="I748" s="5"/>
      <c r="J748" s="5"/>
      <c r="L748" s="5"/>
      <c r="O748" s="5"/>
      <c r="P748" s="5"/>
      <c r="Q748" s="5"/>
      <c r="R748" s="5"/>
    </row>
    <row r="749" spans="5:18" ht="12.75">
      <c r="E749" s="5"/>
      <c r="F749" s="5"/>
      <c r="I749" s="5"/>
      <c r="J749" s="5"/>
      <c r="L749" s="5"/>
      <c r="O749" s="5"/>
      <c r="P749" s="5"/>
      <c r="Q749" s="5"/>
      <c r="R749" s="5"/>
    </row>
    <row r="750" spans="5:18" ht="12.75">
      <c r="E750" s="5"/>
      <c r="F750" s="5"/>
      <c r="I750" s="5"/>
      <c r="J750" s="5"/>
      <c r="L750" s="5"/>
      <c r="O750" s="5"/>
      <c r="P750" s="5"/>
      <c r="Q750" s="5"/>
      <c r="R750" s="5"/>
    </row>
    <row r="751" spans="5:18" ht="12.75">
      <c r="E751" s="5"/>
      <c r="F751" s="5"/>
      <c r="I751" s="5"/>
      <c r="J751" s="5"/>
      <c r="L751" s="5"/>
      <c r="O751" s="5"/>
      <c r="P751" s="5"/>
      <c r="Q751" s="5"/>
      <c r="R751" s="5"/>
    </row>
    <row r="752" spans="5:18" ht="12.75">
      <c r="E752" s="5"/>
      <c r="F752" s="5"/>
      <c r="I752" s="5"/>
      <c r="J752" s="5"/>
      <c r="L752" s="5"/>
      <c r="O752" s="5"/>
      <c r="P752" s="5"/>
      <c r="Q752" s="5"/>
      <c r="R752" s="5"/>
    </row>
    <row r="753" spans="5:18" ht="12.75">
      <c r="E753" s="5"/>
      <c r="F753" s="5"/>
      <c r="I753" s="5"/>
      <c r="J753" s="5"/>
      <c r="L753" s="5"/>
      <c r="O753" s="5"/>
      <c r="P753" s="5"/>
      <c r="Q753" s="5"/>
      <c r="R753" s="5"/>
    </row>
    <row r="754" spans="5:18" ht="12.75">
      <c r="E754" s="5"/>
      <c r="F754" s="5"/>
      <c r="I754" s="5"/>
      <c r="J754" s="5"/>
      <c r="L754" s="5"/>
      <c r="O754" s="5"/>
      <c r="P754" s="5"/>
      <c r="Q754" s="5"/>
      <c r="R754" s="5"/>
    </row>
    <row r="755" spans="5:18" ht="12.75">
      <c r="E755" s="5"/>
      <c r="F755" s="5"/>
      <c r="I755" s="5"/>
      <c r="J755" s="5"/>
      <c r="L755" s="5"/>
      <c r="O755" s="5"/>
      <c r="P755" s="5"/>
      <c r="Q755" s="5"/>
      <c r="R755" s="5"/>
    </row>
    <row r="756" spans="5:18" ht="12.75">
      <c r="E756" s="5"/>
      <c r="F756" s="5"/>
      <c r="I756" s="5"/>
      <c r="J756" s="5"/>
      <c r="L756" s="5"/>
      <c r="O756" s="5"/>
      <c r="P756" s="5"/>
      <c r="Q756" s="5"/>
      <c r="R756" s="5"/>
    </row>
    <row r="757" spans="5:18" ht="12.75">
      <c r="E757" s="5"/>
      <c r="F757" s="5"/>
      <c r="I757" s="5"/>
      <c r="J757" s="5"/>
      <c r="L757" s="5"/>
      <c r="O757" s="5"/>
      <c r="P757" s="5"/>
      <c r="Q757" s="5"/>
      <c r="R757" s="5"/>
    </row>
    <row r="758" spans="5:18" ht="12.75">
      <c r="E758" s="5"/>
      <c r="F758" s="5"/>
      <c r="I758" s="5"/>
      <c r="J758" s="5"/>
      <c r="L758" s="5"/>
      <c r="O758" s="5"/>
      <c r="P758" s="5"/>
      <c r="Q758" s="5"/>
      <c r="R758" s="5"/>
    </row>
    <row r="759" spans="5:18" ht="12.75">
      <c r="E759" s="5"/>
      <c r="F759" s="5"/>
      <c r="I759" s="5"/>
      <c r="J759" s="5"/>
      <c r="L759" s="5"/>
      <c r="O759" s="5"/>
      <c r="P759" s="5"/>
      <c r="Q759" s="5"/>
      <c r="R759" s="5"/>
    </row>
    <row r="760" spans="5:18" ht="12.75">
      <c r="E760" s="5"/>
      <c r="F760" s="5"/>
      <c r="I760" s="5"/>
      <c r="J760" s="5"/>
      <c r="L760" s="5"/>
      <c r="O760" s="5"/>
      <c r="P760" s="5"/>
      <c r="Q760" s="5"/>
      <c r="R760" s="5"/>
    </row>
    <row r="761" spans="5:18" ht="12.75">
      <c r="E761" s="5"/>
      <c r="F761" s="5"/>
      <c r="I761" s="5"/>
      <c r="J761" s="5"/>
      <c r="L761" s="5"/>
      <c r="O761" s="5"/>
      <c r="P761" s="5"/>
      <c r="Q761" s="5"/>
      <c r="R761" s="5"/>
    </row>
    <row r="762" spans="5:18" ht="12.75">
      <c r="E762" s="5"/>
      <c r="F762" s="5"/>
      <c r="I762" s="5"/>
      <c r="J762" s="5"/>
      <c r="L762" s="5"/>
      <c r="O762" s="5"/>
      <c r="P762" s="5"/>
      <c r="Q762" s="5"/>
      <c r="R762" s="5"/>
    </row>
    <row r="763" spans="5:18" ht="12.75">
      <c r="E763" s="5"/>
      <c r="F763" s="5"/>
      <c r="I763" s="5"/>
      <c r="J763" s="5"/>
      <c r="L763" s="5"/>
      <c r="O763" s="5"/>
      <c r="P763" s="5"/>
      <c r="Q763" s="5"/>
      <c r="R763" s="5"/>
    </row>
    <row r="764" spans="5:18" ht="12.75">
      <c r="E764" s="5"/>
      <c r="F764" s="5"/>
      <c r="I764" s="5"/>
      <c r="J764" s="5"/>
      <c r="L764" s="5"/>
      <c r="O764" s="5"/>
      <c r="P764" s="5"/>
      <c r="Q764" s="5"/>
      <c r="R764" s="5"/>
    </row>
    <row r="765" spans="5:18" ht="12.75">
      <c r="E765" s="5"/>
      <c r="F765" s="5"/>
      <c r="I765" s="5"/>
      <c r="J765" s="5"/>
      <c r="L765" s="5"/>
      <c r="O765" s="5"/>
      <c r="P765" s="5"/>
      <c r="Q765" s="5"/>
      <c r="R765" s="5"/>
    </row>
    <row r="766" spans="5:18" ht="12.75">
      <c r="E766" s="5"/>
      <c r="F766" s="5"/>
      <c r="I766" s="5"/>
      <c r="J766" s="5"/>
      <c r="L766" s="5"/>
      <c r="O766" s="5"/>
      <c r="P766" s="5"/>
      <c r="Q766" s="5"/>
      <c r="R766" s="5"/>
    </row>
    <row r="767" spans="5:18" ht="12.75">
      <c r="E767" s="5"/>
      <c r="F767" s="5"/>
      <c r="I767" s="5"/>
      <c r="J767" s="5"/>
      <c r="L767" s="5"/>
      <c r="O767" s="5"/>
      <c r="P767" s="5"/>
      <c r="Q767" s="5"/>
      <c r="R767" s="5"/>
    </row>
    <row r="768" spans="5:18" ht="12.75">
      <c r="E768" s="5"/>
      <c r="F768" s="5"/>
      <c r="I768" s="5"/>
      <c r="J768" s="5"/>
      <c r="L768" s="5"/>
      <c r="O768" s="5"/>
      <c r="P768" s="5"/>
      <c r="Q768" s="5"/>
      <c r="R768" s="5"/>
    </row>
    <row r="769" spans="5:18" ht="12.75">
      <c r="E769" s="5"/>
      <c r="F769" s="5"/>
      <c r="I769" s="5"/>
      <c r="J769" s="5"/>
      <c r="L769" s="5"/>
      <c r="O769" s="5"/>
      <c r="P769" s="5"/>
      <c r="Q769" s="5"/>
      <c r="R769" s="5"/>
    </row>
    <row r="770" spans="5:18" ht="12.75">
      <c r="E770" s="5"/>
      <c r="F770" s="5"/>
      <c r="I770" s="5"/>
      <c r="J770" s="5"/>
      <c r="L770" s="5"/>
      <c r="O770" s="5"/>
      <c r="P770" s="5"/>
      <c r="Q770" s="5"/>
      <c r="R770" s="5"/>
    </row>
    <row r="771" spans="5:18" ht="12.75">
      <c r="E771" s="5"/>
      <c r="F771" s="5"/>
      <c r="I771" s="5"/>
      <c r="J771" s="5"/>
      <c r="L771" s="5"/>
      <c r="O771" s="5"/>
      <c r="P771" s="5"/>
      <c r="Q771" s="5"/>
      <c r="R771" s="5"/>
    </row>
    <row r="772" spans="5:18" ht="12.75">
      <c r="E772" s="5"/>
      <c r="F772" s="5"/>
      <c r="I772" s="5"/>
      <c r="J772" s="5"/>
      <c r="L772" s="5"/>
      <c r="O772" s="5"/>
      <c r="P772" s="5"/>
      <c r="Q772" s="5"/>
      <c r="R772" s="5"/>
    </row>
    <row r="773" spans="5:18" ht="12.75">
      <c r="E773" s="5"/>
      <c r="F773" s="5"/>
      <c r="I773" s="5"/>
      <c r="J773" s="5"/>
      <c r="L773" s="5"/>
      <c r="O773" s="5"/>
      <c r="P773" s="5"/>
      <c r="Q773" s="5"/>
      <c r="R773" s="5"/>
    </row>
    <row r="774" spans="5:18" ht="12.75">
      <c r="E774" s="5"/>
      <c r="F774" s="5"/>
      <c r="I774" s="5"/>
      <c r="J774" s="5"/>
      <c r="L774" s="5"/>
      <c r="O774" s="5"/>
      <c r="P774" s="5"/>
      <c r="Q774" s="5"/>
      <c r="R774" s="5"/>
    </row>
    <row r="775" spans="5:18" ht="12.75">
      <c r="E775" s="5"/>
      <c r="F775" s="5"/>
      <c r="I775" s="5"/>
      <c r="J775" s="5"/>
      <c r="L775" s="5"/>
      <c r="O775" s="5"/>
      <c r="P775" s="5"/>
      <c r="Q775" s="5"/>
      <c r="R775" s="5"/>
    </row>
    <row r="776" spans="5:18" ht="12.75">
      <c r="E776" s="5"/>
      <c r="F776" s="5"/>
      <c r="I776" s="5"/>
      <c r="J776" s="5"/>
      <c r="L776" s="5"/>
      <c r="O776" s="5"/>
      <c r="P776" s="5"/>
      <c r="Q776" s="5"/>
      <c r="R776" s="5"/>
    </row>
    <row r="777" spans="5:18" ht="12.75">
      <c r="E777" s="5"/>
      <c r="F777" s="5"/>
      <c r="I777" s="5"/>
      <c r="J777" s="5"/>
      <c r="L777" s="5"/>
      <c r="O777" s="5"/>
      <c r="P777" s="5"/>
      <c r="Q777" s="5"/>
      <c r="R777" s="5"/>
    </row>
    <row r="778" spans="5:18" ht="12.75">
      <c r="E778" s="5"/>
      <c r="F778" s="5"/>
      <c r="I778" s="5"/>
      <c r="J778" s="5"/>
      <c r="L778" s="5"/>
      <c r="O778" s="5"/>
      <c r="P778" s="5"/>
      <c r="Q778" s="5"/>
      <c r="R778" s="5"/>
    </row>
    <row r="779" spans="5:18" ht="12.75">
      <c r="E779" s="5"/>
      <c r="F779" s="5"/>
      <c r="I779" s="5"/>
      <c r="J779" s="5"/>
      <c r="L779" s="5"/>
      <c r="O779" s="5"/>
      <c r="P779" s="5"/>
      <c r="Q779" s="5"/>
      <c r="R779" s="5"/>
    </row>
    <row r="780" spans="5:18" ht="12.75">
      <c r="E780" s="5"/>
      <c r="F780" s="5"/>
      <c r="I780" s="5"/>
      <c r="J780" s="5"/>
      <c r="L780" s="5"/>
      <c r="O780" s="5"/>
      <c r="P780" s="5"/>
      <c r="Q780" s="5"/>
      <c r="R780" s="5"/>
    </row>
    <row r="781" spans="5:18" ht="12.75">
      <c r="E781" s="5"/>
      <c r="F781" s="5"/>
      <c r="I781" s="5"/>
      <c r="J781" s="5"/>
      <c r="L781" s="5"/>
      <c r="O781" s="5"/>
      <c r="P781" s="5"/>
      <c r="Q781" s="5"/>
      <c r="R781" s="5"/>
    </row>
    <row r="782" spans="5:18" ht="12.75">
      <c r="E782" s="5"/>
      <c r="F782" s="5"/>
      <c r="I782" s="5"/>
      <c r="J782" s="5"/>
      <c r="L782" s="5"/>
      <c r="O782" s="5"/>
      <c r="P782" s="5"/>
      <c r="Q782" s="5"/>
      <c r="R782" s="5"/>
    </row>
    <row r="783" spans="5:18" ht="12.75">
      <c r="E783" s="5"/>
      <c r="F783" s="5"/>
      <c r="I783" s="5"/>
      <c r="J783" s="5"/>
      <c r="L783" s="5"/>
      <c r="O783" s="5"/>
      <c r="P783" s="5"/>
      <c r="Q783" s="5"/>
      <c r="R783" s="5"/>
    </row>
    <row r="784" spans="5:18" ht="12.75">
      <c r="E784" s="5"/>
      <c r="F784" s="5"/>
      <c r="I784" s="5"/>
      <c r="J784" s="5"/>
      <c r="L784" s="5"/>
      <c r="O784" s="5"/>
      <c r="P784" s="5"/>
      <c r="Q784" s="5"/>
      <c r="R784" s="5"/>
    </row>
    <row r="785" spans="5:18" ht="12.75">
      <c r="E785" s="5"/>
      <c r="F785" s="5"/>
      <c r="I785" s="5"/>
      <c r="J785" s="5"/>
      <c r="L785" s="5"/>
      <c r="O785" s="5"/>
      <c r="P785" s="5"/>
      <c r="Q785" s="5"/>
      <c r="R785" s="5"/>
    </row>
    <row r="786" spans="5:18" ht="12.75">
      <c r="E786" s="5"/>
      <c r="F786" s="5"/>
      <c r="I786" s="5"/>
      <c r="J786" s="5"/>
      <c r="L786" s="5"/>
      <c r="O786" s="5"/>
      <c r="P786" s="5"/>
      <c r="Q786" s="5"/>
      <c r="R786" s="5"/>
    </row>
    <row r="787" spans="5:18" ht="12.75">
      <c r="E787" s="5"/>
      <c r="F787" s="5"/>
      <c r="I787" s="5"/>
      <c r="J787" s="5"/>
      <c r="L787" s="5"/>
      <c r="O787" s="5"/>
      <c r="P787" s="5"/>
      <c r="Q787" s="5"/>
      <c r="R787" s="5"/>
    </row>
    <row r="788" spans="5:18" ht="12.75">
      <c r="E788" s="5"/>
      <c r="F788" s="5"/>
      <c r="I788" s="5"/>
      <c r="J788" s="5"/>
      <c r="L788" s="5"/>
      <c r="O788" s="5"/>
      <c r="P788" s="5"/>
      <c r="Q788" s="5"/>
      <c r="R788" s="5"/>
    </row>
    <row r="789" spans="5:18" ht="12.75">
      <c r="E789" s="5"/>
      <c r="F789" s="5"/>
      <c r="I789" s="5"/>
      <c r="J789" s="5"/>
      <c r="L789" s="5"/>
      <c r="O789" s="5"/>
      <c r="P789" s="5"/>
      <c r="Q789" s="5"/>
      <c r="R789" s="5"/>
    </row>
    <row r="790" spans="5:18" ht="12.75">
      <c r="E790" s="5"/>
      <c r="F790" s="5"/>
      <c r="I790" s="5"/>
      <c r="J790" s="5"/>
      <c r="L790" s="5"/>
      <c r="O790" s="5"/>
      <c r="P790" s="5"/>
      <c r="Q790" s="5"/>
      <c r="R790" s="5"/>
    </row>
    <row r="791" spans="5:18" ht="12.75">
      <c r="E791" s="5"/>
      <c r="F791" s="5"/>
      <c r="I791" s="5"/>
      <c r="J791" s="5"/>
      <c r="L791" s="5"/>
      <c r="O791" s="5"/>
      <c r="P791" s="5"/>
      <c r="Q791" s="5"/>
      <c r="R791" s="5"/>
    </row>
    <row r="792" spans="5:18" ht="12.75">
      <c r="E792" s="5"/>
      <c r="F792" s="5"/>
      <c r="I792" s="5"/>
      <c r="J792" s="5"/>
      <c r="L792" s="5"/>
      <c r="O792" s="5"/>
      <c r="P792" s="5"/>
      <c r="Q792" s="5"/>
      <c r="R792" s="5"/>
    </row>
    <row r="793" spans="5:18" ht="12.75">
      <c r="E793" s="5"/>
      <c r="F793" s="5"/>
      <c r="I793" s="5"/>
      <c r="J793" s="5"/>
      <c r="L793" s="5"/>
      <c r="O793" s="5"/>
      <c r="P793" s="5"/>
      <c r="Q793" s="5"/>
      <c r="R793" s="5"/>
    </row>
    <row r="794" spans="5:18" ht="12.75">
      <c r="E794" s="5"/>
      <c r="F794" s="5"/>
      <c r="I794" s="5"/>
      <c r="J794" s="5"/>
      <c r="L794" s="5"/>
      <c r="O794" s="5"/>
      <c r="P794" s="5"/>
      <c r="Q794" s="5"/>
      <c r="R794" s="5"/>
    </row>
    <row r="795" spans="5:18" ht="12.75">
      <c r="E795" s="5"/>
      <c r="F795" s="5"/>
      <c r="I795" s="5"/>
      <c r="J795" s="5"/>
      <c r="L795" s="5"/>
      <c r="O795" s="5"/>
      <c r="P795" s="5"/>
      <c r="Q795" s="5"/>
      <c r="R795" s="5"/>
    </row>
    <row r="796" spans="5:18" ht="12.75">
      <c r="E796" s="5"/>
      <c r="F796" s="5"/>
      <c r="I796" s="5"/>
      <c r="J796" s="5"/>
      <c r="L796" s="5"/>
      <c r="O796" s="5"/>
      <c r="P796" s="5"/>
      <c r="Q796" s="5"/>
      <c r="R796" s="5"/>
    </row>
    <row r="797" spans="5:18" ht="12.75">
      <c r="E797" s="5"/>
      <c r="F797" s="5"/>
      <c r="I797" s="5"/>
      <c r="J797" s="5"/>
      <c r="L797" s="5"/>
      <c r="O797" s="5"/>
      <c r="P797" s="5"/>
      <c r="Q797" s="5"/>
      <c r="R797" s="5"/>
    </row>
    <row r="798" spans="5:18" ht="12.75">
      <c r="E798" s="5"/>
      <c r="F798" s="5"/>
      <c r="I798" s="5"/>
      <c r="J798" s="5"/>
      <c r="L798" s="5"/>
      <c r="O798" s="5"/>
      <c r="P798" s="5"/>
      <c r="Q798" s="5"/>
      <c r="R798" s="5"/>
    </row>
    <row r="799" spans="5:18" ht="12.75">
      <c r="E799" s="5"/>
      <c r="F799" s="5"/>
      <c r="I799" s="5"/>
      <c r="J799" s="5"/>
      <c r="L799" s="5"/>
      <c r="O799" s="5"/>
      <c r="P799" s="5"/>
      <c r="Q799" s="5"/>
      <c r="R799" s="5"/>
    </row>
    <row r="800" spans="5:18" ht="12.75">
      <c r="E800" s="5"/>
      <c r="F800" s="5"/>
      <c r="I800" s="5"/>
      <c r="J800" s="5"/>
      <c r="L800" s="5"/>
      <c r="O800" s="5"/>
      <c r="P800" s="5"/>
      <c r="Q800" s="5"/>
      <c r="R800" s="5"/>
    </row>
    <row r="801" spans="5:18" ht="12.75">
      <c r="E801" s="5"/>
      <c r="F801" s="5"/>
      <c r="I801" s="5"/>
      <c r="J801" s="5"/>
      <c r="L801" s="5"/>
      <c r="O801" s="5"/>
      <c r="P801" s="5"/>
      <c r="Q801" s="5"/>
      <c r="R801" s="5"/>
    </row>
    <row r="802" spans="5:18" ht="12.75">
      <c r="E802" s="5"/>
      <c r="F802" s="5"/>
      <c r="I802" s="5"/>
      <c r="J802" s="5"/>
      <c r="L802" s="5"/>
      <c r="O802" s="5"/>
      <c r="P802" s="5"/>
      <c r="Q802" s="5"/>
      <c r="R802" s="5"/>
    </row>
    <row r="803" spans="5:18" ht="12.75">
      <c r="E803" s="5"/>
      <c r="F803" s="5"/>
      <c r="I803" s="5"/>
      <c r="J803" s="5"/>
      <c r="L803" s="5"/>
      <c r="O803" s="5"/>
      <c r="P803" s="5"/>
      <c r="Q803" s="5"/>
      <c r="R803" s="5"/>
    </row>
    <row r="804" spans="5:18" ht="12.75">
      <c r="E804" s="5"/>
      <c r="F804" s="5"/>
      <c r="I804" s="5"/>
      <c r="J804" s="5"/>
      <c r="L804" s="5"/>
      <c r="O804" s="5"/>
      <c r="P804" s="5"/>
      <c r="Q804" s="5"/>
      <c r="R804" s="5"/>
    </row>
    <row r="805" spans="5:18" ht="12.75">
      <c r="E805" s="5"/>
      <c r="F805" s="5"/>
      <c r="I805" s="5"/>
      <c r="J805" s="5"/>
      <c r="L805" s="5"/>
      <c r="O805" s="5"/>
      <c r="P805" s="5"/>
      <c r="Q805" s="5"/>
      <c r="R805" s="5"/>
    </row>
    <row r="806" spans="5:18" ht="12.75">
      <c r="E806" s="5"/>
      <c r="F806" s="5"/>
      <c r="I806" s="5"/>
      <c r="J806" s="5"/>
      <c r="L806" s="5"/>
      <c r="O806" s="5"/>
      <c r="P806" s="5"/>
      <c r="Q806" s="5"/>
      <c r="R806" s="5"/>
    </row>
    <row r="807" spans="5:18" ht="12.75">
      <c r="E807" s="5"/>
      <c r="F807" s="5"/>
      <c r="I807" s="5"/>
      <c r="J807" s="5"/>
      <c r="L807" s="5"/>
      <c r="O807" s="5"/>
      <c r="P807" s="5"/>
      <c r="Q807" s="5"/>
      <c r="R807" s="5"/>
    </row>
    <row r="808" spans="5:18" ht="12.75">
      <c r="E808" s="5"/>
      <c r="F808" s="5"/>
      <c r="I808" s="5"/>
      <c r="J808" s="5"/>
      <c r="L808" s="5"/>
      <c r="O808" s="5"/>
      <c r="P808" s="5"/>
      <c r="Q808" s="5"/>
      <c r="R808" s="5"/>
    </row>
    <row r="809" spans="5:18" ht="12.75">
      <c r="E809" s="5"/>
      <c r="F809" s="5"/>
      <c r="I809" s="5"/>
      <c r="J809" s="5"/>
      <c r="L809" s="5"/>
      <c r="O809" s="5"/>
      <c r="P809" s="5"/>
      <c r="Q809" s="5"/>
      <c r="R809" s="5"/>
    </row>
    <row r="810" spans="5:18" ht="12.75">
      <c r="E810" s="5"/>
      <c r="F810" s="5"/>
      <c r="I810" s="5"/>
      <c r="J810" s="5"/>
      <c r="L810" s="5"/>
      <c r="O810" s="5"/>
      <c r="P810" s="5"/>
      <c r="Q810" s="5"/>
      <c r="R810" s="5"/>
    </row>
    <row r="811" spans="5:18" ht="12.75">
      <c r="E811" s="5"/>
      <c r="F811" s="5"/>
      <c r="I811" s="5"/>
      <c r="J811" s="5"/>
      <c r="L811" s="5"/>
      <c r="O811" s="5"/>
      <c r="P811" s="5"/>
      <c r="Q811" s="5"/>
      <c r="R811" s="5"/>
    </row>
    <row r="812" spans="5:18" ht="12.75">
      <c r="E812" s="5"/>
      <c r="F812" s="5"/>
      <c r="I812" s="5"/>
      <c r="J812" s="5"/>
      <c r="L812" s="5"/>
      <c r="O812" s="5"/>
      <c r="P812" s="5"/>
      <c r="Q812" s="5"/>
      <c r="R812" s="5"/>
    </row>
    <row r="813" spans="5:18" ht="12.75">
      <c r="E813" s="5"/>
      <c r="F813" s="5"/>
      <c r="I813" s="5"/>
      <c r="J813" s="5"/>
      <c r="L813" s="5"/>
      <c r="O813" s="5"/>
      <c r="P813" s="5"/>
      <c r="Q813" s="5"/>
      <c r="R813" s="5"/>
    </row>
    <row r="814" spans="5:18" ht="12.75">
      <c r="E814" s="5"/>
      <c r="F814" s="5"/>
      <c r="I814" s="5"/>
      <c r="J814" s="5"/>
      <c r="L814" s="5"/>
      <c r="O814" s="5"/>
      <c r="P814" s="5"/>
      <c r="Q814" s="5"/>
      <c r="R814" s="5"/>
    </row>
    <row r="815" spans="5:18" ht="12.75">
      <c r="E815" s="5"/>
      <c r="F815" s="5"/>
      <c r="I815" s="5"/>
      <c r="J815" s="5"/>
      <c r="L815" s="5"/>
      <c r="O815" s="5"/>
      <c r="P815" s="5"/>
      <c r="Q815" s="5"/>
      <c r="R815" s="5"/>
    </row>
    <row r="816" spans="5:18" ht="12.75">
      <c r="E816" s="5"/>
      <c r="F816" s="5"/>
      <c r="I816" s="5"/>
      <c r="J816" s="5"/>
      <c r="L816" s="5"/>
      <c r="O816" s="5"/>
      <c r="P816" s="5"/>
      <c r="Q816" s="5"/>
      <c r="R816" s="5"/>
    </row>
    <row r="817" spans="5:18" ht="12.75">
      <c r="E817" s="5"/>
      <c r="F817" s="5"/>
      <c r="I817" s="5"/>
      <c r="J817" s="5"/>
      <c r="L817" s="5"/>
      <c r="O817" s="5"/>
      <c r="P817" s="5"/>
      <c r="Q817" s="5"/>
      <c r="R817" s="5"/>
    </row>
    <row r="818" spans="5:18" ht="12.75">
      <c r="E818" s="5"/>
      <c r="F818" s="5"/>
      <c r="I818" s="5"/>
      <c r="J818" s="5"/>
      <c r="L818" s="5"/>
      <c r="O818" s="5"/>
      <c r="P818" s="5"/>
      <c r="Q818" s="5"/>
      <c r="R818" s="5"/>
    </row>
    <row r="819" spans="5:18" ht="12.75">
      <c r="E819" s="5"/>
      <c r="F819" s="5"/>
      <c r="I819" s="5"/>
      <c r="J819" s="5"/>
      <c r="L819" s="5"/>
      <c r="O819" s="5"/>
      <c r="P819" s="5"/>
      <c r="Q819" s="5"/>
      <c r="R819" s="5"/>
    </row>
    <row r="820" spans="5:18" ht="12.75">
      <c r="E820" s="5"/>
      <c r="F820" s="5"/>
      <c r="I820" s="5"/>
      <c r="J820" s="5"/>
      <c r="L820" s="5"/>
      <c r="O820" s="5"/>
      <c r="P820" s="5"/>
      <c r="Q820" s="5"/>
      <c r="R820" s="5"/>
    </row>
    <row r="821" spans="5:18" ht="12.75">
      <c r="E821" s="5"/>
      <c r="F821" s="5"/>
      <c r="I821" s="5"/>
      <c r="J821" s="5"/>
      <c r="L821" s="5"/>
      <c r="O821" s="5"/>
      <c r="P821" s="5"/>
      <c r="Q821" s="5"/>
      <c r="R821" s="5"/>
    </row>
    <row r="822" spans="5:18" ht="12.75">
      <c r="E822" s="5"/>
      <c r="F822" s="5"/>
      <c r="I822" s="5"/>
      <c r="J822" s="5"/>
      <c r="L822" s="5"/>
      <c r="O822" s="5"/>
      <c r="P822" s="5"/>
      <c r="Q822" s="5"/>
      <c r="R822" s="5"/>
    </row>
    <row r="823" spans="5:18" ht="12.75">
      <c r="E823" s="5"/>
      <c r="F823" s="5"/>
      <c r="I823" s="5"/>
      <c r="J823" s="5"/>
      <c r="L823" s="5"/>
      <c r="O823" s="5"/>
      <c r="P823" s="5"/>
      <c r="Q823" s="5"/>
      <c r="R823" s="5"/>
    </row>
    <row r="824" spans="5:18" ht="12.75">
      <c r="E824" s="5"/>
      <c r="F824" s="5"/>
      <c r="I824" s="5"/>
      <c r="J824" s="5"/>
      <c r="L824" s="5"/>
      <c r="O824" s="5"/>
      <c r="P824" s="5"/>
      <c r="Q824" s="5"/>
      <c r="R824" s="5"/>
    </row>
    <row r="825" spans="5:18" ht="12.75">
      <c r="E825" s="5"/>
      <c r="F825" s="5"/>
      <c r="I825" s="5"/>
      <c r="J825" s="5"/>
      <c r="L825" s="5"/>
      <c r="O825" s="5"/>
      <c r="P825" s="5"/>
      <c r="Q825" s="5"/>
      <c r="R825" s="5"/>
    </row>
    <row r="826" spans="5:18" ht="12.75">
      <c r="E826" s="5"/>
      <c r="F826" s="5"/>
      <c r="I826" s="5"/>
      <c r="J826" s="5"/>
      <c r="L826" s="5"/>
      <c r="O826" s="5"/>
      <c r="P826" s="5"/>
      <c r="Q826" s="5"/>
      <c r="R826" s="5"/>
    </row>
    <row r="827" spans="5:18" ht="12.75">
      <c r="E827" s="5"/>
      <c r="F827" s="5"/>
      <c r="I827" s="5"/>
      <c r="J827" s="5"/>
      <c r="L827" s="5"/>
      <c r="O827" s="5"/>
      <c r="P827" s="5"/>
      <c r="Q827" s="5"/>
      <c r="R827" s="5"/>
    </row>
    <row r="828" spans="5:18" ht="12.75">
      <c r="E828" s="5"/>
      <c r="F828" s="5"/>
      <c r="I828" s="5"/>
      <c r="J828" s="5"/>
      <c r="L828" s="5"/>
      <c r="O828" s="5"/>
      <c r="P828" s="5"/>
      <c r="Q828" s="5"/>
      <c r="R828" s="5"/>
    </row>
    <row r="829" spans="5:18" ht="12.75">
      <c r="E829" s="5"/>
      <c r="F829" s="5"/>
      <c r="I829" s="5"/>
      <c r="J829" s="5"/>
      <c r="L829" s="5"/>
      <c r="O829" s="5"/>
      <c r="P829" s="5"/>
      <c r="Q829" s="5"/>
      <c r="R829" s="5"/>
    </row>
    <row r="830" spans="5:18" ht="12.75">
      <c r="E830" s="5"/>
      <c r="F830" s="5"/>
      <c r="I830" s="5"/>
      <c r="J830" s="5"/>
      <c r="L830" s="5"/>
      <c r="O830" s="5"/>
      <c r="P830" s="5"/>
      <c r="Q830" s="5"/>
      <c r="R830" s="5"/>
    </row>
    <row r="831" spans="5:18" ht="12.75">
      <c r="E831" s="5"/>
      <c r="F831" s="5"/>
      <c r="I831" s="5"/>
      <c r="J831" s="5"/>
      <c r="L831" s="5"/>
      <c r="O831" s="5"/>
      <c r="P831" s="5"/>
      <c r="Q831" s="5"/>
      <c r="R831" s="5"/>
    </row>
    <row r="832" spans="5:18" ht="12.75">
      <c r="E832" s="5"/>
      <c r="F832" s="5"/>
      <c r="I832" s="5"/>
      <c r="J832" s="5"/>
      <c r="L832" s="5"/>
      <c r="O832" s="5"/>
      <c r="P832" s="5"/>
      <c r="Q832" s="5"/>
      <c r="R832" s="5"/>
    </row>
    <row r="833" spans="5:18" ht="12.75">
      <c r="E833" s="5"/>
      <c r="F833" s="5"/>
      <c r="I833" s="5"/>
      <c r="J833" s="5"/>
      <c r="L833" s="5"/>
      <c r="O833" s="5"/>
      <c r="P833" s="5"/>
      <c r="Q833" s="5"/>
      <c r="R833" s="5"/>
    </row>
    <row r="834" spans="5:18" ht="12.75">
      <c r="E834" s="5"/>
      <c r="F834" s="5"/>
      <c r="I834" s="5"/>
      <c r="J834" s="5"/>
      <c r="L834" s="5"/>
      <c r="O834" s="5"/>
      <c r="P834" s="5"/>
      <c r="Q834" s="5"/>
      <c r="R834" s="5"/>
    </row>
    <row r="835" spans="5:18" ht="12.75">
      <c r="E835" s="5"/>
      <c r="F835" s="5"/>
      <c r="I835" s="5"/>
      <c r="J835" s="5"/>
      <c r="L835" s="5"/>
      <c r="O835" s="5"/>
      <c r="P835" s="5"/>
      <c r="Q835" s="5"/>
      <c r="R835" s="5"/>
    </row>
    <row r="836" spans="5:18" ht="12.75">
      <c r="E836" s="5"/>
      <c r="F836" s="5"/>
      <c r="I836" s="5"/>
      <c r="J836" s="5"/>
      <c r="L836" s="5"/>
      <c r="O836" s="5"/>
      <c r="P836" s="5"/>
      <c r="Q836" s="5"/>
      <c r="R836" s="5"/>
    </row>
    <row r="837" spans="5:18" ht="12.75">
      <c r="E837" s="5"/>
      <c r="F837" s="5"/>
      <c r="I837" s="5"/>
      <c r="J837" s="5"/>
      <c r="L837" s="5"/>
      <c r="O837" s="5"/>
      <c r="P837" s="5"/>
      <c r="Q837" s="5"/>
      <c r="R837" s="5"/>
    </row>
    <row r="838" spans="5:18" ht="12.75">
      <c r="E838" s="5"/>
      <c r="F838" s="5"/>
      <c r="I838" s="5"/>
      <c r="J838" s="5"/>
      <c r="L838" s="5"/>
      <c r="O838" s="5"/>
      <c r="P838" s="5"/>
      <c r="Q838" s="5"/>
      <c r="R838" s="5"/>
    </row>
    <row r="839" spans="5:18" ht="12.75">
      <c r="E839" s="5"/>
      <c r="F839" s="5"/>
      <c r="I839" s="5"/>
      <c r="J839" s="5"/>
      <c r="L839" s="5"/>
      <c r="O839" s="5"/>
      <c r="P839" s="5"/>
      <c r="Q839" s="5"/>
      <c r="R839" s="5"/>
    </row>
    <row r="840" spans="5:18" ht="12.75">
      <c r="E840" s="5"/>
      <c r="F840" s="5"/>
      <c r="I840" s="5"/>
      <c r="J840" s="5"/>
      <c r="L840" s="5"/>
      <c r="O840" s="5"/>
      <c r="P840" s="5"/>
      <c r="Q840" s="5"/>
      <c r="R840" s="5"/>
    </row>
    <row r="841" spans="5:18" ht="12.75">
      <c r="E841" s="5"/>
      <c r="F841" s="5"/>
      <c r="I841" s="5"/>
      <c r="J841" s="5"/>
      <c r="L841" s="5"/>
      <c r="O841" s="5"/>
      <c r="P841" s="5"/>
      <c r="Q841" s="5"/>
      <c r="R841" s="5"/>
    </row>
    <row r="842" spans="5:18" ht="12.75">
      <c r="E842" s="5"/>
      <c r="F842" s="5"/>
      <c r="I842" s="5"/>
      <c r="J842" s="5"/>
      <c r="L842" s="5"/>
      <c r="O842" s="5"/>
      <c r="P842" s="5"/>
      <c r="Q842" s="5"/>
      <c r="R842" s="5"/>
    </row>
    <row r="843" spans="5:18" ht="12.75">
      <c r="E843" s="5"/>
      <c r="F843" s="5"/>
      <c r="I843" s="5"/>
      <c r="J843" s="5"/>
      <c r="L843" s="5"/>
      <c r="O843" s="5"/>
      <c r="P843" s="5"/>
      <c r="Q843" s="5"/>
      <c r="R843" s="5"/>
    </row>
    <row r="844" spans="5:18" ht="12.75">
      <c r="E844" s="5"/>
      <c r="F844" s="5"/>
      <c r="I844" s="5"/>
      <c r="J844" s="5"/>
      <c r="L844" s="5"/>
      <c r="O844" s="5"/>
      <c r="P844" s="5"/>
      <c r="Q844" s="5"/>
      <c r="R844" s="5"/>
    </row>
    <row r="845" spans="5:18" ht="12.75">
      <c r="E845" s="5"/>
      <c r="F845" s="5"/>
      <c r="I845" s="5"/>
      <c r="J845" s="5"/>
      <c r="L845" s="5"/>
      <c r="O845" s="5"/>
      <c r="P845" s="5"/>
      <c r="Q845" s="5"/>
      <c r="R845" s="5"/>
    </row>
    <row r="846" spans="5:18" ht="12.75">
      <c r="E846" s="5"/>
      <c r="F846" s="5"/>
      <c r="I846" s="5"/>
      <c r="J846" s="5"/>
      <c r="L846" s="5"/>
      <c r="O846" s="5"/>
      <c r="P846" s="5"/>
      <c r="Q846" s="5"/>
      <c r="R846" s="5"/>
    </row>
    <row r="847" spans="5:18" ht="12.75">
      <c r="E847" s="5"/>
      <c r="F847" s="5"/>
      <c r="I847" s="5"/>
      <c r="J847" s="5"/>
      <c r="L847" s="5"/>
      <c r="O847" s="5"/>
      <c r="P847" s="5"/>
      <c r="Q847" s="5"/>
      <c r="R847" s="5"/>
    </row>
    <row r="848" spans="5:18" ht="12.75">
      <c r="E848" s="5"/>
      <c r="F848" s="5"/>
      <c r="I848" s="5"/>
      <c r="J848" s="5"/>
      <c r="L848" s="5"/>
      <c r="O848" s="5"/>
      <c r="P848" s="5"/>
      <c r="Q848" s="5"/>
      <c r="R848" s="5"/>
    </row>
    <row r="849" spans="5:18" ht="12.75">
      <c r="E849" s="5"/>
      <c r="F849" s="5"/>
      <c r="I849" s="5"/>
      <c r="J849" s="5"/>
      <c r="L849" s="5"/>
      <c r="O849" s="5"/>
      <c r="P849" s="5"/>
      <c r="Q849" s="5"/>
      <c r="R849" s="5"/>
    </row>
    <row r="850" spans="5:18" ht="12.75">
      <c r="E850" s="5"/>
      <c r="F850" s="5"/>
      <c r="I850" s="5"/>
      <c r="J850" s="5"/>
      <c r="L850" s="5"/>
      <c r="O850" s="5"/>
      <c r="P850" s="5"/>
      <c r="Q850" s="5"/>
      <c r="R850" s="5"/>
    </row>
    <row r="851" spans="5:18" ht="12.75">
      <c r="E851" s="5"/>
      <c r="F851" s="5"/>
      <c r="I851" s="5"/>
      <c r="J851" s="5"/>
      <c r="L851" s="5"/>
      <c r="O851" s="5"/>
      <c r="P851" s="5"/>
      <c r="Q851" s="5"/>
      <c r="R851" s="5"/>
    </row>
    <row r="852" spans="5:18" ht="12.75">
      <c r="E852" s="5"/>
      <c r="F852" s="5"/>
      <c r="I852" s="5"/>
      <c r="J852" s="5"/>
      <c r="L852" s="5"/>
      <c r="O852" s="5"/>
      <c r="P852" s="5"/>
      <c r="Q852" s="5"/>
      <c r="R852" s="5"/>
    </row>
    <row r="853" spans="5:18" ht="12.75">
      <c r="E853" s="5"/>
      <c r="F853" s="5"/>
      <c r="I853" s="5"/>
      <c r="J853" s="5"/>
      <c r="L853" s="5"/>
      <c r="O853" s="5"/>
      <c r="P853" s="5"/>
      <c r="Q853" s="5"/>
      <c r="R853" s="5"/>
    </row>
    <row r="854" spans="5:18" ht="12.75">
      <c r="E854" s="5"/>
      <c r="F854" s="5"/>
      <c r="I854" s="5"/>
      <c r="J854" s="5"/>
      <c r="L854" s="5"/>
      <c r="O854" s="5"/>
      <c r="P854" s="5"/>
      <c r="Q854" s="5"/>
      <c r="R854" s="5"/>
    </row>
    <row r="855" spans="5:18" ht="12.75">
      <c r="E855" s="5"/>
      <c r="F855" s="5"/>
      <c r="I855" s="5"/>
      <c r="J855" s="5"/>
      <c r="L855" s="5"/>
      <c r="O855" s="5"/>
      <c r="P855" s="5"/>
      <c r="Q855" s="5"/>
      <c r="R855" s="5"/>
    </row>
    <row r="856" spans="5:18" ht="12.75">
      <c r="E856" s="5"/>
      <c r="F856" s="5"/>
      <c r="I856" s="5"/>
      <c r="J856" s="5"/>
      <c r="L856" s="5"/>
      <c r="O856" s="5"/>
      <c r="P856" s="5"/>
      <c r="Q856" s="5"/>
      <c r="R856" s="5"/>
    </row>
    <row r="857" spans="5:18" ht="12.75">
      <c r="E857" s="5"/>
      <c r="F857" s="5"/>
      <c r="I857" s="5"/>
      <c r="J857" s="5"/>
      <c r="L857" s="5"/>
      <c r="O857" s="5"/>
      <c r="P857" s="5"/>
      <c r="Q857" s="5"/>
      <c r="R857" s="5"/>
    </row>
    <row r="858" spans="5:18" ht="12.75">
      <c r="E858" s="5"/>
      <c r="F858" s="5"/>
      <c r="I858" s="5"/>
      <c r="J858" s="5"/>
      <c r="L858" s="5"/>
      <c r="O858" s="5"/>
      <c r="P858" s="5"/>
      <c r="Q858" s="5"/>
      <c r="R858" s="5"/>
    </row>
    <row r="859" spans="5:18" ht="12.75">
      <c r="E859" s="5"/>
      <c r="F859" s="5"/>
      <c r="I859" s="5"/>
      <c r="J859" s="5"/>
      <c r="L859" s="5"/>
      <c r="O859" s="5"/>
      <c r="P859" s="5"/>
      <c r="Q859" s="5"/>
      <c r="R859" s="5"/>
    </row>
    <row r="860" spans="5:18" ht="12.75">
      <c r="E860" s="5"/>
      <c r="F860" s="5"/>
      <c r="I860" s="5"/>
      <c r="J860" s="5"/>
      <c r="L860" s="5"/>
      <c r="O860" s="5"/>
      <c r="P860" s="5"/>
      <c r="Q860" s="5"/>
      <c r="R860" s="5"/>
    </row>
    <row r="861" spans="5:18" ht="12.75">
      <c r="E861" s="5"/>
      <c r="F861" s="5"/>
      <c r="I861" s="5"/>
      <c r="J861" s="5"/>
      <c r="L861" s="5"/>
      <c r="O861" s="5"/>
      <c r="P861" s="5"/>
      <c r="Q861" s="5"/>
      <c r="R861" s="5"/>
    </row>
    <row r="862" spans="5:18" ht="12.75">
      <c r="E862" s="5"/>
      <c r="F862" s="5"/>
      <c r="I862" s="5"/>
      <c r="J862" s="5"/>
      <c r="L862" s="5"/>
      <c r="O862" s="5"/>
      <c r="P862" s="5"/>
      <c r="Q862" s="5"/>
      <c r="R862" s="5"/>
    </row>
    <row r="863" spans="5:18" ht="12.75">
      <c r="E863" s="5"/>
      <c r="F863" s="5"/>
      <c r="I863" s="5"/>
      <c r="J863" s="5"/>
      <c r="L863" s="5"/>
      <c r="O863" s="5"/>
      <c r="P863" s="5"/>
      <c r="Q863" s="5"/>
      <c r="R863" s="5"/>
    </row>
    <row r="864" spans="5:18" ht="12.75">
      <c r="E864" s="5"/>
      <c r="F864" s="5"/>
      <c r="I864" s="5"/>
      <c r="J864" s="5"/>
      <c r="L864" s="5"/>
      <c r="O864" s="5"/>
      <c r="P864" s="5"/>
      <c r="Q864" s="5"/>
      <c r="R864" s="5"/>
    </row>
    <row r="865" spans="5:18" ht="12.75">
      <c r="E865" s="5"/>
      <c r="F865" s="5"/>
      <c r="I865" s="5"/>
      <c r="J865" s="5"/>
      <c r="L865" s="5"/>
      <c r="O865" s="5"/>
      <c r="P865" s="5"/>
      <c r="Q865" s="5"/>
      <c r="R865" s="5"/>
    </row>
    <row r="866" spans="5:18" ht="12.75">
      <c r="E866" s="5"/>
      <c r="F866" s="5"/>
      <c r="I866" s="5"/>
      <c r="J866" s="5"/>
      <c r="L866" s="5"/>
      <c r="O866" s="5"/>
      <c r="P866" s="5"/>
      <c r="Q866" s="5"/>
      <c r="R866" s="5"/>
    </row>
    <row r="867" spans="5:18" ht="12.75">
      <c r="E867" s="5"/>
      <c r="F867" s="5"/>
      <c r="I867" s="5"/>
      <c r="J867" s="5"/>
      <c r="L867" s="5"/>
      <c r="O867" s="5"/>
      <c r="P867" s="5"/>
      <c r="Q867" s="5"/>
      <c r="R867" s="5"/>
    </row>
    <row r="868" spans="5:18" ht="12.75">
      <c r="E868" s="5"/>
      <c r="F868" s="5"/>
      <c r="I868" s="5"/>
      <c r="J868" s="5"/>
      <c r="L868" s="5"/>
      <c r="O868" s="5"/>
      <c r="P868" s="5"/>
      <c r="Q868" s="5"/>
      <c r="R868" s="5"/>
    </row>
    <row r="869" spans="5:18" ht="12.75">
      <c r="E869" s="5"/>
      <c r="F869" s="5"/>
      <c r="I869" s="5"/>
      <c r="J869" s="5"/>
      <c r="L869" s="5"/>
      <c r="O869" s="5"/>
      <c r="P869" s="5"/>
      <c r="Q869" s="5"/>
      <c r="R869" s="5"/>
    </row>
    <row r="870" spans="5:18" ht="12.75">
      <c r="E870" s="5"/>
      <c r="F870" s="5"/>
      <c r="I870" s="5"/>
      <c r="J870" s="5"/>
      <c r="L870" s="5"/>
      <c r="O870" s="5"/>
      <c r="P870" s="5"/>
      <c r="Q870" s="5"/>
      <c r="R870" s="5"/>
    </row>
    <row r="871" spans="5:18" ht="12.75">
      <c r="E871" s="5"/>
      <c r="F871" s="5"/>
      <c r="I871" s="5"/>
      <c r="J871" s="5"/>
      <c r="L871" s="5"/>
      <c r="O871" s="5"/>
      <c r="P871" s="5"/>
      <c r="Q871" s="5"/>
      <c r="R871" s="5"/>
    </row>
    <row r="872" spans="5:18" ht="12.75">
      <c r="E872" s="5"/>
      <c r="F872" s="5"/>
      <c r="I872" s="5"/>
      <c r="J872" s="5"/>
      <c r="L872" s="5"/>
      <c r="O872" s="5"/>
      <c r="P872" s="5"/>
      <c r="Q872" s="5"/>
      <c r="R872" s="5"/>
    </row>
    <row r="873" spans="5:18" ht="12.75">
      <c r="E873" s="5"/>
      <c r="F873" s="5"/>
      <c r="I873" s="5"/>
      <c r="J873" s="5"/>
      <c r="L873" s="5"/>
      <c r="O873" s="5"/>
      <c r="P873" s="5"/>
      <c r="Q873" s="5"/>
      <c r="R873" s="5"/>
    </row>
    <row r="874" spans="5:18" ht="12.75">
      <c r="E874" s="5"/>
      <c r="F874" s="5"/>
      <c r="I874" s="5"/>
      <c r="J874" s="5"/>
      <c r="L874" s="5"/>
      <c r="O874" s="5"/>
      <c r="P874" s="5"/>
      <c r="Q874" s="5"/>
      <c r="R874" s="5"/>
    </row>
    <row r="875" spans="5:18" ht="12.75">
      <c r="E875" s="5"/>
      <c r="F875" s="5"/>
      <c r="I875" s="5"/>
      <c r="J875" s="5"/>
      <c r="L875" s="5"/>
      <c r="O875" s="5"/>
      <c r="P875" s="5"/>
      <c r="Q875" s="5"/>
      <c r="R875" s="5"/>
    </row>
    <row r="876" spans="5:18" ht="12.75">
      <c r="E876" s="5"/>
      <c r="F876" s="5"/>
      <c r="I876" s="5"/>
      <c r="J876" s="5"/>
      <c r="L876" s="5"/>
      <c r="O876" s="5"/>
      <c r="P876" s="5"/>
      <c r="Q876" s="5"/>
      <c r="R876" s="5"/>
    </row>
    <row r="877" spans="5:18" ht="12.75">
      <c r="E877" s="5"/>
      <c r="F877" s="5"/>
      <c r="I877" s="5"/>
      <c r="J877" s="5"/>
      <c r="L877" s="5"/>
      <c r="O877" s="5"/>
      <c r="P877" s="5"/>
      <c r="Q877" s="5"/>
      <c r="R877" s="5"/>
    </row>
    <row r="878" spans="5:18" ht="12.75">
      <c r="E878" s="5"/>
      <c r="F878" s="5"/>
      <c r="I878" s="5"/>
      <c r="J878" s="5"/>
      <c r="L878" s="5"/>
      <c r="O878" s="5"/>
      <c r="P878" s="5"/>
      <c r="Q878" s="5"/>
      <c r="R878" s="5"/>
    </row>
    <row r="879" spans="5:18" ht="12.75">
      <c r="E879" s="5"/>
      <c r="F879" s="5"/>
      <c r="I879" s="5"/>
      <c r="J879" s="5"/>
      <c r="L879" s="5"/>
      <c r="O879" s="5"/>
      <c r="P879" s="5"/>
      <c r="Q879" s="5"/>
      <c r="R879" s="5"/>
    </row>
    <row r="880" spans="5:18" ht="12.75">
      <c r="E880" s="5"/>
      <c r="F880" s="5"/>
      <c r="I880" s="5"/>
      <c r="J880" s="5"/>
      <c r="L880" s="5"/>
      <c r="O880" s="5"/>
      <c r="P880" s="5"/>
      <c r="Q880" s="5"/>
      <c r="R880" s="5"/>
    </row>
    <row r="881" spans="5:18" ht="12.75">
      <c r="E881" s="5"/>
      <c r="F881" s="5"/>
      <c r="I881" s="5"/>
      <c r="J881" s="5"/>
      <c r="L881" s="5"/>
      <c r="O881" s="5"/>
      <c r="P881" s="5"/>
      <c r="Q881" s="5"/>
      <c r="R881" s="5"/>
    </row>
    <row r="882" spans="5:18" ht="12.75">
      <c r="E882" s="5"/>
      <c r="F882" s="5"/>
      <c r="I882" s="5"/>
      <c r="J882" s="5"/>
      <c r="L882" s="5"/>
      <c r="O882" s="5"/>
      <c r="P882" s="5"/>
      <c r="Q882" s="5"/>
      <c r="R882" s="5"/>
    </row>
    <row r="883" spans="5:18" ht="12.75">
      <c r="E883" s="5"/>
      <c r="F883" s="5"/>
      <c r="I883" s="5"/>
      <c r="J883" s="5"/>
      <c r="L883" s="5"/>
      <c r="O883" s="5"/>
      <c r="P883" s="5"/>
      <c r="Q883" s="5"/>
      <c r="R883" s="5"/>
    </row>
    <row r="884" spans="5:18" ht="12.75">
      <c r="E884" s="5"/>
      <c r="F884" s="5"/>
      <c r="I884" s="5"/>
      <c r="J884" s="5"/>
      <c r="L884" s="5"/>
      <c r="O884" s="5"/>
      <c r="P884" s="5"/>
      <c r="Q884" s="5"/>
      <c r="R884" s="5"/>
    </row>
    <row r="885" spans="5:18" ht="12.75">
      <c r="E885" s="5"/>
      <c r="F885" s="5"/>
      <c r="I885" s="5"/>
      <c r="J885" s="5"/>
      <c r="L885" s="5"/>
      <c r="O885" s="5"/>
      <c r="P885" s="5"/>
      <c r="Q885" s="5"/>
      <c r="R885" s="5"/>
    </row>
    <row r="886" spans="5:18" ht="12.75">
      <c r="E886" s="5"/>
      <c r="F886" s="5"/>
      <c r="I886" s="5"/>
      <c r="J886" s="5"/>
      <c r="L886" s="5"/>
      <c r="O886" s="5"/>
      <c r="P886" s="5"/>
      <c r="Q886" s="5"/>
      <c r="R886" s="5"/>
    </row>
    <row r="887" spans="5:18" ht="12.75">
      <c r="E887" s="5"/>
      <c r="F887" s="5"/>
      <c r="I887" s="5"/>
      <c r="J887" s="5"/>
      <c r="L887" s="5"/>
      <c r="O887" s="5"/>
      <c r="P887" s="5"/>
      <c r="Q887" s="5"/>
      <c r="R887" s="5"/>
    </row>
    <row r="888" spans="5:18" ht="12.75">
      <c r="E888" s="5"/>
      <c r="F888" s="5"/>
      <c r="I888" s="5"/>
      <c r="J888" s="5"/>
      <c r="L888" s="5"/>
      <c r="O888" s="5"/>
      <c r="P888" s="5"/>
      <c r="Q888" s="5"/>
      <c r="R888" s="5"/>
    </row>
    <row r="889" spans="5:18" ht="12.75">
      <c r="E889" s="5"/>
      <c r="F889" s="5"/>
      <c r="I889" s="5"/>
      <c r="J889" s="5"/>
      <c r="L889" s="5"/>
      <c r="O889" s="5"/>
      <c r="P889" s="5"/>
      <c r="Q889" s="5"/>
      <c r="R889" s="5"/>
    </row>
    <row r="890" spans="5:18" ht="12.75">
      <c r="E890" s="5"/>
      <c r="F890" s="5"/>
      <c r="I890" s="5"/>
      <c r="J890" s="5"/>
      <c r="L890" s="5"/>
      <c r="O890" s="5"/>
      <c r="P890" s="5"/>
      <c r="Q890" s="5"/>
      <c r="R890" s="5"/>
    </row>
    <row r="891" spans="5:18" ht="12.75">
      <c r="E891" s="5"/>
      <c r="F891" s="5"/>
      <c r="I891" s="5"/>
      <c r="J891" s="5"/>
      <c r="L891" s="5"/>
      <c r="O891" s="5"/>
      <c r="P891" s="5"/>
      <c r="Q891" s="5"/>
      <c r="R891" s="5"/>
    </row>
    <row r="892" spans="5:18" ht="12.75">
      <c r="E892" s="5"/>
      <c r="F892" s="5"/>
      <c r="I892" s="5"/>
      <c r="J892" s="5"/>
      <c r="L892" s="5"/>
      <c r="O892" s="5"/>
      <c r="P892" s="5"/>
      <c r="Q892" s="5"/>
      <c r="R892" s="5"/>
    </row>
    <row r="893" spans="5:18" ht="12.75">
      <c r="E893" s="5"/>
      <c r="F893" s="5"/>
      <c r="I893" s="5"/>
      <c r="J893" s="5"/>
      <c r="L893" s="5"/>
      <c r="O893" s="5"/>
      <c r="P893" s="5"/>
      <c r="Q893" s="5"/>
      <c r="R893" s="5"/>
    </row>
    <row r="894" spans="5:18" ht="12.75">
      <c r="E894" s="5"/>
      <c r="F894" s="5"/>
      <c r="I894" s="5"/>
      <c r="J894" s="5"/>
      <c r="L894" s="5"/>
      <c r="O894" s="5"/>
      <c r="P894" s="5"/>
      <c r="Q894" s="5"/>
      <c r="R894" s="5"/>
    </row>
    <row r="895" spans="5:18" ht="12.75">
      <c r="E895" s="5"/>
      <c r="F895" s="5"/>
      <c r="I895" s="5"/>
      <c r="J895" s="5"/>
      <c r="L895" s="5"/>
      <c r="O895" s="5"/>
      <c r="P895" s="5"/>
      <c r="Q895" s="5"/>
      <c r="R895" s="5"/>
    </row>
    <row r="896" spans="5:18" ht="12.75">
      <c r="E896" s="5"/>
      <c r="F896" s="5"/>
      <c r="I896" s="5"/>
      <c r="J896" s="5"/>
      <c r="L896" s="5"/>
      <c r="O896" s="5"/>
      <c r="P896" s="5"/>
      <c r="Q896" s="5"/>
      <c r="R896" s="5"/>
    </row>
    <row r="897" spans="5:18" ht="12.75">
      <c r="E897" s="5"/>
      <c r="F897" s="5"/>
      <c r="I897" s="5"/>
      <c r="J897" s="5"/>
      <c r="L897" s="5"/>
      <c r="O897" s="5"/>
      <c r="P897" s="5"/>
      <c r="Q897" s="5"/>
      <c r="R897" s="5"/>
    </row>
    <row r="898" spans="5:18" ht="12.75">
      <c r="E898" s="5"/>
      <c r="F898" s="5"/>
      <c r="I898" s="5"/>
      <c r="J898" s="5"/>
      <c r="L898" s="5"/>
      <c r="O898" s="5"/>
      <c r="P898" s="5"/>
      <c r="Q898" s="5"/>
      <c r="R898" s="5"/>
    </row>
    <row r="899" spans="5:18" ht="12.75">
      <c r="E899" s="5"/>
      <c r="F899" s="5"/>
      <c r="I899" s="5"/>
      <c r="J899" s="5"/>
      <c r="L899" s="5"/>
      <c r="O899" s="5"/>
      <c r="P899" s="5"/>
      <c r="Q899" s="5"/>
      <c r="R899" s="5"/>
    </row>
    <row r="900" spans="5:18" ht="12.75">
      <c r="E900" s="5"/>
      <c r="F900" s="5"/>
      <c r="I900" s="5"/>
      <c r="J900" s="5"/>
      <c r="L900" s="5"/>
      <c r="O900" s="5"/>
      <c r="P900" s="5"/>
      <c r="Q900" s="5"/>
      <c r="R900" s="5"/>
    </row>
    <row r="901" spans="5:18" ht="12.75">
      <c r="E901" s="5"/>
      <c r="F901" s="5"/>
      <c r="I901" s="5"/>
      <c r="J901" s="5"/>
      <c r="L901" s="5"/>
      <c r="O901" s="5"/>
      <c r="P901" s="5"/>
      <c r="Q901" s="5"/>
      <c r="R901" s="5"/>
    </row>
    <row r="902" spans="5:18" ht="12.75">
      <c r="E902" s="5"/>
      <c r="F902" s="5"/>
      <c r="I902" s="5"/>
      <c r="J902" s="5"/>
      <c r="L902" s="5"/>
      <c r="O902" s="5"/>
      <c r="P902" s="5"/>
      <c r="Q902" s="5"/>
      <c r="R902" s="5"/>
    </row>
    <row r="903" spans="5:18" ht="12.75">
      <c r="E903" s="5"/>
      <c r="F903" s="5"/>
      <c r="I903" s="5"/>
      <c r="J903" s="5"/>
      <c r="L903" s="5"/>
      <c r="O903" s="5"/>
      <c r="P903" s="5"/>
      <c r="Q903" s="5"/>
      <c r="R903" s="5"/>
    </row>
    <row r="904" spans="5:18" ht="12.75">
      <c r="E904" s="5"/>
      <c r="F904" s="5"/>
      <c r="I904" s="5"/>
      <c r="J904" s="5"/>
      <c r="L904" s="5"/>
      <c r="O904" s="5"/>
      <c r="P904" s="5"/>
      <c r="Q904" s="5"/>
      <c r="R904" s="5"/>
    </row>
    <row r="905" spans="5:18" ht="12.75">
      <c r="E905" s="5"/>
      <c r="F905" s="5"/>
      <c r="I905" s="5"/>
      <c r="J905" s="5"/>
      <c r="L905" s="5"/>
      <c r="O905" s="5"/>
      <c r="P905" s="5"/>
      <c r="Q905" s="5"/>
      <c r="R905" s="5"/>
    </row>
    <row r="906" spans="5:18" ht="12.75">
      <c r="E906" s="5"/>
      <c r="F906" s="5"/>
      <c r="I906" s="5"/>
      <c r="J906" s="5"/>
      <c r="L906" s="5"/>
      <c r="O906" s="5"/>
      <c r="P906" s="5"/>
      <c r="Q906" s="5"/>
      <c r="R906" s="5"/>
    </row>
    <row r="907" spans="5:18" ht="12.75">
      <c r="E907" s="5"/>
      <c r="F907" s="5"/>
      <c r="I907" s="5"/>
      <c r="J907" s="5"/>
      <c r="L907" s="5"/>
      <c r="O907" s="5"/>
      <c r="P907" s="5"/>
      <c r="Q907" s="5"/>
      <c r="R907" s="5"/>
    </row>
    <row r="908" spans="5:18" ht="12.75">
      <c r="E908" s="5"/>
      <c r="F908" s="5"/>
      <c r="I908" s="5"/>
      <c r="J908" s="5"/>
      <c r="L908" s="5"/>
      <c r="O908" s="5"/>
      <c r="P908" s="5"/>
      <c r="Q908" s="5"/>
      <c r="R908" s="5"/>
    </row>
    <row r="909" spans="5:18" ht="12.75">
      <c r="E909" s="5"/>
      <c r="F909" s="5"/>
      <c r="I909" s="5"/>
      <c r="J909" s="5"/>
      <c r="L909" s="5"/>
      <c r="O909" s="5"/>
      <c r="P909" s="5"/>
      <c r="Q909" s="5"/>
      <c r="R909" s="5"/>
    </row>
    <row r="910" spans="5:18" ht="12.75">
      <c r="E910" s="5"/>
      <c r="F910" s="5"/>
      <c r="I910" s="5"/>
      <c r="J910" s="5"/>
      <c r="L910" s="5"/>
      <c r="O910" s="5"/>
      <c r="P910" s="5"/>
      <c r="Q910" s="5"/>
      <c r="R910" s="5"/>
    </row>
    <row r="911" spans="5:18" ht="12.75">
      <c r="E911" s="5"/>
      <c r="F911" s="5"/>
      <c r="I911" s="5"/>
      <c r="J911" s="5"/>
      <c r="L911" s="5"/>
      <c r="O911" s="5"/>
      <c r="P911" s="5"/>
      <c r="Q911" s="5"/>
      <c r="R911" s="5"/>
    </row>
    <row r="912" spans="5:18" ht="12.75">
      <c r="E912" s="5"/>
      <c r="F912" s="5"/>
      <c r="I912" s="5"/>
      <c r="J912" s="5"/>
      <c r="L912" s="5"/>
      <c r="O912" s="5"/>
      <c r="P912" s="5"/>
      <c r="Q912" s="5"/>
      <c r="R912" s="5"/>
    </row>
    <row r="913" spans="5:18" ht="12.75">
      <c r="E913" s="5"/>
      <c r="F913" s="5"/>
      <c r="I913" s="5"/>
      <c r="J913" s="5"/>
      <c r="L913" s="5"/>
      <c r="O913" s="5"/>
      <c r="P913" s="5"/>
      <c r="Q913" s="5"/>
      <c r="R913" s="5"/>
    </row>
    <row r="914" spans="5:18" ht="12.75">
      <c r="E914" s="5"/>
      <c r="F914" s="5"/>
      <c r="I914" s="5"/>
      <c r="J914" s="5"/>
      <c r="L914" s="5"/>
      <c r="O914" s="5"/>
      <c r="P914" s="5"/>
      <c r="Q914" s="5"/>
      <c r="R914" s="5"/>
    </row>
    <row r="915" spans="5:18" ht="12.75">
      <c r="E915" s="5"/>
      <c r="F915" s="5"/>
      <c r="I915" s="5"/>
      <c r="J915" s="5"/>
      <c r="L915" s="5"/>
      <c r="O915" s="5"/>
      <c r="P915" s="5"/>
      <c r="Q915" s="5"/>
      <c r="R915" s="5"/>
    </row>
    <row r="916" spans="5:18" ht="12.75">
      <c r="E916" s="5"/>
      <c r="F916" s="5"/>
      <c r="I916" s="5"/>
      <c r="J916" s="5"/>
      <c r="L916" s="5"/>
      <c r="O916" s="5"/>
      <c r="P916" s="5"/>
      <c r="Q916" s="5"/>
      <c r="R916" s="5"/>
    </row>
    <row r="917" spans="5:18" ht="12.75">
      <c r="E917" s="5"/>
      <c r="F917" s="5"/>
      <c r="I917" s="5"/>
      <c r="J917" s="5"/>
      <c r="L917" s="5"/>
      <c r="O917" s="5"/>
      <c r="P917" s="5"/>
      <c r="Q917" s="5"/>
      <c r="R917" s="5"/>
    </row>
    <row r="918" spans="5:18" ht="12.75">
      <c r="E918" s="5"/>
      <c r="F918" s="5"/>
      <c r="I918" s="5"/>
      <c r="J918" s="5"/>
      <c r="L918" s="5"/>
      <c r="O918" s="5"/>
      <c r="P918" s="5"/>
      <c r="Q918" s="5"/>
      <c r="R918" s="5"/>
    </row>
    <row r="919" spans="5:18" ht="12.75">
      <c r="E919" s="5"/>
      <c r="F919" s="5"/>
      <c r="I919" s="5"/>
      <c r="J919" s="5"/>
      <c r="L919" s="5"/>
      <c r="O919" s="5"/>
      <c r="P919" s="5"/>
      <c r="Q919" s="5"/>
      <c r="R919" s="5"/>
    </row>
    <row r="920" spans="5:18" ht="12.75">
      <c r="E920" s="5"/>
      <c r="F920" s="5"/>
      <c r="I920" s="5"/>
      <c r="J920" s="5"/>
      <c r="L920" s="5"/>
      <c r="O920" s="5"/>
      <c r="P920" s="5"/>
      <c r="Q920" s="5"/>
      <c r="R920" s="5"/>
    </row>
    <row r="921" spans="5:18" ht="12.75">
      <c r="E921" s="5"/>
      <c r="F921" s="5"/>
      <c r="I921" s="5"/>
      <c r="J921" s="5"/>
      <c r="L921" s="5"/>
      <c r="O921" s="5"/>
      <c r="P921" s="5"/>
      <c r="Q921" s="5"/>
      <c r="R921" s="5"/>
    </row>
    <row r="922" spans="5:18" ht="12.75">
      <c r="E922" s="5"/>
      <c r="F922" s="5"/>
      <c r="I922" s="5"/>
      <c r="J922" s="5"/>
      <c r="L922" s="5"/>
      <c r="O922" s="5"/>
      <c r="P922" s="5"/>
      <c r="Q922" s="5"/>
      <c r="R922" s="5"/>
    </row>
    <row r="923" spans="5:18" ht="12.75">
      <c r="E923" s="5"/>
      <c r="F923" s="5"/>
      <c r="I923" s="5"/>
      <c r="J923" s="5"/>
      <c r="L923" s="5"/>
      <c r="O923" s="5"/>
      <c r="P923" s="5"/>
      <c r="Q923" s="5"/>
      <c r="R923" s="5"/>
    </row>
    <row r="924" spans="5:18" ht="12.75">
      <c r="E924" s="5"/>
      <c r="F924" s="5"/>
      <c r="I924" s="5"/>
      <c r="J924" s="5"/>
      <c r="L924" s="5"/>
      <c r="O924" s="5"/>
      <c r="P924" s="5"/>
      <c r="Q924" s="5"/>
      <c r="R924" s="5"/>
    </row>
    <row r="925" spans="5:18" ht="12.75">
      <c r="E925" s="5"/>
      <c r="F925" s="5"/>
      <c r="I925" s="5"/>
      <c r="J925" s="5"/>
      <c r="L925" s="5"/>
      <c r="O925" s="5"/>
      <c r="P925" s="5"/>
      <c r="Q925" s="5"/>
      <c r="R925" s="5"/>
    </row>
    <row r="926" spans="5:18" ht="12.75">
      <c r="E926" s="5"/>
      <c r="F926" s="5"/>
      <c r="I926" s="5"/>
      <c r="J926" s="5"/>
      <c r="L926" s="5"/>
      <c r="O926" s="5"/>
      <c r="P926" s="5"/>
      <c r="Q926" s="5"/>
      <c r="R926" s="5"/>
    </row>
    <row r="927" spans="5:18" ht="12.75">
      <c r="E927" s="5"/>
      <c r="F927" s="5"/>
      <c r="I927" s="5"/>
      <c r="J927" s="5"/>
      <c r="L927" s="5"/>
      <c r="O927" s="5"/>
      <c r="P927" s="5"/>
      <c r="Q927" s="5"/>
      <c r="R927" s="5"/>
    </row>
    <row r="928" spans="5:18" ht="12.75">
      <c r="E928" s="5"/>
      <c r="F928" s="5"/>
      <c r="I928" s="5"/>
      <c r="J928" s="5"/>
      <c r="L928" s="5"/>
      <c r="O928" s="5"/>
      <c r="P928" s="5"/>
      <c r="Q928" s="5"/>
      <c r="R928" s="5"/>
    </row>
    <row r="929" spans="5:18" ht="12.75">
      <c r="E929" s="5"/>
      <c r="F929" s="5"/>
      <c r="I929" s="5"/>
      <c r="J929" s="5"/>
      <c r="L929" s="5"/>
      <c r="O929" s="5"/>
      <c r="P929" s="5"/>
      <c r="Q929" s="5"/>
      <c r="R929" s="5"/>
    </row>
    <row r="930" spans="5:18" ht="12.75">
      <c r="E930" s="5"/>
      <c r="F930" s="5"/>
      <c r="I930" s="5"/>
      <c r="J930" s="5"/>
      <c r="L930" s="5"/>
      <c r="O930" s="5"/>
      <c r="P930" s="5"/>
      <c r="Q930" s="5"/>
      <c r="R930" s="5"/>
    </row>
    <row r="931" spans="5:18" ht="12.75">
      <c r="E931" s="5"/>
      <c r="F931" s="5"/>
      <c r="I931" s="5"/>
      <c r="J931" s="5"/>
      <c r="L931" s="5"/>
      <c r="O931" s="5"/>
      <c r="P931" s="5"/>
      <c r="Q931" s="5"/>
      <c r="R931" s="5"/>
    </row>
    <row r="932" spans="5:18" ht="12.75">
      <c r="E932" s="5"/>
      <c r="F932" s="5"/>
      <c r="I932" s="5"/>
      <c r="J932" s="5"/>
      <c r="L932" s="5"/>
      <c r="O932" s="5"/>
      <c r="P932" s="5"/>
      <c r="Q932" s="5"/>
      <c r="R932" s="5"/>
    </row>
    <row r="933" spans="5:18" ht="12.75">
      <c r="E933" s="5"/>
      <c r="F933" s="5"/>
      <c r="I933" s="5"/>
      <c r="J933" s="5"/>
      <c r="L933" s="5"/>
      <c r="O933" s="5"/>
      <c r="P933" s="5"/>
      <c r="Q933" s="5"/>
      <c r="R933" s="5"/>
    </row>
    <row r="934" spans="5:18" ht="12.75">
      <c r="E934" s="5"/>
      <c r="F934" s="5"/>
      <c r="I934" s="5"/>
      <c r="J934" s="5"/>
      <c r="L934" s="5"/>
      <c r="O934" s="5"/>
      <c r="P934" s="5"/>
      <c r="Q934" s="5"/>
      <c r="R934" s="5"/>
    </row>
    <row r="935" spans="5:18" ht="12.75">
      <c r="E935" s="5"/>
      <c r="F935" s="5"/>
      <c r="I935" s="5"/>
      <c r="J935" s="5"/>
      <c r="L935" s="5"/>
      <c r="O935" s="5"/>
      <c r="P935" s="5"/>
      <c r="Q935" s="5"/>
      <c r="R935" s="5"/>
    </row>
    <row r="936" spans="5:18" ht="12.75">
      <c r="E936" s="5"/>
      <c r="F936" s="5"/>
      <c r="I936" s="5"/>
      <c r="J936" s="5"/>
      <c r="L936" s="5"/>
      <c r="O936" s="5"/>
      <c r="P936" s="5"/>
      <c r="Q936" s="5"/>
      <c r="R936" s="5"/>
    </row>
    <row r="937" spans="5:18" ht="12.75">
      <c r="E937" s="5"/>
      <c r="F937" s="5"/>
      <c r="I937" s="5"/>
      <c r="J937" s="5"/>
      <c r="L937" s="5"/>
      <c r="O937" s="5"/>
      <c r="P937" s="5"/>
      <c r="Q937" s="5"/>
      <c r="R937" s="5"/>
    </row>
    <row r="938" spans="5:18" ht="12.75">
      <c r="E938" s="5"/>
      <c r="F938" s="5"/>
      <c r="I938" s="5"/>
      <c r="J938" s="5"/>
      <c r="L938" s="5"/>
      <c r="O938" s="5"/>
      <c r="P938" s="5"/>
      <c r="Q938" s="5"/>
      <c r="R938" s="5"/>
    </row>
    <row r="939" spans="5:18" ht="12.75">
      <c r="E939" s="5"/>
      <c r="F939" s="5"/>
      <c r="I939" s="5"/>
      <c r="J939" s="5"/>
      <c r="L939" s="5"/>
      <c r="O939" s="5"/>
      <c r="P939" s="5"/>
      <c r="Q939" s="5"/>
      <c r="R939" s="5"/>
    </row>
    <row r="940" spans="5:18" ht="12.75">
      <c r="E940" s="5"/>
      <c r="F940" s="5"/>
      <c r="I940" s="5"/>
      <c r="J940" s="5"/>
      <c r="L940" s="5"/>
      <c r="O940" s="5"/>
      <c r="P940" s="5"/>
      <c r="Q940" s="5"/>
      <c r="R940" s="5"/>
    </row>
    <row r="941" spans="5:18" ht="12.75">
      <c r="E941" s="5"/>
      <c r="F941" s="5"/>
      <c r="I941" s="5"/>
      <c r="J941" s="5"/>
      <c r="L941" s="5"/>
      <c r="O941" s="5"/>
      <c r="P941" s="5"/>
      <c r="Q941" s="5"/>
      <c r="R941" s="5"/>
    </row>
    <row r="942" spans="5:18" ht="12.75">
      <c r="E942" s="5"/>
      <c r="F942" s="5"/>
      <c r="I942" s="5"/>
      <c r="J942" s="5"/>
      <c r="L942" s="5"/>
      <c r="O942" s="5"/>
      <c r="P942" s="5"/>
      <c r="Q942" s="5"/>
      <c r="R942" s="5"/>
    </row>
    <row r="943" spans="5:18" ht="12.75">
      <c r="E943" s="5"/>
      <c r="F943" s="5"/>
      <c r="I943" s="5"/>
      <c r="J943" s="5"/>
      <c r="L943" s="5"/>
      <c r="O943" s="5"/>
      <c r="P943" s="5"/>
      <c r="Q943" s="5"/>
      <c r="R943" s="5"/>
    </row>
    <row r="944" spans="5:18" ht="12.75">
      <c r="E944" s="5"/>
      <c r="F944" s="5"/>
      <c r="I944" s="5"/>
      <c r="J944" s="5"/>
      <c r="L944" s="5"/>
      <c r="O944" s="5"/>
      <c r="P944" s="5"/>
      <c r="Q944" s="5"/>
      <c r="R944" s="5"/>
    </row>
    <row r="945" spans="5:18" ht="12.75">
      <c r="E945" s="5"/>
      <c r="F945" s="5"/>
      <c r="I945" s="5"/>
      <c r="J945" s="5"/>
      <c r="L945" s="5"/>
      <c r="O945" s="5"/>
      <c r="P945" s="5"/>
      <c r="Q945" s="5"/>
      <c r="R945" s="5"/>
    </row>
    <row r="946" spans="5:18" ht="12.75">
      <c r="E946" s="5"/>
      <c r="F946" s="5"/>
      <c r="I946" s="5"/>
      <c r="J946" s="5"/>
      <c r="L946" s="5"/>
      <c r="O946" s="5"/>
      <c r="P946" s="5"/>
      <c r="Q946" s="5"/>
      <c r="R946" s="5"/>
    </row>
    <row r="947" spans="5:18" ht="12.75">
      <c r="E947" s="5"/>
      <c r="F947" s="5"/>
      <c r="I947" s="5"/>
      <c r="J947" s="5"/>
      <c r="L947" s="5"/>
      <c r="O947" s="5"/>
      <c r="P947" s="5"/>
      <c r="Q947" s="5"/>
      <c r="R947" s="5"/>
    </row>
    <row r="948" spans="5:18" ht="12.75">
      <c r="E948" s="5"/>
      <c r="F948" s="5"/>
      <c r="I948" s="5"/>
      <c r="J948" s="5"/>
      <c r="L948" s="5"/>
      <c r="O948" s="5"/>
      <c r="P948" s="5"/>
      <c r="Q948" s="5"/>
      <c r="R948" s="5"/>
    </row>
    <row r="949" spans="5:18" ht="12.75">
      <c r="E949" s="5"/>
      <c r="F949" s="5"/>
      <c r="I949" s="5"/>
      <c r="J949" s="5"/>
      <c r="L949" s="5"/>
      <c r="O949" s="5"/>
      <c r="P949" s="5"/>
      <c r="Q949" s="5"/>
      <c r="R949" s="5"/>
    </row>
    <row r="950" spans="5:18" ht="12.75">
      <c r="E950" s="5"/>
      <c r="F950" s="5"/>
      <c r="I950" s="5"/>
      <c r="J950" s="5"/>
      <c r="L950" s="5"/>
      <c r="O950" s="5"/>
      <c r="P950" s="5"/>
      <c r="Q950" s="5"/>
      <c r="R950" s="5"/>
    </row>
    <row r="951" spans="5:18" ht="12.75">
      <c r="E951" s="5"/>
      <c r="F951" s="5"/>
      <c r="I951" s="5"/>
      <c r="J951" s="5"/>
      <c r="L951" s="5"/>
      <c r="O951" s="5"/>
      <c r="P951" s="5"/>
      <c r="Q951" s="5"/>
      <c r="R951" s="5"/>
    </row>
    <row r="952" spans="5:18" ht="12.75">
      <c r="E952" s="5"/>
      <c r="F952" s="5"/>
      <c r="I952" s="5"/>
      <c r="J952" s="5"/>
      <c r="L952" s="5"/>
      <c r="O952" s="5"/>
      <c r="P952" s="5"/>
      <c r="Q952" s="5"/>
      <c r="R952" s="5"/>
    </row>
    <row r="953" spans="5:18" ht="12.75">
      <c r="E953" s="5"/>
      <c r="F953" s="5"/>
      <c r="I953" s="5"/>
      <c r="J953" s="5"/>
      <c r="L953" s="5"/>
      <c r="O953" s="5"/>
      <c r="P953" s="5"/>
      <c r="Q953" s="5"/>
      <c r="R953" s="5"/>
    </row>
    <row r="954" spans="5:18" ht="12.75">
      <c r="E954" s="5"/>
      <c r="F954" s="5"/>
      <c r="I954" s="5"/>
      <c r="J954" s="5"/>
      <c r="L954" s="5"/>
      <c r="O954" s="5"/>
      <c r="P954" s="5"/>
      <c r="Q954" s="5"/>
      <c r="R954" s="5"/>
    </row>
    <row r="955" spans="5:18" ht="12.75">
      <c r="E955" s="5"/>
      <c r="F955" s="5"/>
      <c r="I955" s="5"/>
      <c r="J955" s="5"/>
      <c r="L955" s="5"/>
      <c r="O955" s="5"/>
      <c r="P955" s="5"/>
      <c r="Q955" s="5"/>
      <c r="R955" s="5"/>
    </row>
    <row r="956" spans="5:18" ht="12.75">
      <c r="E956" s="5"/>
      <c r="F956" s="5"/>
      <c r="I956" s="5"/>
      <c r="J956" s="5"/>
      <c r="L956" s="5"/>
      <c r="O956" s="5"/>
      <c r="P956" s="5"/>
      <c r="Q956" s="5"/>
      <c r="R956" s="5"/>
    </row>
    <row r="957" spans="5:18" ht="12.75">
      <c r="E957" s="5"/>
      <c r="F957" s="5"/>
      <c r="I957" s="5"/>
      <c r="J957" s="5"/>
      <c r="L957" s="5"/>
      <c r="O957" s="5"/>
      <c r="P957" s="5"/>
      <c r="Q957" s="5"/>
      <c r="R957" s="5"/>
    </row>
    <row r="958" spans="5:18" ht="12.75">
      <c r="E958" s="5"/>
      <c r="F958" s="5"/>
      <c r="I958" s="5"/>
      <c r="J958" s="5"/>
      <c r="L958" s="5"/>
      <c r="O958" s="5"/>
      <c r="P958" s="5"/>
      <c r="Q958" s="5"/>
      <c r="R958" s="5"/>
    </row>
    <row r="959" spans="5:18" ht="12.75">
      <c r="E959" s="5"/>
      <c r="F959" s="5"/>
      <c r="I959" s="5"/>
      <c r="J959" s="5"/>
      <c r="L959" s="5"/>
      <c r="O959" s="5"/>
      <c r="P959" s="5"/>
      <c r="Q959" s="5"/>
      <c r="R959" s="5"/>
    </row>
    <row r="960" spans="5:18" ht="12.75">
      <c r="E960" s="5"/>
      <c r="F960" s="5"/>
      <c r="I960" s="5"/>
      <c r="J960" s="5"/>
      <c r="L960" s="5"/>
      <c r="O960" s="5"/>
      <c r="P960" s="5"/>
      <c r="Q960" s="5"/>
      <c r="R960" s="5"/>
    </row>
    <row r="961" spans="5:18" ht="12.75">
      <c r="E961" s="5"/>
      <c r="F961" s="5"/>
      <c r="I961" s="5"/>
      <c r="J961" s="5"/>
      <c r="L961" s="5"/>
      <c r="O961" s="5"/>
      <c r="P961" s="5"/>
      <c r="Q961" s="5"/>
      <c r="R961" s="5"/>
    </row>
    <row r="962" spans="5:18" ht="12.75">
      <c r="E962" s="5"/>
      <c r="F962" s="5"/>
      <c r="I962" s="5"/>
      <c r="J962" s="5"/>
      <c r="L962" s="5"/>
      <c r="O962" s="5"/>
      <c r="P962" s="5"/>
      <c r="Q962" s="5"/>
      <c r="R962" s="5"/>
    </row>
    <row r="963" spans="5:18" ht="12.75">
      <c r="E963" s="5"/>
      <c r="F963" s="5"/>
      <c r="I963" s="5"/>
      <c r="J963" s="5"/>
      <c r="L963" s="5"/>
      <c r="O963" s="5"/>
      <c r="P963" s="5"/>
      <c r="Q963" s="5"/>
      <c r="R963" s="5"/>
    </row>
    <row r="964" spans="5:18" ht="12.75">
      <c r="E964" s="5"/>
      <c r="F964" s="5"/>
      <c r="I964" s="5"/>
      <c r="J964" s="5"/>
      <c r="L964" s="5"/>
      <c r="O964" s="5"/>
      <c r="P964" s="5"/>
      <c r="Q964" s="5"/>
      <c r="R964" s="5"/>
    </row>
    <row r="965" spans="5:18" ht="12.75">
      <c r="E965" s="5"/>
      <c r="F965" s="5"/>
      <c r="I965" s="5"/>
      <c r="J965" s="5"/>
      <c r="L965" s="5"/>
      <c r="O965" s="5"/>
      <c r="P965" s="5"/>
      <c r="Q965" s="5"/>
      <c r="R965" s="5"/>
    </row>
    <row r="966" spans="5:18" ht="12.75">
      <c r="E966" s="5"/>
      <c r="F966" s="5"/>
      <c r="I966" s="5"/>
      <c r="J966" s="5"/>
      <c r="L966" s="5"/>
      <c r="O966" s="5"/>
      <c r="P966" s="5"/>
      <c r="Q966" s="5"/>
      <c r="R966" s="5"/>
    </row>
    <row r="967" spans="5:18" ht="12.75">
      <c r="E967" s="5"/>
      <c r="F967" s="5"/>
      <c r="I967" s="5"/>
      <c r="J967" s="5"/>
      <c r="L967" s="5"/>
      <c r="O967" s="5"/>
      <c r="P967" s="5"/>
      <c r="Q967" s="5"/>
      <c r="R967" s="5"/>
    </row>
    <row r="968" spans="5:18" ht="12.75">
      <c r="E968" s="5"/>
      <c r="F968" s="5"/>
      <c r="I968" s="5"/>
      <c r="J968" s="5"/>
      <c r="L968" s="5"/>
      <c r="O968" s="5"/>
      <c r="P968" s="5"/>
      <c r="Q968" s="5"/>
      <c r="R968" s="5"/>
    </row>
    <row r="969" spans="5:18" ht="12.75">
      <c r="E969" s="5"/>
      <c r="F969" s="5"/>
      <c r="I969" s="5"/>
      <c r="J969" s="5"/>
      <c r="L969" s="5"/>
      <c r="O969" s="5"/>
      <c r="P969" s="5"/>
      <c r="Q969" s="5"/>
      <c r="R969" s="5"/>
    </row>
    <row r="970" spans="5:18" ht="12.75">
      <c r="E970" s="5"/>
      <c r="F970" s="5"/>
      <c r="I970" s="5"/>
      <c r="J970" s="5"/>
      <c r="L970" s="5"/>
      <c r="O970" s="5"/>
      <c r="P970" s="5"/>
      <c r="Q970" s="5"/>
      <c r="R970" s="5"/>
    </row>
    <row r="971" spans="5:18" ht="12.75">
      <c r="E971" s="5"/>
      <c r="F971" s="5"/>
      <c r="I971" s="5"/>
      <c r="J971" s="5"/>
      <c r="L971" s="5"/>
      <c r="O971" s="5"/>
      <c r="P971" s="5"/>
      <c r="Q971" s="5"/>
      <c r="R971" s="5"/>
    </row>
    <row r="972" spans="5:18" ht="12.75">
      <c r="E972" s="5"/>
      <c r="F972" s="5"/>
      <c r="I972" s="5"/>
      <c r="J972" s="5"/>
      <c r="L972" s="5"/>
      <c r="O972" s="5"/>
      <c r="P972" s="5"/>
      <c r="Q972" s="5"/>
      <c r="R972" s="5"/>
    </row>
    <row r="973" spans="5:18" ht="12.75">
      <c r="E973" s="5"/>
      <c r="F973" s="5"/>
      <c r="I973" s="5"/>
      <c r="J973" s="5"/>
      <c r="L973" s="5"/>
      <c r="O973" s="5"/>
      <c r="P973" s="5"/>
      <c r="Q973" s="5"/>
      <c r="R973" s="5"/>
    </row>
    <row r="974" spans="5:18" ht="12.75">
      <c r="E974" s="5"/>
      <c r="F974" s="5"/>
      <c r="I974" s="5"/>
      <c r="J974" s="5"/>
      <c r="L974" s="5"/>
      <c r="O974" s="5"/>
      <c r="P974" s="5"/>
      <c r="Q974" s="5"/>
      <c r="R974" s="5"/>
    </row>
    <row r="975" spans="5:18" ht="12.75">
      <c r="E975" s="5"/>
      <c r="F975" s="5"/>
      <c r="I975" s="5"/>
      <c r="J975" s="5"/>
      <c r="L975" s="5"/>
      <c r="O975" s="5"/>
      <c r="P975" s="5"/>
      <c r="Q975" s="5"/>
      <c r="R975" s="5"/>
    </row>
    <row r="976" spans="5:18" ht="12.75">
      <c r="E976" s="5"/>
      <c r="F976" s="5"/>
      <c r="I976" s="5"/>
      <c r="J976" s="5"/>
      <c r="L976" s="5"/>
      <c r="O976" s="5"/>
      <c r="P976" s="5"/>
      <c r="Q976" s="5"/>
      <c r="R976" s="5"/>
    </row>
    <row r="977" spans="5:18" ht="12.75">
      <c r="E977" s="5"/>
      <c r="F977" s="5"/>
      <c r="I977" s="5"/>
      <c r="J977" s="5"/>
      <c r="L977" s="5"/>
      <c r="O977" s="5"/>
      <c r="P977" s="5"/>
      <c r="Q977" s="5"/>
      <c r="R977" s="5"/>
    </row>
    <row r="978" spans="5:18" ht="12.75">
      <c r="E978" s="5"/>
      <c r="F978" s="5"/>
      <c r="I978" s="5"/>
      <c r="J978" s="5"/>
      <c r="L978" s="5"/>
      <c r="O978" s="5"/>
      <c r="P978" s="5"/>
      <c r="Q978" s="5"/>
      <c r="R978" s="5"/>
    </row>
    <row r="979" spans="5:18" ht="12.75">
      <c r="E979" s="5"/>
      <c r="F979" s="5"/>
      <c r="I979" s="5"/>
      <c r="J979" s="5"/>
      <c r="L979" s="5"/>
      <c r="O979" s="5"/>
      <c r="P979" s="5"/>
      <c r="Q979" s="5"/>
      <c r="R979" s="5"/>
    </row>
    <row r="980" spans="5:18" ht="12.75">
      <c r="E980" s="5"/>
      <c r="F980" s="5"/>
      <c r="I980" s="5"/>
      <c r="J980" s="5"/>
      <c r="L980" s="5"/>
      <c r="O980" s="5"/>
      <c r="P980" s="5"/>
      <c r="Q980" s="5"/>
      <c r="R980" s="5"/>
    </row>
    <row r="981" spans="5:18" ht="12.75">
      <c r="E981" s="5"/>
      <c r="F981" s="5"/>
      <c r="I981" s="5"/>
      <c r="J981" s="5"/>
      <c r="L981" s="5"/>
      <c r="O981" s="5"/>
      <c r="P981" s="5"/>
      <c r="Q981" s="5"/>
      <c r="R981" s="5"/>
    </row>
    <row r="982" spans="5:18" ht="12.75">
      <c r="E982" s="5"/>
      <c r="F982" s="5"/>
      <c r="I982" s="5"/>
      <c r="J982" s="5"/>
      <c r="L982" s="5"/>
      <c r="O982" s="5"/>
      <c r="P982" s="5"/>
      <c r="Q982" s="5"/>
      <c r="R982" s="5"/>
    </row>
    <row r="983" spans="5:18" ht="12.75">
      <c r="E983" s="5"/>
      <c r="F983" s="5"/>
      <c r="I983" s="5"/>
      <c r="J983" s="5"/>
      <c r="L983" s="5"/>
      <c r="O983" s="5"/>
      <c r="P983" s="5"/>
      <c r="Q983" s="5"/>
      <c r="R983" s="5"/>
    </row>
    <row r="984" spans="5:18" ht="12.75">
      <c r="E984" s="5"/>
      <c r="F984" s="5"/>
      <c r="I984" s="5"/>
      <c r="J984" s="5"/>
      <c r="L984" s="5"/>
      <c r="O984" s="5"/>
      <c r="P984" s="5"/>
      <c r="Q984" s="5"/>
      <c r="R984" s="5"/>
    </row>
    <row r="985" spans="5:18" ht="12.75">
      <c r="E985" s="5"/>
      <c r="F985" s="5"/>
      <c r="I985" s="5"/>
      <c r="J985" s="5"/>
      <c r="L985" s="5"/>
      <c r="O985" s="5"/>
      <c r="P985" s="5"/>
      <c r="Q985" s="5"/>
      <c r="R985" s="5"/>
    </row>
    <row r="986" spans="5:18" ht="12.75">
      <c r="E986" s="5"/>
      <c r="F986" s="5"/>
      <c r="I986" s="5"/>
      <c r="J986" s="5"/>
      <c r="L986" s="5"/>
      <c r="O986" s="5"/>
      <c r="P986" s="5"/>
      <c r="Q986" s="5"/>
      <c r="R986" s="5"/>
    </row>
    <row r="987" spans="5:18" ht="12.75">
      <c r="E987" s="5"/>
      <c r="F987" s="5"/>
      <c r="I987" s="5"/>
      <c r="J987" s="5"/>
      <c r="L987" s="5"/>
      <c r="O987" s="5"/>
      <c r="P987" s="5"/>
      <c r="Q987" s="5"/>
      <c r="R987" s="5"/>
    </row>
    <row r="988" spans="5:18" ht="12.75">
      <c r="E988" s="5"/>
      <c r="F988" s="5"/>
      <c r="I988" s="5"/>
      <c r="J988" s="5"/>
      <c r="L988" s="5"/>
      <c r="O988" s="5"/>
      <c r="P988" s="5"/>
      <c r="Q988" s="5"/>
      <c r="R988" s="5"/>
    </row>
    <row r="989" spans="5:18" ht="12.75">
      <c r="E989" s="5"/>
      <c r="F989" s="5"/>
      <c r="I989" s="5"/>
      <c r="J989" s="5"/>
      <c r="L989" s="5"/>
      <c r="O989" s="5"/>
      <c r="P989" s="5"/>
      <c r="Q989" s="5"/>
      <c r="R989" s="5"/>
    </row>
    <row r="990" spans="5:18" ht="12.75">
      <c r="E990" s="5"/>
      <c r="F990" s="5"/>
      <c r="I990" s="5"/>
      <c r="J990" s="5"/>
      <c r="L990" s="5"/>
      <c r="O990" s="5"/>
      <c r="P990" s="5"/>
      <c r="Q990" s="5"/>
      <c r="R990" s="5"/>
    </row>
    <row r="991" spans="5:18" ht="12.75">
      <c r="E991" s="5"/>
      <c r="F991" s="5"/>
      <c r="I991" s="5"/>
      <c r="J991" s="5"/>
      <c r="L991" s="5"/>
      <c r="O991" s="5"/>
      <c r="P991" s="5"/>
      <c r="Q991" s="5"/>
      <c r="R991" s="5"/>
    </row>
    <row r="992" spans="5:18" ht="12.75">
      <c r="E992" s="5"/>
      <c r="F992" s="5"/>
      <c r="I992" s="5"/>
      <c r="J992" s="5"/>
      <c r="L992" s="5"/>
      <c r="O992" s="5"/>
      <c r="P992" s="5"/>
      <c r="Q992" s="5"/>
      <c r="R992" s="5"/>
    </row>
    <row r="993" spans="5:18" ht="12.75">
      <c r="E993" s="5"/>
      <c r="F993" s="5"/>
      <c r="I993" s="5"/>
      <c r="J993" s="5"/>
      <c r="L993" s="5"/>
      <c r="O993" s="5"/>
      <c r="P993" s="5"/>
      <c r="Q993" s="5"/>
      <c r="R993" s="5"/>
    </row>
    <row r="994" spans="5:18" ht="12.75">
      <c r="E994" s="5"/>
      <c r="F994" s="5"/>
      <c r="I994" s="5"/>
      <c r="J994" s="5"/>
      <c r="L994" s="5"/>
      <c r="O994" s="5"/>
      <c r="P994" s="5"/>
      <c r="Q994" s="5"/>
      <c r="R994" s="5"/>
    </row>
    <row r="995" spans="5:18" ht="12.75">
      <c r="E995" s="5"/>
      <c r="F995" s="5"/>
      <c r="I995" s="5"/>
      <c r="J995" s="5"/>
      <c r="L995" s="5"/>
      <c r="O995" s="5"/>
      <c r="P995" s="5"/>
      <c r="Q995" s="5"/>
      <c r="R995" s="5"/>
    </row>
    <row r="996" spans="5:18" ht="12.75">
      <c r="E996" s="5"/>
      <c r="F996" s="5"/>
      <c r="I996" s="5"/>
      <c r="J996" s="5"/>
      <c r="L996" s="5"/>
      <c r="O996" s="5"/>
      <c r="P996" s="5"/>
      <c r="Q996" s="5"/>
      <c r="R996" s="5"/>
    </row>
    <row r="997" spans="5:18" ht="12.75">
      <c r="E997" s="5"/>
      <c r="F997" s="5"/>
      <c r="I997" s="5"/>
      <c r="J997" s="5"/>
      <c r="L997" s="5"/>
      <c r="O997" s="5"/>
      <c r="P997" s="5"/>
      <c r="Q997" s="5"/>
      <c r="R997" s="5"/>
    </row>
    <row r="998" spans="5:18" ht="12.75">
      <c r="E998" s="5"/>
      <c r="F998" s="5"/>
      <c r="I998" s="5"/>
      <c r="J998" s="5"/>
      <c r="L998" s="5"/>
      <c r="O998" s="5"/>
      <c r="P998" s="5"/>
      <c r="Q998" s="5"/>
      <c r="R998" s="5"/>
    </row>
    <row r="999" spans="5:18" ht="12.75">
      <c r="E999" s="5"/>
      <c r="F999" s="5"/>
      <c r="I999" s="5"/>
      <c r="J999" s="5"/>
      <c r="L999" s="5"/>
      <c r="O999" s="5"/>
      <c r="P999" s="5"/>
      <c r="Q999" s="5"/>
      <c r="R999" s="5"/>
    </row>
    <row r="1000" spans="5:18" ht="12.75">
      <c r="E1000" s="5"/>
      <c r="F1000" s="5"/>
      <c r="I1000" s="5"/>
      <c r="J1000" s="5"/>
      <c r="L1000" s="5"/>
      <c r="O1000" s="5"/>
      <c r="P1000" s="5"/>
      <c r="Q1000" s="5"/>
      <c r="R1000" s="5"/>
    </row>
    <row r="1001" spans="5:18" ht="12.75">
      <c r="E1001" s="5"/>
      <c r="F1001" s="5"/>
      <c r="I1001" s="5"/>
      <c r="J1001" s="5"/>
      <c r="L1001" s="5"/>
      <c r="O1001" s="5"/>
      <c r="P1001" s="5"/>
      <c r="Q1001" s="5"/>
      <c r="R1001" s="5"/>
    </row>
    <row r="1002" spans="5:18" ht="12.75">
      <c r="E1002" s="5"/>
      <c r="F1002" s="5"/>
      <c r="I1002" s="5"/>
      <c r="J1002" s="5"/>
      <c r="L1002" s="5"/>
      <c r="O1002" s="5"/>
      <c r="P1002" s="5"/>
      <c r="Q1002" s="5"/>
      <c r="R1002" s="5"/>
    </row>
    <row r="1003" spans="5:18" ht="12.75">
      <c r="E1003" s="5"/>
      <c r="F1003" s="5"/>
      <c r="I1003" s="5"/>
      <c r="J1003" s="5"/>
      <c r="L1003" s="5"/>
      <c r="O1003" s="5"/>
      <c r="P1003" s="5"/>
      <c r="Q1003" s="5"/>
      <c r="R1003" s="5"/>
    </row>
    <row r="1004" spans="5:18" ht="12.75">
      <c r="E1004" s="5"/>
      <c r="F1004" s="5"/>
      <c r="I1004" s="5"/>
      <c r="J1004" s="5"/>
      <c r="L1004" s="5"/>
      <c r="O1004" s="5"/>
      <c r="P1004" s="5"/>
      <c r="Q1004" s="5"/>
      <c r="R1004" s="5"/>
    </row>
    <row r="1005" spans="5:18" ht="12.75">
      <c r="E1005" s="5"/>
      <c r="F1005" s="5"/>
      <c r="I1005" s="5"/>
      <c r="J1005" s="5"/>
      <c r="L1005" s="5"/>
      <c r="O1005" s="5"/>
      <c r="P1005" s="5"/>
      <c r="Q1005" s="5"/>
      <c r="R1005" s="5"/>
    </row>
    <row r="1006" spans="5:18" ht="12.75">
      <c r="E1006" s="5"/>
      <c r="F1006" s="5"/>
      <c r="I1006" s="5"/>
      <c r="J1006" s="5"/>
      <c r="L1006" s="5"/>
      <c r="O1006" s="5"/>
      <c r="P1006" s="5"/>
      <c r="Q1006" s="5"/>
      <c r="R1006" s="5"/>
    </row>
    <row r="1007" spans="5:18" ht="12.75">
      <c r="E1007" s="5"/>
      <c r="F1007" s="5"/>
      <c r="I1007" s="5"/>
      <c r="J1007" s="5"/>
      <c r="L1007" s="5"/>
      <c r="O1007" s="5"/>
      <c r="P1007" s="5"/>
      <c r="Q1007" s="5"/>
      <c r="R1007" s="5"/>
    </row>
    <row r="1008" spans="5:18" ht="12.75">
      <c r="E1008" s="5"/>
      <c r="F1008" s="5"/>
      <c r="I1008" s="5"/>
      <c r="J1008" s="5"/>
      <c r="L1008" s="5"/>
      <c r="O1008" s="5"/>
      <c r="P1008" s="5"/>
      <c r="Q1008" s="5"/>
      <c r="R1008" s="5"/>
    </row>
    <row r="1009" spans="5:18" ht="12.75">
      <c r="E1009" s="5"/>
      <c r="F1009" s="5"/>
      <c r="I1009" s="5"/>
      <c r="J1009" s="5"/>
      <c r="L1009" s="5"/>
      <c r="O1009" s="5"/>
      <c r="P1009" s="5"/>
      <c r="Q1009" s="5"/>
      <c r="R1009" s="5"/>
    </row>
    <row r="1010" spans="5:18" ht="12.75">
      <c r="E1010" s="5"/>
      <c r="F1010" s="5"/>
      <c r="I1010" s="5"/>
      <c r="J1010" s="5"/>
      <c r="L1010" s="5"/>
      <c r="O1010" s="5"/>
      <c r="P1010" s="5"/>
      <c r="Q1010" s="5"/>
      <c r="R1010" s="5"/>
    </row>
    <row r="1011" spans="5:18" ht="12.75">
      <c r="E1011" s="5"/>
      <c r="F1011" s="5"/>
      <c r="I1011" s="5"/>
      <c r="J1011" s="5"/>
      <c r="L1011" s="5"/>
      <c r="O1011" s="5"/>
      <c r="P1011" s="5"/>
      <c r="Q1011" s="5"/>
      <c r="R1011" s="5"/>
    </row>
    <row r="1012" spans="5:18" ht="12.75">
      <c r="E1012" s="5"/>
      <c r="F1012" s="5"/>
      <c r="I1012" s="5"/>
      <c r="J1012" s="5"/>
      <c r="L1012" s="5"/>
      <c r="O1012" s="5"/>
      <c r="P1012" s="5"/>
      <c r="Q1012" s="5"/>
      <c r="R1012" s="5"/>
    </row>
    <row r="1013" spans="5:18" ht="12.75">
      <c r="E1013" s="5"/>
      <c r="F1013" s="5"/>
      <c r="I1013" s="5"/>
      <c r="J1013" s="5"/>
      <c r="L1013" s="5"/>
      <c r="O1013" s="5"/>
      <c r="P1013" s="5"/>
      <c r="Q1013" s="5"/>
      <c r="R1013" s="5"/>
    </row>
    <row r="1014" spans="5:18" ht="12.75">
      <c r="E1014" s="5"/>
      <c r="F1014" s="5"/>
      <c r="I1014" s="5"/>
      <c r="J1014" s="5"/>
      <c r="L1014" s="5"/>
      <c r="O1014" s="5"/>
      <c r="P1014" s="5"/>
      <c r="Q1014" s="5"/>
      <c r="R1014" s="5"/>
    </row>
    <row r="1015" spans="5:18" ht="12.75">
      <c r="E1015" s="5"/>
      <c r="F1015" s="5"/>
      <c r="I1015" s="5"/>
      <c r="J1015" s="5"/>
      <c r="L1015" s="5"/>
      <c r="O1015" s="5"/>
      <c r="P1015" s="5"/>
      <c r="Q1015" s="5"/>
      <c r="R1015" s="5"/>
    </row>
    <row r="1016" spans="5:18" ht="12.75">
      <c r="E1016" s="5"/>
      <c r="F1016" s="5"/>
      <c r="I1016" s="5"/>
      <c r="J1016" s="5"/>
      <c r="L1016" s="5"/>
      <c r="O1016" s="5"/>
      <c r="P1016" s="5"/>
      <c r="Q1016" s="5"/>
      <c r="R1016" s="5"/>
    </row>
    <row r="1017" spans="5:18" ht="12.75">
      <c r="E1017" s="5"/>
      <c r="F1017" s="5"/>
      <c r="I1017" s="5"/>
      <c r="J1017" s="5"/>
      <c r="L1017" s="5"/>
      <c r="O1017" s="5"/>
      <c r="P1017" s="5"/>
      <c r="Q1017" s="5"/>
      <c r="R1017" s="5"/>
    </row>
    <row r="1018" spans="5:18" ht="12.75">
      <c r="E1018" s="5"/>
      <c r="F1018" s="5"/>
      <c r="I1018" s="5"/>
      <c r="J1018" s="5"/>
      <c r="L1018" s="5"/>
      <c r="O1018" s="5"/>
      <c r="P1018" s="5"/>
      <c r="Q1018" s="5"/>
      <c r="R1018" s="5"/>
    </row>
    <row r="1019" spans="5:18" ht="12.75">
      <c r="E1019" s="5"/>
      <c r="F1019" s="5"/>
      <c r="I1019" s="5"/>
      <c r="J1019" s="5"/>
      <c r="L1019" s="5"/>
      <c r="O1019" s="5"/>
      <c r="P1019" s="5"/>
      <c r="Q1019" s="5"/>
      <c r="R1019" s="5"/>
    </row>
    <row r="1020" spans="5:18" ht="12.75">
      <c r="E1020" s="5"/>
      <c r="F1020" s="5"/>
      <c r="I1020" s="5"/>
      <c r="J1020" s="5"/>
      <c r="L1020" s="5"/>
      <c r="O1020" s="5"/>
      <c r="P1020" s="5"/>
      <c r="Q1020" s="5"/>
      <c r="R1020" s="5"/>
    </row>
    <row r="1021" spans="5:18" ht="12.75">
      <c r="E1021" s="5"/>
      <c r="F1021" s="5"/>
      <c r="I1021" s="5"/>
      <c r="J1021" s="5"/>
      <c r="L1021" s="5"/>
      <c r="O1021" s="5"/>
      <c r="P1021" s="5"/>
      <c r="Q1021" s="5"/>
      <c r="R1021" s="5"/>
    </row>
    <row r="1022" spans="5:18" ht="12.75">
      <c r="E1022" s="5"/>
      <c r="F1022" s="5"/>
      <c r="I1022" s="5"/>
      <c r="J1022" s="5"/>
      <c r="L1022" s="5"/>
      <c r="O1022" s="5"/>
      <c r="P1022" s="5"/>
      <c r="Q1022" s="5"/>
      <c r="R1022" s="5"/>
    </row>
    <row r="1023" spans="5:18" ht="12.75">
      <c r="E1023" s="5"/>
      <c r="F1023" s="5"/>
      <c r="I1023" s="5"/>
      <c r="J1023" s="5"/>
      <c r="L1023" s="5"/>
      <c r="O1023" s="5"/>
      <c r="P1023" s="5"/>
      <c r="Q1023" s="5"/>
      <c r="R1023" s="5"/>
    </row>
    <row r="1024" spans="5:18" ht="12.75">
      <c r="E1024" s="5"/>
      <c r="F1024" s="5"/>
      <c r="I1024" s="5"/>
      <c r="J1024" s="5"/>
      <c r="L1024" s="5"/>
      <c r="O1024" s="5"/>
      <c r="P1024" s="5"/>
      <c r="Q1024" s="5"/>
      <c r="R1024" s="5"/>
    </row>
    <row r="1025" spans="5:18" ht="12.75">
      <c r="E1025" s="5"/>
      <c r="F1025" s="5"/>
      <c r="I1025" s="5"/>
      <c r="J1025" s="5"/>
      <c r="L1025" s="5"/>
      <c r="O1025" s="5"/>
      <c r="P1025" s="5"/>
      <c r="Q1025" s="5"/>
      <c r="R1025" s="5"/>
    </row>
    <row r="1026" spans="5:18" ht="12.75">
      <c r="E1026" s="5"/>
      <c r="F1026" s="5"/>
      <c r="I1026" s="5"/>
      <c r="J1026" s="5"/>
      <c r="L1026" s="5"/>
      <c r="O1026" s="5"/>
      <c r="P1026" s="5"/>
      <c r="Q1026" s="5"/>
      <c r="R1026" s="5"/>
    </row>
    <row r="1027" spans="5:18" ht="12.75">
      <c r="E1027" s="5"/>
      <c r="F1027" s="5"/>
      <c r="I1027" s="5"/>
      <c r="J1027" s="5"/>
      <c r="L1027" s="5"/>
      <c r="O1027" s="5"/>
      <c r="P1027" s="5"/>
      <c r="Q1027" s="5"/>
      <c r="R1027" s="5"/>
    </row>
    <row r="1028" spans="5:18" ht="12.75">
      <c r="E1028" s="5"/>
      <c r="F1028" s="5"/>
      <c r="I1028" s="5"/>
      <c r="J1028" s="5"/>
      <c r="L1028" s="5"/>
      <c r="O1028" s="5"/>
      <c r="P1028" s="5"/>
      <c r="Q1028" s="5"/>
      <c r="R1028" s="5"/>
    </row>
    <row r="1029" spans="5:18" ht="12.75">
      <c r="E1029" s="5"/>
      <c r="F1029" s="5"/>
      <c r="I1029" s="5"/>
      <c r="J1029" s="5"/>
      <c r="L1029" s="5"/>
      <c r="O1029" s="5"/>
      <c r="P1029" s="5"/>
      <c r="Q1029" s="5"/>
      <c r="R1029" s="5"/>
    </row>
    <row r="1030" spans="5:18" ht="12.75">
      <c r="E1030" s="5"/>
      <c r="F1030" s="5"/>
      <c r="I1030" s="5"/>
      <c r="J1030" s="5"/>
      <c r="L1030" s="5"/>
      <c r="O1030" s="5"/>
      <c r="P1030" s="5"/>
      <c r="Q1030" s="5"/>
      <c r="R1030" s="5"/>
    </row>
    <row r="1031" spans="5:18" ht="12.75">
      <c r="E1031" s="5"/>
      <c r="F1031" s="5"/>
      <c r="I1031" s="5"/>
      <c r="J1031" s="5"/>
      <c r="L1031" s="5"/>
      <c r="O1031" s="5"/>
      <c r="P1031" s="5"/>
      <c r="Q1031" s="5"/>
      <c r="R1031" s="5"/>
    </row>
    <row r="1032" spans="5:18" ht="12.75">
      <c r="E1032" s="5"/>
      <c r="F1032" s="5"/>
      <c r="I1032" s="5"/>
      <c r="J1032" s="5"/>
      <c r="L1032" s="5"/>
      <c r="O1032" s="5"/>
      <c r="P1032" s="5"/>
      <c r="Q1032" s="5"/>
      <c r="R1032" s="5"/>
    </row>
    <row r="1033" spans="5:18" ht="12.75">
      <c r="E1033" s="5"/>
      <c r="F1033" s="5"/>
      <c r="I1033" s="5"/>
      <c r="J1033" s="5"/>
      <c r="L1033" s="5"/>
      <c r="O1033" s="5"/>
      <c r="P1033" s="5"/>
      <c r="Q1033" s="5"/>
      <c r="R1033" s="5"/>
    </row>
    <row r="1034" spans="5:18" ht="12.75">
      <c r="E1034" s="5"/>
      <c r="F1034" s="5"/>
      <c r="I1034" s="5"/>
      <c r="J1034" s="5"/>
      <c r="L1034" s="5"/>
      <c r="O1034" s="5"/>
      <c r="P1034" s="5"/>
      <c r="Q1034" s="5"/>
      <c r="R1034" s="5"/>
    </row>
    <row r="1035" spans="5:18" ht="12.75">
      <c r="E1035" s="5"/>
      <c r="F1035" s="5"/>
      <c r="I1035" s="5"/>
      <c r="J1035" s="5"/>
      <c r="L1035" s="5"/>
      <c r="O1035" s="5"/>
      <c r="P1035" s="5"/>
      <c r="Q1035" s="5"/>
      <c r="R1035" s="5"/>
    </row>
    <row r="1036" spans="5:18" ht="12.75">
      <c r="E1036" s="5"/>
      <c r="F1036" s="5"/>
      <c r="I1036" s="5"/>
      <c r="J1036" s="5"/>
      <c r="L1036" s="5"/>
      <c r="O1036" s="5"/>
      <c r="P1036" s="5"/>
      <c r="Q1036" s="5"/>
      <c r="R1036" s="5"/>
    </row>
    <row r="1037" spans="5:18" ht="12.75">
      <c r="E1037" s="5"/>
      <c r="F1037" s="5"/>
      <c r="I1037" s="5"/>
      <c r="J1037" s="5"/>
      <c r="L1037" s="5"/>
      <c r="O1037" s="5"/>
      <c r="P1037" s="5"/>
      <c r="Q1037" s="5"/>
      <c r="R1037" s="5"/>
    </row>
    <row r="1038" spans="5:18" ht="12.75">
      <c r="E1038" s="5"/>
      <c r="F1038" s="5"/>
      <c r="I1038" s="5"/>
      <c r="J1038" s="5"/>
      <c r="L1038" s="5"/>
      <c r="O1038" s="5"/>
      <c r="P1038" s="5"/>
      <c r="Q1038" s="5"/>
      <c r="R1038" s="5"/>
    </row>
    <row r="1039" spans="5:18" ht="12.75">
      <c r="E1039" s="5"/>
      <c r="F1039" s="5"/>
      <c r="I1039" s="5"/>
      <c r="J1039" s="5"/>
      <c r="L1039" s="5"/>
      <c r="O1039" s="5"/>
      <c r="P1039" s="5"/>
      <c r="Q1039" s="5"/>
      <c r="R1039" s="5"/>
    </row>
    <row r="1040" spans="5:18" ht="12.75">
      <c r="E1040" s="5"/>
      <c r="F1040" s="5"/>
      <c r="I1040" s="5"/>
      <c r="J1040" s="5"/>
      <c r="L1040" s="5"/>
      <c r="O1040" s="5"/>
      <c r="P1040" s="5"/>
      <c r="Q1040" s="5"/>
      <c r="R1040" s="5"/>
    </row>
    <row r="1041" spans="5:18" ht="12.75">
      <c r="E1041" s="5"/>
      <c r="F1041" s="5"/>
      <c r="I1041" s="5"/>
      <c r="J1041" s="5"/>
      <c r="L1041" s="5"/>
      <c r="O1041" s="5"/>
      <c r="P1041" s="5"/>
      <c r="Q1041" s="5"/>
      <c r="R1041" s="5"/>
    </row>
    <row r="1042" spans="5:18" ht="12.75">
      <c r="E1042" s="5"/>
      <c r="F1042" s="5"/>
      <c r="I1042" s="5"/>
      <c r="J1042" s="5"/>
      <c r="L1042" s="5"/>
      <c r="O1042" s="5"/>
      <c r="P1042" s="5"/>
      <c r="Q1042" s="5"/>
      <c r="R1042" s="5"/>
    </row>
    <row r="1043" spans="5:18" ht="12.75">
      <c r="E1043" s="5"/>
      <c r="F1043" s="5"/>
      <c r="I1043" s="5"/>
      <c r="J1043" s="5"/>
      <c r="L1043" s="5"/>
      <c r="O1043" s="5"/>
      <c r="P1043" s="5"/>
      <c r="Q1043" s="5"/>
      <c r="R1043" s="5"/>
    </row>
    <row r="1044" spans="5:18" ht="12.75">
      <c r="E1044" s="5"/>
      <c r="F1044" s="5"/>
      <c r="I1044" s="5"/>
      <c r="J1044" s="5"/>
      <c r="L1044" s="5"/>
      <c r="O1044" s="5"/>
      <c r="P1044" s="5"/>
      <c r="Q1044" s="5"/>
      <c r="R1044" s="5"/>
    </row>
    <row r="1045" spans="5:18" ht="12.75">
      <c r="E1045" s="5"/>
      <c r="F1045" s="5"/>
      <c r="I1045" s="5"/>
      <c r="J1045" s="5"/>
      <c r="L1045" s="5"/>
      <c r="O1045" s="5"/>
      <c r="P1045" s="5"/>
      <c r="Q1045" s="5"/>
      <c r="R1045" s="5"/>
    </row>
    <row r="1046" spans="5:18" ht="12.75">
      <c r="E1046" s="5"/>
      <c r="F1046" s="5"/>
      <c r="I1046" s="5"/>
      <c r="J1046" s="5"/>
      <c r="L1046" s="5"/>
      <c r="O1046" s="5"/>
      <c r="P1046" s="5"/>
      <c r="Q1046" s="5"/>
      <c r="R1046" s="5"/>
    </row>
    <row r="1047" spans="5:18" ht="12.75">
      <c r="E1047" s="5"/>
      <c r="F1047" s="5"/>
      <c r="I1047" s="5"/>
      <c r="J1047" s="5"/>
      <c r="L1047" s="5"/>
      <c r="O1047" s="5"/>
      <c r="P1047" s="5"/>
      <c r="Q1047" s="5"/>
      <c r="R1047" s="5"/>
    </row>
    <row r="1048" spans="5:18" ht="12.75">
      <c r="E1048" s="5"/>
      <c r="F1048" s="5"/>
      <c r="I1048" s="5"/>
      <c r="J1048" s="5"/>
      <c r="L1048" s="5"/>
      <c r="O1048" s="5"/>
      <c r="P1048" s="5"/>
      <c r="Q1048" s="5"/>
      <c r="R1048" s="5"/>
    </row>
    <row r="1049" spans="5:18" ht="12.75">
      <c r="E1049" s="5"/>
      <c r="F1049" s="5"/>
      <c r="I1049" s="5"/>
      <c r="J1049" s="5"/>
      <c r="L1049" s="5"/>
      <c r="O1049" s="5"/>
      <c r="P1049" s="5"/>
      <c r="Q1049" s="5"/>
      <c r="R1049" s="5"/>
    </row>
    <row r="1050" spans="5:18" ht="12.75">
      <c r="E1050" s="5"/>
      <c r="F1050" s="5"/>
      <c r="I1050" s="5"/>
      <c r="J1050" s="5"/>
      <c r="L1050" s="5"/>
      <c r="O1050" s="5"/>
      <c r="P1050" s="5"/>
      <c r="Q1050" s="5"/>
      <c r="R1050" s="5"/>
    </row>
    <row r="1051" spans="5:18" ht="12.75">
      <c r="E1051" s="5"/>
      <c r="F1051" s="5"/>
      <c r="I1051" s="5"/>
      <c r="J1051" s="5"/>
      <c r="L1051" s="5"/>
      <c r="O1051" s="5"/>
      <c r="P1051" s="5"/>
      <c r="Q1051" s="5"/>
      <c r="R1051" s="5"/>
    </row>
    <row r="1052" spans="5:18" ht="12.75">
      <c r="E1052" s="5"/>
      <c r="F1052" s="5"/>
      <c r="I1052" s="5"/>
      <c r="J1052" s="5"/>
      <c r="L1052" s="5"/>
      <c r="O1052" s="5"/>
      <c r="P1052" s="5"/>
      <c r="Q1052" s="5"/>
      <c r="R1052" s="5"/>
    </row>
    <row r="1053" spans="5:18" ht="12.75">
      <c r="E1053" s="5"/>
      <c r="F1053" s="5"/>
      <c r="I1053" s="5"/>
      <c r="J1053" s="5"/>
      <c r="L1053" s="5"/>
      <c r="O1053" s="5"/>
      <c r="P1053" s="5"/>
      <c r="Q1053" s="5"/>
      <c r="R1053" s="5"/>
    </row>
    <row r="1054" spans="5:18" ht="12.75">
      <c r="E1054" s="5"/>
      <c r="F1054" s="5"/>
      <c r="I1054" s="5"/>
      <c r="J1054" s="5"/>
      <c r="L1054" s="5"/>
      <c r="O1054" s="5"/>
      <c r="P1054" s="5"/>
      <c r="Q1054" s="5"/>
      <c r="R1054" s="5"/>
    </row>
    <row r="1055" spans="5:18" ht="12.75">
      <c r="E1055" s="5"/>
      <c r="F1055" s="5"/>
      <c r="I1055" s="5"/>
      <c r="J1055" s="5"/>
      <c r="L1055" s="5"/>
      <c r="O1055" s="5"/>
      <c r="P1055" s="5"/>
      <c r="Q1055" s="5"/>
      <c r="R1055" s="5"/>
    </row>
    <row r="1056" spans="5:18" ht="12.75">
      <c r="E1056" s="5"/>
      <c r="F1056" s="5"/>
      <c r="I1056" s="5"/>
      <c r="J1056" s="5"/>
      <c r="L1056" s="5"/>
      <c r="O1056" s="5"/>
      <c r="P1056" s="5"/>
      <c r="Q1056" s="5"/>
      <c r="R1056" s="5"/>
    </row>
    <row r="1057" spans="5:18" ht="12.75">
      <c r="E1057" s="5"/>
      <c r="F1057" s="5"/>
      <c r="I1057" s="5"/>
      <c r="J1057" s="5"/>
      <c r="L1057" s="5"/>
      <c r="O1057" s="5"/>
      <c r="P1057" s="5"/>
      <c r="Q1057" s="5"/>
      <c r="R1057" s="5"/>
    </row>
    <row r="1058" spans="5:18" ht="12.75">
      <c r="E1058" s="5"/>
      <c r="F1058" s="5"/>
      <c r="I1058" s="5"/>
      <c r="J1058" s="5"/>
      <c r="L1058" s="5"/>
      <c r="O1058" s="5"/>
      <c r="P1058" s="5"/>
      <c r="Q1058" s="5"/>
      <c r="R1058" s="5"/>
    </row>
    <row r="1059" spans="5:18" ht="12.75">
      <c r="E1059" s="5"/>
      <c r="F1059" s="5"/>
      <c r="I1059" s="5"/>
      <c r="J1059" s="5"/>
      <c r="L1059" s="5"/>
      <c r="O1059" s="5"/>
      <c r="P1059" s="5"/>
      <c r="Q1059" s="5"/>
      <c r="R1059" s="5"/>
    </row>
    <row r="1060" spans="5:18" ht="12.75">
      <c r="E1060" s="5"/>
      <c r="F1060" s="5"/>
      <c r="I1060" s="5"/>
      <c r="J1060" s="5"/>
      <c r="L1060" s="5"/>
      <c r="O1060" s="5"/>
      <c r="P1060" s="5"/>
      <c r="Q1060" s="5"/>
      <c r="R1060" s="5"/>
    </row>
    <row r="1061" spans="5:18" ht="12.75">
      <c r="E1061" s="5"/>
      <c r="F1061" s="5"/>
      <c r="I1061" s="5"/>
      <c r="J1061" s="5"/>
      <c r="L1061" s="5"/>
      <c r="O1061" s="5"/>
      <c r="P1061" s="5"/>
      <c r="Q1061" s="5"/>
      <c r="R1061" s="5"/>
    </row>
    <row r="1062" spans="5:18" ht="12.75">
      <c r="E1062" s="5"/>
      <c r="F1062" s="5"/>
      <c r="I1062" s="5"/>
      <c r="J1062" s="5"/>
      <c r="L1062" s="5"/>
      <c r="O1062" s="5"/>
      <c r="P1062" s="5"/>
      <c r="Q1062" s="5"/>
      <c r="R1062" s="5"/>
    </row>
    <row r="1063" spans="5:18" ht="12.75">
      <c r="E1063" s="5"/>
      <c r="F1063" s="5"/>
      <c r="I1063" s="5"/>
      <c r="J1063" s="5"/>
      <c r="L1063" s="5"/>
      <c r="O1063" s="5"/>
      <c r="P1063" s="5"/>
      <c r="Q1063" s="5"/>
      <c r="R1063" s="5"/>
    </row>
    <row r="1064" spans="5:18" ht="12.75">
      <c r="E1064" s="5"/>
      <c r="F1064" s="5"/>
      <c r="I1064" s="5"/>
      <c r="J1064" s="5"/>
      <c r="L1064" s="5"/>
      <c r="O1064" s="5"/>
      <c r="P1064" s="5"/>
      <c r="Q1064" s="5"/>
      <c r="R1064" s="5"/>
    </row>
    <row r="1065" spans="5:18" ht="12.75">
      <c r="E1065" s="5"/>
      <c r="F1065" s="5"/>
      <c r="I1065" s="5"/>
      <c r="J1065" s="5"/>
      <c r="L1065" s="5"/>
      <c r="O1065" s="5"/>
      <c r="P1065" s="5"/>
      <c r="Q1065" s="5"/>
      <c r="R1065" s="5"/>
    </row>
    <row r="1066" spans="5:18" ht="12.75">
      <c r="E1066" s="5"/>
      <c r="F1066" s="5"/>
      <c r="I1066" s="5"/>
      <c r="J1066" s="5"/>
      <c r="L1066" s="5"/>
      <c r="O1066" s="5"/>
      <c r="P1066" s="5"/>
      <c r="Q1066" s="5"/>
      <c r="R1066" s="5"/>
    </row>
    <row r="1067" spans="5:18" ht="12.75">
      <c r="E1067" s="5"/>
      <c r="F1067" s="5"/>
      <c r="I1067" s="5"/>
      <c r="J1067" s="5"/>
      <c r="L1067" s="5"/>
      <c r="O1067" s="5"/>
      <c r="P1067" s="5"/>
      <c r="Q1067" s="5"/>
      <c r="R1067" s="5"/>
    </row>
    <row r="1068" spans="5:18" ht="12.75">
      <c r="E1068" s="5"/>
      <c r="F1068" s="5"/>
      <c r="I1068" s="5"/>
      <c r="J1068" s="5"/>
      <c r="L1068" s="5"/>
      <c r="O1068" s="5"/>
      <c r="P1068" s="5"/>
      <c r="Q1068" s="5"/>
      <c r="R1068" s="5"/>
    </row>
    <row r="1069" spans="5:18" ht="12.75">
      <c r="E1069" s="5"/>
      <c r="F1069" s="5"/>
      <c r="I1069" s="5"/>
      <c r="J1069" s="5"/>
      <c r="L1069" s="5"/>
      <c r="O1069" s="5"/>
      <c r="P1069" s="5"/>
      <c r="Q1069" s="5"/>
      <c r="R1069" s="5"/>
    </row>
    <row r="1070" spans="5:18" ht="12.75">
      <c r="E1070" s="5"/>
      <c r="F1070" s="5"/>
      <c r="I1070" s="5"/>
      <c r="J1070" s="5"/>
      <c r="L1070" s="5"/>
      <c r="O1070" s="5"/>
      <c r="P1070" s="5"/>
      <c r="Q1070" s="5"/>
      <c r="R1070" s="5"/>
    </row>
    <row r="1071" spans="5:18" ht="12.75">
      <c r="E1071" s="5"/>
      <c r="F1071" s="5"/>
      <c r="I1071" s="5"/>
      <c r="J1071" s="5"/>
      <c r="L1071" s="5"/>
      <c r="O1071" s="5"/>
      <c r="P1071" s="5"/>
      <c r="Q1071" s="5"/>
      <c r="R1071" s="5"/>
    </row>
    <row r="1072" spans="5:18" ht="12.75">
      <c r="E1072" s="5"/>
      <c r="F1072" s="5"/>
      <c r="I1072" s="5"/>
      <c r="J1072" s="5"/>
      <c r="L1072" s="5"/>
      <c r="O1072" s="5"/>
      <c r="P1072" s="5"/>
      <c r="Q1072" s="5"/>
      <c r="R1072" s="5"/>
    </row>
    <row r="1073" spans="5:18" ht="12.75">
      <c r="E1073" s="5"/>
      <c r="F1073" s="5"/>
      <c r="I1073" s="5"/>
      <c r="J1073" s="5"/>
      <c r="L1073" s="5"/>
      <c r="O1073" s="5"/>
      <c r="P1073" s="5"/>
      <c r="Q1073" s="5"/>
      <c r="R1073" s="5"/>
    </row>
    <row r="1074" spans="5:18" ht="12.75">
      <c r="E1074" s="5"/>
      <c r="F1074" s="5"/>
      <c r="I1074" s="5"/>
      <c r="J1074" s="5"/>
      <c r="L1074" s="5"/>
      <c r="O1074" s="5"/>
      <c r="P1074" s="5"/>
      <c r="Q1074" s="5"/>
      <c r="R1074" s="5"/>
    </row>
    <row r="1075" spans="5:18" ht="12.75">
      <c r="E1075" s="5"/>
      <c r="F1075" s="5"/>
      <c r="I1075" s="5"/>
      <c r="J1075" s="5"/>
      <c r="L1075" s="5"/>
      <c r="O1075" s="5"/>
      <c r="P1075" s="5"/>
      <c r="Q1075" s="5"/>
      <c r="R1075" s="5"/>
    </row>
    <row r="1076" spans="5:18" ht="12.75">
      <c r="E1076" s="5"/>
      <c r="F1076" s="5"/>
      <c r="I1076" s="5"/>
      <c r="J1076" s="5"/>
      <c r="L1076" s="5"/>
      <c r="O1076" s="5"/>
      <c r="P1076" s="5"/>
      <c r="Q1076" s="5"/>
      <c r="R1076" s="5"/>
    </row>
    <row r="1077" spans="5:18" ht="12.75">
      <c r="E1077" s="5"/>
      <c r="F1077" s="5"/>
      <c r="I1077" s="5"/>
      <c r="J1077" s="5"/>
      <c r="L1077" s="5"/>
      <c r="O1077" s="5"/>
      <c r="P1077" s="5"/>
      <c r="Q1077" s="5"/>
      <c r="R1077" s="5"/>
    </row>
    <row r="1078" spans="5:18" ht="12.75">
      <c r="E1078" s="5"/>
      <c r="F1078" s="5"/>
      <c r="I1078" s="5"/>
      <c r="J1078" s="5"/>
      <c r="L1078" s="5"/>
      <c r="O1078" s="5"/>
      <c r="P1078" s="5"/>
      <c r="Q1078" s="5"/>
      <c r="R1078" s="5"/>
    </row>
    <row r="1079" spans="5:18" ht="12.75">
      <c r="E1079" s="5"/>
      <c r="F1079" s="5"/>
      <c r="I1079" s="5"/>
      <c r="J1079" s="5"/>
      <c r="L1079" s="5"/>
      <c r="O1079" s="5"/>
      <c r="P1079" s="5"/>
      <c r="Q1079" s="5"/>
      <c r="R1079" s="5"/>
    </row>
    <row r="1080" spans="5:18" ht="12.75">
      <c r="E1080" s="5"/>
      <c r="F1080" s="5"/>
      <c r="I1080" s="5"/>
      <c r="J1080" s="5"/>
      <c r="L1080" s="5"/>
      <c r="O1080" s="5"/>
      <c r="P1080" s="5"/>
      <c r="Q1080" s="5"/>
      <c r="R1080" s="5"/>
    </row>
    <row r="1081" spans="5:18" ht="12.75">
      <c r="E1081" s="5"/>
      <c r="F1081" s="5"/>
      <c r="I1081" s="5"/>
      <c r="J1081" s="5"/>
      <c r="L1081" s="5"/>
      <c r="O1081" s="5"/>
      <c r="P1081" s="5"/>
      <c r="Q1081" s="5"/>
      <c r="R1081" s="5"/>
    </row>
    <row r="1082" spans="5:18" ht="12.75">
      <c r="E1082" s="5"/>
      <c r="F1082" s="5"/>
      <c r="I1082" s="5"/>
      <c r="J1082" s="5"/>
      <c r="L1082" s="5"/>
      <c r="O1082" s="5"/>
      <c r="P1082" s="5"/>
      <c r="Q1082" s="5"/>
      <c r="R1082" s="5"/>
    </row>
    <row r="1083" spans="5:18" ht="12.75">
      <c r="E1083" s="5"/>
      <c r="F1083" s="5"/>
      <c r="I1083" s="5"/>
      <c r="J1083" s="5"/>
      <c r="L1083" s="5"/>
      <c r="O1083" s="5"/>
      <c r="P1083" s="5"/>
      <c r="Q1083" s="5"/>
      <c r="R1083" s="5"/>
    </row>
    <row r="1084" spans="5:18" ht="12.75">
      <c r="E1084" s="5"/>
      <c r="F1084" s="5"/>
      <c r="I1084" s="5"/>
      <c r="J1084" s="5"/>
      <c r="L1084" s="5"/>
      <c r="O1084" s="5"/>
      <c r="P1084" s="5"/>
      <c r="Q1084" s="5"/>
      <c r="R1084" s="5"/>
    </row>
    <row r="1085" spans="5:18" ht="12.75">
      <c r="E1085" s="5"/>
      <c r="F1085" s="5"/>
      <c r="I1085" s="5"/>
      <c r="J1085" s="5"/>
      <c r="L1085" s="5"/>
      <c r="O1085" s="5"/>
      <c r="P1085" s="5"/>
      <c r="Q1085" s="5"/>
      <c r="R1085" s="5"/>
    </row>
    <row r="1086" spans="5:18" ht="12.75">
      <c r="E1086" s="5"/>
      <c r="F1086" s="5"/>
      <c r="I1086" s="5"/>
      <c r="J1086" s="5"/>
      <c r="L1086" s="5"/>
      <c r="O1086" s="5"/>
      <c r="P1086" s="5"/>
      <c r="Q1086" s="5"/>
      <c r="R1086" s="5"/>
    </row>
    <row r="1087" spans="5:18" ht="12.75">
      <c r="E1087" s="5"/>
      <c r="F1087" s="5"/>
      <c r="I1087" s="5"/>
      <c r="J1087" s="5"/>
      <c r="L1087" s="5"/>
      <c r="O1087" s="5"/>
      <c r="P1087" s="5"/>
      <c r="Q1087" s="5"/>
      <c r="R1087" s="5"/>
    </row>
    <row r="1088" spans="5:18" ht="12.75">
      <c r="E1088" s="5"/>
      <c r="F1088" s="5"/>
      <c r="I1088" s="5"/>
      <c r="J1088" s="5"/>
      <c r="L1088" s="5"/>
      <c r="O1088" s="5"/>
      <c r="P1088" s="5"/>
      <c r="Q1088" s="5"/>
      <c r="R1088" s="5"/>
    </row>
    <row r="1089" spans="5:18" ht="12.75">
      <c r="E1089" s="5"/>
      <c r="F1089" s="5"/>
      <c r="I1089" s="5"/>
      <c r="J1089" s="5"/>
      <c r="L1089" s="5"/>
      <c r="O1089" s="5"/>
      <c r="P1089" s="5"/>
      <c r="Q1089" s="5"/>
      <c r="R1089" s="5"/>
    </row>
    <row r="1090" spans="5:18" ht="12.75">
      <c r="E1090" s="5"/>
      <c r="F1090" s="5"/>
      <c r="I1090" s="5"/>
      <c r="J1090" s="5"/>
      <c r="L1090" s="5"/>
      <c r="O1090" s="5"/>
      <c r="P1090" s="5"/>
      <c r="Q1090" s="5"/>
      <c r="R1090" s="5"/>
    </row>
    <row r="1091" spans="5:18" ht="12.75">
      <c r="E1091" s="5"/>
      <c r="F1091" s="5"/>
      <c r="I1091" s="5"/>
      <c r="J1091" s="5"/>
      <c r="L1091" s="5"/>
      <c r="O1091" s="5"/>
      <c r="P1091" s="5"/>
      <c r="Q1091" s="5"/>
      <c r="R1091" s="5"/>
    </row>
    <row r="1092" spans="5:18" ht="12.75">
      <c r="E1092" s="5"/>
      <c r="F1092" s="5"/>
      <c r="I1092" s="5"/>
      <c r="J1092" s="5"/>
      <c r="L1092" s="5"/>
      <c r="O1092" s="5"/>
      <c r="P1092" s="5"/>
      <c r="Q1092" s="5"/>
      <c r="R1092" s="5"/>
    </row>
    <row r="1093" spans="5:18" ht="12.75">
      <c r="E1093" s="5"/>
      <c r="F1093" s="5"/>
      <c r="I1093" s="5"/>
      <c r="J1093" s="5"/>
      <c r="L1093" s="5"/>
      <c r="O1093" s="5"/>
      <c r="P1093" s="5"/>
      <c r="Q1093" s="5"/>
      <c r="R1093" s="5"/>
    </row>
    <row r="1094" spans="5:18" ht="12.75">
      <c r="E1094" s="5"/>
      <c r="F1094" s="5"/>
      <c r="I1094" s="5"/>
      <c r="J1094" s="5"/>
      <c r="L1094" s="5"/>
      <c r="O1094" s="5"/>
      <c r="P1094" s="5"/>
      <c r="Q1094" s="5"/>
      <c r="R1094" s="5"/>
    </row>
    <row r="1095" spans="5:18" ht="12.75">
      <c r="E1095" s="5"/>
      <c r="F1095" s="5"/>
      <c r="I1095" s="5"/>
      <c r="J1095" s="5"/>
      <c r="L1095" s="5"/>
      <c r="O1095" s="5"/>
      <c r="P1095" s="5"/>
      <c r="Q1095" s="5"/>
      <c r="R1095" s="5"/>
    </row>
    <row r="1096" spans="5:18" ht="12.75">
      <c r="E1096" s="5"/>
      <c r="F1096" s="5"/>
      <c r="I1096" s="5"/>
      <c r="J1096" s="5"/>
      <c r="L1096" s="5"/>
      <c r="O1096" s="5"/>
      <c r="P1096" s="5"/>
      <c r="Q1096" s="5"/>
      <c r="R1096" s="5"/>
    </row>
    <row r="1097" spans="5:18" ht="12.75">
      <c r="E1097" s="5"/>
      <c r="F1097" s="5"/>
      <c r="I1097" s="5"/>
      <c r="J1097" s="5"/>
      <c r="L1097" s="5"/>
      <c r="O1097" s="5"/>
      <c r="P1097" s="5"/>
      <c r="Q1097" s="5"/>
      <c r="R1097" s="5"/>
    </row>
    <row r="1098" spans="5:18" ht="12.75">
      <c r="E1098" s="5"/>
      <c r="F1098" s="5"/>
      <c r="I1098" s="5"/>
      <c r="J1098" s="5"/>
      <c r="L1098" s="5"/>
      <c r="O1098" s="5"/>
      <c r="P1098" s="5"/>
      <c r="Q1098" s="5"/>
      <c r="R1098" s="5"/>
    </row>
    <row r="1099" spans="5:18" ht="12.75">
      <c r="E1099" s="5"/>
      <c r="F1099" s="5"/>
      <c r="I1099" s="5"/>
      <c r="J1099" s="5"/>
      <c r="L1099" s="5"/>
      <c r="O1099" s="5"/>
      <c r="P1099" s="5"/>
      <c r="Q1099" s="5"/>
      <c r="R1099" s="5"/>
    </row>
    <row r="1100" spans="5:18" ht="12.75">
      <c r="E1100" s="5"/>
      <c r="F1100" s="5"/>
      <c r="I1100" s="5"/>
      <c r="J1100" s="5"/>
      <c r="L1100" s="5"/>
      <c r="O1100" s="5"/>
      <c r="P1100" s="5"/>
      <c r="Q1100" s="5"/>
      <c r="R1100" s="5"/>
    </row>
    <row r="1101" spans="5:18" ht="12.75">
      <c r="E1101" s="5"/>
      <c r="F1101" s="5"/>
      <c r="I1101" s="5"/>
      <c r="J1101" s="5"/>
      <c r="L1101" s="5"/>
      <c r="O1101" s="5"/>
      <c r="P1101" s="5"/>
      <c r="Q1101" s="5"/>
      <c r="R1101" s="5"/>
    </row>
    <row r="1102" spans="5:18" ht="12.75">
      <c r="E1102" s="5"/>
      <c r="F1102" s="5"/>
      <c r="I1102" s="5"/>
      <c r="J1102" s="5"/>
      <c r="L1102" s="5"/>
      <c r="O1102" s="5"/>
      <c r="P1102" s="5"/>
      <c r="Q1102" s="5"/>
      <c r="R1102" s="5"/>
    </row>
    <row r="1103" spans="5:18" ht="12.75">
      <c r="E1103" s="5"/>
      <c r="F1103" s="5"/>
      <c r="I1103" s="5"/>
      <c r="J1103" s="5"/>
      <c r="L1103" s="5"/>
      <c r="O1103" s="5"/>
      <c r="P1103" s="5"/>
      <c r="Q1103" s="5"/>
      <c r="R1103" s="5"/>
    </row>
    <row r="1104" spans="5:18" ht="12.75">
      <c r="E1104" s="5"/>
      <c r="F1104" s="5"/>
      <c r="I1104" s="5"/>
      <c r="J1104" s="5"/>
      <c r="L1104" s="5"/>
      <c r="O1104" s="5"/>
      <c r="P1104" s="5"/>
      <c r="Q1104" s="5"/>
      <c r="R1104" s="5"/>
    </row>
    <row r="1105" spans="5:18" ht="12.75">
      <c r="E1105" s="5"/>
      <c r="F1105" s="5"/>
      <c r="I1105" s="5"/>
      <c r="J1105" s="5"/>
      <c r="L1105" s="5"/>
      <c r="O1105" s="5"/>
      <c r="P1105" s="5"/>
      <c r="Q1105" s="5"/>
      <c r="R1105" s="5"/>
    </row>
    <row r="1106" spans="5:18" ht="12.75">
      <c r="E1106" s="5"/>
      <c r="F1106" s="5"/>
      <c r="I1106" s="5"/>
      <c r="J1106" s="5"/>
      <c r="L1106" s="5"/>
      <c r="O1106" s="5"/>
      <c r="P1106" s="5"/>
      <c r="Q1106" s="5"/>
      <c r="R1106" s="5"/>
    </row>
    <row r="1107" spans="5:18" ht="12.75">
      <c r="E1107" s="5"/>
      <c r="F1107" s="5"/>
      <c r="I1107" s="5"/>
      <c r="J1107" s="5"/>
      <c r="L1107" s="5"/>
      <c r="O1107" s="5"/>
      <c r="P1107" s="5"/>
      <c r="Q1107" s="5"/>
      <c r="R1107" s="5"/>
    </row>
    <row r="1108" spans="5:18" ht="12.75">
      <c r="E1108" s="5"/>
      <c r="F1108" s="5"/>
      <c r="I1108" s="5"/>
      <c r="J1108" s="5"/>
      <c r="L1108" s="5"/>
      <c r="O1108" s="5"/>
      <c r="P1108" s="5"/>
      <c r="Q1108" s="5"/>
      <c r="R1108" s="5"/>
    </row>
    <row r="1109" spans="5:18" ht="12.75">
      <c r="E1109" s="5"/>
      <c r="F1109" s="5"/>
      <c r="I1109" s="5"/>
      <c r="J1109" s="5"/>
      <c r="L1109" s="5"/>
      <c r="O1109" s="5"/>
      <c r="P1109" s="5"/>
      <c r="Q1109" s="5"/>
      <c r="R1109" s="5"/>
    </row>
    <row r="1110" spans="5:18" ht="12.75">
      <c r="E1110" s="5"/>
      <c r="F1110" s="5"/>
      <c r="I1110" s="5"/>
      <c r="J1110" s="5"/>
      <c r="L1110" s="5"/>
      <c r="O1110" s="5"/>
      <c r="P1110" s="5"/>
      <c r="Q1110" s="5"/>
      <c r="R1110" s="5"/>
    </row>
    <row r="1111" spans="5:18" ht="12.75">
      <c r="E1111" s="5"/>
      <c r="F1111" s="5"/>
      <c r="I1111" s="5"/>
      <c r="J1111" s="5"/>
      <c r="L1111" s="5"/>
      <c r="O1111" s="5"/>
      <c r="P1111" s="5"/>
      <c r="Q1111" s="5"/>
      <c r="R1111" s="5"/>
    </row>
    <row r="1112" spans="5:18" ht="12.75">
      <c r="E1112" s="5"/>
      <c r="F1112" s="5"/>
      <c r="I1112" s="5"/>
      <c r="J1112" s="5"/>
      <c r="L1112" s="5"/>
      <c r="O1112" s="5"/>
      <c r="P1112" s="5"/>
      <c r="Q1112" s="5"/>
      <c r="R1112" s="5"/>
    </row>
    <row r="1113" spans="5:18" ht="12.75">
      <c r="E1113" s="5"/>
      <c r="F1113" s="5"/>
      <c r="I1113" s="5"/>
      <c r="J1113" s="5"/>
      <c r="L1113" s="5"/>
      <c r="O1113" s="5"/>
      <c r="P1113" s="5"/>
      <c r="Q1113" s="5"/>
      <c r="R1113" s="5"/>
    </row>
    <row r="1114" spans="5:18" ht="12.75">
      <c r="E1114" s="5"/>
      <c r="F1114" s="5"/>
      <c r="I1114" s="5"/>
      <c r="J1114" s="5"/>
      <c r="L1114" s="5"/>
      <c r="O1114" s="5"/>
      <c r="P1114" s="5"/>
      <c r="Q1114" s="5"/>
      <c r="R1114" s="5"/>
    </row>
    <row r="1115" spans="5:18" ht="12.75">
      <c r="E1115" s="5"/>
      <c r="F1115" s="5"/>
      <c r="I1115" s="5"/>
      <c r="J1115" s="5"/>
      <c r="L1115" s="5"/>
      <c r="O1115" s="5"/>
      <c r="P1115" s="5"/>
      <c r="Q1115" s="5"/>
      <c r="R1115" s="5"/>
    </row>
    <row r="1116" spans="5:18" ht="12.75">
      <c r="E1116" s="5"/>
      <c r="F1116" s="5"/>
      <c r="I1116" s="5"/>
      <c r="J1116" s="5"/>
      <c r="L1116" s="5"/>
      <c r="O1116" s="5"/>
      <c r="P1116" s="5"/>
      <c r="Q1116" s="5"/>
      <c r="R1116" s="5"/>
    </row>
    <row r="1117" spans="5:18" ht="12.75">
      <c r="E1117" s="5"/>
      <c r="F1117" s="5"/>
      <c r="I1117" s="5"/>
      <c r="J1117" s="5"/>
      <c r="L1117" s="5"/>
      <c r="O1117" s="5"/>
      <c r="P1117" s="5"/>
      <c r="Q1117" s="5"/>
      <c r="R1117" s="5"/>
    </row>
    <row r="1118" spans="5:18" ht="12.75">
      <c r="E1118" s="5"/>
      <c r="F1118" s="5"/>
      <c r="I1118" s="5"/>
      <c r="J1118" s="5"/>
      <c r="L1118" s="5"/>
      <c r="O1118" s="5"/>
      <c r="P1118" s="5"/>
      <c r="Q1118" s="5"/>
      <c r="R1118" s="5"/>
    </row>
    <row r="1119" spans="5:18" ht="12.75">
      <c r="E1119" s="5"/>
      <c r="F1119" s="5"/>
      <c r="I1119" s="5"/>
      <c r="J1119" s="5"/>
      <c r="L1119" s="5"/>
      <c r="O1119" s="5"/>
      <c r="P1119" s="5"/>
      <c r="Q1119" s="5"/>
      <c r="R1119" s="5"/>
    </row>
    <row r="1120" spans="5:18" ht="12.75">
      <c r="E1120" s="5"/>
      <c r="F1120" s="5"/>
      <c r="I1120" s="5"/>
      <c r="J1120" s="5"/>
      <c r="L1120" s="5"/>
      <c r="O1120" s="5"/>
      <c r="P1120" s="5"/>
      <c r="Q1120" s="5"/>
      <c r="R1120" s="5"/>
    </row>
    <row r="1121" spans="5:18" ht="12.75">
      <c r="E1121" s="5"/>
      <c r="F1121" s="5"/>
      <c r="I1121" s="5"/>
      <c r="J1121" s="5"/>
      <c r="L1121" s="5"/>
      <c r="O1121" s="5"/>
      <c r="P1121" s="5"/>
      <c r="Q1121" s="5"/>
      <c r="R1121" s="5"/>
    </row>
    <row r="1122" spans="5:18" ht="12.75">
      <c r="E1122" s="5"/>
      <c r="F1122" s="5"/>
      <c r="I1122" s="5"/>
      <c r="J1122" s="5"/>
      <c r="L1122" s="5"/>
      <c r="O1122" s="5"/>
      <c r="P1122" s="5"/>
      <c r="Q1122" s="5"/>
      <c r="R1122" s="5"/>
    </row>
    <row r="1123" spans="5:18" ht="12.75">
      <c r="E1123" s="5"/>
      <c r="F1123" s="5"/>
      <c r="I1123" s="5"/>
      <c r="J1123" s="5"/>
      <c r="L1123" s="5"/>
      <c r="O1123" s="5"/>
      <c r="P1123" s="5"/>
      <c r="Q1123" s="5"/>
      <c r="R1123" s="5"/>
    </row>
    <row r="1124" spans="5:18" ht="12.75">
      <c r="E1124" s="5"/>
      <c r="F1124" s="5"/>
      <c r="I1124" s="5"/>
      <c r="J1124" s="5"/>
      <c r="L1124" s="5"/>
      <c r="O1124" s="5"/>
      <c r="P1124" s="5"/>
      <c r="Q1124" s="5"/>
      <c r="R1124" s="5"/>
    </row>
    <row r="1125" spans="5:18" ht="12.75">
      <c r="E1125" s="5"/>
      <c r="F1125" s="5"/>
      <c r="I1125" s="5"/>
      <c r="J1125" s="5"/>
      <c r="L1125" s="5"/>
      <c r="O1125" s="5"/>
      <c r="P1125" s="5"/>
      <c r="Q1125" s="5"/>
      <c r="R1125" s="5"/>
    </row>
    <row r="1126" spans="5:18" ht="12.75">
      <c r="E1126" s="5"/>
      <c r="F1126" s="5"/>
      <c r="I1126" s="5"/>
      <c r="J1126" s="5"/>
      <c r="L1126" s="5"/>
      <c r="O1126" s="5"/>
      <c r="P1126" s="5"/>
      <c r="Q1126" s="5"/>
      <c r="R1126" s="5"/>
    </row>
    <row r="1127" spans="5:18" ht="12.75">
      <c r="E1127" s="5"/>
      <c r="F1127" s="5"/>
      <c r="I1127" s="5"/>
      <c r="J1127" s="5"/>
      <c r="L1127" s="5"/>
      <c r="O1127" s="5"/>
      <c r="P1127" s="5"/>
      <c r="Q1127" s="5"/>
      <c r="R1127" s="5"/>
    </row>
    <row r="1128" spans="5:18" ht="12.75">
      <c r="E1128" s="5"/>
      <c r="F1128" s="5"/>
      <c r="I1128" s="5"/>
      <c r="J1128" s="5"/>
      <c r="L1128" s="5"/>
      <c r="O1128" s="5"/>
      <c r="P1128" s="5"/>
      <c r="Q1128" s="5"/>
      <c r="R1128" s="5"/>
    </row>
    <row r="1129" spans="5:18" ht="12.75">
      <c r="E1129" s="5"/>
      <c r="F1129" s="5"/>
      <c r="I1129" s="5"/>
      <c r="J1129" s="5"/>
      <c r="L1129" s="5"/>
      <c r="O1129" s="5"/>
      <c r="P1129" s="5"/>
      <c r="Q1129" s="5"/>
      <c r="R1129" s="5"/>
    </row>
    <row r="1130" spans="5:18" ht="12.75">
      <c r="E1130" s="5"/>
      <c r="F1130" s="5"/>
      <c r="I1130" s="5"/>
      <c r="J1130" s="5"/>
      <c r="L1130" s="5"/>
      <c r="O1130" s="5"/>
      <c r="P1130" s="5"/>
      <c r="Q1130" s="5"/>
      <c r="R1130" s="5"/>
    </row>
    <row r="1131" spans="5:18" ht="12.75">
      <c r="E1131" s="5"/>
      <c r="F1131" s="5"/>
      <c r="I1131" s="5"/>
      <c r="J1131" s="5"/>
      <c r="L1131" s="5"/>
      <c r="O1131" s="5"/>
      <c r="P1131" s="5"/>
      <c r="Q1131" s="5"/>
      <c r="R1131" s="5"/>
    </row>
    <row r="1132" spans="5:18" ht="12.75">
      <c r="E1132" s="5"/>
      <c r="F1132" s="5"/>
      <c r="I1132" s="5"/>
      <c r="J1132" s="5"/>
      <c r="L1132" s="5"/>
      <c r="O1132" s="5"/>
      <c r="P1132" s="5"/>
      <c r="Q1132" s="5"/>
      <c r="R1132" s="5"/>
    </row>
    <row r="1133" spans="5:18" ht="12.75">
      <c r="E1133" s="5"/>
      <c r="F1133" s="5"/>
      <c r="I1133" s="5"/>
      <c r="J1133" s="5"/>
      <c r="L1133" s="5"/>
      <c r="O1133" s="5"/>
      <c r="P1133" s="5"/>
      <c r="Q1133" s="5"/>
      <c r="R1133" s="5"/>
    </row>
    <row r="1134" spans="5:18" ht="12.75">
      <c r="E1134" s="5"/>
      <c r="F1134" s="5"/>
      <c r="I1134" s="5"/>
      <c r="J1134" s="5"/>
      <c r="L1134" s="5"/>
      <c r="O1134" s="5"/>
      <c r="P1134" s="5"/>
      <c r="Q1134" s="5"/>
      <c r="R1134" s="5"/>
    </row>
    <row r="1135" spans="5:18" ht="12.75">
      <c r="E1135" s="5"/>
      <c r="F1135" s="5"/>
      <c r="I1135" s="5"/>
      <c r="J1135" s="5"/>
      <c r="L1135" s="5"/>
      <c r="O1135" s="5"/>
      <c r="P1135" s="5"/>
      <c r="Q1135" s="5"/>
      <c r="R1135" s="5"/>
    </row>
    <row r="1136" spans="5:18" ht="12.75">
      <c r="E1136" s="5"/>
      <c r="F1136" s="5"/>
      <c r="I1136" s="5"/>
      <c r="J1136" s="5"/>
      <c r="L1136" s="5"/>
      <c r="O1136" s="5"/>
      <c r="P1136" s="5"/>
      <c r="Q1136" s="5"/>
      <c r="R1136" s="5"/>
    </row>
    <row r="1137" spans="5:18" ht="12.75">
      <c r="E1137" s="5"/>
      <c r="F1137" s="5"/>
      <c r="I1137" s="5"/>
      <c r="J1137" s="5"/>
      <c r="L1137" s="5"/>
      <c r="O1137" s="5"/>
      <c r="P1137" s="5"/>
      <c r="Q1137" s="5"/>
      <c r="R1137" s="5"/>
    </row>
    <row r="1138" spans="5:18" ht="12.75">
      <c r="E1138" s="5"/>
      <c r="F1138" s="5"/>
      <c r="I1138" s="5"/>
      <c r="J1138" s="5"/>
      <c r="L1138" s="5"/>
      <c r="O1138" s="5"/>
      <c r="P1138" s="5"/>
      <c r="Q1138" s="5"/>
      <c r="R1138" s="5"/>
    </row>
    <row r="1139" spans="5:18" ht="12.75">
      <c r="E1139" s="5"/>
      <c r="F1139" s="5"/>
      <c r="I1139" s="5"/>
      <c r="J1139" s="5"/>
      <c r="L1139" s="5"/>
      <c r="O1139" s="5"/>
      <c r="P1139" s="5"/>
      <c r="Q1139" s="5"/>
      <c r="R1139" s="5"/>
    </row>
    <row r="1140" spans="5:18" ht="12.75">
      <c r="E1140" s="5"/>
      <c r="F1140" s="5"/>
      <c r="I1140" s="5"/>
      <c r="J1140" s="5"/>
      <c r="L1140" s="5"/>
      <c r="O1140" s="5"/>
      <c r="P1140" s="5"/>
      <c r="Q1140" s="5"/>
      <c r="R1140" s="5"/>
    </row>
    <row r="1141" spans="5:18" ht="12.75">
      <c r="E1141" s="5"/>
      <c r="F1141" s="5"/>
      <c r="I1141" s="5"/>
      <c r="J1141" s="5"/>
      <c r="L1141" s="5"/>
      <c r="O1141" s="5"/>
      <c r="P1141" s="5"/>
      <c r="Q1141" s="5"/>
      <c r="R1141" s="5"/>
    </row>
    <row r="1142" spans="5:18" ht="12.75">
      <c r="E1142" s="5"/>
      <c r="F1142" s="5"/>
      <c r="I1142" s="5"/>
      <c r="J1142" s="5"/>
      <c r="L1142" s="5"/>
      <c r="O1142" s="5"/>
      <c r="P1142" s="5"/>
      <c r="Q1142" s="5"/>
      <c r="R1142" s="5"/>
    </row>
    <row r="1143" spans="5:18" ht="12.75">
      <c r="E1143" s="5"/>
      <c r="F1143" s="5"/>
      <c r="I1143" s="5"/>
      <c r="J1143" s="5"/>
      <c r="L1143" s="5"/>
      <c r="O1143" s="5"/>
      <c r="P1143" s="5"/>
      <c r="Q1143" s="5"/>
      <c r="R1143" s="5"/>
    </row>
    <row r="1144" spans="5:18" ht="12.75">
      <c r="E1144" s="5"/>
      <c r="F1144" s="5"/>
      <c r="I1144" s="5"/>
      <c r="J1144" s="5"/>
      <c r="L1144" s="5"/>
      <c r="O1144" s="5"/>
      <c r="P1144" s="5"/>
      <c r="Q1144" s="5"/>
      <c r="R1144" s="5"/>
    </row>
    <row r="1145" spans="5:18" ht="12.75">
      <c r="E1145" s="5"/>
      <c r="F1145" s="5"/>
      <c r="I1145" s="5"/>
      <c r="J1145" s="5"/>
      <c r="L1145" s="5"/>
      <c r="O1145" s="5"/>
      <c r="P1145" s="5"/>
      <c r="Q1145" s="5"/>
      <c r="R1145" s="5"/>
    </row>
    <row r="1146" spans="5:18" ht="12.75">
      <c r="E1146" s="5"/>
      <c r="F1146" s="5"/>
      <c r="I1146" s="5"/>
      <c r="J1146" s="5"/>
      <c r="L1146" s="5"/>
      <c r="O1146" s="5"/>
      <c r="P1146" s="5"/>
      <c r="Q1146" s="5"/>
      <c r="R1146" s="5"/>
    </row>
    <row r="1147" spans="5:18" ht="12.75">
      <c r="E1147" s="5"/>
      <c r="F1147" s="5"/>
      <c r="I1147" s="5"/>
      <c r="J1147" s="5"/>
      <c r="L1147" s="5"/>
      <c r="O1147" s="5"/>
      <c r="P1147" s="5"/>
      <c r="Q1147" s="5"/>
      <c r="R1147" s="5"/>
    </row>
    <row r="1148" spans="5:18" ht="12.75">
      <c r="E1148" s="5"/>
      <c r="F1148" s="5"/>
      <c r="I1148" s="5"/>
      <c r="J1148" s="5"/>
      <c r="L1148" s="5"/>
      <c r="O1148" s="5"/>
      <c r="P1148" s="5"/>
      <c r="Q1148" s="5"/>
      <c r="R1148" s="5"/>
    </row>
    <row r="1149" spans="5:18" ht="12.75">
      <c r="E1149" s="5"/>
      <c r="F1149" s="5"/>
      <c r="I1149" s="5"/>
      <c r="J1149" s="5"/>
      <c r="L1149" s="5"/>
      <c r="O1149" s="5"/>
      <c r="P1149" s="5"/>
      <c r="Q1149" s="5"/>
      <c r="R1149" s="5"/>
    </row>
    <row r="1150" spans="5:18" ht="12.75">
      <c r="E1150" s="5"/>
      <c r="F1150" s="5"/>
      <c r="I1150" s="5"/>
      <c r="J1150" s="5"/>
      <c r="L1150" s="5"/>
      <c r="O1150" s="5"/>
      <c r="P1150" s="5"/>
      <c r="Q1150" s="5"/>
      <c r="R1150" s="5"/>
    </row>
    <row r="1151" spans="5:18" ht="12.75">
      <c r="E1151" s="5"/>
      <c r="F1151" s="5"/>
      <c r="I1151" s="5"/>
      <c r="J1151" s="5"/>
      <c r="L1151" s="5"/>
      <c r="O1151" s="5"/>
      <c r="P1151" s="5"/>
      <c r="Q1151" s="5"/>
      <c r="R1151" s="5"/>
    </row>
    <row r="1152" spans="5:18" ht="12.75">
      <c r="E1152" s="5"/>
      <c r="F1152" s="5"/>
      <c r="I1152" s="5"/>
      <c r="J1152" s="5"/>
      <c r="L1152" s="5"/>
      <c r="O1152" s="5"/>
      <c r="P1152" s="5"/>
      <c r="Q1152" s="5"/>
      <c r="R1152" s="5"/>
    </row>
    <row r="1153" spans="5:18" ht="12.75">
      <c r="E1153" s="5"/>
      <c r="F1153" s="5"/>
      <c r="I1153" s="5"/>
      <c r="J1153" s="5"/>
      <c r="L1153" s="5"/>
      <c r="O1153" s="5"/>
      <c r="P1153" s="5"/>
      <c r="Q1153" s="5"/>
      <c r="R1153" s="5"/>
    </row>
    <row r="1154" spans="5:18" ht="12.75">
      <c r="E1154" s="5"/>
      <c r="F1154" s="5"/>
      <c r="I1154" s="5"/>
      <c r="J1154" s="5"/>
      <c r="L1154" s="5"/>
      <c r="O1154" s="5"/>
      <c r="P1154" s="5"/>
      <c r="Q1154" s="5"/>
      <c r="R1154" s="5"/>
    </row>
    <row r="1155" spans="5:18" ht="12.75">
      <c r="E1155" s="5"/>
      <c r="F1155" s="5"/>
      <c r="I1155" s="5"/>
      <c r="J1155" s="5"/>
      <c r="L1155" s="5"/>
      <c r="O1155" s="5"/>
      <c r="P1155" s="5"/>
      <c r="Q1155" s="5"/>
      <c r="R1155" s="5"/>
    </row>
    <row r="1156" spans="5:18" ht="12.75">
      <c r="E1156" s="5"/>
      <c r="F1156" s="5"/>
      <c r="I1156" s="5"/>
      <c r="J1156" s="5"/>
      <c r="L1156" s="5"/>
      <c r="O1156" s="5"/>
      <c r="P1156" s="5"/>
      <c r="Q1156" s="5"/>
      <c r="R1156" s="5"/>
    </row>
    <row r="1157" spans="5:18" ht="12.75">
      <c r="E1157" s="5"/>
      <c r="F1157" s="5"/>
      <c r="I1157" s="5"/>
      <c r="J1157" s="5"/>
      <c r="L1157" s="5"/>
      <c r="O1157" s="5"/>
      <c r="P1157" s="5"/>
      <c r="Q1157" s="5"/>
      <c r="R1157" s="5"/>
    </row>
    <row r="1158" spans="5:18" ht="12.75">
      <c r="E1158" s="5"/>
      <c r="F1158" s="5"/>
      <c r="I1158" s="5"/>
      <c r="J1158" s="5"/>
      <c r="L1158" s="5"/>
      <c r="O1158" s="5"/>
      <c r="P1158" s="5"/>
      <c r="Q1158" s="5"/>
      <c r="R1158" s="5"/>
    </row>
    <row r="1159" spans="5:18" ht="12.75">
      <c r="E1159" s="5"/>
      <c r="F1159" s="5"/>
      <c r="I1159" s="5"/>
      <c r="J1159" s="5"/>
      <c r="L1159" s="5"/>
      <c r="O1159" s="5"/>
      <c r="P1159" s="5"/>
      <c r="Q1159" s="5"/>
      <c r="R1159" s="5"/>
    </row>
    <row r="1160" spans="5:18" ht="12.75">
      <c r="E1160" s="5"/>
      <c r="F1160" s="5"/>
      <c r="I1160" s="5"/>
      <c r="J1160" s="5"/>
      <c r="L1160" s="5"/>
      <c r="O1160" s="5"/>
      <c r="P1160" s="5"/>
      <c r="Q1160" s="5"/>
      <c r="R1160" s="5"/>
    </row>
    <row r="1161" spans="5:18" ht="12.75">
      <c r="E1161" s="5"/>
      <c r="F1161" s="5"/>
      <c r="I1161" s="5"/>
      <c r="J1161" s="5"/>
      <c r="L1161" s="5"/>
      <c r="O1161" s="5"/>
      <c r="P1161" s="5"/>
      <c r="Q1161" s="5"/>
      <c r="R1161" s="5"/>
    </row>
    <row r="1162" spans="5:18" ht="12.75">
      <c r="E1162" s="5"/>
      <c r="F1162" s="5"/>
      <c r="I1162" s="5"/>
      <c r="J1162" s="5"/>
      <c r="L1162" s="5"/>
      <c r="O1162" s="5"/>
      <c r="P1162" s="5"/>
      <c r="Q1162" s="5"/>
      <c r="R1162" s="5"/>
    </row>
    <row r="1163" spans="5:18" ht="12.75">
      <c r="E1163" s="5"/>
      <c r="F1163" s="5"/>
      <c r="I1163" s="5"/>
      <c r="J1163" s="5"/>
      <c r="L1163" s="5"/>
      <c r="O1163" s="5"/>
      <c r="P1163" s="5"/>
      <c r="Q1163" s="5"/>
      <c r="R1163" s="5"/>
    </row>
    <row r="1164" spans="5:18" ht="12.75">
      <c r="E1164" s="5"/>
      <c r="F1164" s="5"/>
      <c r="I1164" s="5"/>
      <c r="J1164" s="5"/>
      <c r="L1164" s="5"/>
      <c r="O1164" s="5"/>
      <c r="P1164" s="5"/>
      <c r="Q1164" s="5"/>
      <c r="R1164" s="5"/>
    </row>
    <row r="1165" spans="5:18" ht="12.75">
      <c r="E1165" s="5"/>
      <c r="F1165" s="5"/>
      <c r="I1165" s="5"/>
      <c r="J1165" s="5"/>
      <c r="L1165" s="5"/>
      <c r="O1165" s="5"/>
      <c r="P1165" s="5"/>
      <c r="Q1165" s="5"/>
      <c r="R1165" s="5"/>
    </row>
    <row r="1166" spans="5:18" ht="12.75">
      <c r="E1166" s="5"/>
      <c r="F1166" s="5"/>
      <c r="I1166" s="5"/>
      <c r="J1166" s="5"/>
      <c r="L1166" s="5"/>
      <c r="O1166" s="5"/>
      <c r="P1166" s="5"/>
      <c r="Q1166" s="5"/>
      <c r="R1166" s="5"/>
    </row>
    <row r="1167" spans="5:18" ht="12.75">
      <c r="E1167" s="5"/>
      <c r="F1167" s="5"/>
      <c r="I1167" s="5"/>
      <c r="J1167" s="5"/>
      <c r="L1167" s="5"/>
      <c r="O1167" s="5"/>
      <c r="P1167" s="5"/>
      <c r="Q1167" s="5"/>
      <c r="R1167" s="5"/>
    </row>
    <row r="1168" spans="5:18" ht="12.75">
      <c r="E1168" s="5"/>
      <c r="F1168" s="5"/>
      <c r="I1168" s="5"/>
      <c r="J1168" s="5"/>
      <c r="L1168" s="5"/>
      <c r="O1168" s="5"/>
      <c r="P1168" s="5"/>
      <c r="Q1168" s="5"/>
      <c r="R1168" s="5"/>
    </row>
    <row r="1169" spans="5:18" ht="12.75">
      <c r="E1169" s="5"/>
      <c r="F1169" s="5"/>
      <c r="I1169" s="5"/>
      <c r="J1169" s="5"/>
      <c r="L1169" s="5"/>
      <c r="O1169" s="5"/>
      <c r="P1169" s="5"/>
      <c r="Q1169" s="5"/>
      <c r="R1169" s="5"/>
    </row>
    <row r="1170" spans="5:18" ht="12.75">
      <c r="E1170" s="5"/>
      <c r="F1170" s="5"/>
      <c r="I1170" s="5"/>
      <c r="J1170" s="5"/>
      <c r="L1170" s="5"/>
      <c r="O1170" s="5"/>
      <c r="P1170" s="5"/>
      <c r="Q1170" s="5"/>
      <c r="R1170" s="5"/>
    </row>
    <row r="1171" spans="5:18" ht="12.75">
      <c r="E1171" s="5"/>
      <c r="F1171" s="5"/>
      <c r="I1171" s="5"/>
      <c r="J1171" s="5"/>
      <c r="L1171" s="5"/>
      <c r="O1171" s="5"/>
      <c r="P1171" s="5"/>
      <c r="Q1171" s="5"/>
      <c r="R1171" s="5"/>
    </row>
    <row r="1172" spans="5:18" ht="12.75">
      <c r="E1172" s="5"/>
      <c r="F1172" s="5"/>
      <c r="I1172" s="5"/>
      <c r="J1172" s="5"/>
      <c r="L1172" s="5"/>
      <c r="O1172" s="5"/>
      <c r="P1172" s="5"/>
      <c r="Q1172" s="5"/>
      <c r="R1172" s="5"/>
    </row>
    <row r="1173" spans="5:18" ht="12.75">
      <c r="E1173" s="5"/>
      <c r="F1173" s="5"/>
      <c r="I1173" s="5"/>
      <c r="J1173" s="5"/>
      <c r="L1173" s="5"/>
      <c r="O1173" s="5"/>
      <c r="P1173" s="5"/>
      <c r="Q1173" s="5"/>
      <c r="R1173" s="5"/>
    </row>
    <row r="1174" spans="5:18" ht="12.75">
      <c r="E1174" s="5"/>
      <c r="F1174" s="5"/>
      <c r="I1174" s="5"/>
      <c r="J1174" s="5"/>
      <c r="L1174" s="5"/>
      <c r="O1174" s="5"/>
      <c r="P1174" s="5"/>
      <c r="Q1174" s="5"/>
      <c r="R1174" s="5"/>
    </row>
    <row r="1175" spans="5:18" ht="12.75">
      <c r="E1175" s="5"/>
      <c r="F1175" s="5"/>
      <c r="I1175" s="5"/>
      <c r="J1175" s="5"/>
      <c r="L1175" s="5"/>
      <c r="O1175" s="5"/>
      <c r="P1175" s="5"/>
      <c r="Q1175" s="5"/>
      <c r="R1175" s="5"/>
    </row>
    <row r="1176" spans="5:18" ht="12.75">
      <c r="E1176" s="5"/>
      <c r="F1176" s="5"/>
      <c r="I1176" s="5"/>
      <c r="J1176" s="5"/>
      <c r="L1176" s="5"/>
      <c r="O1176" s="5"/>
      <c r="P1176" s="5"/>
      <c r="Q1176" s="5"/>
      <c r="R1176" s="5"/>
    </row>
    <row r="1177" spans="5:18" ht="12.75">
      <c r="E1177" s="5"/>
      <c r="F1177" s="5"/>
      <c r="I1177" s="5"/>
      <c r="J1177" s="5"/>
      <c r="L1177" s="5"/>
      <c r="O1177" s="5"/>
      <c r="P1177" s="5"/>
      <c r="Q1177" s="5"/>
      <c r="R1177" s="5"/>
    </row>
    <row r="1178" spans="5:18" ht="12.75">
      <c r="E1178" s="5"/>
      <c r="F1178" s="5"/>
      <c r="I1178" s="5"/>
      <c r="J1178" s="5"/>
      <c r="L1178" s="5"/>
      <c r="O1178" s="5"/>
      <c r="P1178" s="5"/>
      <c r="Q1178" s="5"/>
      <c r="R1178" s="5"/>
    </row>
    <row r="1179" spans="5:18" ht="12.75">
      <c r="E1179" s="5"/>
      <c r="F1179" s="5"/>
      <c r="I1179" s="5"/>
      <c r="J1179" s="5"/>
      <c r="L1179" s="5"/>
      <c r="O1179" s="5"/>
      <c r="P1179" s="5"/>
      <c r="Q1179" s="5"/>
      <c r="R1179" s="5"/>
    </row>
    <row r="1180" spans="5:18" ht="12.75">
      <c r="E1180" s="5"/>
      <c r="F1180" s="5"/>
      <c r="I1180" s="5"/>
      <c r="J1180" s="5"/>
      <c r="L1180" s="5"/>
      <c r="O1180" s="5"/>
      <c r="P1180" s="5"/>
      <c r="Q1180" s="5"/>
      <c r="R1180" s="5"/>
    </row>
    <row r="1181" spans="5:18" ht="12.75">
      <c r="E1181" s="5"/>
      <c r="F1181" s="5"/>
      <c r="I1181" s="5"/>
      <c r="J1181" s="5"/>
      <c r="L1181" s="5"/>
      <c r="O1181" s="5"/>
      <c r="P1181" s="5"/>
      <c r="Q1181" s="5"/>
      <c r="R1181" s="5"/>
    </row>
    <row r="1182" spans="5:18" ht="12.75">
      <c r="E1182" s="5"/>
      <c r="F1182" s="5"/>
      <c r="I1182" s="5"/>
      <c r="J1182" s="5"/>
      <c r="L1182" s="5"/>
      <c r="O1182" s="5"/>
      <c r="P1182" s="5"/>
      <c r="Q1182" s="5"/>
      <c r="R1182" s="5"/>
    </row>
    <row r="1183" spans="5:18" ht="12.75">
      <c r="E1183" s="5"/>
      <c r="F1183" s="5"/>
      <c r="I1183" s="5"/>
      <c r="J1183" s="5"/>
      <c r="L1183" s="5"/>
      <c r="O1183" s="5"/>
      <c r="P1183" s="5"/>
      <c r="Q1183" s="5"/>
      <c r="R1183" s="5"/>
    </row>
    <row r="1184" spans="5:18" ht="12.75">
      <c r="E1184" s="5"/>
      <c r="F1184" s="5"/>
      <c r="I1184" s="5"/>
      <c r="J1184" s="5"/>
      <c r="L1184" s="5"/>
      <c r="O1184" s="5"/>
      <c r="P1184" s="5"/>
      <c r="Q1184" s="5"/>
      <c r="R1184" s="5"/>
    </row>
    <row r="1185" spans="5:18" ht="12.75">
      <c r="E1185" s="5"/>
      <c r="F1185" s="5"/>
      <c r="I1185" s="5"/>
      <c r="J1185" s="5"/>
      <c r="L1185" s="5"/>
      <c r="O1185" s="5"/>
      <c r="P1185" s="5"/>
      <c r="Q1185" s="5"/>
      <c r="R1185" s="5"/>
    </row>
    <row r="1186" spans="5:18" ht="12.75">
      <c r="E1186" s="5"/>
      <c r="F1186" s="5"/>
      <c r="I1186" s="5"/>
      <c r="J1186" s="5"/>
      <c r="L1186" s="5"/>
      <c r="O1186" s="5"/>
      <c r="P1186" s="5"/>
      <c r="Q1186" s="5"/>
      <c r="R1186" s="5"/>
    </row>
    <row r="1187" spans="5:18" ht="12.75">
      <c r="E1187" s="5"/>
      <c r="F1187" s="5"/>
      <c r="I1187" s="5"/>
      <c r="J1187" s="5"/>
      <c r="L1187" s="5"/>
      <c r="O1187" s="5"/>
      <c r="P1187" s="5"/>
      <c r="Q1187" s="5"/>
      <c r="R1187" s="5"/>
    </row>
    <row r="1188" spans="5:18" ht="12.75">
      <c r="E1188" s="5"/>
      <c r="F1188" s="5"/>
      <c r="I1188" s="5"/>
      <c r="J1188" s="5"/>
      <c r="L1188" s="5"/>
      <c r="O1188" s="5"/>
      <c r="P1188" s="5"/>
      <c r="Q1188" s="5"/>
      <c r="R1188" s="5"/>
    </row>
    <row r="1189" spans="5:18" ht="12.75">
      <c r="E1189" s="5"/>
      <c r="F1189" s="5"/>
      <c r="I1189" s="5"/>
      <c r="J1189" s="5"/>
      <c r="L1189" s="5"/>
      <c r="O1189" s="5"/>
      <c r="P1189" s="5"/>
      <c r="Q1189" s="5"/>
      <c r="R1189" s="5"/>
    </row>
    <row r="1190" spans="5:18" ht="12.75">
      <c r="E1190" s="5"/>
      <c r="F1190" s="5"/>
      <c r="I1190" s="5"/>
      <c r="J1190" s="5"/>
      <c r="L1190" s="5"/>
      <c r="O1190" s="5"/>
      <c r="P1190" s="5"/>
      <c r="Q1190" s="5"/>
      <c r="R1190" s="5"/>
    </row>
    <row r="1191" spans="5:18" ht="12.75">
      <c r="E1191" s="5"/>
      <c r="F1191" s="5"/>
      <c r="I1191" s="5"/>
      <c r="J1191" s="5"/>
      <c r="L1191" s="5"/>
      <c r="O1191" s="5"/>
      <c r="P1191" s="5"/>
      <c r="Q1191" s="5"/>
      <c r="R1191" s="5"/>
    </row>
    <row r="1192" spans="5:18" ht="12.75">
      <c r="E1192" s="5"/>
      <c r="F1192" s="5"/>
      <c r="I1192" s="5"/>
      <c r="J1192" s="5"/>
      <c r="L1192" s="5"/>
      <c r="O1192" s="5"/>
      <c r="P1192" s="5"/>
      <c r="Q1192" s="5"/>
      <c r="R1192" s="5"/>
    </row>
    <row r="1193" spans="5:18" ht="12.75">
      <c r="E1193" s="5"/>
      <c r="F1193" s="5"/>
      <c r="I1193" s="5"/>
      <c r="J1193" s="5"/>
      <c r="L1193" s="5"/>
      <c r="O1193" s="5"/>
      <c r="P1193" s="5"/>
      <c r="Q1193" s="5"/>
      <c r="R1193" s="5"/>
    </row>
    <row r="1194" spans="5:18" ht="12.75">
      <c r="E1194" s="5"/>
      <c r="F1194" s="5"/>
      <c r="I1194" s="5"/>
      <c r="J1194" s="5"/>
      <c r="L1194" s="5"/>
      <c r="O1194" s="5"/>
      <c r="P1194" s="5"/>
      <c r="Q1194" s="5"/>
      <c r="R1194" s="5"/>
    </row>
    <row r="1195" spans="5:18" ht="12.75">
      <c r="E1195" s="5"/>
      <c r="F1195" s="5"/>
      <c r="I1195" s="5"/>
      <c r="J1195" s="5"/>
      <c r="L1195" s="5"/>
      <c r="O1195" s="5"/>
      <c r="P1195" s="5"/>
      <c r="Q1195" s="5"/>
      <c r="R1195" s="5"/>
    </row>
    <row r="1196" spans="5:18" ht="12.75">
      <c r="E1196" s="5"/>
      <c r="F1196" s="5"/>
      <c r="I1196" s="5"/>
      <c r="J1196" s="5"/>
      <c r="L1196" s="5"/>
      <c r="O1196" s="5"/>
      <c r="P1196" s="5"/>
      <c r="Q1196" s="5"/>
      <c r="R1196" s="5"/>
    </row>
    <row r="1197" spans="5:18" ht="12.75">
      <c r="E1197" s="5"/>
      <c r="F1197" s="5"/>
      <c r="I1197" s="5"/>
      <c r="J1197" s="5"/>
      <c r="L1197" s="5"/>
      <c r="O1197" s="5"/>
      <c r="P1197" s="5"/>
      <c r="Q1197" s="5"/>
      <c r="R1197" s="5"/>
    </row>
    <row r="1198" spans="5:18" ht="12.75">
      <c r="E1198" s="5"/>
      <c r="F1198" s="5"/>
      <c r="I1198" s="5"/>
      <c r="J1198" s="5"/>
      <c r="L1198" s="5"/>
      <c r="O1198" s="5"/>
      <c r="P1198" s="5"/>
      <c r="Q1198" s="5"/>
      <c r="R1198" s="5"/>
    </row>
    <row r="1199" spans="5:18" ht="12.75">
      <c r="E1199" s="5"/>
      <c r="F1199" s="5"/>
      <c r="I1199" s="5"/>
      <c r="J1199" s="5"/>
      <c r="L1199" s="5"/>
      <c r="O1199" s="5"/>
      <c r="P1199" s="5"/>
      <c r="Q1199" s="5"/>
      <c r="R1199" s="5"/>
    </row>
    <row r="1200" spans="5:18" ht="12.75">
      <c r="E1200" s="5"/>
      <c r="F1200" s="5"/>
      <c r="I1200" s="5"/>
      <c r="J1200" s="5"/>
      <c r="L1200" s="5"/>
      <c r="O1200" s="5"/>
      <c r="P1200" s="5"/>
      <c r="Q1200" s="5"/>
      <c r="R1200" s="5"/>
    </row>
    <row r="1201" spans="5:18" ht="12.75">
      <c r="E1201" s="5"/>
      <c r="F1201" s="5"/>
      <c r="I1201" s="5"/>
      <c r="J1201" s="5"/>
      <c r="L1201" s="5"/>
      <c r="O1201" s="5"/>
      <c r="P1201" s="5"/>
      <c r="Q1201" s="5"/>
      <c r="R1201" s="5"/>
    </row>
    <row r="1202" spans="5:18" ht="12.75">
      <c r="E1202" s="5"/>
      <c r="F1202" s="5"/>
      <c r="I1202" s="5"/>
      <c r="J1202" s="5"/>
      <c r="L1202" s="5"/>
      <c r="O1202" s="5"/>
      <c r="P1202" s="5"/>
      <c r="Q1202" s="5"/>
      <c r="R1202" s="5"/>
    </row>
    <row r="1203" spans="5:18" ht="12.75">
      <c r="E1203" s="5"/>
      <c r="F1203" s="5"/>
      <c r="I1203" s="5"/>
      <c r="J1203" s="5"/>
      <c r="L1203" s="5"/>
      <c r="O1203" s="5"/>
      <c r="P1203" s="5"/>
      <c r="Q1203" s="5"/>
      <c r="R1203" s="5"/>
    </row>
    <row r="1204" spans="5:18" ht="12.75">
      <c r="E1204" s="5"/>
      <c r="F1204" s="5"/>
      <c r="I1204" s="5"/>
      <c r="J1204" s="5"/>
      <c r="L1204" s="5"/>
      <c r="O1204" s="5"/>
      <c r="P1204" s="5"/>
      <c r="Q1204" s="5"/>
      <c r="R1204" s="5"/>
    </row>
    <row r="1205" spans="5:18" ht="12.75">
      <c r="E1205" s="5"/>
      <c r="F1205" s="5"/>
      <c r="I1205" s="5"/>
      <c r="J1205" s="5"/>
      <c r="L1205" s="5"/>
      <c r="O1205" s="5"/>
      <c r="P1205" s="5"/>
      <c r="Q1205" s="5"/>
      <c r="R1205" s="5"/>
    </row>
    <row r="1206" spans="5:18" ht="12.75">
      <c r="E1206" s="5"/>
      <c r="F1206" s="5"/>
      <c r="I1206" s="5"/>
      <c r="J1206" s="5"/>
      <c r="L1206" s="5"/>
      <c r="O1206" s="5"/>
      <c r="P1206" s="5"/>
      <c r="Q1206" s="5"/>
      <c r="R1206" s="5"/>
    </row>
    <row r="1207" spans="5:18" ht="12.75">
      <c r="E1207" s="5"/>
      <c r="F1207" s="5"/>
      <c r="I1207" s="5"/>
      <c r="J1207" s="5"/>
      <c r="L1207" s="5"/>
      <c r="O1207" s="5"/>
      <c r="P1207" s="5"/>
      <c r="Q1207" s="5"/>
      <c r="R1207" s="5"/>
    </row>
    <row r="1208" spans="5:18" ht="12.75">
      <c r="E1208" s="5"/>
      <c r="F1208" s="5"/>
      <c r="I1208" s="5"/>
      <c r="J1208" s="5"/>
      <c r="L1208" s="5"/>
      <c r="O1208" s="5"/>
      <c r="P1208" s="5"/>
      <c r="Q1208" s="5"/>
      <c r="R1208" s="5"/>
    </row>
    <row r="1209" spans="5:18" ht="12.75">
      <c r="E1209" s="5"/>
      <c r="F1209" s="5"/>
      <c r="I1209" s="5"/>
      <c r="J1209" s="5"/>
      <c r="L1209" s="5"/>
      <c r="O1209" s="5"/>
      <c r="P1209" s="5"/>
      <c r="Q1209" s="5"/>
      <c r="R1209" s="5"/>
    </row>
    <row r="1210" spans="5:18" ht="12.75">
      <c r="E1210" s="5"/>
      <c r="F1210" s="5"/>
      <c r="I1210" s="5"/>
      <c r="J1210" s="5"/>
      <c r="L1210" s="5"/>
      <c r="O1210" s="5"/>
      <c r="P1210" s="5"/>
      <c r="Q1210" s="5"/>
      <c r="R1210" s="5"/>
    </row>
    <row r="1211" spans="5:18" ht="12.75">
      <c r="E1211" s="5"/>
      <c r="F1211" s="5"/>
      <c r="I1211" s="5"/>
      <c r="J1211" s="5"/>
      <c r="L1211" s="5"/>
      <c r="O1211" s="5"/>
      <c r="P1211" s="5"/>
      <c r="Q1211" s="5"/>
      <c r="R1211" s="5"/>
    </row>
    <row r="1212" spans="5:18" ht="12.75">
      <c r="E1212" s="5"/>
      <c r="F1212" s="5"/>
      <c r="I1212" s="5"/>
      <c r="J1212" s="5"/>
      <c r="L1212" s="5"/>
      <c r="O1212" s="5"/>
      <c r="P1212" s="5"/>
      <c r="Q1212" s="5"/>
      <c r="R1212" s="5"/>
    </row>
    <row r="1213" spans="5:18" ht="12.75">
      <c r="E1213" s="5"/>
      <c r="F1213" s="5"/>
      <c r="I1213" s="5"/>
      <c r="J1213" s="5"/>
      <c r="L1213" s="5"/>
      <c r="O1213" s="5"/>
      <c r="P1213" s="5"/>
      <c r="Q1213" s="5"/>
      <c r="R1213" s="5"/>
    </row>
    <row r="1214" spans="5:18" ht="12.75">
      <c r="E1214" s="5"/>
      <c r="F1214" s="5"/>
      <c r="I1214" s="5"/>
      <c r="J1214" s="5"/>
      <c r="L1214" s="5"/>
      <c r="O1214" s="5"/>
      <c r="P1214" s="5"/>
      <c r="Q1214" s="5"/>
      <c r="R1214" s="5"/>
    </row>
    <row r="1215" spans="5:18" ht="12.75">
      <c r="E1215" s="5"/>
      <c r="F1215" s="5"/>
      <c r="I1215" s="5"/>
      <c r="J1215" s="5"/>
      <c r="L1215" s="5"/>
      <c r="O1215" s="5"/>
      <c r="P1215" s="5"/>
      <c r="Q1215" s="5"/>
      <c r="R1215" s="5"/>
    </row>
    <row r="1216" spans="5:18" ht="12.75">
      <c r="E1216" s="5"/>
      <c r="F1216" s="5"/>
      <c r="I1216" s="5"/>
      <c r="J1216" s="5"/>
      <c r="L1216" s="5"/>
      <c r="O1216" s="5"/>
      <c r="P1216" s="5"/>
      <c r="Q1216" s="5"/>
      <c r="R1216" s="5"/>
    </row>
    <row r="1217" spans="5:18" ht="12.75">
      <c r="E1217" s="5"/>
      <c r="F1217" s="5"/>
      <c r="I1217" s="5"/>
      <c r="J1217" s="5"/>
      <c r="L1217" s="5"/>
      <c r="O1217" s="5"/>
      <c r="P1217" s="5"/>
      <c r="Q1217" s="5"/>
      <c r="R1217" s="5"/>
    </row>
    <row r="1218" spans="5:18" ht="12.75">
      <c r="E1218" s="5"/>
      <c r="F1218" s="5"/>
      <c r="I1218" s="5"/>
      <c r="J1218" s="5"/>
      <c r="L1218" s="5"/>
      <c r="O1218" s="5"/>
      <c r="P1218" s="5"/>
      <c r="Q1218" s="5"/>
      <c r="R1218" s="5"/>
    </row>
    <row r="1219" spans="5:18" ht="12.75">
      <c r="E1219" s="5"/>
      <c r="F1219" s="5"/>
      <c r="I1219" s="5"/>
      <c r="J1219" s="5"/>
      <c r="L1219" s="5"/>
      <c r="O1219" s="5"/>
      <c r="P1219" s="5"/>
      <c r="Q1219" s="5"/>
      <c r="R1219" s="5"/>
    </row>
    <row r="1220" spans="5:18" ht="12.75">
      <c r="E1220" s="5"/>
      <c r="F1220" s="5"/>
      <c r="I1220" s="5"/>
      <c r="J1220" s="5"/>
      <c r="L1220" s="5"/>
      <c r="O1220" s="5"/>
      <c r="P1220" s="5"/>
      <c r="Q1220" s="5"/>
      <c r="R1220" s="5"/>
    </row>
    <row r="1221" spans="5:18" ht="12.75">
      <c r="E1221" s="5"/>
      <c r="F1221" s="5"/>
      <c r="I1221" s="5"/>
      <c r="J1221" s="5"/>
      <c r="L1221" s="5"/>
      <c r="O1221" s="5"/>
      <c r="P1221" s="5"/>
      <c r="Q1221" s="5"/>
      <c r="R1221" s="5"/>
    </row>
    <row r="1222" spans="5:18" ht="12.75">
      <c r="E1222" s="5"/>
      <c r="F1222" s="5"/>
      <c r="I1222" s="5"/>
      <c r="J1222" s="5"/>
      <c r="L1222" s="5"/>
      <c r="O1222" s="5"/>
      <c r="P1222" s="5"/>
      <c r="Q1222" s="5"/>
      <c r="R1222" s="5"/>
    </row>
    <row r="1223" spans="5:18" ht="12.75">
      <c r="E1223" s="5"/>
      <c r="F1223" s="5"/>
      <c r="I1223" s="5"/>
      <c r="J1223" s="5"/>
      <c r="L1223" s="5"/>
      <c r="O1223" s="5"/>
      <c r="P1223" s="5"/>
      <c r="Q1223" s="5"/>
      <c r="R1223" s="5"/>
    </row>
    <row r="1224" spans="5:18" ht="12.75">
      <c r="E1224" s="5"/>
      <c r="F1224" s="5"/>
      <c r="I1224" s="5"/>
      <c r="J1224" s="5"/>
      <c r="L1224" s="5"/>
      <c r="O1224" s="5"/>
      <c r="P1224" s="5"/>
      <c r="Q1224" s="5"/>
      <c r="R1224" s="5"/>
    </row>
    <row r="1225" spans="5:18" ht="12.75">
      <c r="E1225" s="5"/>
      <c r="F1225" s="5"/>
      <c r="I1225" s="5"/>
      <c r="J1225" s="5"/>
      <c r="L1225" s="5"/>
      <c r="O1225" s="5"/>
      <c r="P1225" s="5"/>
      <c r="Q1225" s="5"/>
      <c r="R1225" s="5"/>
    </row>
    <row r="1226" spans="5:18" ht="12.75">
      <c r="E1226" s="5"/>
      <c r="F1226" s="5"/>
      <c r="I1226" s="5"/>
      <c r="J1226" s="5"/>
      <c r="L1226" s="5"/>
      <c r="O1226" s="5"/>
      <c r="P1226" s="5"/>
      <c r="Q1226" s="5"/>
      <c r="R1226" s="5"/>
    </row>
  </sheetData>
  <printOptions horizontalCentered="1"/>
  <pageMargins left="0.5" right="0.5" top="0.75" bottom="0.5" header="0.5" footer="0.5"/>
  <pageSetup fitToHeight="2" horizontalDpi="600" verticalDpi="600" orientation="landscape" scale="70" r:id="rId1"/>
  <rowBreaks count="1" manualBreakCount="1">
    <brk id="293" min="1" max="20" man="1"/>
  </rowBreaks>
</worksheet>
</file>

<file path=xl/worksheets/sheet2.xml><?xml version="1.0" encoding="utf-8"?>
<worksheet xmlns="http://schemas.openxmlformats.org/spreadsheetml/2006/main" xmlns:r="http://schemas.openxmlformats.org/officeDocument/2006/relationships">
  <dimension ref="A1:Y1024"/>
  <sheetViews>
    <sheetView workbookViewId="0" topLeftCell="B2">
      <selection activeCell="C8" sqref="C8"/>
    </sheetView>
  </sheetViews>
  <sheetFormatPr defaultColWidth="9.140625" defaultRowHeight="12.75" outlineLevelRow="1" outlineLevelCol="1"/>
  <cols>
    <col min="1" max="1" width="1.28515625" style="78" hidden="1" customWidth="1"/>
    <col min="2" max="2" width="3.421875" style="79" customWidth="1"/>
    <col min="3" max="3" width="49.57421875" style="79" customWidth="1"/>
    <col min="4" max="4" width="12.421875" style="79" customWidth="1"/>
    <col min="5" max="6" width="19.57421875" style="78" hidden="1" customWidth="1" outlineLevel="1"/>
    <col min="7" max="7" width="19.57421875" style="79" customWidth="1" collapsed="1"/>
    <col min="8" max="8" width="19.421875" style="78" customWidth="1"/>
    <col min="9" max="10" width="19.57421875" style="78" hidden="1" customWidth="1" outlineLevel="1"/>
    <col min="11" max="11" width="19.421875" style="78" customWidth="1" collapsed="1"/>
    <col min="12" max="13" width="19.57421875" style="78" hidden="1" customWidth="1" outlineLevel="1"/>
    <col min="14" max="14" width="19.421875" style="78" customWidth="1" collapsed="1"/>
    <col min="15" max="18" width="19.57421875" style="78" hidden="1" customWidth="1" outlineLevel="1"/>
    <col min="19" max="19" width="20.57421875" style="79" customWidth="1" collapsed="1"/>
    <col min="20" max="20" width="20.57421875" style="79" customWidth="1"/>
    <col min="21" max="22" width="17.7109375" style="78" hidden="1" customWidth="1"/>
    <col min="23" max="23" width="16.57421875" style="79" hidden="1" customWidth="1"/>
    <col min="24" max="24" width="17.57421875" style="78" hidden="1" customWidth="1"/>
    <col min="25" max="25" width="0" style="78" hidden="1" customWidth="1"/>
    <col min="26" max="16384" width="9.140625" style="80" customWidth="1"/>
  </cols>
  <sheetData>
    <row r="1" spans="1:24" ht="9" customHeight="1" hidden="1">
      <c r="A1" s="78" t="s">
        <v>1579</v>
      </c>
      <c r="B1" s="79" t="s">
        <v>754</v>
      </c>
      <c r="C1" s="79" t="s">
        <v>755</v>
      </c>
      <c r="D1" s="79" t="s">
        <v>756</v>
      </c>
      <c r="E1" s="78" t="s">
        <v>758</v>
      </c>
      <c r="F1" s="78" t="s">
        <v>757</v>
      </c>
      <c r="G1" s="79" t="s">
        <v>759</v>
      </c>
      <c r="H1" s="78" t="s">
        <v>760</v>
      </c>
      <c r="I1" s="78" t="s">
        <v>761</v>
      </c>
      <c r="J1" s="78" t="s">
        <v>762</v>
      </c>
      <c r="K1" s="78" t="s">
        <v>759</v>
      </c>
      <c r="L1" s="78" t="s">
        <v>763</v>
      </c>
      <c r="M1" s="78" t="s">
        <v>764</v>
      </c>
      <c r="N1" s="78" t="s">
        <v>759</v>
      </c>
      <c r="O1" s="79" t="s">
        <v>1580</v>
      </c>
      <c r="P1" s="79" t="s">
        <v>766</v>
      </c>
      <c r="Q1" s="79" t="s">
        <v>767</v>
      </c>
      <c r="R1" s="79" t="s">
        <v>1581</v>
      </c>
      <c r="S1" s="79" t="s">
        <v>759</v>
      </c>
      <c r="T1" s="79" t="s">
        <v>759</v>
      </c>
      <c r="U1" s="78" t="s">
        <v>770</v>
      </c>
      <c r="V1" s="78" t="s">
        <v>759</v>
      </c>
      <c r="W1" s="79" t="s">
        <v>769</v>
      </c>
      <c r="X1" s="78" t="s">
        <v>759</v>
      </c>
    </row>
    <row r="2" spans="1:25" s="86" customFormat="1" ht="15.75" customHeight="1">
      <c r="A2" s="81"/>
      <c r="B2" s="82" t="str">
        <f>"University of Missouri - Consolidated"</f>
        <v>University of Missouri - Consolidated</v>
      </c>
      <c r="C2" s="83"/>
      <c r="D2" s="83"/>
      <c r="E2" s="84"/>
      <c r="F2" s="84"/>
      <c r="G2" s="83"/>
      <c r="H2" s="83"/>
      <c r="I2" s="83"/>
      <c r="J2" s="83"/>
      <c r="K2" s="83"/>
      <c r="L2" s="83"/>
      <c r="M2" s="83"/>
      <c r="N2" s="83"/>
      <c r="O2" s="83"/>
      <c r="P2" s="83"/>
      <c r="Q2" s="83"/>
      <c r="R2" s="83"/>
      <c r="S2" s="83"/>
      <c r="T2" s="85"/>
      <c r="U2" s="83"/>
      <c r="V2" s="83"/>
      <c r="W2" s="83"/>
      <c r="X2" s="85"/>
      <c r="Y2" s="81"/>
    </row>
    <row r="3" spans="1:25" s="92" customFormat="1" ht="15.75" customHeight="1">
      <c r="A3" s="87"/>
      <c r="B3" s="88" t="s">
        <v>1582</v>
      </c>
      <c r="C3" s="89"/>
      <c r="D3" s="89"/>
      <c r="E3" s="90"/>
      <c r="F3" s="90"/>
      <c r="G3" s="89"/>
      <c r="H3" s="89"/>
      <c r="I3" s="89"/>
      <c r="J3" s="89"/>
      <c r="K3" s="89"/>
      <c r="L3" s="89"/>
      <c r="M3" s="89"/>
      <c r="N3" s="89"/>
      <c r="O3" s="89"/>
      <c r="P3" s="89"/>
      <c r="Q3" s="89"/>
      <c r="R3" s="89"/>
      <c r="S3" s="89"/>
      <c r="T3" s="91"/>
      <c r="U3" s="89"/>
      <c r="V3" s="89"/>
      <c r="W3" s="89"/>
      <c r="X3" s="91"/>
      <c r="Y3" s="87"/>
    </row>
    <row r="4" spans="1:25" s="92" customFormat="1" ht="15.75" customHeight="1">
      <c r="A4" s="87"/>
      <c r="B4" s="93" t="str">
        <f>"For the year ending "&amp;TEXT(Y4,"MMMM DD, YYY")</f>
        <v>For the year ending June 30, 2003</v>
      </c>
      <c r="C4" s="89"/>
      <c r="D4" s="89"/>
      <c r="E4" s="90"/>
      <c r="F4" s="90"/>
      <c r="G4" s="89"/>
      <c r="H4" s="89"/>
      <c r="I4" s="89"/>
      <c r="J4" s="89"/>
      <c r="K4" s="89"/>
      <c r="L4" s="89"/>
      <c r="M4" s="89"/>
      <c r="N4" s="89"/>
      <c r="O4" s="89"/>
      <c r="P4" s="89"/>
      <c r="Q4" s="89"/>
      <c r="R4" s="89"/>
      <c r="S4" s="89"/>
      <c r="T4" s="91"/>
      <c r="U4" s="89"/>
      <c r="V4" s="89"/>
      <c r="W4" s="89"/>
      <c r="X4" s="91"/>
      <c r="Y4" s="87" t="s">
        <v>772</v>
      </c>
    </row>
    <row r="5" spans="1:25" s="92" customFormat="1" ht="12.75" customHeight="1">
      <c r="A5" s="87"/>
      <c r="B5" s="156"/>
      <c r="C5" s="89"/>
      <c r="D5" s="89"/>
      <c r="E5" s="89"/>
      <c r="F5" s="89"/>
      <c r="G5" s="89"/>
      <c r="H5" s="89"/>
      <c r="I5" s="89"/>
      <c r="J5" s="89"/>
      <c r="K5" s="89"/>
      <c r="L5" s="89"/>
      <c r="M5" s="89"/>
      <c r="N5" s="89"/>
      <c r="O5" s="89"/>
      <c r="P5" s="89"/>
      <c r="Q5" s="89"/>
      <c r="R5" s="89"/>
      <c r="S5" s="89"/>
      <c r="T5" s="94"/>
      <c r="U5" s="89"/>
      <c r="V5" s="89"/>
      <c r="W5" s="89"/>
      <c r="X5" s="89"/>
      <c r="Y5" s="87"/>
    </row>
    <row r="6" spans="2:24" ht="12.75">
      <c r="B6" s="95"/>
      <c r="C6" s="96"/>
      <c r="D6" s="97"/>
      <c r="E6" s="98"/>
      <c r="F6" s="98"/>
      <c r="G6" s="99"/>
      <c r="H6" s="100"/>
      <c r="I6" s="37"/>
      <c r="J6" s="37"/>
      <c r="K6" s="37"/>
      <c r="L6" s="36" t="s">
        <v>774</v>
      </c>
      <c r="M6" s="36" t="s">
        <v>775</v>
      </c>
      <c r="N6" s="37"/>
      <c r="O6" s="101" t="s">
        <v>776</v>
      </c>
      <c r="P6" s="101"/>
      <c r="Q6" s="101"/>
      <c r="R6" s="101"/>
      <c r="S6" s="102"/>
      <c r="T6" s="102" t="s">
        <v>1583</v>
      </c>
      <c r="U6" s="103"/>
      <c r="V6" s="37"/>
      <c r="W6" s="102"/>
      <c r="X6" s="103"/>
    </row>
    <row r="7" spans="2:24" ht="12.75">
      <c r="B7" s="104"/>
      <c r="C7" s="105"/>
      <c r="D7" s="106"/>
      <c r="E7" s="98"/>
      <c r="F7" s="98"/>
      <c r="G7" s="104"/>
      <c r="H7" s="107"/>
      <c r="I7" s="45" t="s">
        <v>774</v>
      </c>
      <c r="J7" s="45" t="s">
        <v>775</v>
      </c>
      <c r="K7" s="45"/>
      <c r="L7" s="36" t="s">
        <v>778</v>
      </c>
      <c r="M7" s="36" t="s">
        <v>778</v>
      </c>
      <c r="N7" s="45" t="s">
        <v>778</v>
      </c>
      <c r="O7" s="36" t="s">
        <v>774</v>
      </c>
      <c r="P7" s="36" t="s">
        <v>779</v>
      </c>
      <c r="Q7" s="101"/>
      <c r="R7" s="101"/>
      <c r="S7" s="45"/>
      <c r="T7" s="45" t="s">
        <v>788</v>
      </c>
      <c r="U7" s="108"/>
      <c r="V7" s="45" t="s">
        <v>1583</v>
      </c>
      <c r="W7" s="109"/>
      <c r="X7" s="108"/>
    </row>
    <row r="8" spans="2:24" ht="12.75">
      <c r="B8" s="110"/>
      <c r="C8" s="111"/>
      <c r="D8" s="112"/>
      <c r="E8" s="101"/>
      <c r="F8" s="101"/>
      <c r="G8" s="109" t="s">
        <v>781</v>
      </c>
      <c r="H8" s="109"/>
      <c r="I8" s="45" t="s">
        <v>782</v>
      </c>
      <c r="J8" s="45" t="s">
        <v>782</v>
      </c>
      <c r="K8" s="45" t="s">
        <v>782</v>
      </c>
      <c r="L8" s="36" t="s">
        <v>783</v>
      </c>
      <c r="M8" s="36" t="s">
        <v>783</v>
      </c>
      <c r="N8" s="45" t="s">
        <v>783</v>
      </c>
      <c r="O8" s="36" t="s">
        <v>784</v>
      </c>
      <c r="P8" s="36" t="s">
        <v>784</v>
      </c>
      <c r="Q8" s="36" t="s">
        <v>785</v>
      </c>
      <c r="R8" s="36" t="s">
        <v>786</v>
      </c>
      <c r="S8" s="45" t="s">
        <v>1584</v>
      </c>
      <c r="T8" s="45" t="s">
        <v>1585</v>
      </c>
      <c r="U8" s="45" t="s">
        <v>789</v>
      </c>
      <c r="V8" s="45" t="s">
        <v>788</v>
      </c>
      <c r="W8" s="45"/>
      <c r="X8" s="45" t="s">
        <v>777</v>
      </c>
    </row>
    <row r="9" spans="2:24" ht="12.75">
      <c r="B9" s="113"/>
      <c r="C9" s="114"/>
      <c r="D9" s="115"/>
      <c r="E9" s="36" t="s">
        <v>791</v>
      </c>
      <c r="F9" s="36" t="s">
        <v>774</v>
      </c>
      <c r="G9" s="36" t="s">
        <v>774</v>
      </c>
      <c r="H9" s="36" t="s">
        <v>775</v>
      </c>
      <c r="I9" s="53" t="s">
        <v>780</v>
      </c>
      <c r="J9" s="53" t="s">
        <v>780</v>
      </c>
      <c r="K9" s="53" t="s">
        <v>780</v>
      </c>
      <c r="L9" s="36" t="s">
        <v>780</v>
      </c>
      <c r="M9" s="36" t="s">
        <v>780</v>
      </c>
      <c r="N9" s="53" t="s">
        <v>780</v>
      </c>
      <c r="O9" s="36" t="s">
        <v>792</v>
      </c>
      <c r="P9" s="36" t="s">
        <v>792</v>
      </c>
      <c r="Q9" s="36" t="s">
        <v>789</v>
      </c>
      <c r="R9" s="36" t="s">
        <v>793</v>
      </c>
      <c r="S9" s="53" t="s">
        <v>780</v>
      </c>
      <c r="T9" s="53" t="s">
        <v>789</v>
      </c>
      <c r="U9" s="53" t="s">
        <v>780</v>
      </c>
      <c r="V9" s="53" t="s">
        <v>1586</v>
      </c>
      <c r="W9" s="53" t="s">
        <v>794</v>
      </c>
      <c r="X9" s="53" t="s">
        <v>780</v>
      </c>
    </row>
    <row r="10" spans="2:24" ht="12.75">
      <c r="B10" s="116"/>
      <c r="C10" s="117"/>
      <c r="D10" s="118"/>
      <c r="E10" s="101"/>
      <c r="F10" s="101"/>
      <c r="G10" s="101"/>
      <c r="H10" s="101"/>
      <c r="I10" s="101"/>
      <c r="J10" s="101"/>
      <c r="K10" s="101"/>
      <c r="L10" s="101"/>
      <c r="M10" s="101"/>
      <c r="N10" s="101"/>
      <c r="O10" s="101"/>
      <c r="P10" s="101"/>
      <c r="Q10" s="101"/>
      <c r="R10" s="101"/>
      <c r="S10" s="101"/>
      <c r="T10" s="101"/>
      <c r="U10" s="101"/>
      <c r="V10" s="101"/>
      <c r="W10" s="101"/>
      <c r="X10" s="119"/>
    </row>
    <row r="11" spans="1:25" ht="15">
      <c r="A11" s="120"/>
      <c r="B11" s="121" t="s">
        <v>1587</v>
      </c>
      <c r="C11" s="122"/>
      <c r="D11" s="123"/>
      <c r="E11" s="98"/>
      <c r="F11" s="98"/>
      <c r="G11" s="98"/>
      <c r="H11" s="98"/>
      <c r="I11" s="98"/>
      <c r="J11" s="98"/>
      <c r="K11" s="98"/>
      <c r="L11" s="98"/>
      <c r="M11" s="98"/>
      <c r="N11" s="98"/>
      <c r="O11" s="98"/>
      <c r="P11" s="98"/>
      <c r="Q11" s="98"/>
      <c r="R11" s="98"/>
      <c r="S11" s="98"/>
      <c r="T11" s="98"/>
      <c r="U11" s="98"/>
      <c r="V11" s="98"/>
      <c r="W11" s="98"/>
      <c r="X11" s="98"/>
      <c r="Y11" s="120"/>
    </row>
    <row r="12" spans="1:24" ht="12.75" hidden="1" outlineLevel="1">
      <c r="A12" s="78" t="s">
        <v>1588</v>
      </c>
      <c r="C12" s="79" t="s">
        <v>1589</v>
      </c>
      <c r="D12" s="79" t="s">
        <v>1590</v>
      </c>
      <c r="E12" s="78">
        <v>0</v>
      </c>
      <c r="F12" s="78">
        <v>0</v>
      </c>
      <c r="G12" s="79">
        <f aca="true" t="shared" si="0" ref="G12:G28">E12+F12</f>
        <v>0</v>
      </c>
      <c r="H12" s="78">
        <v>0</v>
      </c>
      <c r="I12" s="78">
        <v>0</v>
      </c>
      <c r="J12" s="78">
        <v>0</v>
      </c>
      <c r="K12" s="78">
        <f aca="true" t="shared" si="1" ref="K12:K28">J12+I12</f>
        <v>0</v>
      </c>
      <c r="L12" s="78">
        <v>0</v>
      </c>
      <c r="M12" s="78">
        <v>0</v>
      </c>
      <c r="N12" s="78">
        <f aca="true" t="shared" si="2" ref="N12:N28">L12+M12</f>
        <v>0</v>
      </c>
      <c r="O12" s="79">
        <v>0</v>
      </c>
      <c r="P12" s="79">
        <v>0</v>
      </c>
      <c r="Q12" s="79">
        <v>0</v>
      </c>
      <c r="R12" s="79">
        <v>0</v>
      </c>
      <c r="S12" s="79">
        <f aca="true" t="shared" si="3" ref="S12:S28">O12+P12+Q12+R12</f>
        <v>0</v>
      </c>
      <c r="T12" s="79">
        <f aca="true" t="shared" si="4" ref="T12:T28">G12+H12+K12+N12+S12</f>
        <v>0</v>
      </c>
      <c r="U12" s="78">
        <v>0</v>
      </c>
      <c r="V12" s="78">
        <f aca="true" t="shared" si="5" ref="V12:V28">T12+U12</f>
        <v>0</v>
      </c>
      <c r="W12" s="79">
        <v>58445.4</v>
      </c>
      <c r="X12" s="78">
        <f aca="true" t="shared" si="6" ref="X12:X28">V12+W12</f>
        <v>58445.4</v>
      </c>
    </row>
    <row r="13" spans="1:24" ht="12.75" hidden="1" outlineLevel="1">
      <c r="A13" s="78" t="s">
        <v>1591</v>
      </c>
      <c r="C13" s="79" t="s">
        <v>1592</v>
      </c>
      <c r="D13" s="79" t="s">
        <v>1593</v>
      </c>
      <c r="E13" s="78">
        <v>0</v>
      </c>
      <c r="F13" s="78">
        <v>0</v>
      </c>
      <c r="G13" s="79">
        <f t="shared" si="0"/>
        <v>0</v>
      </c>
      <c r="H13" s="78">
        <v>0</v>
      </c>
      <c r="I13" s="78">
        <v>0</v>
      </c>
      <c r="J13" s="78">
        <v>0</v>
      </c>
      <c r="K13" s="78">
        <f t="shared" si="1"/>
        <v>0</v>
      </c>
      <c r="L13" s="78">
        <v>0</v>
      </c>
      <c r="M13" s="78">
        <v>0</v>
      </c>
      <c r="N13" s="78">
        <f t="shared" si="2"/>
        <v>0</v>
      </c>
      <c r="O13" s="79">
        <v>0</v>
      </c>
      <c r="P13" s="79">
        <v>0</v>
      </c>
      <c r="Q13" s="79">
        <v>0</v>
      </c>
      <c r="R13" s="79">
        <v>0</v>
      </c>
      <c r="S13" s="79">
        <f t="shared" si="3"/>
        <v>0</v>
      </c>
      <c r="T13" s="79">
        <f t="shared" si="4"/>
        <v>0</v>
      </c>
      <c r="U13" s="78">
        <v>0</v>
      </c>
      <c r="V13" s="78">
        <f t="shared" si="5"/>
        <v>0</v>
      </c>
      <c r="W13" s="79">
        <v>11198.2</v>
      </c>
      <c r="X13" s="78">
        <f t="shared" si="6"/>
        <v>11198.2</v>
      </c>
    </row>
    <row r="14" spans="1:24" ht="12.75" hidden="1" outlineLevel="1">
      <c r="A14" s="78" t="s">
        <v>1594</v>
      </c>
      <c r="C14" s="79" t="s">
        <v>1595</v>
      </c>
      <c r="D14" s="79" t="s">
        <v>1596</v>
      </c>
      <c r="E14" s="78">
        <v>0</v>
      </c>
      <c r="F14" s="78">
        <v>0</v>
      </c>
      <c r="G14" s="79">
        <f t="shared" si="0"/>
        <v>0</v>
      </c>
      <c r="H14" s="78">
        <v>0</v>
      </c>
      <c r="I14" s="78">
        <v>0</v>
      </c>
      <c r="J14" s="78">
        <v>0</v>
      </c>
      <c r="K14" s="78">
        <f t="shared" si="1"/>
        <v>0</v>
      </c>
      <c r="L14" s="78">
        <v>0</v>
      </c>
      <c r="M14" s="78">
        <v>0</v>
      </c>
      <c r="N14" s="78">
        <f t="shared" si="2"/>
        <v>0</v>
      </c>
      <c r="O14" s="79">
        <v>0</v>
      </c>
      <c r="P14" s="79">
        <v>0</v>
      </c>
      <c r="Q14" s="79">
        <v>0</v>
      </c>
      <c r="R14" s="79">
        <v>0</v>
      </c>
      <c r="S14" s="79">
        <f t="shared" si="3"/>
        <v>0</v>
      </c>
      <c r="T14" s="79">
        <f t="shared" si="4"/>
        <v>0</v>
      </c>
      <c r="U14" s="78">
        <v>0</v>
      </c>
      <c r="V14" s="78">
        <f t="shared" si="5"/>
        <v>0</v>
      </c>
      <c r="W14" s="79">
        <v>129776.4</v>
      </c>
      <c r="X14" s="78">
        <f t="shared" si="6"/>
        <v>129776.4</v>
      </c>
    </row>
    <row r="15" spans="1:24" ht="12.75" hidden="1" outlineLevel="1">
      <c r="A15" s="78" t="s">
        <v>1597</v>
      </c>
      <c r="C15" s="79" t="s">
        <v>1598</v>
      </c>
      <c r="D15" s="79" t="s">
        <v>1599</v>
      </c>
      <c r="E15" s="78">
        <v>0</v>
      </c>
      <c r="F15" s="78">
        <v>0</v>
      </c>
      <c r="G15" s="79">
        <f t="shared" si="0"/>
        <v>0</v>
      </c>
      <c r="H15" s="78">
        <v>0</v>
      </c>
      <c r="I15" s="78">
        <v>0</v>
      </c>
      <c r="J15" s="78">
        <v>0</v>
      </c>
      <c r="K15" s="78">
        <f t="shared" si="1"/>
        <v>0</v>
      </c>
      <c r="L15" s="78">
        <v>0</v>
      </c>
      <c r="M15" s="78">
        <v>0</v>
      </c>
      <c r="N15" s="78">
        <f t="shared" si="2"/>
        <v>0</v>
      </c>
      <c r="O15" s="79">
        <v>0</v>
      </c>
      <c r="P15" s="79">
        <v>0</v>
      </c>
      <c r="Q15" s="79">
        <v>0</v>
      </c>
      <c r="R15" s="79">
        <v>0</v>
      </c>
      <c r="S15" s="79">
        <f t="shared" si="3"/>
        <v>0</v>
      </c>
      <c r="T15" s="79">
        <f t="shared" si="4"/>
        <v>0</v>
      </c>
      <c r="U15" s="78">
        <v>0</v>
      </c>
      <c r="V15" s="78">
        <f t="shared" si="5"/>
        <v>0</v>
      </c>
      <c r="W15" s="79">
        <v>51435.42</v>
      </c>
      <c r="X15" s="78">
        <f t="shared" si="6"/>
        <v>51435.42</v>
      </c>
    </row>
    <row r="16" spans="1:24" ht="12.75" hidden="1" outlineLevel="1">
      <c r="A16" s="78" t="s">
        <v>1600</v>
      </c>
      <c r="C16" s="79" t="s">
        <v>1601</v>
      </c>
      <c r="D16" s="79" t="s">
        <v>1602</v>
      </c>
      <c r="E16" s="78">
        <v>0</v>
      </c>
      <c r="F16" s="78">
        <v>0</v>
      </c>
      <c r="G16" s="79">
        <f t="shared" si="0"/>
        <v>0</v>
      </c>
      <c r="H16" s="78">
        <v>0</v>
      </c>
      <c r="I16" s="78">
        <v>0</v>
      </c>
      <c r="J16" s="78">
        <v>0</v>
      </c>
      <c r="K16" s="78">
        <f t="shared" si="1"/>
        <v>0</v>
      </c>
      <c r="L16" s="78">
        <v>0</v>
      </c>
      <c r="M16" s="78">
        <v>0</v>
      </c>
      <c r="N16" s="78">
        <f t="shared" si="2"/>
        <v>0</v>
      </c>
      <c r="O16" s="79">
        <v>0</v>
      </c>
      <c r="P16" s="79">
        <v>0</v>
      </c>
      <c r="Q16" s="79">
        <v>0</v>
      </c>
      <c r="R16" s="79">
        <v>0</v>
      </c>
      <c r="S16" s="79">
        <f t="shared" si="3"/>
        <v>0</v>
      </c>
      <c r="T16" s="79">
        <f t="shared" si="4"/>
        <v>0</v>
      </c>
      <c r="U16" s="78">
        <v>0</v>
      </c>
      <c r="V16" s="78">
        <f t="shared" si="5"/>
        <v>0</v>
      </c>
      <c r="W16" s="79">
        <v>158462.2</v>
      </c>
      <c r="X16" s="78">
        <f t="shared" si="6"/>
        <v>158462.2</v>
      </c>
    </row>
    <row r="17" spans="1:24" ht="12.75" hidden="1" outlineLevel="1">
      <c r="A17" s="78" t="s">
        <v>1603</v>
      </c>
      <c r="C17" s="79" t="s">
        <v>1604</v>
      </c>
      <c r="D17" s="79" t="s">
        <v>1605</v>
      </c>
      <c r="E17" s="78">
        <v>0</v>
      </c>
      <c r="F17" s="78">
        <v>0</v>
      </c>
      <c r="G17" s="79">
        <f t="shared" si="0"/>
        <v>0</v>
      </c>
      <c r="H17" s="78">
        <v>0</v>
      </c>
      <c r="I17" s="78">
        <v>0</v>
      </c>
      <c r="J17" s="78">
        <v>0</v>
      </c>
      <c r="K17" s="78">
        <f t="shared" si="1"/>
        <v>0</v>
      </c>
      <c r="L17" s="78">
        <v>0</v>
      </c>
      <c r="M17" s="78">
        <v>0</v>
      </c>
      <c r="N17" s="78">
        <f t="shared" si="2"/>
        <v>0</v>
      </c>
      <c r="O17" s="79">
        <v>0</v>
      </c>
      <c r="P17" s="79">
        <v>0</v>
      </c>
      <c r="Q17" s="79">
        <v>0</v>
      </c>
      <c r="R17" s="79">
        <v>0</v>
      </c>
      <c r="S17" s="79">
        <f t="shared" si="3"/>
        <v>0</v>
      </c>
      <c r="T17" s="79">
        <f t="shared" si="4"/>
        <v>0</v>
      </c>
      <c r="U17" s="78">
        <v>0</v>
      </c>
      <c r="V17" s="78">
        <f t="shared" si="5"/>
        <v>0</v>
      </c>
      <c r="W17" s="79">
        <v>22243</v>
      </c>
      <c r="X17" s="78">
        <f t="shared" si="6"/>
        <v>22243</v>
      </c>
    </row>
    <row r="18" spans="1:24" ht="12.75" hidden="1" outlineLevel="1">
      <c r="A18" s="78" t="s">
        <v>1606</v>
      </c>
      <c r="C18" s="79" t="s">
        <v>1607</v>
      </c>
      <c r="D18" s="79" t="s">
        <v>1608</v>
      </c>
      <c r="E18" s="78">
        <v>0</v>
      </c>
      <c r="F18" s="78">
        <v>0</v>
      </c>
      <c r="G18" s="79">
        <f t="shared" si="0"/>
        <v>0</v>
      </c>
      <c r="H18" s="78">
        <v>0</v>
      </c>
      <c r="I18" s="78">
        <v>0</v>
      </c>
      <c r="J18" s="78">
        <v>0</v>
      </c>
      <c r="K18" s="78">
        <f t="shared" si="1"/>
        <v>0</v>
      </c>
      <c r="L18" s="78">
        <v>0</v>
      </c>
      <c r="M18" s="78">
        <v>0</v>
      </c>
      <c r="N18" s="78">
        <f t="shared" si="2"/>
        <v>0</v>
      </c>
      <c r="O18" s="79">
        <v>0</v>
      </c>
      <c r="P18" s="79">
        <v>0</v>
      </c>
      <c r="Q18" s="79">
        <v>0</v>
      </c>
      <c r="R18" s="79">
        <v>0</v>
      </c>
      <c r="S18" s="79">
        <f t="shared" si="3"/>
        <v>0</v>
      </c>
      <c r="T18" s="79">
        <f t="shared" si="4"/>
        <v>0</v>
      </c>
      <c r="U18" s="78">
        <v>0</v>
      </c>
      <c r="V18" s="78">
        <f t="shared" si="5"/>
        <v>0</v>
      </c>
      <c r="W18" s="79">
        <v>12228.3</v>
      </c>
      <c r="X18" s="78">
        <f t="shared" si="6"/>
        <v>12228.3</v>
      </c>
    </row>
    <row r="19" spans="1:24" ht="12.75" hidden="1" outlineLevel="1">
      <c r="A19" s="78" t="s">
        <v>1609</v>
      </c>
      <c r="C19" s="79" t="s">
        <v>1610</v>
      </c>
      <c r="D19" s="79" t="s">
        <v>1611</v>
      </c>
      <c r="E19" s="78">
        <v>0</v>
      </c>
      <c r="F19" s="78">
        <v>0</v>
      </c>
      <c r="G19" s="79">
        <f t="shared" si="0"/>
        <v>0</v>
      </c>
      <c r="H19" s="78">
        <v>210</v>
      </c>
      <c r="I19" s="78">
        <v>0</v>
      </c>
      <c r="J19" s="78">
        <v>0</v>
      </c>
      <c r="K19" s="78">
        <f t="shared" si="1"/>
        <v>0</v>
      </c>
      <c r="L19" s="78">
        <v>0</v>
      </c>
      <c r="M19" s="78">
        <v>0</v>
      </c>
      <c r="N19" s="78">
        <f t="shared" si="2"/>
        <v>0</v>
      </c>
      <c r="O19" s="79">
        <v>0</v>
      </c>
      <c r="P19" s="79">
        <v>0</v>
      </c>
      <c r="Q19" s="79">
        <v>0</v>
      </c>
      <c r="R19" s="79">
        <v>0</v>
      </c>
      <c r="S19" s="79">
        <f t="shared" si="3"/>
        <v>0</v>
      </c>
      <c r="T19" s="79">
        <f t="shared" si="4"/>
        <v>210</v>
      </c>
      <c r="U19" s="78">
        <v>0</v>
      </c>
      <c r="V19" s="78">
        <f t="shared" si="5"/>
        <v>210</v>
      </c>
      <c r="W19" s="79">
        <v>0</v>
      </c>
      <c r="X19" s="78">
        <f t="shared" si="6"/>
        <v>210</v>
      </c>
    </row>
    <row r="20" spans="1:24" ht="12.75" hidden="1" outlineLevel="1">
      <c r="A20" s="78" t="s">
        <v>1612</v>
      </c>
      <c r="C20" s="79" t="s">
        <v>1613</v>
      </c>
      <c r="D20" s="79" t="s">
        <v>1614</v>
      </c>
      <c r="E20" s="78">
        <v>0</v>
      </c>
      <c r="F20" s="78">
        <v>0</v>
      </c>
      <c r="G20" s="79">
        <f t="shared" si="0"/>
        <v>0</v>
      </c>
      <c r="H20" s="78">
        <v>6648.75</v>
      </c>
      <c r="I20" s="78">
        <v>0</v>
      </c>
      <c r="J20" s="78">
        <v>0</v>
      </c>
      <c r="K20" s="78">
        <f t="shared" si="1"/>
        <v>0</v>
      </c>
      <c r="L20" s="78">
        <v>0</v>
      </c>
      <c r="M20" s="78">
        <v>0</v>
      </c>
      <c r="N20" s="78">
        <f t="shared" si="2"/>
        <v>0</v>
      </c>
      <c r="O20" s="79">
        <v>0</v>
      </c>
      <c r="P20" s="79">
        <v>0</v>
      </c>
      <c r="Q20" s="79">
        <v>0</v>
      </c>
      <c r="R20" s="79">
        <v>0</v>
      </c>
      <c r="S20" s="79">
        <f t="shared" si="3"/>
        <v>0</v>
      </c>
      <c r="T20" s="79">
        <f t="shared" si="4"/>
        <v>6648.75</v>
      </c>
      <c r="U20" s="78">
        <v>0</v>
      </c>
      <c r="V20" s="78">
        <f t="shared" si="5"/>
        <v>6648.75</v>
      </c>
      <c r="W20" s="79">
        <v>0</v>
      </c>
      <c r="X20" s="78">
        <f t="shared" si="6"/>
        <v>6648.75</v>
      </c>
    </row>
    <row r="21" spans="1:24" ht="12.75" hidden="1" outlineLevel="1">
      <c r="A21" s="78" t="s">
        <v>1615</v>
      </c>
      <c r="C21" s="79" t="s">
        <v>1616</v>
      </c>
      <c r="D21" s="79" t="s">
        <v>1617</v>
      </c>
      <c r="E21" s="78">
        <v>0</v>
      </c>
      <c r="F21" s="78">
        <v>0</v>
      </c>
      <c r="G21" s="79">
        <f t="shared" si="0"/>
        <v>0</v>
      </c>
      <c r="H21" s="78">
        <v>12376</v>
      </c>
      <c r="I21" s="78">
        <v>0</v>
      </c>
      <c r="J21" s="78">
        <v>0</v>
      </c>
      <c r="K21" s="78">
        <f t="shared" si="1"/>
        <v>0</v>
      </c>
      <c r="L21" s="78">
        <v>0</v>
      </c>
      <c r="M21" s="78">
        <v>0</v>
      </c>
      <c r="N21" s="78">
        <f t="shared" si="2"/>
        <v>0</v>
      </c>
      <c r="O21" s="79">
        <v>0</v>
      </c>
      <c r="P21" s="79">
        <v>0</v>
      </c>
      <c r="Q21" s="79">
        <v>0</v>
      </c>
      <c r="R21" s="79">
        <v>0</v>
      </c>
      <c r="S21" s="79">
        <f t="shared" si="3"/>
        <v>0</v>
      </c>
      <c r="T21" s="79">
        <f t="shared" si="4"/>
        <v>12376</v>
      </c>
      <c r="U21" s="78">
        <v>0</v>
      </c>
      <c r="V21" s="78">
        <f t="shared" si="5"/>
        <v>12376</v>
      </c>
      <c r="W21" s="79">
        <v>0</v>
      </c>
      <c r="X21" s="78">
        <f t="shared" si="6"/>
        <v>12376</v>
      </c>
    </row>
    <row r="22" spans="1:24" ht="12.75" hidden="1" outlineLevel="1">
      <c r="A22" s="78" t="s">
        <v>1618</v>
      </c>
      <c r="C22" s="79" t="s">
        <v>1619</v>
      </c>
      <c r="D22" s="79" t="s">
        <v>1620</v>
      </c>
      <c r="E22" s="78">
        <v>0</v>
      </c>
      <c r="F22" s="78">
        <v>0</v>
      </c>
      <c r="G22" s="79">
        <f t="shared" si="0"/>
        <v>0</v>
      </c>
      <c r="H22" s="78">
        <v>132309.24</v>
      </c>
      <c r="I22" s="78">
        <v>0</v>
      </c>
      <c r="J22" s="78">
        <v>0</v>
      </c>
      <c r="K22" s="78">
        <f t="shared" si="1"/>
        <v>0</v>
      </c>
      <c r="L22" s="78">
        <v>0</v>
      </c>
      <c r="M22" s="78">
        <v>0</v>
      </c>
      <c r="N22" s="78">
        <f t="shared" si="2"/>
        <v>0</v>
      </c>
      <c r="O22" s="79">
        <v>0</v>
      </c>
      <c r="P22" s="79">
        <v>0</v>
      </c>
      <c r="Q22" s="79">
        <v>0</v>
      </c>
      <c r="R22" s="79">
        <v>0</v>
      </c>
      <c r="S22" s="79">
        <f t="shared" si="3"/>
        <v>0</v>
      </c>
      <c r="T22" s="79">
        <f t="shared" si="4"/>
        <v>132309.24</v>
      </c>
      <c r="U22" s="78">
        <v>0</v>
      </c>
      <c r="V22" s="78">
        <f t="shared" si="5"/>
        <v>132309.24</v>
      </c>
      <c r="W22" s="79">
        <v>640</v>
      </c>
      <c r="X22" s="78">
        <f t="shared" si="6"/>
        <v>132949.24</v>
      </c>
    </row>
    <row r="23" spans="1:24" ht="12.75" hidden="1" outlineLevel="1">
      <c r="A23" s="78" t="s">
        <v>1621</v>
      </c>
      <c r="C23" s="79" t="s">
        <v>1622</v>
      </c>
      <c r="D23" s="79" t="s">
        <v>1623</v>
      </c>
      <c r="E23" s="78">
        <v>0</v>
      </c>
      <c r="F23" s="78">
        <v>0</v>
      </c>
      <c r="G23" s="79">
        <f t="shared" si="0"/>
        <v>0</v>
      </c>
      <c r="H23" s="78">
        <v>0</v>
      </c>
      <c r="I23" s="78">
        <v>0</v>
      </c>
      <c r="J23" s="78">
        <v>0</v>
      </c>
      <c r="K23" s="78">
        <f t="shared" si="1"/>
        <v>0</v>
      </c>
      <c r="L23" s="78">
        <v>0</v>
      </c>
      <c r="M23" s="78">
        <v>0</v>
      </c>
      <c r="N23" s="78">
        <f t="shared" si="2"/>
        <v>0</v>
      </c>
      <c r="O23" s="79">
        <v>0</v>
      </c>
      <c r="P23" s="79">
        <v>0</v>
      </c>
      <c r="Q23" s="79">
        <v>0</v>
      </c>
      <c r="R23" s="79">
        <v>0</v>
      </c>
      <c r="S23" s="79">
        <f t="shared" si="3"/>
        <v>0</v>
      </c>
      <c r="T23" s="79">
        <f t="shared" si="4"/>
        <v>0</v>
      </c>
      <c r="U23" s="78">
        <v>0</v>
      </c>
      <c r="V23" s="78">
        <f t="shared" si="5"/>
        <v>0</v>
      </c>
      <c r="W23" s="79">
        <v>3868.8</v>
      </c>
      <c r="X23" s="78">
        <f t="shared" si="6"/>
        <v>3868.8</v>
      </c>
    </row>
    <row r="24" spans="1:24" ht="12.75" hidden="1" outlineLevel="1">
      <c r="A24" s="78" t="s">
        <v>1624</v>
      </c>
      <c r="C24" s="79" t="s">
        <v>1625</v>
      </c>
      <c r="D24" s="79" t="s">
        <v>1626</v>
      </c>
      <c r="E24" s="78">
        <v>0</v>
      </c>
      <c r="F24" s="78">
        <v>0</v>
      </c>
      <c r="G24" s="79">
        <f t="shared" si="0"/>
        <v>0</v>
      </c>
      <c r="H24" s="78">
        <v>0</v>
      </c>
      <c r="I24" s="78">
        <v>0</v>
      </c>
      <c r="J24" s="78">
        <v>0</v>
      </c>
      <c r="K24" s="78">
        <f t="shared" si="1"/>
        <v>0</v>
      </c>
      <c r="L24" s="78">
        <v>0</v>
      </c>
      <c r="M24" s="78">
        <v>0</v>
      </c>
      <c r="N24" s="78">
        <f t="shared" si="2"/>
        <v>0</v>
      </c>
      <c r="O24" s="79">
        <v>0</v>
      </c>
      <c r="P24" s="79">
        <v>0</v>
      </c>
      <c r="Q24" s="79">
        <v>0</v>
      </c>
      <c r="R24" s="79">
        <v>0</v>
      </c>
      <c r="S24" s="79">
        <f t="shared" si="3"/>
        <v>0</v>
      </c>
      <c r="T24" s="79">
        <f t="shared" si="4"/>
        <v>0</v>
      </c>
      <c r="U24" s="78">
        <v>0</v>
      </c>
      <c r="V24" s="78">
        <f t="shared" si="5"/>
        <v>0</v>
      </c>
      <c r="W24" s="79">
        <v>36892</v>
      </c>
      <c r="X24" s="78">
        <f t="shared" si="6"/>
        <v>36892</v>
      </c>
    </row>
    <row r="25" spans="1:24" ht="12.75" hidden="1" outlineLevel="1">
      <c r="A25" s="78" t="s">
        <v>1627</v>
      </c>
      <c r="C25" s="79" t="s">
        <v>1628</v>
      </c>
      <c r="D25" s="79" t="s">
        <v>1629</v>
      </c>
      <c r="E25" s="78">
        <v>0</v>
      </c>
      <c r="F25" s="78">
        <v>0</v>
      </c>
      <c r="G25" s="79">
        <f t="shared" si="0"/>
        <v>0</v>
      </c>
      <c r="H25" s="78">
        <v>950</v>
      </c>
      <c r="I25" s="78">
        <v>0</v>
      </c>
      <c r="J25" s="78">
        <v>0</v>
      </c>
      <c r="K25" s="78">
        <f t="shared" si="1"/>
        <v>0</v>
      </c>
      <c r="L25" s="78">
        <v>0</v>
      </c>
      <c r="M25" s="78">
        <v>0</v>
      </c>
      <c r="N25" s="78">
        <f t="shared" si="2"/>
        <v>0</v>
      </c>
      <c r="O25" s="79">
        <v>0</v>
      </c>
      <c r="P25" s="79">
        <v>0</v>
      </c>
      <c r="Q25" s="79">
        <v>0</v>
      </c>
      <c r="R25" s="79">
        <v>0</v>
      </c>
      <c r="S25" s="79">
        <f t="shared" si="3"/>
        <v>0</v>
      </c>
      <c r="T25" s="79">
        <f t="shared" si="4"/>
        <v>950</v>
      </c>
      <c r="U25" s="78">
        <v>0</v>
      </c>
      <c r="V25" s="78">
        <f t="shared" si="5"/>
        <v>950</v>
      </c>
      <c r="W25" s="79">
        <v>0</v>
      </c>
      <c r="X25" s="78">
        <f t="shared" si="6"/>
        <v>950</v>
      </c>
    </row>
    <row r="26" spans="1:24" ht="12.75" hidden="1" outlineLevel="1">
      <c r="A26" s="78" t="s">
        <v>1630</v>
      </c>
      <c r="C26" s="79" t="s">
        <v>1631</v>
      </c>
      <c r="D26" s="79" t="s">
        <v>1632</v>
      </c>
      <c r="E26" s="78">
        <v>0</v>
      </c>
      <c r="F26" s="78">
        <v>0</v>
      </c>
      <c r="G26" s="79">
        <f t="shared" si="0"/>
        <v>0</v>
      </c>
      <c r="H26" s="78">
        <v>0</v>
      </c>
      <c r="I26" s="78">
        <v>0</v>
      </c>
      <c r="J26" s="78">
        <v>0</v>
      </c>
      <c r="K26" s="78">
        <f t="shared" si="1"/>
        <v>0</v>
      </c>
      <c r="L26" s="78">
        <v>0</v>
      </c>
      <c r="M26" s="78">
        <v>0</v>
      </c>
      <c r="N26" s="78">
        <f t="shared" si="2"/>
        <v>0</v>
      </c>
      <c r="O26" s="79">
        <v>0</v>
      </c>
      <c r="P26" s="79">
        <v>0</v>
      </c>
      <c r="Q26" s="79">
        <v>0</v>
      </c>
      <c r="R26" s="79">
        <v>0</v>
      </c>
      <c r="S26" s="79">
        <f t="shared" si="3"/>
        <v>0</v>
      </c>
      <c r="T26" s="79">
        <f t="shared" si="4"/>
        <v>0</v>
      </c>
      <c r="U26" s="78">
        <v>0</v>
      </c>
      <c r="V26" s="78">
        <f t="shared" si="5"/>
        <v>0</v>
      </c>
      <c r="W26" s="79">
        <v>6012.33</v>
      </c>
      <c r="X26" s="78">
        <f t="shared" si="6"/>
        <v>6012.33</v>
      </c>
    </row>
    <row r="27" spans="1:24" ht="12.75" hidden="1" outlineLevel="1">
      <c r="A27" s="78" t="s">
        <v>1633</v>
      </c>
      <c r="C27" s="79" t="s">
        <v>1634</v>
      </c>
      <c r="D27" s="79" t="s">
        <v>1635</v>
      </c>
      <c r="E27" s="78">
        <v>-0.01</v>
      </c>
      <c r="F27" s="78">
        <v>0</v>
      </c>
      <c r="G27" s="79">
        <f t="shared" si="0"/>
        <v>-0.01</v>
      </c>
      <c r="H27" s="78">
        <v>0</v>
      </c>
      <c r="I27" s="78">
        <v>0</v>
      </c>
      <c r="J27" s="78">
        <v>0</v>
      </c>
      <c r="K27" s="78">
        <f t="shared" si="1"/>
        <v>0</v>
      </c>
      <c r="L27" s="78">
        <v>0</v>
      </c>
      <c r="M27" s="78">
        <v>0</v>
      </c>
      <c r="N27" s="78">
        <f t="shared" si="2"/>
        <v>0</v>
      </c>
      <c r="O27" s="79">
        <v>0</v>
      </c>
      <c r="P27" s="79">
        <v>0</v>
      </c>
      <c r="Q27" s="79">
        <v>0</v>
      </c>
      <c r="R27" s="79">
        <v>0</v>
      </c>
      <c r="S27" s="79">
        <f t="shared" si="3"/>
        <v>0</v>
      </c>
      <c r="T27" s="79">
        <f t="shared" si="4"/>
        <v>-0.01</v>
      </c>
      <c r="U27" s="78">
        <v>0</v>
      </c>
      <c r="V27" s="78">
        <f t="shared" si="5"/>
        <v>-0.01</v>
      </c>
      <c r="W27" s="79">
        <v>0</v>
      </c>
      <c r="X27" s="78">
        <f t="shared" si="6"/>
        <v>-0.01</v>
      </c>
    </row>
    <row r="28" spans="1:24" ht="12.75" hidden="1" outlineLevel="1">
      <c r="A28" s="78" t="s">
        <v>1636</v>
      </c>
      <c r="C28" s="79" t="s">
        <v>1637</v>
      </c>
      <c r="D28" s="79" t="s">
        <v>1638</v>
      </c>
      <c r="E28" s="78">
        <v>0.01</v>
      </c>
      <c r="F28" s="78">
        <v>0</v>
      </c>
      <c r="G28" s="79">
        <f t="shared" si="0"/>
        <v>0.01</v>
      </c>
      <c r="H28" s="78">
        <v>0</v>
      </c>
      <c r="I28" s="78">
        <v>0</v>
      </c>
      <c r="J28" s="78">
        <v>0</v>
      </c>
      <c r="K28" s="78">
        <f t="shared" si="1"/>
        <v>0</v>
      </c>
      <c r="L28" s="78">
        <v>0</v>
      </c>
      <c r="M28" s="78">
        <v>0</v>
      </c>
      <c r="N28" s="78">
        <f t="shared" si="2"/>
        <v>0</v>
      </c>
      <c r="O28" s="79">
        <v>0</v>
      </c>
      <c r="P28" s="79">
        <v>0</v>
      </c>
      <c r="Q28" s="79">
        <v>0</v>
      </c>
      <c r="R28" s="79">
        <v>0</v>
      </c>
      <c r="S28" s="79">
        <f t="shared" si="3"/>
        <v>0</v>
      </c>
      <c r="T28" s="79">
        <f t="shared" si="4"/>
        <v>0.01</v>
      </c>
      <c r="U28" s="78">
        <v>0</v>
      </c>
      <c r="V28" s="78">
        <f t="shared" si="5"/>
        <v>0.01</v>
      </c>
      <c r="W28" s="79">
        <v>0</v>
      </c>
      <c r="X28" s="78">
        <f t="shared" si="6"/>
        <v>0.01</v>
      </c>
    </row>
    <row r="29" spans="1:25" ht="12" customHeight="1" collapsed="1">
      <c r="A29" s="124" t="s">
        <v>1639</v>
      </c>
      <c r="B29" s="125"/>
      <c r="C29" s="124" t="s">
        <v>1640</v>
      </c>
      <c r="D29" s="126"/>
      <c r="E29" s="98">
        <v>0</v>
      </c>
      <c r="F29" s="98">
        <v>377658219.91</v>
      </c>
      <c r="G29" s="127">
        <f>E29+F29</f>
        <v>377658219.91</v>
      </c>
      <c r="H29" s="127">
        <v>152493.99</v>
      </c>
      <c r="I29" s="127">
        <v>0</v>
      </c>
      <c r="J29" s="127">
        <v>0</v>
      </c>
      <c r="K29" s="127">
        <f>J29+I29</f>
        <v>0</v>
      </c>
      <c r="L29" s="127">
        <v>0</v>
      </c>
      <c r="M29" s="127">
        <v>0</v>
      </c>
      <c r="N29" s="127">
        <f>L29+M29</f>
        <v>0</v>
      </c>
      <c r="O29" s="127">
        <v>0</v>
      </c>
      <c r="P29" s="127">
        <v>0</v>
      </c>
      <c r="Q29" s="127">
        <v>0</v>
      </c>
      <c r="R29" s="127">
        <v>0</v>
      </c>
      <c r="S29" s="127">
        <f>O29+P29+Q29+R29</f>
        <v>0</v>
      </c>
      <c r="T29" s="127">
        <f>G29+H29+K29+N29+S29</f>
        <v>377810713.90000004</v>
      </c>
      <c r="U29" s="128">
        <v>0</v>
      </c>
      <c r="V29" s="128">
        <f>T29+U29</f>
        <v>377810713.90000004</v>
      </c>
      <c r="W29" s="128">
        <v>491202.05</v>
      </c>
      <c r="X29" s="128">
        <f>V29+W29</f>
        <v>378301915.95000005</v>
      </c>
      <c r="Y29" s="124"/>
    </row>
    <row r="30" spans="1:24" ht="12.75" hidden="1" outlineLevel="1">
      <c r="A30" s="78" t="s">
        <v>1641</v>
      </c>
      <c r="C30" s="79" t="s">
        <v>1642</v>
      </c>
      <c r="D30" s="79" t="s">
        <v>1643</v>
      </c>
      <c r="E30" s="78">
        <v>0</v>
      </c>
      <c r="F30" s="78">
        <v>0</v>
      </c>
      <c r="G30" s="79">
        <f aca="true" t="shared" si="7" ref="G30:G41">E30+F30</f>
        <v>0</v>
      </c>
      <c r="H30" s="78">
        <v>4580943.24</v>
      </c>
      <c r="I30" s="78">
        <v>0</v>
      </c>
      <c r="J30" s="78">
        <v>0</v>
      </c>
      <c r="K30" s="78">
        <f aca="true" t="shared" si="8" ref="K30:K41">J30+I30</f>
        <v>0</v>
      </c>
      <c r="L30" s="78">
        <v>0</v>
      </c>
      <c r="M30" s="78">
        <v>0</v>
      </c>
      <c r="N30" s="78">
        <f aca="true" t="shared" si="9" ref="N30:N41">L30+M30</f>
        <v>0</v>
      </c>
      <c r="O30" s="79">
        <v>0</v>
      </c>
      <c r="P30" s="79">
        <v>0</v>
      </c>
      <c r="Q30" s="79">
        <v>0</v>
      </c>
      <c r="R30" s="79">
        <v>0</v>
      </c>
      <c r="S30" s="79">
        <f aca="true" t="shared" si="10" ref="S30:S41">O30+P30+Q30+R30</f>
        <v>0</v>
      </c>
      <c r="T30" s="79">
        <f aca="true" t="shared" si="11" ref="T30:T41">G30+H30+K30+N30+S30</f>
        <v>4580943.24</v>
      </c>
      <c r="U30" s="78">
        <v>0</v>
      </c>
      <c r="V30" s="78">
        <f aca="true" t="shared" si="12" ref="V30:V41">T30+U30</f>
        <v>4580943.24</v>
      </c>
      <c r="W30" s="79">
        <v>66578136.38</v>
      </c>
      <c r="X30" s="78">
        <f aca="true" t="shared" si="13" ref="X30:X41">V30+W30</f>
        <v>71159079.62</v>
      </c>
    </row>
    <row r="31" spans="1:24" ht="12.75" hidden="1" outlineLevel="1">
      <c r="A31" s="78" t="s">
        <v>1644</v>
      </c>
      <c r="C31" s="79" t="s">
        <v>1645</v>
      </c>
      <c r="D31" s="79" t="s">
        <v>1646</v>
      </c>
      <c r="E31" s="78">
        <v>0</v>
      </c>
      <c r="F31" s="78">
        <v>0</v>
      </c>
      <c r="G31" s="79">
        <f t="shared" si="7"/>
        <v>0</v>
      </c>
      <c r="H31" s="78">
        <v>28292882.57</v>
      </c>
      <c r="I31" s="78">
        <v>0</v>
      </c>
      <c r="J31" s="78">
        <v>0</v>
      </c>
      <c r="K31" s="78">
        <f t="shared" si="8"/>
        <v>0</v>
      </c>
      <c r="L31" s="78">
        <v>0</v>
      </c>
      <c r="M31" s="78">
        <v>0</v>
      </c>
      <c r="N31" s="78">
        <f t="shared" si="9"/>
        <v>0</v>
      </c>
      <c r="O31" s="79">
        <v>0</v>
      </c>
      <c r="P31" s="79">
        <v>0</v>
      </c>
      <c r="Q31" s="79">
        <v>0</v>
      </c>
      <c r="R31" s="79">
        <v>0</v>
      </c>
      <c r="S31" s="79">
        <f t="shared" si="10"/>
        <v>0</v>
      </c>
      <c r="T31" s="79">
        <f t="shared" si="11"/>
        <v>28292882.57</v>
      </c>
      <c r="U31" s="78">
        <v>0</v>
      </c>
      <c r="V31" s="78">
        <f t="shared" si="12"/>
        <v>28292882.57</v>
      </c>
      <c r="W31" s="79">
        <v>15199473.94</v>
      </c>
      <c r="X31" s="78">
        <f t="shared" si="13"/>
        <v>43492356.51</v>
      </c>
    </row>
    <row r="32" spans="1:24" ht="12.75" hidden="1" outlineLevel="1">
      <c r="A32" s="78" t="s">
        <v>1647</v>
      </c>
      <c r="C32" s="79" t="s">
        <v>1648</v>
      </c>
      <c r="D32" s="79" t="s">
        <v>1649</v>
      </c>
      <c r="E32" s="78">
        <v>0</v>
      </c>
      <c r="F32" s="78">
        <v>0</v>
      </c>
      <c r="G32" s="79">
        <f t="shared" si="7"/>
        <v>0</v>
      </c>
      <c r="H32" s="78">
        <v>3923439.52</v>
      </c>
      <c r="I32" s="78">
        <v>0</v>
      </c>
      <c r="J32" s="78">
        <v>0</v>
      </c>
      <c r="K32" s="78">
        <f t="shared" si="8"/>
        <v>0</v>
      </c>
      <c r="L32" s="78">
        <v>0</v>
      </c>
      <c r="M32" s="78">
        <v>0</v>
      </c>
      <c r="N32" s="78">
        <f t="shared" si="9"/>
        <v>0</v>
      </c>
      <c r="O32" s="79">
        <v>0</v>
      </c>
      <c r="P32" s="79">
        <v>0</v>
      </c>
      <c r="Q32" s="79">
        <v>0</v>
      </c>
      <c r="R32" s="79">
        <v>0</v>
      </c>
      <c r="S32" s="79">
        <f t="shared" si="10"/>
        <v>0</v>
      </c>
      <c r="T32" s="79">
        <f t="shared" si="11"/>
        <v>3923439.52</v>
      </c>
      <c r="U32" s="78">
        <v>0</v>
      </c>
      <c r="V32" s="78">
        <f t="shared" si="12"/>
        <v>3923439.52</v>
      </c>
      <c r="W32" s="79">
        <v>517559.92</v>
      </c>
      <c r="X32" s="78">
        <f t="shared" si="13"/>
        <v>4440999.44</v>
      </c>
    </row>
    <row r="33" spans="1:24" ht="12.75" hidden="1" outlineLevel="1">
      <c r="A33" s="78" t="s">
        <v>1650</v>
      </c>
      <c r="C33" s="79" t="s">
        <v>1651</v>
      </c>
      <c r="D33" s="79" t="s">
        <v>1652</v>
      </c>
      <c r="E33" s="78">
        <v>0</v>
      </c>
      <c r="F33" s="78">
        <v>0</v>
      </c>
      <c r="G33" s="79">
        <f t="shared" si="7"/>
        <v>0</v>
      </c>
      <c r="H33" s="78">
        <v>1818254.57</v>
      </c>
      <c r="I33" s="78">
        <v>0</v>
      </c>
      <c r="J33" s="78">
        <v>0</v>
      </c>
      <c r="K33" s="78">
        <f t="shared" si="8"/>
        <v>0</v>
      </c>
      <c r="L33" s="78">
        <v>0</v>
      </c>
      <c r="M33" s="78">
        <v>0</v>
      </c>
      <c r="N33" s="78">
        <f t="shared" si="9"/>
        <v>0</v>
      </c>
      <c r="O33" s="79">
        <v>0</v>
      </c>
      <c r="P33" s="79">
        <v>0</v>
      </c>
      <c r="Q33" s="79">
        <v>0</v>
      </c>
      <c r="R33" s="79">
        <v>0</v>
      </c>
      <c r="S33" s="79">
        <f t="shared" si="10"/>
        <v>0</v>
      </c>
      <c r="T33" s="79">
        <f t="shared" si="11"/>
        <v>1818254.57</v>
      </c>
      <c r="U33" s="78">
        <v>0</v>
      </c>
      <c r="V33" s="78">
        <f t="shared" si="12"/>
        <v>1818254.57</v>
      </c>
      <c r="W33" s="79">
        <v>96466.04</v>
      </c>
      <c r="X33" s="78">
        <f t="shared" si="13"/>
        <v>1914720.61</v>
      </c>
    </row>
    <row r="34" spans="1:24" ht="12.75" hidden="1" outlineLevel="1">
      <c r="A34" s="78" t="s">
        <v>1653</v>
      </c>
      <c r="C34" s="79" t="s">
        <v>1654</v>
      </c>
      <c r="D34" s="79" t="s">
        <v>1655</v>
      </c>
      <c r="E34" s="78">
        <v>0</v>
      </c>
      <c r="F34" s="78">
        <v>0</v>
      </c>
      <c r="G34" s="79">
        <f t="shared" si="7"/>
        <v>0</v>
      </c>
      <c r="H34" s="78">
        <v>1146333.06</v>
      </c>
      <c r="I34" s="78">
        <v>0</v>
      </c>
      <c r="J34" s="78">
        <v>0</v>
      </c>
      <c r="K34" s="78">
        <f t="shared" si="8"/>
        <v>0</v>
      </c>
      <c r="L34" s="78">
        <v>0</v>
      </c>
      <c r="M34" s="78">
        <v>0</v>
      </c>
      <c r="N34" s="78">
        <f t="shared" si="9"/>
        <v>0</v>
      </c>
      <c r="O34" s="79">
        <v>0</v>
      </c>
      <c r="P34" s="79">
        <v>0</v>
      </c>
      <c r="Q34" s="79">
        <v>0</v>
      </c>
      <c r="R34" s="79">
        <v>0</v>
      </c>
      <c r="S34" s="79">
        <f t="shared" si="10"/>
        <v>0</v>
      </c>
      <c r="T34" s="79">
        <f t="shared" si="11"/>
        <v>1146333.06</v>
      </c>
      <c r="U34" s="78">
        <v>0</v>
      </c>
      <c r="V34" s="78">
        <f t="shared" si="12"/>
        <v>1146333.06</v>
      </c>
      <c r="W34" s="79">
        <v>16988.9</v>
      </c>
      <c r="X34" s="78">
        <f t="shared" si="13"/>
        <v>1163321.96</v>
      </c>
    </row>
    <row r="35" spans="1:24" ht="12.75" hidden="1" outlineLevel="1">
      <c r="A35" s="78" t="s">
        <v>1656</v>
      </c>
      <c r="C35" s="79" t="s">
        <v>1657</v>
      </c>
      <c r="D35" s="79" t="s">
        <v>1658</v>
      </c>
      <c r="E35" s="78">
        <v>0</v>
      </c>
      <c r="F35" s="78">
        <v>0</v>
      </c>
      <c r="G35" s="79">
        <f t="shared" si="7"/>
        <v>0</v>
      </c>
      <c r="H35" s="78">
        <v>1669586.38</v>
      </c>
      <c r="I35" s="78">
        <v>0</v>
      </c>
      <c r="J35" s="78">
        <v>0</v>
      </c>
      <c r="K35" s="78">
        <f t="shared" si="8"/>
        <v>0</v>
      </c>
      <c r="L35" s="78">
        <v>0</v>
      </c>
      <c r="M35" s="78">
        <v>0</v>
      </c>
      <c r="N35" s="78">
        <f t="shared" si="9"/>
        <v>0</v>
      </c>
      <c r="O35" s="79">
        <v>0</v>
      </c>
      <c r="P35" s="79">
        <v>0</v>
      </c>
      <c r="Q35" s="79">
        <v>0</v>
      </c>
      <c r="R35" s="79">
        <v>0</v>
      </c>
      <c r="S35" s="79">
        <f t="shared" si="10"/>
        <v>0</v>
      </c>
      <c r="T35" s="79">
        <f t="shared" si="11"/>
        <v>1669586.38</v>
      </c>
      <c r="U35" s="78">
        <v>0</v>
      </c>
      <c r="V35" s="78">
        <f t="shared" si="12"/>
        <v>1669586.38</v>
      </c>
      <c r="W35" s="79">
        <v>429092.94</v>
      </c>
      <c r="X35" s="78">
        <f t="shared" si="13"/>
        <v>2098679.32</v>
      </c>
    </row>
    <row r="36" spans="1:24" ht="12.75" hidden="1" outlineLevel="1">
      <c r="A36" s="78" t="s">
        <v>1659</v>
      </c>
      <c r="C36" s="79" t="s">
        <v>1660</v>
      </c>
      <c r="D36" s="79" t="s">
        <v>1661</v>
      </c>
      <c r="E36" s="78">
        <v>0</v>
      </c>
      <c r="F36" s="78">
        <v>0</v>
      </c>
      <c r="G36" s="79">
        <f t="shared" si="7"/>
        <v>0</v>
      </c>
      <c r="H36" s="78">
        <v>395995</v>
      </c>
      <c r="I36" s="78">
        <v>0</v>
      </c>
      <c r="J36" s="78">
        <v>0</v>
      </c>
      <c r="K36" s="78">
        <f t="shared" si="8"/>
        <v>0</v>
      </c>
      <c r="L36" s="78">
        <v>0</v>
      </c>
      <c r="M36" s="78">
        <v>0</v>
      </c>
      <c r="N36" s="78">
        <f t="shared" si="9"/>
        <v>0</v>
      </c>
      <c r="O36" s="79">
        <v>0</v>
      </c>
      <c r="P36" s="79">
        <v>0</v>
      </c>
      <c r="Q36" s="79">
        <v>0</v>
      </c>
      <c r="R36" s="79">
        <v>0</v>
      </c>
      <c r="S36" s="79">
        <f t="shared" si="10"/>
        <v>0</v>
      </c>
      <c r="T36" s="79">
        <f t="shared" si="11"/>
        <v>395995</v>
      </c>
      <c r="U36" s="78">
        <v>0</v>
      </c>
      <c r="V36" s="78">
        <f t="shared" si="12"/>
        <v>395995</v>
      </c>
      <c r="W36" s="79">
        <v>17900</v>
      </c>
      <c r="X36" s="78">
        <f t="shared" si="13"/>
        <v>413895</v>
      </c>
    </row>
    <row r="37" spans="1:24" ht="12.75" hidden="1" outlineLevel="1">
      <c r="A37" s="78" t="s">
        <v>1662</v>
      </c>
      <c r="C37" s="79" t="s">
        <v>1663</v>
      </c>
      <c r="D37" s="79" t="s">
        <v>1664</v>
      </c>
      <c r="E37" s="78">
        <v>0</v>
      </c>
      <c r="F37" s="78">
        <v>0</v>
      </c>
      <c r="G37" s="79">
        <f t="shared" si="7"/>
        <v>0</v>
      </c>
      <c r="H37" s="78">
        <v>40112.89</v>
      </c>
      <c r="I37" s="78">
        <v>0</v>
      </c>
      <c r="J37" s="78">
        <v>0</v>
      </c>
      <c r="K37" s="78">
        <f t="shared" si="8"/>
        <v>0</v>
      </c>
      <c r="L37" s="78">
        <v>0</v>
      </c>
      <c r="M37" s="78">
        <v>0</v>
      </c>
      <c r="N37" s="78">
        <f t="shared" si="9"/>
        <v>0</v>
      </c>
      <c r="O37" s="79">
        <v>0</v>
      </c>
      <c r="P37" s="79">
        <v>0</v>
      </c>
      <c r="Q37" s="79">
        <v>0</v>
      </c>
      <c r="R37" s="79">
        <v>0</v>
      </c>
      <c r="S37" s="79">
        <f t="shared" si="10"/>
        <v>0</v>
      </c>
      <c r="T37" s="79">
        <f t="shared" si="11"/>
        <v>40112.89</v>
      </c>
      <c r="U37" s="78">
        <v>0</v>
      </c>
      <c r="V37" s="78">
        <f t="shared" si="12"/>
        <v>40112.89</v>
      </c>
      <c r="W37" s="79">
        <v>827918.1</v>
      </c>
      <c r="X37" s="78">
        <f t="shared" si="13"/>
        <v>868030.99</v>
      </c>
    </row>
    <row r="38" spans="1:24" ht="12.75" hidden="1" outlineLevel="1">
      <c r="A38" s="78" t="s">
        <v>1665</v>
      </c>
      <c r="C38" s="79" t="s">
        <v>1666</v>
      </c>
      <c r="D38" s="79" t="s">
        <v>1667</v>
      </c>
      <c r="E38" s="78">
        <v>0</v>
      </c>
      <c r="F38" s="78">
        <v>0</v>
      </c>
      <c r="G38" s="79">
        <f t="shared" si="7"/>
        <v>0</v>
      </c>
      <c r="H38" s="78">
        <v>245730.4</v>
      </c>
      <c r="I38" s="78">
        <v>0</v>
      </c>
      <c r="J38" s="78">
        <v>0</v>
      </c>
      <c r="K38" s="78">
        <f t="shared" si="8"/>
        <v>0</v>
      </c>
      <c r="L38" s="78">
        <v>0</v>
      </c>
      <c r="M38" s="78">
        <v>0</v>
      </c>
      <c r="N38" s="78">
        <f t="shared" si="9"/>
        <v>0</v>
      </c>
      <c r="O38" s="79">
        <v>0</v>
      </c>
      <c r="P38" s="79">
        <v>0</v>
      </c>
      <c r="Q38" s="79">
        <v>0</v>
      </c>
      <c r="R38" s="79">
        <v>0</v>
      </c>
      <c r="S38" s="79">
        <f t="shared" si="10"/>
        <v>0</v>
      </c>
      <c r="T38" s="79">
        <f t="shared" si="11"/>
        <v>245730.4</v>
      </c>
      <c r="U38" s="78">
        <v>0</v>
      </c>
      <c r="V38" s="78">
        <f t="shared" si="12"/>
        <v>245730.4</v>
      </c>
      <c r="W38" s="79">
        <v>310886.99</v>
      </c>
      <c r="X38" s="78">
        <f t="shared" si="13"/>
        <v>556617.39</v>
      </c>
    </row>
    <row r="39" spans="1:24" ht="12.75" hidden="1" outlineLevel="1">
      <c r="A39" s="78" t="s">
        <v>1668</v>
      </c>
      <c r="C39" s="79" t="s">
        <v>1669</v>
      </c>
      <c r="D39" s="79" t="s">
        <v>1670</v>
      </c>
      <c r="E39" s="78">
        <v>0</v>
      </c>
      <c r="F39" s="78">
        <v>0</v>
      </c>
      <c r="G39" s="79">
        <f t="shared" si="7"/>
        <v>0</v>
      </c>
      <c r="H39" s="78">
        <v>600557.8</v>
      </c>
      <c r="I39" s="78">
        <v>0</v>
      </c>
      <c r="J39" s="78">
        <v>0</v>
      </c>
      <c r="K39" s="78">
        <f t="shared" si="8"/>
        <v>0</v>
      </c>
      <c r="L39" s="78">
        <v>0</v>
      </c>
      <c r="M39" s="78">
        <v>0</v>
      </c>
      <c r="N39" s="78">
        <f t="shared" si="9"/>
        <v>0</v>
      </c>
      <c r="O39" s="79">
        <v>0</v>
      </c>
      <c r="P39" s="79">
        <v>0</v>
      </c>
      <c r="Q39" s="79">
        <v>0</v>
      </c>
      <c r="R39" s="79">
        <v>0</v>
      </c>
      <c r="S39" s="79">
        <f t="shared" si="10"/>
        <v>0</v>
      </c>
      <c r="T39" s="79">
        <f t="shared" si="11"/>
        <v>600557.8</v>
      </c>
      <c r="U39" s="78">
        <v>0</v>
      </c>
      <c r="V39" s="78">
        <f t="shared" si="12"/>
        <v>600557.8</v>
      </c>
      <c r="W39" s="79">
        <v>279986.41</v>
      </c>
      <c r="X39" s="78">
        <f t="shared" si="13"/>
        <v>880544.21</v>
      </c>
    </row>
    <row r="40" spans="1:24" ht="12.75" hidden="1" outlineLevel="1">
      <c r="A40" s="78" t="s">
        <v>1671</v>
      </c>
      <c r="C40" s="79" t="s">
        <v>1672</v>
      </c>
      <c r="D40" s="79" t="s">
        <v>1673</v>
      </c>
      <c r="E40" s="78">
        <v>0</v>
      </c>
      <c r="F40" s="78">
        <v>0</v>
      </c>
      <c r="G40" s="79">
        <f t="shared" si="7"/>
        <v>0</v>
      </c>
      <c r="H40" s="78">
        <v>1373267.03</v>
      </c>
      <c r="I40" s="78">
        <v>0</v>
      </c>
      <c r="J40" s="78">
        <v>0</v>
      </c>
      <c r="K40" s="78">
        <f t="shared" si="8"/>
        <v>0</v>
      </c>
      <c r="L40" s="78">
        <v>0</v>
      </c>
      <c r="M40" s="78">
        <v>0</v>
      </c>
      <c r="N40" s="78">
        <f t="shared" si="9"/>
        <v>0</v>
      </c>
      <c r="O40" s="79">
        <v>0</v>
      </c>
      <c r="P40" s="79">
        <v>0</v>
      </c>
      <c r="Q40" s="79">
        <v>0</v>
      </c>
      <c r="R40" s="79">
        <v>0</v>
      </c>
      <c r="S40" s="79">
        <f t="shared" si="10"/>
        <v>0</v>
      </c>
      <c r="T40" s="79">
        <f t="shared" si="11"/>
        <v>1373267.03</v>
      </c>
      <c r="U40" s="78">
        <v>0</v>
      </c>
      <c r="V40" s="78">
        <f t="shared" si="12"/>
        <v>1373267.03</v>
      </c>
      <c r="W40" s="79">
        <v>141408.18</v>
      </c>
      <c r="X40" s="78">
        <f t="shared" si="13"/>
        <v>1514675.21</v>
      </c>
    </row>
    <row r="41" spans="1:24" ht="12.75" hidden="1" outlineLevel="1">
      <c r="A41" s="78" t="s">
        <v>1674</v>
      </c>
      <c r="C41" s="79" t="s">
        <v>1675</v>
      </c>
      <c r="D41" s="79" t="s">
        <v>1676</v>
      </c>
      <c r="E41" s="78">
        <v>0</v>
      </c>
      <c r="F41" s="78">
        <v>0</v>
      </c>
      <c r="G41" s="79">
        <f t="shared" si="7"/>
        <v>0</v>
      </c>
      <c r="H41" s="78">
        <v>0</v>
      </c>
      <c r="I41" s="78">
        <v>0</v>
      </c>
      <c r="J41" s="78">
        <v>0</v>
      </c>
      <c r="K41" s="78">
        <f t="shared" si="8"/>
        <v>0</v>
      </c>
      <c r="L41" s="78">
        <v>0</v>
      </c>
      <c r="M41" s="78">
        <v>0</v>
      </c>
      <c r="N41" s="78">
        <f t="shared" si="9"/>
        <v>0</v>
      </c>
      <c r="O41" s="79">
        <v>0</v>
      </c>
      <c r="P41" s="79">
        <v>0</v>
      </c>
      <c r="Q41" s="79">
        <v>0</v>
      </c>
      <c r="R41" s="79">
        <v>0</v>
      </c>
      <c r="S41" s="79">
        <f t="shared" si="10"/>
        <v>0</v>
      </c>
      <c r="T41" s="79">
        <f t="shared" si="11"/>
        <v>0</v>
      </c>
      <c r="U41" s="78">
        <v>0</v>
      </c>
      <c r="V41" s="78">
        <f t="shared" si="12"/>
        <v>0</v>
      </c>
      <c r="W41" s="79">
        <v>-6000</v>
      </c>
      <c r="X41" s="78">
        <f t="shared" si="13"/>
        <v>-6000</v>
      </c>
    </row>
    <row r="42" spans="1:25" ht="12" customHeight="1" collapsed="1">
      <c r="A42" s="124" t="s">
        <v>1677</v>
      </c>
      <c r="B42" s="125"/>
      <c r="C42" s="124" t="s">
        <v>1678</v>
      </c>
      <c r="D42" s="126"/>
      <c r="E42" s="98">
        <v>0</v>
      </c>
      <c r="F42" s="98">
        <v>60304313.74</v>
      </c>
      <c r="G42" s="129">
        <f>E42+F42</f>
        <v>60304313.74</v>
      </c>
      <c r="H42" s="129">
        <v>44087102.46000001</v>
      </c>
      <c r="I42" s="129">
        <v>0</v>
      </c>
      <c r="J42" s="129">
        <v>0</v>
      </c>
      <c r="K42" s="129">
        <f>J42+I42</f>
        <v>0</v>
      </c>
      <c r="L42" s="129">
        <v>0</v>
      </c>
      <c r="M42" s="129">
        <v>0</v>
      </c>
      <c r="N42" s="129">
        <f>L42+M42</f>
        <v>0</v>
      </c>
      <c r="O42" s="129">
        <v>0</v>
      </c>
      <c r="P42" s="129">
        <v>0</v>
      </c>
      <c r="Q42" s="129">
        <v>0</v>
      </c>
      <c r="R42" s="129">
        <v>0</v>
      </c>
      <c r="S42" s="129">
        <f>O42+P42+Q42+R42</f>
        <v>0</v>
      </c>
      <c r="T42" s="129">
        <f>G42+H42+K42+N42+S42</f>
        <v>104391416.20000002</v>
      </c>
      <c r="U42" s="98">
        <v>0</v>
      </c>
      <c r="V42" s="98">
        <f>T42+U42</f>
        <v>104391416.20000002</v>
      </c>
      <c r="W42" s="98">
        <v>84409817.80000001</v>
      </c>
      <c r="X42" s="98">
        <f>V42+W42</f>
        <v>188801234.00000003</v>
      </c>
      <c r="Y42" s="124"/>
    </row>
    <row r="43" spans="1:25" ht="15.75">
      <c r="A43" s="130"/>
      <c r="B43" s="131"/>
      <c r="C43" s="132" t="s">
        <v>1679</v>
      </c>
      <c r="D43" s="133"/>
      <c r="E43" s="46">
        <f aca="true" t="shared" si="14" ref="E43:X43">E29-E42</f>
        <v>0</v>
      </c>
      <c r="F43" s="46">
        <f>F29-F42</f>
        <v>317353906.17</v>
      </c>
      <c r="G43" s="134">
        <f t="shared" si="14"/>
        <v>317353906.17</v>
      </c>
      <c r="H43" s="134">
        <f t="shared" si="14"/>
        <v>-43934608.470000006</v>
      </c>
      <c r="I43" s="134">
        <f t="shared" si="14"/>
        <v>0</v>
      </c>
      <c r="J43" s="134">
        <f t="shared" si="14"/>
        <v>0</v>
      </c>
      <c r="K43" s="134">
        <f t="shared" si="14"/>
        <v>0</v>
      </c>
      <c r="L43" s="134">
        <f t="shared" si="14"/>
        <v>0</v>
      </c>
      <c r="M43" s="134">
        <f t="shared" si="14"/>
        <v>0</v>
      </c>
      <c r="N43" s="134">
        <f t="shared" si="14"/>
        <v>0</v>
      </c>
      <c r="O43" s="134">
        <f t="shared" si="14"/>
        <v>0</v>
      </c>
      <c r="P43" s="134">
        <f t="shared" si="14"/>
        <v>0</v>
      </c>
      <c r="Q43" s="134">
        <f t="shared" si="14"/>
        <v>0</v>
      </c>
      <c r="R43" s="134">
        <f t="shared" si="14"/>
        <v>0</v>
      </c>
      <c r="S43" s="134">
        <f t="shared" si="14"/>
        <v>0</v>
      </c>
      <c r="T43" s="134">
        <f t="shared" si="14"/>
        <v>273419297.70000005</v>
      </c>
      <c r="U43" s="46">
        <f>U29-U42</f>
        <v>0</v>
      </c>
      <c r="V43" s="46">
        <f t="shared" si="14"/>
        <v>273419297.70000005</v>
      </c>
      <c r="W43" s="46">
        <f t="shared" si="14"/>
        <v>-83918615.75000001</v>
      </c>
      <c r="X43" s="46">
        <f t="shared" si="14"/>
        <v>189500681.95000002</v>
      </c>
      <c r="Y43" s="120"/>
    </row>
    <row r="44" spans="2:24" ht="12" customHeight="1">
      <c r="B44" s="125"/>
      <c r="C44" s="124"/>
      <c r="D44" s="126"/>
      <c r="E44" s="98"/>
      <c r="F44" s="98"/>
      <c r="G44" s="129"/>
      <c r="H44" s="129"/>
      <c r="I44" s="129"/>
      <c r="J44" s="129"/>
      <c r="K44" s="129"/>
      <c r="L44" s="129"/>
      <c r="M44" s="129"/>
      <c r="N44" s="129"/>
      <c r="O44" s="129"/>
      <c r="P44" s="129"/>
      <c r="Q44" s="129"/>
      <c r="R44" s="129"/>
      <c r="S44" s="129"/>
      <c r="T44" s="129"/>
      <c r="U44" s="98"/>
      <c r="V44" s="98"/>
      <c r="W44" s="98"/>
      <c r="X44" s="98"/>
    </row>
    <row r="45" spans="1:24" ht="12.75" hidden="1" outlineLevel="1">
      <c r="A45" s="78" t="s">
        <v>1680</v>
      </c>
      <c r="C45" s="79" t="s">
        <v>2757</v>
      </c>
      <c r="D45" s="79" t="s">
        <v>2758</v>
      </c>
      <c r="E45" s="78">
        <v>-1803.24</v>
      </c>
      <c r="F45" s="78">
        <v>0</v>
      </c>
      <c r="G45" s="135">
        <f aca="true" t="shared" si="15" ref="G45:G61">E45+F45</f>
        <v>-1803.24</v>
      </c>
      <c r="H45" s="136">
        <v>0</v>
      </c>
      <c r="I45" s="136">
        <v>0</v>
      </c>
      <c r="J45" s="136">
        <v>0</v>
      </c>
      <c r="K45" s="136">
        <f aca="true" t="shared" si="16" ref="K45:K61">J45+I45</f>
        <v>0</v>
      </c>
      <c r="L45" s="136">
        <v>0</v>
      </c>
      <c r="M45" s="136">
        <v>0</v>
      </c>
      <c r="N45" s="136">
        <f aca="true" t="shared" si="17" ref="N45:N61">L45+M45</f>
        <v>0</v>
      </c>
      <c r="O45" s="135">
        <v>0</v>
      </c>
      <c r="P45" s="135">
        <v>0</v>
      </c>
      <c r="Q45" s="135">
        <v>0</v>
      </c>
      <c r="R45" s="135">
        <v>0</v>
      </c>
      <c r="S45" s="135">
        <f>O45+P45+Q45+R45</f>
        <v>0</v>
      </c>
      <c r="T45" s="135">
        <f>G45+H45+K45+N45+S45</f>
        <v>-1803.24</v>
      </c>
      <c r="U45" s="78">
        <v>0</v>
      </c>
      <c r="V45" s="78">
        <f aca="true" t="shared" si="18" ref="V45:V61">T45+U45</f>
        <v>-1803.24</v>
      </c>
      <c r="W45" s="79">
        <v>0</v>
      </c>
      <c r="X45" s="78">
        <f aca="true" t="shared" si="19" ref="X45:X61">V45+W45</f>
        <v>-1803.24</v>
      </c>
    </row>
    <row r="46" spans="1:24" ht="12.75" hidden="1" outlineLevel="1">
      <c r="A46" s="78" t="s">
        <v>2759</v>
      </c>
      <c r="C46" s="79" t="s">
        <v>2760</v>
      </c>
      <c r="D46" s="79" t="s">
        <v>2761</v>
      </c>
      <c r="E46" s="78">
        <v>0</v>
      </c>
      <c r="F46" s="78">
        <v>0</v>
      </c>
      <c r="G46" s="135">
        <f t="shared" si="15"/>
        <v>0</v>
      </c>
      <c r="H46" s="136">
        <v>0</v>
      </c>
      <c r="I46" s="136">
        <v>0</v>
      </c>
      <c r="J46" s="136">
        <v>0</v>
      </c>
      <c r="K46" s="136">
        <f t="shared" si="16"/>
        <v>0</v>
      </c>
      <c r="L46" s="136">
        <v>0</v>
      </c>
      <c r="M46" s="136">
        <v>0</v>
      </c>
      <c r="N46" s="136">
        <f t="shared" si="17"/>
        <v>0</v>
      </c>
      <c r="O46" s="135">
        <v>0</v>
      </c>
      <c r="P46" s="135">
        <v>0</v>
      </c>
      <c r="Q46" s="135">
        <v>0</v>
      </c>
      <c r="R46" s="135">
        <v>0</v>
      </c>
      <c r="S46" s="135">
        <f>O46+P46+Q46+R46</f>
        <v>0</v>
      </c>
      <c r="T46" s="135">
        <f>G46+H46+K46+N46+S46</f>
        <v>0</v>
      </c>
      <c r="U46" s="78">
        <v>0</v>
      </c>
      <c r="V46" s="78">
        <f t="shared" si="18"/>
        <v>0</v>
      </c>
      <c r="W46" s="79">
        <v>130</v>
      </c>
      <c r="X46" s="78">
        <f t="shared" si="19"/>
        <v>130</v>
      </c>
    </row>
    <row r="47" spans="1:24" ht="12.75" hidden="1" outlineLevel="1">
      <c r="A47" s="78" t="s">
        <v>2762</v>
      </c>
      <c r="C47" s="79" t="s">
        <v>2763</v>
      </c>
      <c r="D47" s="79" t="s">
        <v>2764</v>
      </c>
      <c r="E47" s="78">
        <v>0</v>
      </c>
      <c r="F47" s="78">
        <v>0</v>
      </c>
      <c r="G47" s="135">
        <f t="shared" si="15"/>
        <v>0</v>
      </c>
      <c r="H47" s="136">
        <v>0</v>
      </c>
      <c r="I47" s="136">
        <v>0</v>
      </c>
      <c r="J47" s="136">
        <v>0</v>
      </c>
      <c r="K47" s="136">
        <f t="shared" si="16"/>
        <v>0</v>
      </c>
      <c r="L47" s="136">
        <v>0</v>
      </c>
      <c r="M47" s="136">
        <v>0</v>
      </c>
      <c r="N47" s="136">
        <f t="shared" si="17"/>
        <v>0</v>
      </c>
      <c r="O47" s="135">
        <v>0</v>
      </c>
      <c r="P47" s="135">
        <v>0</v>
      </c>
      <c r="Q47" s="135">
        <v>0</v>
      </c>
      <c r="R47" s="135">
        <v>0</v>
      </c>
      <c r="S47" s="135">
        <f>O47+P47+Q47+R47</f>
        <v>0</v>
      </c>
      <c r="T47" s="135">
        <f>G47+H47+K47+N47+S47</f>
        <v>0</v>
      </c>
      <c r="U47" s="78">
        <v>0</v>
      </c>
      <c r="V47" s="78">
        <f t="shared" si="18"/>
        <v>0</v>
      </c>
      <c r="W47" s="79">
        <v>-90</v>
      </c>
      <c r="X47" s="78">
        <f t="shared" si="19"/>
        <v>-90</v>
      </c>
    </row>
    <row r="48" spans="1:24" ht="12.75" hidden="1" outlineLevel="1">
      <c r="A48" s="78" t="s">
        <v>2765</v>
      </c>
      <c r="C48" s="79" t="s">
        <v>2766</v>
      </c>
      <c r="D48" s="79" t="s">
        <v>2767</v>
      </c>
      <c r="E48" s="78">
        <v>0</v>
      </c>
      <c r="F48" s="78">
        <v>0</v>
      </c>
      <c r="G48" s="135">
        <f t="shared" si="15"/>
        <v>0</v>
      </c>
      <c r="H48" s="136">
        <v>0</v>
      </c>
      <c r="I48" s="136">
        <v>0</v>
      </c>
      <c r="J48" s="136">
        <v>0</v>
      </c>
      <c r="K48" s="136">
        <f t="shared" si="16"/>
        <v>0</v>
      </c>
      <c r="L48" s="136">
        <v>0</v>
      </c>
      <c r="M48" s="136">
        <v>0</v>
      </c>
      <c r="N48" s="136">
        <f t="shared" si="17"/>
        <v>0</v>
      </c>
      <c r="O48" s="135">
        <v>0</v>
      </c>
      <c r="P48" s="135">
        <v>0</v>
      </c>
      <c r="Q48" s="135">
        <v>0</v>
      </c>
      <c r="R48" s="135">
        <v>0</v>
      </c>
      <c r="S48" s="135">
        <f>O48+P48+Q48+R48</f>
        <v>0</v>
      </c>
      <c r="T48" s="135">
        <f>G48+H48+K48+N48+S48</f>
        <v>0</v>
      </c>
      <c r="U48" s="78">
        <v>0</v>
      </c>
      <c r="V48" s="78">
        <f t="shared" si="18"/>
        <v>0</v>
      </c>
      <c r="W48" s="79">
        <v>6147.05</v>
      </c>
      <c r="X48" s="78">
        <f t="shared" si="19"/>
        <v>6147.05</v>
      </c>
    </row>
    <row r="49" spans="1:25" ht="12.75" collapsed="1">
      <c r="A49" s="124" t="s">
        <v>2768</v>
      </c>
      <c r="B49" s="125"/>
      <c r="C49" s="124" t="s">
        <v>2769</v>
      </c>
      <c r="D49" s="126"/>
      <c r="E49" s="98">
        <v>0</v>
      </c>
      <c r="F49" s="98">
        <v>0</v>
      </c>
      <c r="G49" s="129">
        <f t="shared" si="15"/>
        <v>0</v>
      </c>
      <c r="H49" s="129">
        <v>170631902.03</v>
      </c>
      <c r="I49" s="129">
        <v>0</v>
      </c>
      <c r="J49" s="129">
        <v>247079</v>
      </c>
      <c r="K49" s="129">
        <f t="shared" si="16"/>
        <v>247079</v>
      </c>
      <c r="L49" s="129">
        <v>0</v>
      </c>
      <c r="M49" s="129">
        <v>0</v>
      </c>
      <c r="N49" s="129">
        <f t="shared" si="17"/>
        <v>0</v>
      </c>
      <c r="O49" s="129">
        <v>0</v>
      </c>
      <c r="P49" s="129">
        <v>16314309.63</v>
      </c>
      <c r="Q49" s="129">
        <v>0</v>
      </c>
      <c r="R49" s="129">
        <v>0</v>
      </c>
      <c r="S49" s="129">
        <v>0</v>
      </c>
      <c r="T49" s="129">
        <f>G49+H49+K49+N49</f>
        <v>170878981.03</v>
      </c>
      <c r="U49" s="98">
        <v>0</v>
      </c>
      <c r="V49" s="98">
        <f t="shared" si="18"/>
        <v>170878981.03</v>
      </c>
      <c r="W49" s="98">
        <v>13426.74</v>
      </c>
      <c r="X49" s="98">
        <f t="shared" si="19"/>
        <v>170892407.77</v>
      </c>
      <c r="Y49" s="124"/>
    </row>
    <row r="50" spans="1:25" ht="12.75">
      <c r="A50" s="124" t="s">
        <v>2770</v>
      </c>
      <c r="B50" s="125"/>
      <c r="C50" s="124" t="s">
        <v>2771</v>
      </c>
      <c r="D50" s="126"/>
      <c r="E50" s="98">
        <v>0</v>
      </c>
      <c r="F50" s="98">
        <v>0</v>
      </c>
      <c r="G50" s="129">
        <f t="shared" si="15"/>
        <v>0</v>
      </c>
      <c r="H50" s="129">
        <v>36102243.17</v>
      </c>
      <c r="I50" s="129">
        <v>0</v>
      </c>
      <c r="J50" s="129">
        <v>0</v>
      </c>
      <c r="K50" s="129">
        <f t="shared" si="16"/>
        <v>0</v>
      </c>
      <c r="L50" s="129">
        <v>0</v>
      </c>
      <c r="M50" s="129">
        <v>0</v>
      </c>
      <c r="N50" s="129">
        <f t="shared" si="17"/>
        <v>0</v>
      </c>
      <c r="O50" s="129">
        <v>0</v>
      </c>
      <c r="P50" s="129">
        <v>305871.74</v>
      </c>
      <c r="Q50" s="129">
        <v>0</v>
      </c>
      <c r="R50" s="129">
        <v>0</v>
      </c>
      <c r="S50" s="129">
        <v>0</v>
      </c>
      <c r="T50" s="129">
        <f>G50+H50+K50+N50+S50</f>
        <v>36102243.17</v>
      </c>
      <c r="U50" s="98">
        <v>0</v>
      </c>
      <c r="V50" s="98">
        <f t="shared" si="18"/>
        <v>36102243.17</v>
      </c>
      <c r="W50" s="98">
        <v>169500</v>
      </c>
      <c r="X50" s="98">
        <f t="shared" si="19"/>
        <v>36271743.17</v>
      </c>
      <c r="Y50" s="124"/>
    </row>
    <row r="51" spans="1:25" ht="12.75">
      <c r="A51" s="124" t="s">
        <v>2772</v>
      </c>
      <c r="B51" s="125"/>
      <c r="C51" s="124" t="s">
        <v>2773</v>
      </c>
      <c r="D51" s="126"/>
      <c r="E51" s="98">
        <v>0</v>
      </c>
      <c r="F51" s="98">
        <v>0</v>
      </c>
      <c r="G51" s="129">
        <f t="shared" si="15"/>
        <v>0</v>
      </c>
      <c r="H51" s="129">
        <v>52286564.92</v>
      </c>
      <c r="I51" s="129">
        <v>0</v>
      </c>
      <c r="J51" s="129">
        <v>0</v>
      </c>
      <c r="K51" s="129">
        <f t="shared" si="16"/>
        <v>0</v>
      </c>
      <c r="L51" s="129">
        <v>0</v>
      </c>
      <c r="M51" s="129">
        <v>0</v>
      </c>
      <c r="N51" s="129">
        <f t="shared" si="17"/>
        <v>0</v>
      </c>
      <c r="O51" s="129">
        <v>0</v>
      </c>
      <c r="P51" s="129">
        <v>0</v>
      </c>
      <c r="Q51" s="129">
        <v>0</v>
      </c>
      <c r="R51" s="129">
        <v>0</v>
      </c>
      <c r="S51" s="129">
        <v>0</v>
      </c>
      <c r="T51" s="129">
        <f>G51+H51+K51+N51+S51</f>
        <v>52286564.92</v>
      </c>
      <c r="U51" s="98">
        <v>0</v>
      </c>
      <c r="V51" s="98">
        <f t="shared" si="18"/>
        <v>52286564.92</v>
      </c>
      <c r="W51" s="98">
        <v>0</v>
      </c>
      <c r="X51" s="98">
        <f t="shared" si="19"/>
        <v>52286564.92</v>
      </c>
      <c r="Y51" s="124"/>
    </row>
    <row r="52" spans="1:24" ht="12.75" hidden="1" outlineLevel="1">
      <c r="A52" s="78" t="s">
        <v>2774</v>
      </c>
      <c r="C52" s="79" t="s">
        <v>2775</v>
      </c>
      <c r="D52" s="79" t="s">
        <v>2776</v>
      </c>
      <c r="E52" s="78">
        <v>0</v>
      </c>
      <c r="F52" s="78">
        <v>0</v>
      </c>
      <c r="G52" s="135">
        <f t="shared" si="15"/>
        <v>0</v>
      </c>
      <c r="H52" s="136">
        <v>0.02</v>
      </c>
      <c r="I52" s="136">
        <v>0</v>
      </c>
      <c r="J52" s="136">
        <v>0</v>
      </c>
      <c r="K52" s="136">
        <f t="shared" si="16"/>
        <v>0</v>
      </c>
      <c r="L52" s="136">
        <v>0</v>
      </c>
      <c r="M52" s="136">
        <v>0</v>
      </c>
      <c r="N52" s="136">
        <f t="shared" si="17"/>
        <v>0</v>
      </c>
      <c r="O52" s="135">
        <v>0</v>
      </c>
      <c r="P52" s="135">
        <v>0</v>
      </c>
      <c r="Q52" s="135">
        <v>0</v>
      </c>
      <c r="R52" s="135">
        <v>0</v>
      </c>
      <c r="S52" s="135">
        <f aca="true" t="shared" si="20" ref="S52:S61">O52+P52+Q52+R52</f>
        <v>0</v>
      </c>
      <c r="T52" s="135">
        <f aca="true" t="shared" si="21" ref="T52:T61">G52+H52+K52+N52+S52</f>
        <v>0.02</v>
      </c>
      <c r="U52" s="78">
        <v>0</v>
      </c>
      <c r="V52" s="78">
        <f t="shared" si="18"/>
        <v>0.02</v>
      </c>
      <c r="W52" s="79">
        <v>100042.92</v>
      </c>
      <c r="X52" s="78">
        <f t="shared" si="19"/>
        <v>100042.94</v>
      </c>
    </row>
    <row r="53" spans="1:24" ht="12.75" hidden="1" outlineLevel="1">
      <c r="A53" s="78" t="s">
        <v>2777</v>
      </c>
      <c r="C53" s="79" t="s">
        <v>2778</v>
      </c>
      <c r="D53" s="79" t="s">
        <v>2779</v>
      </c>
      <c r="E53" s="78">
        <v>0</v>
      </c>
      <c r="F53" s="78">
        <v>0</v>
      </c>
      <c r="G53" s="135">
        <f t="shared" si="15"/>
        <v>0</v>
      </c>
      <c r="H53" s="136">
        <v>0</v>
      </c>
      <c r="I53" s="136">
        <v>0</v>
      </c>
      <c r="J53" s="136">
        <v>0</v>
      </c>
      <c r="K53" s="136">
        <f t="shared" si="16"/>
        <v>0</v>
      </c>
      <c r="L53" s="136">
        <v>0</v>
      </c>
      <c r="M53" s="136">
        <v>0</v>
      </c>
      <c r="N53" s="136">
        <f t="shared" si="17"/>
        <v>0</v>
      </c>
      <c r="O53" s="135">
        <v>0</v>
      </c>
      <c r="P53" s="135">
        <v>0</v>
      </c>
      <c r="Q53" s="135">
        <v>0</v>
      </c>
      <c r="R53" s="135">
        <v>0</v>
      </c>
      <c r="S53" s="135">
        <f t="shared" si="20"/>
        <v>0</v>
      </c>
      <c r="T53" s="135">
        <f t="shared" si="21"/>
        <v>0</v>
      </c>
      <c r="U53" s="78">
        <v>0</v>
      </c>
      <c r="V53" s="78">
        <f t="shared" si="18"/>
        <v>0</v>
      </c>
      <c r="W53" s="79">
        <v>2189.96</v>
      </c>
      <c r="X53" s="78">
        <f t="shared" si="19"/>
        <v>2189.96</v>
      </c>
    </row>
    <row r="54" spans="1:24" ht="12.75" hidden="1" outlineLevel="1">
      <c r="A54" s="78" t="s">
        <v>2780</v>
      </c>
      <c r="C54" s="79" t="s">
        <v>2781</v>
      </c>
      <c r="D54" s="79" t="s">
        <v>2782</v>
      </c>
      <c r="E54" s="78">
        <v>0</v>
      </c>
      <c r="F54" s="78">
        <v>0</v>
      </c>
      <c r="G54" s="135">
        <f t="shared" si="15"/>
        <v>0</v>
      </c>
      <c r="H54" s="136">
        <v>0</v>
      </c>
      <c r="I54" s="136">
        <v>0</v>
      </c>
      <c r="J54" s="136">
        <v>0</v>
      </c>
      <c r="K54" s="136">
        <f t="shared" si="16"/>
        <v>0</v>
      </c>
      <c r="L54" s="136">
        <v>0</v>
      </c>
      <c r="M54" s="136">
        <v>0</v>
      </c>
      <c r="N54" s="136">
        <f t="shared" si="17"/>
        <v>0</v>
      </c>
      <c r="O54" s="135">
        <v>0</v>
      </c>
      <c r="P54" s="135">
        <v>0</v>
      </c>
      <c r="Q54" s="135">
        <v>0</v>
      </c>
      <c r="R54" s="135">
        <v>0</v>
      </c>
      <c r="S54" s="135">
        <f t="shared" si="20"/>
        <v>0</v>
      </c>
      <c r="T54" s="135">
        <f t="shared" si="21"/>
        <v>0</v>
      </c>
      <c r="U54" s="78">
        <v>0</v>
      </c>
      <c r="V54" s="78">
        <f t="shared" si="18"/>
        <v>0</v>
      </c>
      <c r="W54" s="79">
        <v>8044.45</v>
      </c>
      <c r="X54" s="78">
        <f t="shared" si="19"/>
        <v>8044.45</v>
      </c>
    </row>
    <row r="55" spans="1:24" ht="12.75" hidden="1" outlineLevel="1">
      <c r="A55" s="78" t="s">
        <v>2783</v>
      </c>
      <c r="C55" s="79" t="s">
        <v>2784</v>
      </c>
      <c r="D55" s="79" t="s">
        <v>2785</v>
      </c>
      <c r="E55" s="78">
        <v>0</v>
      </c>
      <c r="F55" s="78">
        <v>0</v>
      </c>
      <c r="G55" s="135">
        <f t="shared" si="15"/>
        <v>0</v>
      </c>
      <c r="H55" s="136">
        <v>0</v>
      </c>
      <c r="I55" s="136">
        <v>0</v>
      </c>
      <c r="J55" s="136">
        <v>0</v>
      </c>
      <c r="K55" s="136">
        <f t="shared" si="16"/>
        <v>0</v>
      </c>
      <c r="L55" s="136">
        <v>0</v>
      </c>
      <c r="M55" s="136">
        <v>0</v>
      </c>
      <c r="N55" s="136">
        <f t="shared" si="17"/>
        <v>0</v>
      </c>
      <c r="O55" s="135">
        <v>0</v>
      </c>
      <c r="P55" s="135">
        <v>0</v>
      </c>
      <c r="Q55" s="135">
        <v>0</v>
      </c>
      <c r="R55" s="135">
        <v>0</v>
      </c>
      <c r="S55" s="135">
        <f t="shared" si="20"/>
        <v>0</v>
      </c>
      <c r="T55" s="135">
        <f t="shared" si="21"/>
        <v>0</v>
      </c>
      <c r="U55" s="78">
        <v>0</v>
      </c>
      <c r="V55" s="78">
        <f t="shared" si="18"/>
        <v>0</v>
      </c>
      <c r="W55" s="79">
        <v>-109.12</v>
      </c>
      <c r="X55" s="78">
        <f t="shared" si="19"/>
        <v>-109.12</v>
      </c>
    </row>
    <row r="56" spans="1:24" ht="12.75" hidden="1" outlineLevel="1">
      <c r="A56" s="78" t="s">
        <v>2786</v>
      </c>
      <c r="C56" s="79" t="s">
        <v>2787</v>
      </c>
      <c r="D56" s="79" t="s">
        <v>2788</v>
      </c>
      <c r="E56" s="78">
        <v>0.1</v>
      </c>
      <c r="F56" s="78">
        <v>0</v>
      </c>
      <c r="G56" s="135">
        <f t="shared" si="15"/>
        <v>0.1</v>
      </c>
      <c r="H56" s="136">
        <v>0</v>
      </c>
      <c r="I56" s="136">
        <v>0</v>
      </c>
      <c r="J56" s="136">
        <v>0</v>
      </c>
      <c r="K56" s="136">
        <f t="shared" si="16"/>
        <v>0</v>
      </c>
      <c r="L56" s="136">
        <v>0</v>
      </c>
      <c r="M56" s="136">
        <v>0.02</v>
      </c>
      <c r="N56" s="136">
        <f t="shared" si="17"/>
        <v>0.02</v>
      </c>
      <c r="O56" s="135">
        <v>0</v>
      </c>
      <c r="P56" s="135">
        <v>0</v>
      </c>
      <c r="Q56" s="135">
        <v>0</v>
      </c>
      <c r="R56" s="135">
        <v>0</v>
      </c>
      <c r="S56" s="135">
        <f t="shared" si="20"/>
        <v>0</v>
      </c>
      <c r="T56" s="135">
        <f t="shared" si="21"/>
        <v>0.12000000000000001</v>
      </c>
      <c r="U56" s="78">
        <v>0</v>
      </c>
      <c r="V56" s="78">
        <f t="shared" si="18"/>
        <v>0.12000000000000001</v>
      </c>
      <c r="W56" s="79">
        <v>2709544.22</v>
      </c>
      <c r="X56" s="78">
        <f t="shared" si="19"/>
        <v>2709544.3400000003</v>
      </c>
    </row>
    <row r="57" spans="1:24" ht="12.75" hidden="1" outlineLevel="1">
      <c r="A57" s="78" t="s">
        <v>2789</v>
      </c>
      <c r="C57" s="79" t="s">
        <v>2790</v>
      </c>
      <c r="D57" s="79" t="s">
        <v>2791</v>
      </c>
      <c r="E57" s="78">
        <v>0</v>
      </c>
      <c r="F57" s="78">
        <v>0</v>
      </c>
      <c r="G57" s="135">
        <f t="shared" si="15"/>
        <v>0</v>
      </c>
      <c r="H57" s="136">
        <v>0</v>
      </c>
      <c r="I57" s="136">
        <v>0</v>
      </c>
      <c r="J57" s="136">
        <v>0</v>
      </c>
      <c r="K57" s="136">
        <f t="shared" si="16"/>
        <v>0</v>
      </c>
      <c r="L57" s="136">
        <v>0</v>
      </c>
      <c r="M57" s="136">
        <v>0</v>
      </c>
      <c r="N57" s="136">
        <f t="shared" si="17"/>
        <v>0</v>
      </c>
      <c r="O57" s="135">
        <v>0</v>
      </c>
      <c r="P57" s="135">
        <v>0</v>
      </c>
      <c r="Q57" s="135">
        <v>0</v>
      </c>
      <c r="R57" s="135">
        <v>0</v>
      </c>
      <c r="S57" s="135">
        <f t="shared" si="20"/>
        <v>0</v>
      </c>
      <c r="T57" s="135">
        <f t="shared" si="21"/>
        <v>0</v>
      </c>
      <c r="U57" s="78">
        <v>0</v>
      </c>
      <c r="V57" s="78">
        <f t="shared" si="18"/>
        <v>0</v>
      </c>
      <c r="W57" s="79">
        <v>40189</v>
      </c>
      <c r="X57" s="78">
        <f t="shared" si="19"/>
        <v>40189</v>
      </c>
    </row>
    <row r="58" spans="1:24" ht="12.75" hidden="1" outlineLevel="1">
      <c r="A58" s="78" t="s">
        <v>2792</v>
      </c>
      <c r="C58" s="79" t="s">
        <v>2793</v>
      </c>
      <c r="D58" s="79" t="s">
        <v>2794</v>
      </c>
      <c r="E58" s="78">
        <v>0</v>
      </c>
      <c r="F58" s="78">
        <v>0</v>
      </c>
      <c r="G58" s="135">
        <f t="shared" si="15"/>
        <v>0</v>
      </c>
      <c r="H58" s="136">
        <v>0</v>
      </c>
      <c r="I58" s="136">
        <v>0</v>
      </c>
      <c r="J58" s="136">
        <v>0</v>
      </c>
      <c r="K58" s="136">
        <f t="shared" si="16"/>
        <v>0</v>
      </c>
      <c r="L58" s="136">
        <v>0</v>
      </c>
      <c r="M58" s="136">
        <v>0</v>
      </c>
      <c r="N58" s="136">
        <f t="shared" si="17"/>
        <v>0</v>
      </c>
      <c r="O58" s="135">
        <v>0</v>
      </c>
      <c r="P58" s="135">
        <v>0</v>
      </c>
      <c r="Q58" s="135">
        <v>0</v>
      </c>
      <c r="R58" s="135">
        <v>0</v>
      </c>
      <c r="S58" s="135">
        <f t="shared" si="20"/>
        <v>0</v>
      </c>
      <c r="T58" s="135">
        <f t="shared" si="21"/>
        <v>0</v>
      </c>
      <c r="U58" s="78">
        <v>0</v>
      </c>
      <c r="V58" s="78">
        <f t="shared" si="18"/>
        <v>0</v>
      </c>
      <c r="W58" s="79">
        <v>988010.4</v>
      </c>
      <c r="X58" s="78">
        <f t="shared" si="19"/>
        <v>988010.4</v>
      </c>
    </row>
    <row r="59" spans="1:24" ht="12.75" hidden="1" outlineLevel="1">
      <c r="A59" s="78" t="s">
        <v>2795</v>
      </c>
      <c r="C59" s="79" t="s">
        <v>2796</v>
      </c>
      <c r="D59" s="79" t="s">
        <v>2797</v>
      </c>
      <c r="E59" s="78">
        <v>0</v>
      </c>
      <c r="F59" s="78">
        <v>0</v>
      </c>
      <c r="G59" s="135">
        <f t="shared" si="15"/>
        <v>0</v>
      </c>
      <c r="H59" s="136">
        <v>0</v>
      </c>
      <c r="I59" s="136">
        <v>0</v>
      </c>
      <c r="J59" s="136">
        <v>0</v>
      </c>
      <c r="K59" s="136">
        <f t="shared" si="16"/>
        <v>0</v>
      </c>
      <c r="L59" s="136">
        <v>0</v>
      </c>
      <c r="M59" s="136">
        <v>0</v>
      </c>
      <c r="N59" s="136">
        <f t="shared" si="17"/>
        <v>0</v>
      </c>
      <c r="O59" s="135">
        <v>0</v>
      </c>
      <c r="P59" s="135">
        <v>0</v>
      </c>
      <c r="Q59" s="135">
        <v>0</v>
      </c>
      <c r="R59" s="135">
        <v>0</v>
      </c>
      <c r="S59" s="135">
        <f t="shared" si="20"/>
        <v>0</v>
      </c>
      <c r="T59" s="135">
        <f t="shared" si="21"/>
        <v>0</v>
      </c>
      <c r="U59" s="78">
        <v>0</v>
      </c>
      <c r="V59" s="78">
        <f t="shared" si="18"/>
        <v>0</v>
      </c>
      <c r="W59" s="79">
        <v>39622.33</v>
      </c>
      <c r="X59" s="78">
        <f t="shared" si="19"/>
        <v>39622.33</v>
      </c>
    </row>
    <row r="60" spans="1:24" ht="12.75" hidden="1" outlineLevel="1">
      <c r="A60" s="78" t="s">
        <v>2798</v>
      </c>
      <c r="C60" s="79" t="s">
        <v>2799</v>
      </c>
      <c r="D60" s="79" t="s">
        <v>2800</v>
      </c>
      <c r="E60" s="78">
        <v>0</v>
      </c>
      <c r="F60" s="78">
        <v>0</v>
      </c>
      <c r="G60" s="135">
        <f t="shared" si="15"/>
        <v>0</v>
      </c>
      <c r="H60" s="136">
        <v>0</v>
      </c>
      <c r="I60" s="136">
        <v>0</v>
      </c>
      <c r="J60" s="136">
        <v>0</v>
      </c>
      <c r="K60" s="136">
        <f t="shared" si="16"/>
        <v>0</v>
      </c>
      <c r="L60" s="136">
        <v>0</v>
      </c>
      <c r="M60" s="136">
        <v>0</v>
      </c>
      <c r="N60" s="136">
        <f t="shared" si="17"/>
        <v>0</v>
      </c>
      <c r="O60" s="135">
        <v>0</v>
      </c>
      <c r="P60" s="135">
        <v>0</v>
      </c>
      <c r="Q60" s="135">
        <v>0</v>
      </c>
      <c r="R60" s="135">
        <v>0</v>
      </c>
      <c r="S60" s="135">
        <f t="shared" si="20"/>
        <v>0</v>
      </c>
      <c r="T60" s="135">
        <f t="shared" si="21"/>
        <v>0</v>
      </c>
      <c r="U60" s="78">
        <v>0</v>
      </c>
      <c r="V60" s="78">
        <f t="shared" si="18"/>
        <v>0</v>
      </c>
      <c r="W60" s="79">
        <v>1396.93</v>
      </c>
      <c r="X60" s="78">
        <f t="shared" si="19"/>
        <v>1396.93</v>
      </c>
    </row>
    <row r="61" spans="1:24" ht="12.75" hidden="1" outlineLevel="1">
      <c r="A61" s="78" t="s">
        <v>2801</v>
      </c>
      <c r="C61" s="79" t="s">
        <v>2802</v>
      </c>
      <c r="D61" s="79" t="s">
        <v>2803</v>
      </c>
      <c r="E61" s="78">
        <v>0</v>
      </c>
      <c r="F61" s="78">
        <v>0</v>
      </c>
      <c r="G61" s="135">
        <f t="shared" si="15"/>
        <v>0</v>
      </c>
      <c r="H61" s="136">
        <v>0</v>
      </c>
      <c r="I61" s="136">
        <v>0</v>
      </c>
      <c r="J61" s="136">
        <v>0</v>
      </c>
      <c r="K61" s="136">
        <f t="shared" si="16"/>
        <v>0</v>
      </c>
      <c r="L61" s="136">
        <v>0</v>
      </c>
      <c r="M61" s="136">
        <v>0</v>
      </c>
      <c r="N61" s="136">
        <f t="shared" si="17"/>
        <v>0</v>
      </c>
      <c r="O61" s="135">
        <v>0</v>
      </c>
      <c r="P61" s="135">
        <v>0</v>
      </c>
      <c r="Q61" s="135">
        <v>0</v>
      </c>
      <c r="R61" s="135">
        <v>0</v>
      </c>
      <c r="S61" s="135">
        <f t="shared" si="20"/>
        <v>0</v>
      </c>
      <c r="T61" s="135">
        <f t="shared" si="21"/>
        <v>0</v>
      </c>
      <c r="U61" s="78">
        <v>0</v>
      </c>
      <c r="V61" s="78">
        <f t="shared" si="18"/>
        <v>0</v>
      </c>
      <c r="W61" s="79">
        <v>1</v>
      </c>
      <c r="X61" s="78">
        <f t="shared" si="19"/>
        <v>1</v>
      </c>
    </row>
    <row r="62" spans="1:25" ht="12.75" collapsed="1">
      <c r="A62" s="124" t="s">
        <v>2804</v>
      </c>
      <c r="B62" s="125"/>
      <c r="C62" s="124" t="s">
        <v>2805</v>
      </c>
      <c r="D62" s="126"/>
      <c r="E62" s="98">
        <v>0.1</v>
      </c>
      <c r="F62" s="98">
        <v>16560962.5</v>
      </c>
      <c r="G62" s="129">
        <f>E62+F62</f>
        <v>16560962.6</v>
      </c>
      <c r="H62" s="129">
        <v>0</v>
      </c>
      <c r="I62" s="129">
        <v>0</v>
      </c>
      <c r="J62" s="129">
        <v>0</v>
      </c>
      <c r="K62" s="129">
        <f>J62+I62</f>
        <v>0</v>
      </c>
      <c r="L62" s="129">
        <v>0</v>
      </c>
      <c r="M62" s="129">
        <v>0</v>
      </c>
      <c r="N62" s="129">
        <f>L62+M62</f>
        <v>0</v>
      </c>
      <c r="O62" s="129">
        <v>0</v>
      </c>
      <c r="P62" s="129">
        <v>0</v>
      </c>
      <c r="Q62" s="129">
        <v>0</v>
      </c>
      <c r="R62" s="129">
        <v>0</v>
      </c>
      <c r="S62" s="129">
        <f>O62+P62+Q62+R62</f>
        <v>0</v>
      </c>
      <c r="T62" s="129">
        <f>G62+H62+K62+N62+S62</f>
        <v>16560962.6</v>
      </c>
      <c r="U62" s="98">
        <v>0</v>
      </c>
      <c r="V62" s="98">
        <f>T62+U62</f>
        <v>16560962.6</v>
      </c>
      <c r="W62" s="98">
        <v>3888932.09</v>
      </c>
      <c r="X62" s="98">
        <f>V62+W62</f>
        <v>20449894.689999998</v>
      </c>
      <c r="Y62" s="124"/>
    </row>
    <row r="63" spans="1:25" ht="12.75">
      <c r="A63" s="124"/>
      <c r="B63" s="125"/>
      <c r="C63" s="124" t="s">
        <v>2806</v>
      </c>
      <c r="D63" s="126"/>
      <c r="E63" s="98"/>
      <c r="F63" s="98"/>
      <c r="G63" s="129"/>
      <c r="H63" s="129"/>
      <c r="I63" s="129"/>
      <c r="J63" s="129"/>
      <c r="K63" s="129"/>
      <c r="L63" s="129"/>
      <c r="M63" s="129"/>
      <c r="N63" s="129"/>
      <c r="O63" s="129"/>
      <c r="P63" s="129"/>
      <c r="Q63" s="129"/>
      <c r="R63" s="129"/>
      <c r="S63" s="129"/>
      <c r="T63" s="129"/>
      <c r="U63" s="98"/>
      <c r="V63" s="98"/>
      <c r="W63" s="98"/>
      <c r="X63" s="98"/>
      <c r="Y63" s="124"/>
    </row>
    <row r="64" spans="1:25" ht="12.75">
      <c r="A64" s="124"/>
      <c r="B64" s="125"/>
      <c r="C64" s="124" t="s">
        <v>2807</v>
      </c>
      <c r="D64" s="126"/>
      <c r="E64" s="98">
        <v>0</v>
      </c>
      <c r="F64" s="98">
        <v>461587721.59000003</v>
      </c>
      <c r="G64" s="129">
        <f>E64+F64</f>
        <v>461587721.59000003</v>
      </c>
      <c r="H64" s="129">
        <v>0</v>
      </c>
      <c r="I64" s="129">
        <v>0</v>
      </c>
      <c r="J64" s="129">
        <v>0</v>
      </c>
      <c r="K64" s="129">
        <f>J64+I64</f>
        <v>0</v>
      </c>
      <c r="L64" s="129">
        <v>0</v>
      </c>
      <c r="M64" s="129">
        <v>0</v>
      </c>
      <c r="N64" s="129">
        <f>L64+M64</f>
        <v>0</v>
      </c>
      <c r="O64" s="129">
        <v>0</v>
      </c>
      <c r="P64" s="129">
        <v>0</v>
      </c>
      <c r="Q64" s="129">
        <v>0</v>
      </c>
      <c r="R64" s="129">
        <v>0</v>
      </c>
      <c r="S64" s="129">
        <f>O64+P64+Q64+R64</f>
        <v>0</v>
      </c>
      <c r="T64" s="129">
        <f>G64+H64+K64+N64+S64</f>
        <v>461587721.59000003</v>
      </c>
      <c r="U64" s="98">
        <v>0</v>
      </c>
      <c r="V64" s="98">
        <f>T64+U64</f>
        <v>461587721.59000003</v>
      </c>
      <c r="W64" s="98">
        <v>0</v>
      </c>
      <c r="X64" s="98">
        <f>V64+W64</f>
        <v>461587721.59000003</v>
      </c>
      <c r="Y64" s="124"/>
    </row>
    <row r="65" spans="1:25" ht="12.75">
      <c r="A65" s="124"/>
      <c r="B65" s="125"/>
      <c r="C65" s="124" t="s">
        <v>2808</v>
      </c>
      <c r="D65" s="126"/>
      <c r="E65" s="98">
        <v>0</v>
      </c>
      <c r="F65" s="98">
        <v>49798140.55</v>
      </c>
      <c r="G65" s="129">
        <f>E65+F65</f>
        <v>49798140.55</v>
      </c>
      <c r="H65" s="129">
        <v>0</v>
      </c>
      <c r="I65" s="129">
        <v>0</v>
      </c>
      <c r="J65" s="129">
        <v>0</v>
      </c>
      <c r="K65" s="129">
        <f>J65+I65</f>
        <v>0</v>
      </c>
      <c r="L65" s="129">
        <v>0</v>
      </c>
      <c r="M65" s="129">
        <v>0</v>
      </c>
      <c r="N65" s="129">
        <f>L65+M65</f>
        <v>0</v>
      </c>
      <c r="O65" s="129">
        <v>0</v>
      </c>
      <c r="P65" s="129">
        <v>0</v>
      </c>
      <c r="Q65" s="129">
        <v>0</v>
      </c>
      <c r="R65" s="129">
        <v>0</v>
      </c>
      <c r="S65" s="129">
        <f>O65+P65+Q65+R65</f>
        <v>0</v>
      </c>
      <c r="T65" s="129">
        <f>G65+H65+K65+N65+S65</f>
        <v>49798140.55</v>
      </c>
      <c r="U65" s="98">
        <v>0</v>
      </c>
      <c r="V65" s="98">
        <f>T65+U65</f>
        <v>49798140.55</v>
      </c>
      <c r="W65" s="98">
        <v>0</v>
      </c>
      <c r="X65" s="98">
        <f>V65+W65</f>
        <v>49798140.55</v>
      </c>
      <c r="Y65" s="124"/>
    </row>
    <row r="66" spans="1:25" ht="12.75">
      <c r="A66" s="124"/>
      <c r="B66" s="125"/>
      <c r="C66" s="124" t="s">
        <v>2809</v>
      </c>
      <c r="D66" s="126"/>
      <c r="E66" s="98">
        <v>0</v>
      </c>
      <c r="F66" s="98">
        <v>37839487.28</v>
      </c>
      <c r="G66" s="129">
        <f>E66+F66</f>
        <v>37839487.28</v>
      </c>
      <c r="H66" s="129">
        <v>0</v>
      </c>
      <c r="I66" s="129">
        <v>0</v>
      </c>
      <c r="J66" s="129">
        <v>0</v>
      </c>
      <c r="K66" s="129">
        <f>J66+I66</f>
        <v>0</v>
      </c>
      <c r="L66" s="129">
        <v>0</v>
      </c>
      <c r="M66" s="129">
        <v>0</v>
      </c>
      <c r="N66" s="129">
        <f>L66+M66</f>
        <v>0</v>
      </c>
      <c r="O66" s="129">
        <v>0</v>
      </c>
      <c r="P66" s="129">
        <v>0</v>
      </c>
      <c r="Q66" s="129">
        <v>0</v>
      </c>
      <c r="R66" s="129">
        <v>0</v>
      </c>
      <c r="S66" s="129">
        <f>O66+P66+Q66+R66</f>
        <v>0</v>
      </c>
      <c r="T66" s="129">
        <f>G66+H66+K66+N66+S66</f>
        <v>37839487.28</v>
      </c>
      <c r="U66" s="98">
        <v>0</v>
      </c>
      <c r="V66" s="98">
        <f>T66+U66</f>
        <v>37839487.28</v>
      </c>
      <c r="W66" s="98">
        <v>0</v>
      </c>
      <c r="X66" s="98">
        <f>V66+W66</f>
        <v>37839487.28</v>
      </c>
      <c r="Y66" s="124"/>
    </row>
    <row r="67" spans="1:25" ht="12.75" collapsed="1">
      <c r="A67" s="124" t="s">
        <v>2810</v>
      </c>
      <c r="B67" s="125"/>
      <c r="C67" s="124" t="s">
        <v>2811</v>
      </c>
      <c r="D67" s="126"/>
      <c r="E67" s="98">
        <v>-1803.24</v>
      </c>
      <c r="F67" s="98">
        <v>13612762.07</v>
      </c>
      <c r="G67" s="129">
        <f>E67+F67</f>
        <v>13610958.83</v>
      </c>
      <c r="H67" s="129">
        <v>0</v>
      </c>
      <c r="I67" s="129">
        <v>0</v>
      </c>
      <c r="J67" s="129">
        <v>0</v>
      </c>
      <c r="K67" s="129">
        <f>J67+I67</f>
        <v>0</v>
      </c>
      <c r="L67" s="129">
        <v>0</v>
      </c>
      <c r="M67" s="129">
        <v>0</v>
      </c>
      <c r="N67" s="129">
        <f>L67+M67</f>
        <v>0</v>
      </c>
      <c r="O67" s="129">
        <v>0</v>
      </c>
      <c r="P67" s="129">
        <v>0</v>
      </c>
      <c r="Q67" s="129">
        <v>0</v>
      </c>
      <c r="R67" s="129">
        <v>0</v>
      </c>
      <c r="S67" s="129">
        <f>O67+P67+Q67+R67</f>
        <v>0</v>
      </c>
      <c r="T67" s="129">
        <f>G67+H67+K67+N67+S67</f>
        <v>13610958.83</v>
      </c>
      <c r="U67" s="98">
        <v>0</v>
      </c>
      <c r="V67" s="98">
        <f>T67+U67</f>
        <v>13610958.83</v>
      </c>
      <c r="W67" s="98">
        <v>6187.05</v>
      </c>
      <c r="X67" s="98">
        <f>V67+W67</f>
        <v>13617145.88</v>
      </c>
      <c r="Y67" s="124"/>
    </row>
    <row r="68" spans="1:25" ht="12.75">
      <c r="A68" s="124"/>
      <c r="B68" s="125"/>
      <c r="C68" s="124" t="s">
        <v>2812</v>
      </c>
      <c r="D68" s="126"/>
      <c r="E68" s="98">
        <v>0</v>
      </c>
      <c r="F68" s="98">
        <v>91217024.96</v>
      </c>
      <c r="G68" s="129">
        <f>E68+F68</f>
        <v>91217024.96</v>
      </c>
      <c r="H68" s="129">
        <v>0</v>
      </c>
      <c r="I68" s="129">
        <v>0</v>
      </c>
      <c r="J68" s="129">
        <v>0</v>
      </c>
      <c r="K68" s="129">
        <f>J68+I68</f>
        <v>0</v>
      </c>
      <c r="L68" s="129">
        <v>0</v>
      </c>
      <c r="M68" s="129">
        <v>0</v>
      </c>
      <c r="N68" s="129">
        <f>L68+M68</f>
        <v>0</v>
      </c>
      <c r="O68" s="129">
        <v>0</v>
      </c>
      <c r="P68" s="129">
        <v>0</v>
      </c>
      <c r="Q68" s="129">
        <v>0</v>
      </c>
      <c r="R68" s="129">
        <v>0</v>
      </c>
      <c r="S68" s="129">
        <f>O68+P68+Q68+R68</f>
        <v>0</v>
      </c>
      <c r="T68" s="129">
        <f>G68+H68+K68+N68+S68</f>
        <v>91217024.96</v>
      </c>
      <c r="U68" s="98">
        <v>0</v>
      </c>
      <c r="V68" s="98">
        <f>T68+U68</f>
        <v>91217024.96</v>
      </c>
      <c r="W68" s="98">
        <v>0</v>
      </c>
      <c r="X68" s="98">
        <f>V68+W68</f>
        <v>91217024.96</v>
      </c>
      <c r="Y68" s="124"/>
    </row>
    <row r="69" spans="1:24" ht="12.75" hidden="1" outlineLevel="1">
      <c r="A69" s="78" t="s">
        <v>2813</v>
      </c>
      <c r="C69" s="79" t="s">
        <v>2814</v>
      </c>
      <c r="D69" s="79" t="s">
        <v>2815</v>
      </c>
      <c r="E69" s="78">
        <v>0</v>
      </c>
      <c r="F69" s="78">
        <v>0</v>
      </c>
      <c r="G69" s="135">
        <f aca="true" t="shared" si="22" ref="G69:G96">E69+F69</f>
        <v>0</v>
      </c>
      <c r="H69" s="136">
        <v>0</v>
      </c>
      <c r="I69" s="136">
        <v>0</v>
      </c>
      <c r="J69" s="136">
        <v>8676.51</v>
      </c>
      <c r="K69" s="136">
        <f aca="true" t="shared" si="23" ref="K69:K96">J69+I69</f>
        <v>8676.51</v>
      </c>
      <c r="L69" s="136">
        <v>0</v>
      </c>
      <c r="M69" s="136">
        <v>0</v>
      </c>
      <c r="N69" s="136">
        <f aca="true" t="shared" si="24" ref="N69:N96">L69+M69</f>
        <v>0</v>
      </c>
      <c r="O69" s="135">
        <v>0</v>
      </c>
      <c r="P69" s="135">
        <v>0</v>
      </c>
      <c r="Q69" s="135">
        <v>0</v>
      </c>
      <c r="R69" s="135">
        <v>0</v>
      </c>
      <c r="S69" s="135">
        <f aca="true" t="shared" si="25" ref="S69:S96">O69+P69+Q69+R69</f>
        <v>0</v>
      </c>
      <c r="T69" s="135">
        <f aca="true" t="shared" si="26" ref="T69:T96">G69+H69+K69+N69+S69</f>
        <v>8676.51</v>
      </c>
      <c r="U69" s="78">
        <v>0</v>
      </c>
      <c r="V69" s="78">
        <f aca="true" t="shared" si="27" ref="V69:V96">T69+U69</f>
        <v>8676.51</v>
      </c>
      <c r="W69" s="79">
        <v>0</v>
      </c>
      <c r="X69" s="78">
        <f aca="true" t="shared" si="28" ref="X69:X96">V69+W69</f>
        <v>8676.51</v>
      </c>
    </row>
    <row r="70" spans="1:24" ht="12.75" hidden="1" outlineLevel="1">
      <c r="A70" s="78" t="s">
        <v>2816</v>
      </c>
      <c r="C70" s="79" t="s">
        <v>2817</v>
      </c>
      <c r="D70" s="79" t="s">
        <v>2818</v>
      </c>
      <c r="E70" s="78">
        <v>0</v>
      </c>
      <c r="F70" s="78">
        <v>0</v>
      </c>
      <c r="G70" s="135">
        <f t="shared" si="22"/>
        <v>0</v>
      </c>
      <c r="H70" s="136">
        <v>0</v>
      </c>
      <c r="I70" s="136">
        <v>41802.03</v>
      </c>
      <c r="J70" s="136">
        <v>1145565.9</v>
      </c>
      <c r="K70" s="136">
        <f t="shared" si="23"/>
        <v>1187367.93</v>
      </c>
      <c r="L70" s="136">
        <v>0</v>
      </c>
      <c r="M70" s="136">
        <v>0</v>
      </c>
      <c r="N70" s="136">
        <f t="shared" si="24"/>
        <v>0</v>
      </c>
      <c r="O70" s="135">
        <v>0</v>
      </c>
      <c r="P70" s="135">
        <v>0</v>
      </c>
      <c r="Q70" s="135">
        <v>0</v>
      </c>
      <c r="R70" s="135">
        <v>0</v>
      </c>
      <c r="S70" s="135">
        <f t="shared" si="25"/>
        <v>0</v>
      </c>
      <c r="T70" s="135">
        <f t="shared" si="26"/>
        <v>1187367.93</v>
      </c>
      <c r="U70" s="78">
        <v>0</v>
      </c>
      <c r="V70" s="78">
        <f t="shared" si="27"/>
        <v>1187367.93</v>
      </c>
      <c r="W70" s="79">
        <v>23383.86</v>
      </c>
      <c r="X70" s="78">
        <f t="shared" si="28"/>
        <v>1210751.79</v>
      </c>
    </row>
    <row r="71" spans="1:24" ht="12.75" hidden="1" outlineLevel="1">
      <c r="A71" s="78" t="s">
        <v>2819</v>
      </c>
      <c r="C71" s="79" t="s">
        <v>2820</v>
      </c>
      <c r="D71" s="79" t="s">
        <v>2821</v>
      </c>
      <c r="E71" s="78">
        <v>0</v>
      </c>
      <c r="F71" s="78">
        <v>0</v>
      </c>
      <c r="G71" s="135">
        <f t="shared" si="22"/>
        <v>0</v>
      </c>
      <c r="H71" s="136">
        <v>0</v>
      </c>
      <c r="I71" s="136">
        <v>0</v>
      </c>
      <c r="J71" s="136">
        <v>52388.21</v>
      </c>
      <c r="K71" s="136">
        <f t="shared" si="23"/>
        <v>52388.21</v>
      </c>
      <c r="L71" s="136">
        <v>0</v>
      </c>
      <c r="M71" s="136">
        <v>0</v>
      </c>
      <c r="N71" s="136">
        <f t="shared" si="24"/>
        <v>0</v>
      </c>
      <c r="O71" s="135">
        <v>0</v>
      </c>
      <c r="P71" s="135">
        <v>0</v>
      </c>
      <c r="Q71" s="135">
        <v>0</v>
      </c>
      <c r="R71" s="135">
        <v>0</v>
      </c>
      <c r="S71" s="135">
        <f t="shared" si="25"/>
        <v>0</v>
      </c>
      <c r="T71" s="135">
        <f t="shared" si="26"/>
        <v>52388.21</v>
      </c>
      <c r="U71" s="78">
        <v>0</v>
      </c>
      <c r="V71" s="78">
        <f t="shared" si="27"/>
        <v>52388.21</v>
      </c>
      <c r="W71" s="79">
        <v>0</v>
      </c>
      <c r="X71" s="78">
        <f t="shared" si="28"/>
        <v>52388.21</v>
      </c>
    </row>
    <row r="72" spans="1:24" ht="12.75" hidden="1" outlineLevel="1">
      <c r="A72" s="78" t="s">
        <v>2822</v>
      </c>
      <c r="C72" s="79" t="s">
        <v>2823</v>
      </c>
      <c r="D72" s="79" t="s">
        <v>2824</v>
      </c>
      <c r="E72" s="78">
        <v>0</v>
      </c>
      <c r="F72" s="78">
        <v>0</v>
      </c>
      <c r="G72" s="135">
        <f t="shared" si="22"/>
        <v>0</v>
      </c>
      <c r="H72" s="136">
        <v>0</v>
      </c>
      <c r="I72" s="136">
        <v>0</v>
      </c>
      <c r="J72" s="136">
        <v>1230</v>
      </c>
      <c r="K72" s="136">
        <f t="shared" si="23"/>
        <v>1230</v>
      </c>
      <c r="L72" s="136">
        <v>0</v>
      </c>
      <c r="M72" s="136">
        <v>0</v>
      </c>
      <c r="N72" s="136">
        <f t="shared" si="24"/>
        <v>0</v>
      </c>
      <c r="O72" s="135">
        <v>0</v>
      </c>
      <c r="P72" s="135">
        <v>0</v>
      </c>
      <c r="Q72" s="135">
        <v>0</v>
      </c>
      <c r="R72" s="135">
        <v>0</v>
      </c>
      <c r="S72" s="135">
        <f t="shared" si="25"/>
        <v>0</v>
      </c>
      <c r="T72" s="135">
        <f t="shared" si="26"/>
        <v>1230</v>
      </c>
      <c r="U72" s="78">
        <v>0</v>
      </c>
      <c r="V72" s="78">
        <f t="shared" si="27"/>
        <v>1230</v>
      </c>
      <c r="W72" s="79">
        <v>0</v>
      </c>
      <c r="X72" s="78">
        <f t="shared" si="28"/>
        <v>1230</v>
      </c>
    </row>
    <row r="73" spans="1:24" ht="12.75" hidden="1" outlineLevel="1">
      <c r="A73" s="78" t="s">
        <v>2825</v>
      </c>
      <c r="C73" s="79" t="s">
        <v>2826</v>
      </c>
      <c r="D73" s="79" t="s">
        <v>2827</v>
      </c>
      <c r="E73" s="78">
        <v>0</v>
      </c>
      <c r="F73" s="78">
        <v>0</v>
      </c>
      <c r="G73" s="135">
        <f t="shared" si="22"/>
        <v>0</v>
      </c>
      <c r="H73" s="136">
        <v>0</v>
      </c>
      <c r="I73" s="136">
        <v>0</v>
      </c>
      <c r="J73" s="136">
        <v>18555.18</v>
      </c>
      <c r="K73" s="136">
        <f t="shared" si="23"/>
        <v>18555.18</v>
      </c>
      <c r="L73" s="136">
        <v>0</v>
      </c>
      <c r="M73" s="136">
        <v>0</v>
      </c>
      <c r="N73" s="136">
        <f t="shared" si="24"/>
        <v>0</v>
      </c>
      <c r="O73" s="135">
        <v>0</v>
      </c>
      <c r="P73" s="135">
        <v>0</v>
      </c>
      <c r="Q73" s="135">
        <v>0</v>
      </c>
      <c r="R73" s="135">
        <v>0</v>
      </c>
      <c r="S73" s="135">
        <f t="shared" si="25"/>
        <v>0</v>
      </c>
      <c r="T73" s="135">
        <f t="shared" si="26"/>
        <v>18555.18</v>
      </c>
      <c r="U73" s="78">
        <v>0</v>
      </c>
      <c r="V73" s="78">
        <f t="shared" si="27"/>
        <v>18555.18</v>
      </c>
      <c r="W73" s="79">
        <v>0</v>
      </c>
      <c r="X73" s="78">
        <f t="shared" si="28"/>
        <v>18555.18</v>
      </c>
    </row>
    <row r="74" spans="1:24" ht="12.75" hidden="1" outlineLevel="1">
      <c r="A74" s="78" t="s">
        <v>2828</v>
      </c>
      <c r="C74" s="79" t="s">
        <v>2829</v>
      </c>
      <c r="D74" s="79" t="s">
        <v>2830</v>
      </c>
      <c r="E74" s="78">
        <v>0</v>
      </c>
      <c r="F74" s="78">
        <v>0</v>
      </c>
      <c r="G74" s="135">
        <f t="shared" si="22"/>
        <v>0</v>
      </c>
      <c r="H74" s="136">
        <v>0</v>
      </c>
      <c r="I74" s="136">
        <v>0</v>
      </c>
      <c r="J74" s="136">
        <v>15889.82</v>
      </c>
      <c r="K74" s="136">
        <f t="shared" si="23"/>
        <v>15889.82</v>
      </c>
      <c r="L74" s="136">
        <v>0</v>
      </c>
      <c r="M74" s="136">
        <v>0</v>
      </c>
      <c r="N74" s="136">
        <f t="shared" si="24"/>
        <v>0</v>
      </c>
      <c r="O74" s="135">
        <v>0</v>
      </c>
      <c r="P74" s="135">
        <v>0</v>
      </c>
      <c r="Q74" s="135">
        <v>0</v>
      </c>
      <c r="R74" s="135">
        <v>0</v>
      </c>
      <c r="S74" s="135">
        <f t="shared" si="25"/>
        <v>0</v>
      </c>
      <c r="T74" s="135">
        <f t="shared" si="26"/>
        <v>15889.82</v>
      </c>
      <c r="U74" s="78">
        <v>0</v>
      </c>
      <c r="V74" s="78">
        <f t="shared" si="27"/>
        <v>15889.82</v>
      </c>
      <c r="W74" s="79">
        <v>0</v>
      </c>
      <c r="X74" s="78">
        <f t="shared" si="28"/>
        <v>15889.82</v>
      </c>
    </row>
    <row r="75" spans="1:24" ht="12.75" hidden="1" outlineLevel="1">
      <c r="A75" s="78" t="s">
        <v>2831</v>
      </c>
      <c r="C75" s="79" t="s">
        <v>2832</v>
      </c>
      <c r="D75" s="79" t="s">
        <v>2833</v>
      </c>
      <c r="E75" s="78">
        <v>0</v>
      </c>
      <c r="F75" s="78">
        <v>0</v>
      </c>
      <c r="G75" s="135">
        <f t="shared" si="22"/>
        <v>0</v>
      </c>
      <c r="H75" s="136">
        <v>0</v>
      </c>
      <c r="I75" s="136">
        <v>0</v>
      </c>
      <c r="J75" s="136">
        <v>23223.86</v>
      </c>
      <c r="K75" s="136">
        <f t="shared" si="23"/>
        <v>23223.86</v>
      </c>
      <c r="L75" s="136">
        <v>0</v>
      </c>
      <c r="M75" s="136">
        <v>0</v>
      </c>
      <c r="N75" s="136">
        <f t="shared" si="24"/>
        <v>0</v>
      </c>
      <c r="O75" s="135">
        <v>0</v>
      </c>
      <c r="P75" s="135">
        <v>0</v>
      </c>
      <c r="Q75" s="135">
        <v>0</v>
      </c>
      <c r="R75" s="135">
        <v>0</v>
      </c>
      <c r="S75" s="135">
        <f t="shared" si="25"/>
        <v>0</v>
      </c>
      <c r="T75" s="135">
        <f t="shared" si="26"/>
        <v>23223.86</v>
      </c>
      <c r="U75" s="78">
        <v>0</v>
      </c>
      <c r="V75" s="78">
        <f t="shared" si="27"/>
        <v>23223.86</v>
      </c>
      <c r="W75" s="79">
        <v>0</v>
      </c>
      <c r="X75" s="78">
        <f t="shared" si="28"/>
        <v>23223.86</v>
      </c>
    </row>
    <row r="76" spans="1:24" ht="12.75" hidden="1" outlineLevel="1">
      <c r="A76" s="78" t="s">
        <v>2834</v>
      </c>
      <c r="C76" s="79" t="s">
        <v>2835</v>
      </c>
      <c r="D76" s="79" t="s">
        <v>2836</v>
      </c>
      <c r="E76" s="78">
        <v>0</v>
      </c>
      <c r="F76" s="78">
        <v>0</v>
      </c>
      <c r="G76" s="135">
        <f t="shared" si="22"/>
        <v>0</v>
      </c>
      <c r="H76" s="136">
        <v>0</v>
      </c>
      <c r="I76" s="136">
        <v>0</v>
      </c>
      <c r="J76" s="136">
        <v>945</v>
      </c>
      <c r="K76" s="136">
        <f t="shared" si="23"/>
        <v>945</v>
      </c>
      <c r="L76" s="136">
        <v>0</v>
      </c>
      <c r="M76" s="136">
        <v>0</v>
      </c>
      <c r="N76" s="136">
        <f t="shared" si="24"/>
        <v>0</v>
      </c>
      <c r="O76" s="135">
        <v>0</v>
      </c>
      <c r="P76" s="135">
        <v>0</v>
      </c>
      <c r="Q76" s="135">
        <v>0</v>
      </c>
      <c r="R76" s="135">
        <v>0</v>
      </c>
      <c r="S76" s="135">
        <f t="shared" si="25"/>
        <v>0</v>
      </c>
      <c r="T76" s="135">
        <f t="shared" si="26"/>
        <v>945</v>
      </c>
      <c r="U76" s="78">
        <v>0</v>
      </c>
      <c r="V76" s="78">
        <f t="shared" si="27"/>
        <v>945</v>
      </c>
      <c r="W76" s="79">
        <v>0</v>
      </c>
      <c r="X76" s="78">
        <f t="shared" si="28"/>
        <v>945</v>
      </c>
    </row>
    <row r="77" spans="1:24" ht="12.75" hidden="1" outlineLevel="1">
      <c r="A77" s="78" t="s">
        <v>2837</v>
      </c>
      <c r="C77" s="79" t="s">
        <v>2838</v>
      </c>
      <c r="D77" s="79" t="s">
        <v>2839</v>
      </c>
      <c r="E77" s="78">
        <v>0</v>
      </c>
      <c r="F77" s="78">
        <v>0</v>
      </c>
      <c r="G77" s="135">
        <f t="shared" si="22"/>
        <v>0</v>
      </c>
      <c r="H77" s="136">
        <v>0</v>
      </c>
      <c r="I77" s="136">
        <v>0</v>
      </c>
      <c r="J77" s="136">
        <v>14620.59</v>
      </c>
      <c r="K77" s="136">
        <f t="shared" si="23"/>
        <v>14620.59</v>
      </c>
      <c r="L77" s="136">
        <v>0</v>
      </c>
      <c r="M77" s="136">
        <v>0</v>
      </c>
      <c r="N77" s="136">
        <f t="shared" si="24"/>
        <v>0</v>
      </c>
      <c r="O77" s="135">
        <v>0</v>
      </c>
      <c r="P77" s="135">
        <v>0</v>
      </c>
      <c r="Q77" s="135">
        <v>0</v>
      </c>
      <c r="R77" s="135">
        <v>0</v>
      </c>
      <c r="S77" s="135">
        <f t="shared" si="25"/>
        <v>0</v>
      </c>
      <c r="T77" s="135">
        <f t="shared" si="26"/>
        <v>14620.59</v>
      </c>
      <c r="U77" s="78">
        <v>0</v>
      </c>
      <c r="V77" s="78">
        <f t="shared" si="27"/>
        <v>14620.59</v>
      </c>
      <c r="W77" s="79">
        <v>0</v>
      </c>
      <c r="X77" s="78">
        <f t="shared" si="28"/>
        <v>14620.59</v>
      </c>
    </row>
    <row r="78" spans="1:24" ht="12.75" hidden="1" outlineLevel="1">
      <c r="A78" s="78" t="s">
        <v>2840</v>
      </c>
      <c r="C78" s="79" t="s">
        <v>2841</v>
      </c>
      <c r="D78" s="79" t="s">
        <v>2842</v>
      </c>
      <c r="E78" s="78">
        <v>0</v>
      </c>
      <c r="F78" s="78">
        <v>0</v>
      </c>
      <c r="G78" s="135">
        <f t="shared" si="22"/>
        <v>0</v>
      </c>
      <c r="H78" s="136">
        <v>0</v>
      </c>
      <c r="I78" s="136">
        <v>-500</v>
      </c>
      <c r="J78" s="136">
        <v>-16820.35</v>
      </c>
      <c r="K78" s="136">
        <f t="shared" si="23"/>
        <v>-17320.35</v>
      </c>
      <c r="L78" s="136">
        <v>0</v>
      </c>
      <c r="M78" s="136">
        <v>0</v>
      </c>
      <c r="N78" s="136">
        <f t="shared" si="24"/>
        <v>0</v>
      </c>
      <c r="O78" s="135">
        <v>0</v>
      </c>
      <c r="P78" s="135">
        <v>0</v>
      </c>
      <c r="Q78" s="135">
        <v>0</v>
      </c>
      <c r="R78" s="135">
        <v>0</v>
      </c>
      <c r="S78" s="135">
        <f t="shared" si="25"/>
        <v>0</v>
      </c>
      <c r="T78" s="135">
        <f t="shared" si="26"/>
        <v>-17320.35</v>
      </c>
      <c r="U78" s="78">
        <v>0</v>
      </c>
      <c r="V78" s="78">
        <f t="shared" si="27"/>
        <v>-17320.35</v>
      </c>
      <c r="W78" s="79">
        <v>0</v>
      </c>
      <c r="X78" s="78">
        <f t="shared" si="28"/>
        <v>-17320.35</v>
      </c>
    </row>
    <row r="79" spans="1:24" ht="12.75" hidden="1" outlineLevel="1">
      <c r="A79" s="78" t="s">
        <v>2843</v>
      </c>
      <c r="C79" s="79" t="s">
        <v>2844</v>
      </c>
      <c r="D79" s="79" t="s">
        <v>2845</v>
      </c>
      <c r="E79" s="78">
        <v>0</v>
      </c>
      <c r="F79" s="78">
        <v>0</v>
      </c>
      <c r="G79" s="135">
        <f t="shared" si="22"/>
        <v>0</v>
      </c>
      <c r="H79" s="136">
        <v>0</v>
      </c>
      <c r="I79" s="136">
        <v>0</v>
      </c>
      <c r="J79" s="136">
        <v>-14326.38</v>
      </c>
      <c r="K79" s="136">
        <f t="shared" si="23"/>
        <v>-14326.38</v>
      </c>
      <c r="L79" s="136">
        <v>0</v>
      </c>
      <c r="M79" s="136">
        <v>0</v>
      </c>
      <c r="N79" s="136">
        <f t="shared" si="24"/>
        <v>0</v>
      </c>
      <c r="O79" s="135">
        <v>0</v>
      </c>
      <c r="P79" s="135">
        <v>0</v>
      </c>
      <c r="Q79" s="135">
        <v>0</v>
      </c>
      <c r="R79" s="135">
        <v>0</v>
      </c>
      <c r="S79" s="135">
        <f t="shared" si="25"/>
        <v>0</v>
      </c>
      <c r="T79" s="135">
        <f t="shared" si="26"/>
        <v>-14326.38</v>
      </c>
      <c r="U79" s="78">
        <v>0</v>
      </c>
      <c r="V79" s="78">
        <f t="shared" si="27"/>
        <v>-14326.38</v>
      </c>
      <c r="W79" s="79">
        <v>0</v>
      </c>
      <c r="X79" s="78">
        <f t="shared" si="28"/>
        <v>-14326.38</v>
      </c>
    </row>
    <row r="80" spans="1:24" ht="12.75" hidden="1" outlineLevel="1">
      <c r="A80" s="78" t="s">
        <v>2846</v>
      </c>
      <c r="C80" s="79" t="s">
        <v>2847</v>
      </c>
      <c r="D80" s="79" t="s">
        <v>2848</v>
      </c>
      <c r="E80" s="78">
        <v>0</v>
      </c>
      <c r="F80" s="78">
        <v>0</v>
      </c>
      <c r="G80" s="135">
        <f t="shared" si="22"/>
        <v>0</v>
      </c>
      <c r="H80" s="136">
        <v>0</v>
      </c>
      <c r="I80" s="136">
        <v>0</v>
      </c>
      <c r="J80" s="136">
        <v>-1476.62</v>
      </c>
      <c r="K80" s="136">
        <f t="shared" si="23"/>
        <v>-1476.62</v>
      </c>
      <c r="L80" s="136">
        <v>0</v>
      </c>
      <c r="M80" s="136">
        <v>0</v>
      </c>
      <c r="N80" s="136">
        <f t="shared" si="24"/>
        <v>0</v>
      </c>
      <c r="O80" s="135">
        <v>0</v>
      </c>
      <c r="P80" s="135">
        <v>0</v>
      </c>
      <c r="Q80" s="135">
        <v>0</v>
      </c>
      <c r="R80" s="135">
        <v>0</v>
      </c>
      <c r="S80" s="135">
        <f t="shared" si="25"/>
        <v>0</v>
      </c>
      <c r="T80" s="135">
        <f t="shared" si="26"/>
        <v>-1476.62</v>
      </c>
      <c r="U80" s="78">
        <v>0</v>
      </c>
      <c r="V80" s="78">
        <f t="shared" si="27"/>
        <v>-1476.62</v>
      </c>
      <c r="W80" s="79">
        <v>0</v>
      </c>
      <c r="X80" s="78">
        <f t="shared" si="28"/>
        <v>-1476.62</v>
      </c>
    </row>
    <row r="81" spans="1:24" ht="12.75" hidden="1" outlineLevel="1">
      <c r="A81" s="78" t="s">
        <v>2849</v>
      </c>
      <c r="C81" s="79" t="s">
        <v>2850</v>
      </c>
      <c r="D81" s="79" t="s">
        <v>2851</v>
      </c>
      <c r="E81" s="78">
        <v>0</v>
      </c>
      <c r="F81" s="78">
        <v>0</v>
      </c>
      <c r="G81" s="135">
        <f t="shared" si="22"/>
        <v>0</v>
      </c>
      <c r="H81" s="136">
        <v>0</v>
      </c>
      <c r="I81" s="136">
        <v>-5653.98</v>
      </c>
      <c r="J81" s="136">
        <v>-91496</v>
      </c>
      <c r="K81" s="136">
        <f t="shared" si="23"/>
        <v>-97149.98</v>
      </c>
      <c r="L81" s="136">
        <v>0</v>
      </c>
      <c r="M81" s="136">
        <v>0</v>
      </c>
      <c r="N81" s="136">
        <f t="shared" si="24"/>
        <v>0</v>
      </c>
      <c r="O81" s="135">
        <v>0</v>
      </c>
      <c r="P81" s="135">
        <v>0</v>
      </c>
      <c r="Q81" s="135">
        <v>0</v>
      </c>
      <c r="R81" s="135">
        <v>0</v>
      </c>
      <c r="S81" s="135">
        <f t="shared" si="25"/>
        <v>0</v>
      </c>
      <c r="T81" s="135">
        <f t="shared" si="26"/>
        <v>-97149.98</v>
      </c>
      <c r="U81" s="78">
        <v>0</v>
      </c>
      <c r="V81" s="78">
        <f t="shared" si="27"/>
        <v>-97149.98</v>
      </c>
      <c r="W81" s="79">
        <v>-1000</v>
      </c>
      <c r="X81" s="78">
        <f t="shared" si="28"/>
        <v>-98149.98</v>
      </c>
    </row>
    <row r="82" spans="1:24" ht="12.75" hidden="1" outlineLevel="1">
      <c r="A82" s="78" t="s">
        <v>2852</v>
      </c>
      <c r="C82" s="79" t="s">
        <v>2853</v>
      </c>
      <c r="D82" s="79" t="s">
        <v>2854</v>
      </c>
      <c r="E82" s="78">
        <v>0</v>
      </c>
      <c r="F82" s="78">
        <v>0</v>
      </c>
      <c r="G82" s="135">
        <f t="shared" si="22"/>
        <v>0</v>
      </c>
      <c r="H82" s="136">
        <v>0</v>
      </c>
      <c r="I82" s="136">
        <v>0</v>
      </c>
      <c r="J82" s="136">
        <v>-16662.41</v>
      </c>
      <c r="K82" s="136">
        <f t="shared" si="23"/>
        <v>-16662.41</v>
      </c>
      <c r="L82" s="136">
        <v>0</v>
      </c>
      <c r="M82" s="136">
        <v>0</v>
      </c>
      <c r="N82" s="136">
        <f t="shared" si="24"/>
        <v>0</v>
      </c>
      <c r="O82" s="135">
        <v>0</v>
      </c>
      <c r="P82" s="135">
        <v>0</v>
      </c>
      <c r="Q82" s="135">
        <v>0</v>
      </c>
      <c r="R82" s="135">
        <v>0</v>
      </c>
      <c r="S82" s="135">
        <f t="shared" si="25"/>
        <v>0</v>
      </c>
      <c r="T82" s="135">
        <f t="shared" si="26"/>
        <v>-16662.41</v>
      </c>
      <c r="U82" s="78">
        <v>0</v>
      </c>
      <c r="V82" s="78">
        <f t="shared" si="27"/>
        <v>-16662.41</v>
      </c>
      <c r="W82" s="79">
        <v>0</v>
      </c>
      <c r="X82" s="78">
        <f t="shared" si="28"/>
        <v>-16662.41</v>
      </c>
    </row>
    <row r="83" spans="1:24" ht="12.75" hidden="1" outlineLevel="1">
      <c r="A83" s="78" t="s">
        <v>2855</v>
      </c>
      <c r="C83" s="79" t="s">
        <v>2856</v>
      </c>
      <c r="D83" s="79" t="s">
        <v>2857</v>
      </c>
      <c r="E83" s="78">
        <v>0</v>
      </c>
      <c r="F83" s="78">
        <v>0</v>
      </c>
      <c r="G83" s="135">
        <f t="shared" si="22"/>
        <v>0</v>
      </c>
      <c r="H83" s="136">
        <v>0</v>
      </c>
      <c r="I83" s="136">
        <v>0</v>
      </c>
      <c r="J83" s="136">
        <v>74.69</v>
      </c>
      <c r="K83" s="136">
        <f t="shared" si="23"/>
        <v>74.69</v>
      </c>
      <c r="L83" s="136">
        <v>0</v>
      </c>
      <c r="M83" s="136">
        <v>0</v>
      </c>
      <c r="N83" s="136">
        <f t="shared" si="24"/>
        <v>0</v>
      </c>
      <c r="O83" s="135">
        <v>0</v>
      </c>
      <c r="P83" s="135">
        <v>0</v>
      </c>
      <c r="Q83" s="135">
        <v>0</v>
      </c>
      <c r="R83" s="135">
        <v>0</v>
      </c>
      <c r="S83" s="135">
        <f t="shared" si="25"/>
        <v>0</v>
      </c>
      <c r="T83" s="135">
        <f t="shared" si="26"/>
        <v>74.69</v>
      </c>
      <c r="U83" s="78">
        <v>0</v>
      </c>
      <c r="V83" s="78">
        <f t="shared" si="27"/>
        <v>74.69</v>
      </c>
      <c r="W83" s="79">
        <v>0</v>
      </c>
      <c r="X83" s="78">
        <f t="shared" si="28"/>
        <v>74.69</v>
      </c>
    </row>
    <row r="84" spans="1:24" ht="12.75" hidden="1" outlineLevel="1">
      <c r="A84" s="78" t="s">
        <v>2858</v>
      </c>
      <c r="C84" s="79" t="s">
        <v>2859</v>
      </c>
      <c r="D84" s="79" t="s">
        <v>2860</v>
      </c>
      <c r="E84" s="78">
        <v>0</v>
      </c>
      <c r="F84" s="78">
        <v>0</v>
      </c>
      <c r="G84" s="135">
        <f t="shared" si="22"/>
        <v>0</v>
      </c>
      <c r="H84" s="136">
        <v>0</v>
      </c>
      <c r="I84" s="136">
        <v>0</v>
      </c>
      <c r="J84" s="136">
        <v>-46095.19</v>
      </c>
      <c r="K84" s="136">
        <f t="shared" si="23"/>
        <v>-46095.19</v>
      </c>
      <c r="L84" s="136">
        <v>0</v>
      </c>
      <c r="M84" s="136">
        <v>0</v>
      </c>
      <c r="N84" s="136">
        <f t="shared" si="24"/>
        <v>0</v>
      </c>
      <c r="O84" s="135">
        <v>0</v>
      </c>
      <c r="P84" s="135">
        <v>0</v>
      </c>
      <c r="Q84" s="135">
        <v>0</v>
      </c>
      <c r="R84" s="135">
        <v>0</v>
      </c>
      <c r="S84" s="135">
        <f t="shared" si="25"/>
        <v>0</v>
      </c>
      <c r="T84" s="135">
        <f t="shared" si="26"/>
        <v>-46095.19</v>
      </c>
      <c r="U84" s="78">
        <v>0</v>
      </c>
      <c r="V84" s="78">
        <f t="shared" si="27"/>
        <v>-46095.19</v>
      </c>
      <c r="W84" s="79">
        <v>0</v>
      </c>
      <c r="X84" s="78">
        <f t="shared" si="28"/>
        <v>-46095.19</v>
      </c>
    </row>
    <row r="85" spans="1:24" ht="12.75" hidden="1" outlineLevel="1">
      <c r="A85" s="78" t="s">
        <v>2861</v>
      </c>
      <c r="C85" s="79" t="s">
        <v>2862</v>
      </c>
      <c r="D85" s="79" t="s">
        <v>2863</v>
      </c>
      <c r="E85" s="78">
        <v>0</v>
      </c>
      <c r="F85" s="78">
        <v>0</v>
      </c>
      <c r="G85" s="135">
        <f t="shared" si="22"/>
        <v>0</v>
      </c>
      <c r="H85" s="136">
        <v>0</v>
      </c>
      <c r="I85" s="136">
        <v>0</v>
      </c>
      <c r="J85" s="136">
        <v>-1230</v>
      </c>
      <c r="K85" s="136">
        <f t="shared" si="23"/>
        <v>-1230</v>
      </c>
      <c r="L85" s="136">
        <v>0</v>
      </c>
      <c r="M85" s="136">
        <v>0</v>
      </c>
      <c r="N85" s="136">
        <f t="shared" si="24"/>
        <v>0</v>
      </c>
      <c r="O85" s="135">
        <v>0</v>
      </c>
      <c r="P85" s="135">
        <v>0</v>
      </c>
      <c r="Q85" s="135">
        <v>0</v>
      </c>
      <c r="R85" s="135">
        <v>0</v>
      </c>
      <c r="S85" s="135">
        <f t="shared" si="25"/>
        <v>0</v>
      </c>
      <c r="T85" s="135">
        <f t="shared" si="26"/>
        <v>-1230</v>
      </c>
      <c r="U85" s="78">
        <v>0</v>
      </c>
      <c r="V85" s="78">
        <f t="shared" si="27"/>
        <v>-1230</v>
      </c>
      <c r="W85" s="79">
        <v>0</v>
      </c>
      <c r="X85" s="78">
        <f t="shared" si="28"/>
        <v>-1230</v>
      </c>
    </row>
    <row r="86" spans="1:24" ht="12.75" hidden="1" outlineLevel="1">
      <c r="A86" s="78" t="s">
        <v>2864</v>
      </c>
      <c r="C86" s="79" t="s">
        <v>2865</v>
      </c>
      <c r="D86" s="79" t="s">
        <v>2866</v>
      </c>
      <c r="E86" s="78">
        <v>0</v>
      </c>
      <c r="F86" s="78">
        <v>0</v>
      </c>
      <c r="G86" s="135">
        <f t="shared" si="22"/>
        <v>0</v>
      </c>
      <c r="H86" s="136">
        <v>0</v>
      </c>
      <c r="I86" s="136">
        <v>0</v>
      </c>
      <c r="J86" s="136">
        <v>-18555.18</v>
      </c>
      <c r="K86" s="136">
        <f t="shared" si="23"/>
        <v>-18555.18</v>
      </c>
      <c r="L86" s="136">
        <v>0</v>
      </c>
      <c r="M86" s="136">
        <v>0</v>
      </c>
      <c r="N86" s="136">
        <f t="shared" si="24"/>
        <v>0</v>
      </c>
      <c r="O86" s="135">
        <v>0</v>
      </c>
      <c r="P86" s="135">
        <v>0</v>
      </c>
      <c r="Q86" s="135">
        <v>0</v>
      </c>
      <c r="R86" s="135">
        <v>0</v>
      </c>
      <c r="S86" s="135">
        <f t="shared" si="25"/>
        <v>0</v>
      </c>
      <c r="T86" s="135">
        <f t="shared" si="26"/>
        <v>-18555.18</v>
      </c>
      <c r="U86" s="78">
        <v>0</v>
      </c>
      <c r="V86" s="78">
        <f t="shared" si="27"/>
        <v>-18555.18</v>
      </c>
      <c r="W86" s="79">
        <v>0</v>
      </c>
      <c r="X86" s="78">
        <f t="shared" si="28"/>
        <v>-18555.18</v>
      </c>
    </row>
    <row r="87" spans="1:24" ht="12.75" hidden="1" outlineLevel="1">
      <c r="A87" s="78" t="s">
        <v>2867</v>
      </c>
      <c r="C87" s="79" t="s">
        <v>2868</v>
      </c>
      <c r="D87" s="79" t="s">
        <v>2869</v>
      </c>
      <c r="E87" s="78">
        <v>0</v>
      </c>
      <c r="F87" s="78">
        <v>0</v>
      </c>
      <c r="G87" s="135">
        <f t="shared" si="22"/>
        <v>0</v>
      </c>
      <c r="H87" s="136">
        <v>0</v>
      </c>
      <c r="I87" s="136">
        <v>0</v>
      </c>
      <c r="J87" s="136">
        <v>-22182.84</v>
      </c>
      <c r="K87" s="136">
        <f t="shared" si="23"/>
        <v>-22182.84</v>
      </c>
      <c r="L87" s="136">
        <v>0</v>
      </c>
      <c r="M87" s="136">
        <v>0</v>
      </c>
      <c r="N87" s="136">
        <f t="shared" si="24"/>
        <v>0</v>
      </c>
      <c r="O87" s="135">
        <v>0</v>
      </c>
      <c r="P87" s="135">
        <v>0</v>
      </c>
      <c r="Q87" s="135">
        <v>0</v>
      </c>
      <c r="R87" s="135">
        <v>0</v>
      </c>
      <c r="S87" s="135">
        <f t="shared" si="25"/>
        <v>0</v>
      </c>
      <c r="T87" s="135">
        <f t="shared" si="26"/>
        <v>-22182.84</v>
      </c>
      <c r="U87" s="78">
        <v>0</v>
      </c>
      <c r="V87" s="78">
        <f t="shared" si="27"/>
        <v>-22182.84</v>
      </c>
      <c r="W87" s="79">
        <v>0</v>
      </c>
      <c r="X87" s="78">
        <f t="shared" si="28"/>
        <v>-22182.84</v>
      </c>
    </row>
    <row r="88" spans="1:24" ht="12.75" hidden="1" outlineLevel="1">
      <c r="A88" s="78" t="s">
        <v>2870</v>
      </c>
      <c r="C88" s="79" t="s">
        <v>2871</v>
      </c>
      <c r="D88" s="79" t="s">
        <v>2872</v>
      </c>
      <c r="E88" s="78">
        <v>0</v>
      </c>
      <c r="F88" s="78">
        <v>0</v>
      </c>
      <c r="G88" s="135">
        <f t="shared" si="22"/>
        <v>0</v>
      </c>
      <c r="H88" s="136">
        <v>0</v>
      </c>
      <c r="I88" s="136">
        <v>0</v>
      </c>
      <c r="J88" s="136">
        <v>-23223.86</v>
      </c>
      <c r="K88" s="136">
        <f t="shared" si="23"/>
        <v>-23223.86</v>
      </c>
      <c r="L88" s="136">
        <v>0</v>
      </c>
      <c r="M88" s="136">
        <v>0</v>
      </c>
      <c r="N88" s="136">
        <f t="shared" si="24"/>
        <v>0</v>
      </c>
      <c r="O88" s="135">
        <v>0</v>
      </c>
      <c r="P88" s="135">
        <v>0</v>
      </c>
      <c r="Q88" s="135">
        <v>0</v>
      </c>
      <c r="R88" s="135">
        <v>0</v>
      </c>
      <c r="S88" s="135">
        <f t="shared" si="25"/>
        <v>0</v>
      </c>
      <c r="T88" s="135">
        <f t="shared" si="26"/>
        <v>-23223.86</v>
      </c>
      <c r="U88" s="78">
        <v>0</v>
      </c>
      <c r="V88" s="78">
        <f t="shared" si="27"/>
        <v>-23223.86</v>
      </c>
      <c r="W88" s="79">
        <v>0</v>
      </c>
      <c r="X88" s="78">
        <f t="shared" si="28"/>
        <v>-23223.86</v>
      </c>
    </row>
    <row r="89" spans="1:24" ht="12.75" hidden="1" outlineLevel="1">
      <c r="A89" s="78" t="s">
        <v>2873</v>
      </c>
      <c r="C89" s="79" t="s">
        <v>2874</v>
      </c>
      <c r="D89" s="79" t="s">
        <v>2875</v>
      </c>
      <c r="E89" s="78">
        <v>0</v>
      </c>
      <c r="F89" s="78">
        <v>0</v>
      </c>
      <c r="G89" s="135">
        <f t="shared" si="22"/>
        <v>0</v>
      </c>
      <c r="H89" s="136">
        <v>0</v>
      </c>
      <c r="I89" s="136">
        <v>0</v>
      </c>
      <c r="J89" s="136">
        <v>-945</v>
      </c>
      <c r="K89" s="136">
        <f t="shared" si="23"/>
        <v>-945</v>
      </c>
      <c r="L89" s="136">
        <v>0</v>
      </c>
      <c r="M89" s="136">
        <v>0</v>
      </c>
      <c r="N89" s="136">
        <f t="shared" si="24"/>
        <v>0</v>
      </c>
      <c r="O89" s="135">
        <v>0</v>
      </c>
      <c r="P89" s="135">
        <v>0</v>
      </c>
      <c r="Q89" s="135">
        <v>0</v>
      </c>
      <c r="R89" s="135">
        <v>0</v>
      </c>
      <c r="S89" s="135">
        <f t="shared" si="25"/>
        <v>0</v>
      </c>
      <c r="T89" s="135">
        <f t="shared" si="26"/>
        <v>-945</v>
      </c>
      <c r="U89" s="78">
        <v>0</v>
      </c>
      <c r="V89" s="78">
        <f t="shared" si="27"/>
        <v>-945</v>
      </c>
      <c r="W89" s="79">
        <v>0</v>
      </c>
      <c r="X89" s="78">
        <f t="shared" si="28"/>
        <v>-945</v>
      </c>
    </row>
    <row r="90" spans="1:24" ht="12.75" hidden="1" outlineLevel="1">
      <c r="A90" s="78" t="s">
        <v>2876</v>
      </c>
      <c r="C90" s="79" t="s">
        <v>2877</v>
      </c>
      <c r="D90" s="79" t="s">
        <v>2878</v>
      </c>
      <c r="E90" s="78">
        <v>0</v>
      </c>
      <c r="F90" s="78">
        <v>0</v>
      </c>
      <c r="G90" s="135">
        <f t="shared" si="22"/>
        <v>0</v>
      </c>
      <c r="H90" s="136">
        <v>0</v>
      </c>
      <c r="I90" s="136">
        <v>0</v>
      </c>
      <c r="J90" s="136">
        <v>-14620.59</v>
      </c>
      <c r="K90" s="136">
        <f t="shared" si="23"/>
        <v>-14620.59</v>
      </c>
      <c r="L90" s="136">
        <v>0</v>
      </c>
      <c r="M90" s="136">
        <v>0</v>
      </c>
      <c r="N90" s="136">
        <f t="shared" si="24"/>
        <v>0</v>
      </c>
      <c r="O90" s="135">
        <v>0</v>
      </c>
      <c r="P90" s="135">
        <v>0</v>
      </c>
      <c r="Q90" s="135">
        <v>0</v>
      </c>
      <c r="R90" s="135">
        <v>0</v>
      </c>
      <c r="S90" s="135">
        <f t="shared" si="25"/>
        <v>0</v>
      </c>
      <c r="T90" s="135">
        <f t="shared" si="26"/>
        <v>-14620.59</v>
      </c>
      <c r="U90" s="78">
        <v>0</v>
      </c>
      <c r="V90" s="78">
        <f t="shared" si="27"/>
        <v>-14620.59</v>
      </c>
      <c r="W90" s="79">
        <v>0</v>
      </c>
      <c r="X90" s="78">
        <f t="shared" si="28"/>
        <v>-14620.59</v>
      </c>
    </row>
    <row r="91" spans="1:24" ht="12.75" hidden="1" outlineLevel="1">
      <c r="A91" s="78" t="s">
        <v>2879</v>
      </c>
      <c r="C91" s="79" t="s">
        <v>2880</v>
      </c>
      <c r="D91" s="79" t="s">
        <v>2881</v>
      </c>
      <c r="E91" s="78">
        <v>0</v>
      </c>
      <c r="F91" s="78">
        <v>0</v>
      </c>
      <c r="G91" s="135">
        <f t="shared" si="22"/>
        <v>0</v>
      </c>
      <c r="H91" s="136">
        <v>0</v>
      </c>
      <c r="I91" s="136">
        <v>0</v>
      </c>
      <c r="J91" s="136">
        <v>-1058.28</v>
      </c>
      <c r="K91" s="136">
        <f t="shared" si="23"/>
        <v>-1058.28</v>
      </c>
      <c r="L91" s="136">
        <v>0</v>
      </c>
      <c r="M91" s="136">
        <v>0</v>
      </c>
      <c r="N91" s="136">
        <f t="shared" si="24"/>
        <v>0</v>
      </c>
      <c r="O91" s="135">
        <v>0</v>
      </c>
      <c r="P91" s="135">
        <v>0</v>
      </c>
      <c r="Q91" s="135">
        <v>0</v>
      </c>
      <c r="R91" s="135">
        <v>0</v>
      </c>
      <c r="S91" s="135">
        <f t="shared" si="25"/>
        <v>0</v>
      </c>
      <c r="T91" s="135">
        <f t="shared" si="26"/>
        <v>-1058.28</v>
      </c>
      <c r="U91" s="78">
        <v>0</v>
      </c>
      <c r="V91" s="78">
        <f t="shared" si="27"/>
        <v>-1058.28</v>
      </c>
      <c r="W91" s="79">
        <v>0</v>
      </c>
      <c r="X91" s="78">
        <f t="shared" si="28"/>
        <v>-1058.28</v>
      </c>
    </row>
    <row r="92" spans="1:24" ht="12.75" hidden="1" outlineLevel="1">
      <c r="A92" s="78" t="s">
        <v>2882</v>
      </c>
      <c r="C92" s="79" t="s">
        <v>2883</v>
      </c>
      <c r="D92" s="79" t="s">
        <v>2884</v>
      </c>
      <c r="E92" s="78">
        <v>0</v>
      </c>
      <c r="F92" s="78">
        <v>0</v>
      </c>
      <c r="G92" s="135">
        <f t="shared" si="22"/>
        <v>0</v>
      </c>
      <c r="H92" s="136">
        <v>0</v>
      </c>
      <c r="I92" s="136">
        <v>0</v>
      </c>
      <c r="J92" s="136">
        <v>-1672.89</v>
      </c>
      <c r="K92" s="136">
        <f t="shared" si="23"/>
        <v>-1672.89</v>
      </c>
      <c r="L92" s="136">
        <v>0</v>
      </c>
      <c r="M92" s="136">
        <v>0</v>
      </c>
      <c r="N92" s="136">
        <f t="shared" si="24"/>
        <v>0</v>
      </c>
      <c r="O92" s="135">
        <v>0</v>
      </c>
      <c r="P92" s="135">
        <v>0</v>
      </c>
      <c r="Q92" s="135">
        <v>0</v>
      </c>
      <c r="R92" s="135">
        <v>0</v>
      </c>
      <c r="S92" s="135">
        <f t="shared" si="25"/>
        <v>0</v>
      </c>
      <c r="T92" s="135">
        <f t="shared" si="26"/>
        <v>-1672.89</v>
      </c>
      <c r="U92" s="78">
        <v>0</v>
      </c>
      <c r="V92" s="78">
        <f t="shared" si="27"/>
        <v>-1672.89</v>
      </c>
      <c r="W92" s="79">
        <v>0</v>
      </c>
      <c r="X92" s="78">
        <f t="shared" si="28"/>
        <v>-1672.89</v>
      </c>
    </row>
    <row r="93" spans="1:24" ht="12.75" hidden="1" outlineLevel="1">
      <c r="A93" s="78" t="s">
        <v>2885</v>
      </c>
      <c r="C93" s="79" t="s">
        <v>2886</v>
      </c>
      <c r="D93" s="79" t="s">
        <v>2887</v>
      </c>
      <c r="E93" s="78">
        <v>0</v>
      </c>
      <c r="F93" s="78">
        <v>0</v>
      </c>
      <c r="G93" s="135">
        <f t="shared" si="22"/>
        <v>0</v>
      </c>
      <c r="H93" s="136">
        <v>0</v>
      </c>
      <c r="I93" s="136">
        <v>0</v>
      </c>
      <c r="J93" s="136">
        <v>-571.68</v>
      </c>
      <c r="K93" s="136">
        <f t="shared" si="23"/>
        <v>-571.68</v>
      </c>
      <c r="L93" s="136">
        <v>0</v>
      </c>
      <c r="M93" s="136">
        <v>0</v>
      </c>
      <c r="N93" s="136">
        <f t="shared" si="24"/>
        <v>0</v>
      </c>
      <c r="O93" s="135">
        <v>0</v>
      </c>
      <c r="P93" s="135">
        <v>0</v>
      </c>
      <c r="Q93" s="135">
        <v>0</v>
      </c>
      <c r="R93" s="135">
        <v>0</v>
      </c>
      <c r="S93" s="135">
        <f t="shared" si="25"/>
        <v>0</v>
      </c>
      <c r="T93" s="135">
        <f t="shared" si="26"/>
        <v>-571.68</v>
      </c>
      <c r="U93" s="78">
        <v>0</v>
      </c>
      <c r="V93" s="78">
        <f t="shared" si="27"/>
        <v>-571.68</v>
      </c>
      <c r="W93" s="79">
        <v>0</v>
      </c>
      <c r="X93" s="78">
        <f t="shared" si="28"/>
        <v>-571.68</v>
      </c>
    </row>
    <row r="94" spans="1:24" ht="12.75" hidden="1" outlineLevel="1">
      <c r="A94" s="78" t="s">
        <v>2888</v>
      </c>
      <c r="C94" s="79" t="s">
        <v>2889</v>
      </c>
      <c r="D94" s="79" t="s">
        <v>2890</v>
      </c>
      <c r="E94" s="78">
        <v>0</v>
      </c>
      <c r="F94" s="78">
        <v>0</v>
      </c>
      <c r="G94" s="135">
        <f t="shared" si="22"/>
        <v>0</v>
      </c>
      <c r="H94" s="136">
        <v>0</v>
      </c>
      <c r="I94" s="136">
        <v>0</v>
      </c>
      <c r="J94" s="136">
        <v>-96000</v>
      </c>
      <c r="K94" s="136">
        <f t="shared" si="23"/>
        <v>-96000</v>
      </c>
      <c r="L94" s="136">
        <v>0</v>
      </c>
      <c r="M94" s="136">
        <v>0</v>
      </c>
      <c r="N94" s="136">
        <f t="shared" si="24"/>
        <v>0</v>
      </c>
      <c r="O94" s="135">
        <v>0</v>
      </c>
      <c r="P94" s="135">
        <v>0</v>
      </c>
      <c r="Q94" s="135">
        <v>0</v>
      </c>
      <c r="R94" s="135">
        <v>0</v>
      </c>
      <c r="S94" s="135">
        <f t="shared" si="25"/>
        <v>0</v>
      </c>
      <c r="T94" s="135">
        <f t="shared" si="26"/>
        <v>-96000</v>
      </c>
      <c r="U94" s="78">
        <v>0</v>
      </c>
      <c r="V94" s="78">
        <f t="shared" si="27"/>
        <v>-96000</v>
      </c>
      <c r="W94" s="79">
        <v>0</v>
      </c>
      <c r="X94" s="78">
        <f t="shared" si="28"/>
        <v>-96000</v>
      </c>
    </row>
    <row r="95" spans="1:24" ht="12.75" hidden="1" outlineLevel="1">
      <c r="A95" s="78" t="s">
        <v>2891</v>
      </c>
      <c r="C95" s="79" t="s">
        <v>2892</v>
      </c>
      <c r="D95" s="79" t="s">
        <v>2893</v>
      </c>
      <c r="E95" s="78">
        <v>0</v>
      </c>
      <c r="F95" s="78">
        <v>0</v>
      </c>
      <c r="G95" s="135">
        <f t="shared" si="22"/>
        <v>0</v>
      </c>
      <c r="H95" s="136">
        <v>0</v>
      </c>
      <c r="I95" s="136">
        <v>0</v>
      </c>
      <c r="J95" s="136">
        <v>-7901.15</v>
      </c>
      <c r="K95" s="136">
        <f t="shared" si="23"/>
        <v>-7901.15</v>
      </c>
      <c r="L95" s="136">
        <v>0</v>
      </c>
      <c r="M95" s="136">
        <v>0</v>
      </c>
      <c r="N95" s="136">
        <f t="shared" si="24"/>
        <v>0</v>
      </c>
      <c r="O95" s="135">
        <v>0</v>
      </c>
      <c r="P95" s="135">
        <v>0</v>
      </c>
      <c r="Q95" s="135">
        <v>0</v>
      </c>
      <c r="R95" s="135">
        <v>0</v>
      </c>
      <c r="S95" s="135">
        <f t="shared" si="25"/>
        <v>0</v>
      </c>
      <c r="T95" s="135">
        <f t="shared" si="26"/>
        <v>-7901.15</v>
      </c>
      <c r="U95" s="78">
        <v>0</v>
      </c>
      <c r="V95" s="78">
        <f t="shared" si="27"/>
        <v>-7901.15</v>
      </c>
      <c r="W95" s="79">
        <v>0</v>
      </c>
      <c r="X95" s="78">
        <f t="shared" si="28"/>
        <v>-7901.15</v>
      </c>
    </row>
    <row r="96" spans="1:24" ht="12.75" hidden="1" outlineLevel="1">
      <c r="A96" s="78" t="s">
        <v>2894</v>
      </c>
      <c r="C96" s="79" t="s">
        <v>2895</v>
      </c>
      <c r="D96" s="79" t="s">
        <v>2896</v>
      </c>
      <c r="E96" s="78">
        <v>0</v>
      </c>
      <c r="F96" s="78">
        <v>0</v>
      </c>
      <c r="G96" s="135">
        <f t="shared" si="22"/>
        <v>0</v>
      </c>
      <c r="H96" s="136">
        <v>0</v>
      </c>
      <c r="I96" s="136">
        <v>0</v>
      </c>
      <c r="J96" s="136">
        <v>775.37</v>
      </c>
      <c r="K96" s="136">
        <f t="shared" si="23"/>
        <v>775.37</v>
      </c>
      <c r="L96" s="136">
        <v>0</v>
      </c>
      <c r="M96" s="136">
        <v>0</v>
      </c>
      <c r="N96" s="136">
        <f t="shared" si="24"/>
        <v>0</v>
      </c>
      <c r="O96" s="135">
        <v>0</v>
      </c>
      <c r="P96" s="135">
        <v>0</v>
      </c>
      <c r="Q96" s="135">
        <v>0</v>
      </c>
      <c r="R96" s="135">
        <v>0</v>
      </c>
      <c r="S96" s="135">
        <f t="shared" si="25"/>
        <v>0</v>
      </c>
      <c r="T96" s="135">
        <f t="shared" si="26"/>
        <v>775.37</v>
      </c>
      <c r="U96" s="78">
        <v>0</v>
      </c>
      <c r="V96" s="78">
        <f t="shared" si="27"/>
        <v>775.37</v>
      </c>
      <c r="W96" s="79">
        <v>0</v>
      </c>
      <c r="X96" s="78">
        <f t="shared" si="28"/>
        <v>775.37</v>
      </c>
    </row>
    <row r="97" spans="1:25" ht="12.75" collapsed="1">
      <c r="A97" s="124" t="s">
        <v>2897</v>
      </c>
      <c r="B97" s="125"/>
      <c r="C97" s="124" t="s">
        <v>2898</v>
      </c>
      <c r="D97" s="126"/>
      <c r="E97" s="98">
        <v>0</v>
      </c>
      <c r="F97" s="98">
        <v>0</v>
      </c>
      <c r="G97" s="129">
        <f>E97+F97</f>
        <v>0</v>
      </c>
      <c r="H97" s="129">
        <v>0</v>
      </c>
      <c r="I97" s="129">
        <v>35648.05</v>
      </c>
      <c r="J97" s="129">
        <v>907106.71</v>
      </c>
      <c r="K97" s="129">
        <f>J97+I97</f>
        <v>942754.76</v>
      </c>
      <c r="L97" s="129">
        <v>0</v>
      </c>
      <c r="M97" s="129">
        <v>0</v>
      </c>
      <c r="N97" s="129">
        <f>L97+M97</f>
        <v>0</v>
      </c>
      <c r="O97" s="129">
        <v>0</v>
      </c>
      <c r="P97" s="129">
        <v>0</v>
      </c>
      <c r="Q97" s="129">
        <v>0</v>
      </c>
      <c r="R97" s="129">
        <v>0</v>
      </c>
      <c r="S97" s="129">
        <f>O97+P97+Q97+R97</f>
        <v>0</v>
      </c>
      <c r="T97" s="129">
        <f>G97+H97+K97+N97+S97</f>
        <v>942754.76</v>
      </c>
      <c r="U97" s="98">
        <v>0</v>
      </c>
      <c r="V97" s="98">
        <f>T97+U97</f>
        <v>942754.76</v>
      </c>
      <c r="W97" s="98">
        <v>22383.86</v>
      </c>
      <c r="X97" s="98">
        <f>V97+W97</f>
        <v>965138.62</v>
      </c>
      <c r="Y97" s="124"/>
    </row>
    <row r="98" spans="1:24" ht="12.75" hidden="1" outlineLevel="1">
      <c r="A98" s="78" t="s">
        <v>2899</v>
      </c>
      <c r="C98" s="79" t="s">
        <v>2900</v>
      </c>
      <c r="D98" s="79" t="s">
        <v>2901</v>
      </c>
      <c r="E98" s="78">
        <v>0</v>
      </c>
      <c r="F98" s="78">
        <v>0</v>
      </c>
      <c r="G98" s="135">
        <f aca="true" t="shared" si="29" ref="G98:G116">E98+F98</f>
        <v>0</v>
      </c>
      <c r="H98" s="136">
        <v>1379444.48</v>
      </c>
      <c r="I98" s="136">
        <v>0</v>
      </c>
      <c r="J98" s="136">
        <v>0</v>
      </c>
      <c r="K98" s="136">
        <f aca="true" t="shared" si="30" ref="K98:K116">J98+I98</f>
        <v>0</v>
      </c>
      <c r="L98" s="136">
        <v>0</v>
      </c>
      <c r="M98" s="136">
        <v>165</v>
      </c>
      <c r="N98" s="136">
        <f aca="true" t="shared" si="31" ref="N98:N116">L98+M98</f>
        <v>165</v>
      </c>
      <c r="O98" s="135">
        <v>46624.85</v>
      </c>
      <c r="P98" s="135">
        <v>0</v>
      </c>
      <c r="Q98" s="135">
        <v>0</v>
      </c>
      <c r="R98" s="135">
        <v>0</v>
      </c>
      <c r="S98" s="135">
        <f aca="true" t="shared" si="32" ref="S98:S116">O98+P98+Q98+R98</f>
        <v>46624.85</v>
      </c>
      <c r="T98" s="135">
        <f aca="true" t="shared" si="33" ref="T98:T116">G98+H98+K98+N98+S98</f>
        <v>1426234.33</v>
      </c>
      <c r="U98" s="78">
        <v>0</v>
      </c>
      <c r="V98" s="78">
        <f aca="true" t="shared" si="34" ref="V98:V116">T98+U98</f>
        <v>1426234.33</v>
      </c>
      <c r="W98" s="79">
        <v>777606.55</v>
      </c>
      <c r="X98" s="78">
        <f aca="true" t="shared" si="35" ref="X98:X116">V98+W98</f>
        <v>2203840.88</v>
      </c>
    </row>
    <row r="99" spans="1:24" ht="12.75" hidden="1" outlineLevel="1">
      <c r="A99" s="78" t="s">
        <v>2902</v>
      </c>
      <c r="C99" s="79" t="s">
        <v>2903</v>
      </c>
      <c r="D99" s="79" t="s">
        <v>2904</v>
      </c>
      <c r="E99" s="78">
        <v>0</v>
      </c>
      <c r="F99" s="78">
        <v>0</v>
      </c>
      <c r="G99" s="135">
        <f t="shared" si="29"/>
        <v>0</v>
      </c>
      <c r="H99" s="136">
        <v>13725.65</v>
      </c>
      <c r="I99" s="136">
        <v>0</v>
      </c>
      <c r="J99" s="136">
        <v>0</v>
      </c>
      <c r="K99" s="136">
        <f t="shared" si="30"/>
        <v>0</v>
      </c>
      <c r="L99" s="136">
        <v>0</v>
      </c>
      <c r="M99" s="136">
        <v>0</v>
      </c>
      <c r="N99" s="136">
        <f t="shared" si="31"/>
        <v>0</v>
      </c>
      <c r="O99" s="135">
        <v>5595.71</v>
      </c>
      <c r="P99" s="135">
        <v>0</v>
      </c>
      <c r="Q99" s="135">
        <v>0</v>
      </c>
      <c r="R99" s="135">
        <v>0</v>
      </c>
      <c r="S99" s="135">
        <f t="shared" si="32"/>
        <v>5595.71</v>
      </c>
      <c r="T99" s="135">
        <f t="shared" si="33"/>
        <v>19321.36</v>
      </c>
      <c r="U99" s="78">
        <v>0</v>
      </c>
      <c r="V99" s="78">
        <f t="shared" si="34"/>
        <v>19321.36</v>
      </c>
      <c r="W99" s="79">
        <v>214113.17</v>
      </c>
      <c r="X99" s="78">
        <f t="shared" si="35"/>
        <v>233434.53000000003</v>
      </c>
    </row>
    <row r="100" spans="1:24" ht="12.75" hidden="1" outlineLevel="1">
      <c r="A100" s="78" t="s">
        <v>2905</v>
      </c>
      <c r="C100" s="79" t="s">
        <v>2906</v>
      </c>
      <c r="D100" s="79" t="s">
        <v>2907</v>
      </c>
      <c r="E100" s="78">
        <v>0</v>
      </c>
      <c r="F100" s="78">
        <v>0</v>
      </c>
      <c r="G100" s="135">
        <f t="shared" si="29"/>
        <v>0</v>
      </c>
      <c r="H100" s="136">
        <v>1078.31</v>
      </c>
      <c r="I100" s="136">
        <v>0</v>
      </c>
      <c r="J100" s="136">
        <v>0</v>
      </c>
      <c r="K100" s="136">
        <f t="shared" si="30"/>
        <v>0</v>
      </c>
      <c r="L100" s="136">
        <v>0</v>
      </c>
      <c r="M100" s="136">
        <v>0</v>
      </c>
      <c r="N100" s="136">
        <f t="shared" si="31"/>
        <v>0</v>
      </c>
      <c r="O100" s="135">
        <v>0</v>
      </c>
      <c r="P100" s="135">
        <v>0</v>
      </c>
      <c r="Q100" s="135">
        <v>0</v>
      </c>
      <c r="R100" s="135">
        <v>0</v>
      </c>
      <c r="S100" s="135">
        <f t="shared" si="32"/>
        <v>0</v>
      </c>
      <c r="T100" s="135">
        <f t="shared" si="33"/>
        <v>1078.31</v>
      </c>
      <c r="U100" s="78">
        <v>0</v>
      </c>
      <c r="V100" s="78">
        <f t="shared" si="34"/>
        <v>1078.31</v>
      </c>
      <c r="W100" s="79">
        <v>5.92</v>
      </c>
      <c r="X100" s="78">
        <f t="shared" si="35"/>
        <v>1084.23</v>
      </c>
    </row>
    <row r="101" spans="1:24" ht="12.75" hidden="1" outlineLevel="1">
      <c r="A101" s="78" t="s">
        <v>2908</v>
      </c>
      <c r="C101" s="79" t="s">
        <v>2909</v>
      </c>
      <c r="D101" s="79" t="s">
        <v>2910</v>
      </c>
      <c r="E101" s="78">
        <v>-204483.63</v>
      </c>
      <c r="F101" s="78">
        <v>0</v>
      </c>
      <c r="G101" s="135">
        <f t="shared" si="29"/>
        <v>-204483.63</v>
      </c>
      <c r="H101" s="136">
        <v>7198029.82</v>
      </c>
      <c r="I101" s="136">
        <v>0</v>
      </c>
      <c r="J101" s="136">
        <v>4555.13</v>
      </c>
      <c r="K101" s="136">
        <f t="shared" si="30"/>
        <v>4555.13</v>
      </c>
      <c r="L101" s="136">
        <v>10000</v>
      </c>
      <c r="M101" s="136">
        <v>77113.84</v>
      </c>
      <c r="N101" s="136">
        <f t="shared" si="31"/>
        <v>87113.84</v>
      </c>
      <c r="O101" s="135">
        <v>993970.22</v>
      </c>
      <c r="P101" s="135">
        <v>0</v>
      </c>
      <c r="Q101" s="135">
        <v>0</v>
      </c>
      <c r="R101" s="135">
        <v>0</v>
      </c>
      <c r="S101" s="135">
        <f t="shared" si="32"/>
        <v>993970.22</v>
      </c>
      <c r="T101" s="135">
        <f t="shared" si="33"/>
        <v>8079185.38</v>
      </c>
      <c r="U101" s="78">
        <v>0</v>
      </c>
      <c r="V101" s="78">
        <f t="shared" si="34"/>
        <v>8079185.38</v>
      </c>
      <c r="W101" s="79">
        <v>236648728.02</v>
      </c>
      <c r="X101" s="78">
        <f t="shared" si="35"/>
        <v>244727913.4</v>
      </c>
    </row>
    <row r="102" spans="1:24" ht="12.75" hidden="1" outlineLevel="1">
      <c r="A102" s="78" t="s">
        <v>2911</v>
      </c>
      <c r="C102" s="79" t="s">
        <v>2912</v>
      </c>
      <c r="D102" s="79" t="s">
        <v>2913</v>
      </c>
      <c r="E102" s="78">
        <v>0</v>
      </c>
      <c r="F102" s="78">
        <v>0</v>
      </c>
      <c r="G102" s="135">
        <f t="shared" si="29"/>
        <v>0</v>
      </c>
      <c r="H102" s="136">
        <v>119.26</v>
      </c>
      <c r="I102" s="136">
        <v>0</v>
      </c>
      <c r="J102" s="136">
        <v>0</v>
      </c>
      <c r="K102" s="136">
        <f t="shared" si="30"/>
        <v>0</v>
      </c>
      <c r="L102" s="136">
        <v>0</v>
      </c>
      <c r="M102" s="136">
        <v>0</v>
      </c>
      <c r="N102" s="136">
        <f t="shared" si="31"/>
        <v>0</v>
      </c>
      <c r="O102" s="135">
        <v>0</v>
      </c>
      <c r="P102" s="135">
        <v>0</v>
      </c>
      <c r="Q102" s="135">
        <v>0</v>
      </c>
      <c r="R102" s="135">
        <v>0</v>
      </c>
      <c r="S102" s="135">
        <f t="shared" si="32"/>
        <v>0</v>
      </c>
      <c r="T102" s="135">
        <f t="shared" si="33"/>
        <v>119.26</v>
      </c>
      <c r="U102" s="78">
        <v>0</v>
      </c>
      <c r="V102" s="78">
        <f t="shared" si="34"/>
        <v>119.26</v>
      </c>
      <c r="W102" s="79">
        <v>1147924.83</v>
      </c>
      <c r="X102" s="78">
        <f t="shared" si="35"/>
        <v>1148044.09</v>
      </c>
    </row>
    <row r="103" spans="1:24" ht="12.75" hidden="1" outlineLevel="1">
      <c r="A103" s="78" t="s">
        <v>2914</v>
      </c>
      <c r="C103" s="79" t="s">
        <v>2915</v>
      </c>
      <c r="D103" s="79" t="s">
        <v>2916</v>
      </c>
      <c r="E103" s="78">
        <v>0</v>
      </c>
      <c r="F103" s="78">
        <v>0</v>
      </c>
      <c r="G103" s="135">
        <f t="shared" si="29"/>
        <v>0</v>
      </c>
      <c r="H103" s="136">
        <v>560</v>
      </c>
      <c r="I103" s="136">
        <v>0</v>
      </c>
      <c r="J103" s="136">
        <v>0</v>
      </c>
      <c r="K103" s="136">
        <f t="shared" si="30"/>
        <v>0</v>
      </c>
      <c r="L103" s="136">
        <v>0</v>
      </c>
      <c r="M103" s="136">
        <v>0</v>
      </c>
      <c r="N103" s="136">
        <f t="shared" si="31"/>
        <v>0</v>
      </c>
      <c r="O103" s="135">
        <v>0</v>
      </c>
      <c r="P103" s="135">
        <v>0</v>
      </c>
      <c r="Q103" s="135">
        <v>0</v>
      </c>
      <c r="R103" s="135">
        <v>0</v>
      </c>
      <c r="S103" s="135">
        <f t="shared" si="32"/>
        <v>0</v>
      </c>
      <c r="T103" s="135">
        <f t="shared" si="33"/>
        <v>560</v>
      </c>
      <c r="U103" s="78">
        <v>0</v>
      </c>
      <c r="V103" s="78">
        <f t="shared" si="34"/>
        <v>560</v>
      </c>
      <c r="W103" s="79">
        <v>650856.42</v>
      </c>
      <c r="X103" s="78">
        <f t="shared" si="35"/>
        <v>651416.42</v>
      </c>
    </row>
    <row r="104" spans="1:24" ht="12.75" hidden="1" outlineLevel="1">
      <c r="A104" s="78" t="s">
        <v>2917</v>
      </c>
      <c r="C104" s="79" t="s">
        <v>2918</v>
      </c>
      <c r="D104" s="79" t="s">
        <v>2919</v>
      </c>
      <c r="E104" s="78">
        <v>-78940.45</v>
      </c>
      <c r="F104" s="78">
        <v>0</v>
      </c>
      <c r="G104" s="135">
        <f t="shared" si="29"/>
        <v>-78940.45</v>
      </c>
      <c r="H104" s="136">
        <v>0</v>
      </c>
      <c r="I104" s="136">
        <v>0</v>
      </c>
      <c r="J104" s="136">
        <v>0</v>
      </c>
      <c r="K104" s="136">
        <f t="shared" si="30"/>
        <v>0</v>
      </c>
      <c r="L104" s="136">
        <v>0</v>
      </c>
      <c r="M104" s="136">
        <v>0</v>
      </c>
      <c r="N104" s="136">
        <f t="shared" si="31"/>
        <v>0</v>
      </c>
      <c r="O104" s="135">
        <v>0</v>
      </c>
      <c r="P104" s="135">
        <v>0</v>
      </c>
      <c r="Q104" s="135">
        <v>0</v>
      </c>
      <c r="R104" s="135">
        <v>0</v>
      </c>
      <c r="S104" s="135">
        <f t="shared" si="32"/>
        <v>0</v>
      </c>
      <c r="T104" s="135">
        <f t="shared" si="33"/>
        <v>-78940.45</v>
      </c>
      <c r="U104" s="78">
        <v>0</v>
      </c>
      <c r="V104" s="78">
        <f t="shared" si="34"/>
        <v>-78940.45</v>
      </c>
      <c r="W104" s="79">
        <v>18587.8</v>
      </c>
      <c r="X104" s="78">
        <f t="shared" si="35"/>
        <v>-60352.649999999994</v>
      </c>
    </row>
    <row r="105" spans="1:24" ht="12.75" hidden="1" outlineLevel="1">
      <c r="A105" s="78" t="s">
        <v>2920</v>
      </c>
      <c r="C105" s="79" t="s">
        <v>2921</v>
      </c>
      <c r="D105" s="79" t="s">
        <v>2922</v>
      </c>
      <c r="E105" s="78">
        <v>0</v>
      </c>
      <c r="F105" s="78">
        <v>0</v>
      </c>
      <c r="G105" s="135">
        <f t="shared" si="29"/>
        <v>0</v>
      </c>
      <c r="H105" s="136">
        <v>-1074.6</v>
      </c>
      <c r="I105" s="136">
        <v>0</v>
      </c>
      <c r="J105" s="136">
        <v>0</v>
      </c>
      <c r="K105" s="136">
        <f t="shared" si="30"/>
        <v>0</v>
      </c>
      <c r="L105" s="136">
        <v>0</v>
      </c>
      <c r="M105" s="136">
        <v>0</v>
      </c>
      <c r="N105" s="136">
        <f t="shared" si="31"/>
        <v>0</v>
      </c>
      <c r="O105" s="135">
        <v>0</v>
      </c>
      <c r="P105" s="135">
        <v>0</v>
      </c>
      <c r="Q105" s="135">
        <v>0</v>
      </c>
      <c r="R105" s="135">
        <v>0</v>
      </c>
      <c r="S105" s="135">
        <f t="shared" si="32"/>
        <v>0</v>
      </c>
      <c r="T105" s="135">
        <f t="shared" si="33"/>
        <v>-1074.6</v>
      </c>
      <c r="U105" s="78">
        <v>0</v>
      </c>
      <c r="V105" s="78">
        <f t="shared" si="34"/>
        <v>-1074.6</v>
      </c>
      <c r="W105" s="79">
        <v>0</v>
      </c>
      <c r="X105" s="78">
        <f t="shared" si="35"/>
        <v>-1074.6</v>
      </c>
    </row>
    <row r="106" spans="1:24" ht="12.75" hidden="1" outlineLevel="1">
      <c r="A106" s="78" t="s">
        <v>2923</v>
      </c>
      <c r="C106" s="79" t="s">
        <v>2924</v>
      </c>
      <c r="D106" s="79" t="s">
        <v>2925</v>
      </c>
      <c r="E106" s="78">
        <v>0</v>
      </c>
      <c r="F106" s="78">
        <v>0</v>
      </c>
      <c r="G106" s="135">
        <f t="shared" si="29"/>
        <v>0</v>
      </c>
      <c r="H106" s="136">
        <v>6400</v>
      </c>
      <c r="I106" s="136">
        <v>0</v>
      </c>
      <c r="J106" s="136">
        <v>0</v>
      </c>
      <c r="K106" s="136">
        <f t="shared" si="30"/>
        <v>0</v>
      </c>
      <c r="L106" s="136">
        <v>0</v>
      </c>
      <c r="M106" s="136">
        <v>0</v>
      </c>
      <c r="N106" s="136">
        <f t="shared" si="31"/>
        <v>0</v>
      </c>
      <c r="O106" s="135">
        <v>0</v>
      </c>
      <c r="P106" s="135">
        <v>0</v>
      </c>
      <c r="Q106" s="135">
        <v>0</v>
      </c>
      <c r="R106" s="135">
        <v>0</v>
      </c>
      <c r="S106" s="135">
        <f t="shared" si="32"/>
        <v>0</v>
      </c>
      <c r="T106" s="135">
        <f t="shared" si="33"/>
        <v>6400</v>
      </c>
      <c r="U106" s="78">
        <v>0</v>
      </c>
      <c r="V106" s="78">
        <f t="shared" si="34"/>
        <v>6400</v>
      </c>
      <c r="W106" s="79">
        <v>549129.7</v>
      </c>
      <c r="X106" s="78">
        <f t="shared" si="35"/>
        <v>555529.7</v>
      </c>
    </row>
    <row r="107" spans="1:24" ht="12.75" hidden="1" outlineLevel="1">
      <c r="A107" s="78" t="s">
        <v>2926</v>
      </c>
      <c r="C107" s="79" t="s">
        <v>2927</v>
      </c>
      <c r="D107" s="79" t="s">
        <v>2928</v>
      </c>
      <c r="E107" s="78">
        <v>0</v>
      </c>
      <c r="F107" s="78">
        <v>0</v>
      </c>
      <c r="G107" s="135">
        <f t="shared" si="29"/>
        <v>0</v>
      </c>
      <c r="H107" s="136">
        <v>-97967.61</v>
      </c>
      <c r="I107" s="136">
        <v>0</v>
      </c>
      <c r="J107" s="136">
        <v>0</v>
      </c>
      <c r="K107" s="136">
        <f t="shared" si="30"/>
        <v>0</v>
      </c>
      <c r="L107" s="136">
        <v>0</v>
      </c>
      <c r="M107" s="136">
        <v>0</v>
      </c>
      <c r="N107" s="136">
        <f t="shared" si="31"/>
        <v>0</v>
      </c>
      <c r="O107" s="135">
        <v>0</v>
      </c>
      <c r="P107" s="135">
        <v>0</v>
      </c>
      <c r="Q107" s="135">
        <v>0</v>
      </c>
      <c r="R107" s="135">
        <v>0</v>
      </c>
      <c r="S107" s="135">
        <f t="shared" si="32"/>
        <v>0</v>
      </c>
      <c r="T107" s="135">
        <f t="shared" si="33"/>
        <v>-97967.61</v>
      </c>
      <c r="U107" s="78">
        <v>0</v>
      </c>
      <c r="V107" s="78">
        <f t="shared" si="34"/>
        <v>-97967.61</v>
      </c>
      <c r="W107" s="79">
        <v>0</v>
      </c>
      <c r="X107" s="78">
        <f t="shared" si="35"/>
        <v>-97967.61</v>
      </c>
    </row>
    <row r="108" spans="1:24" ht="12.75" hidden="1" outlineLevel="1">
      <c r="A108" s="78" t="s">
        <v>2929</v>
      </c>
      <c r="C108" s="79" t="s">
        <v>2930</v>
      </c>
      <c r="D108" s="79" t="s">
        <v>2931</v>
      </c>
      <c r="E108" s="78">
        <v>0</v>
      </c>
      <c r="F108" s="78">
        <v>0</v>
      </c>
      <c r="G108" s="135">
        <f t="shared" si="29"/>
        <v>0</v>
      </c>
      <c r="H108" s="136">
        <v>-17351.9</v>
      </c>
      <c r="I108" s="136">
        <v>0</v>
      </c>
      <c r="J108" s="136">
        <v>0</v>
      </c>
      <c r="K108" s="136">
        <f t="shared" si="30"/>
        <v>0</v>
      </c>
      <c r="L108" s="136">
        <v>0</v>
      </c>
      <c r="M108" s="136">
        <v>0</v>
      </c>
      <c r="N108" s="136">
        <f t="shared" si="31"/>
        <v>0</v>
      </c>
      <c r="O108" s="135">
        <v>0</v>
      </c>
      <c r="P108" s="135">
        <v>0</v>
      </c>
      <c r="Q108" s="135">
        <v>0</v>
      </c>
      <c r="R108" s="135">
        <v>0</v>
      </c>
      <c r="S108" s="135">
        <f t="shared" si="32"/>
        <v>0</v>
      </c>
      <c r="T108" s="135">
        <f t="shared" si="33"/>
        <v>-17351.9</v>
      </c>
      <c r="U108" s="78">
        <v>0</v>
      </c>
      <c r="V108" s="78">
        <f t="shared" si="34"/>
        <v>-17351.9</v>
      </c>
      <c r="W108" s="79">
        <v>0</v>
      </c>
      <c r="X108" s="78">
        <f t="shared" si="35"/>
        <v>-17351.9</v>
      </c>
    </row>
    <row r="109" spans="1:24" ht="12.75" hidden="1" outlineLevel="1">
      <c r="A109" s="78" t="s">
        <v>2932</v>
      </c>
      <c r="C109" s="79" t="s">
        <v>2933</v>
      </c>
      <c r="D109" s="79" t="s">
        <v>2934</v>
      </c>
      <c r="E109" s="78">
        <v>0</v>
      </c>
      <c r="F109" s="78">
        <v>0</v>
      </c>
      <c r="G109" s="135">
        <f t="shared" si="29"/>
        <v>0</v>
      </c>
      <c r="H109" s="136">
        <v>-83759.14</v>
      </c>
      <c r="I109" s="136">
        <v>0</v>
      </c>
      <c r="J109" s="136">
        <v>0</v>
      </c>
      <c r="K109" s="136">
        <f t="shared" si="30"/>
        <v>0</v>
      </c>
      <c r="L109" s="136">
        <v>0</v>
      </c>
      <c r="M109" s="136">
        <v>0</v>
      </c>
      <c r="N109" s="136">
        <f t="shared" si="31"/>
        <v>0</v>
      </c>
      <c r="O109" s="135">
        <v>0</v>
      </c>
      <c r="P109" s="135">
        <v>0</v>
      </c>
      <c r="Q109" s="135">
        <v>0</v>
      </c>
      <c r="R109" s="135">
        <v>0</v>
      </c>
      <c r="S109" s="135">
        <f t="shared" si="32"/>
        <v>0</v>
      </c>
      <c r="T109" s="135">
        <f t="shared" si="33"/>
        <v>-83759.14</v>
      </c>
      <c r="U109" s="78">
        <v>0</v>
      </c>
      <c r="V109" s="78">
        <f t="shared" si="34"/>
        <v>-83759.14</v>
      </c>
      <c r="W109" s="79">
        <v>0</v>
      </c>
      <c r="X109" s="78">
        <f t="shared" si="35"/>
        <v>-83759.14</v>
      </c>
    </row>
    <row r="110" spans="1:24" ht="12.75" hidden="1" outlineLevel="1">
      <c r="A110" s="78" t="s">
        <v>2935</v>
      </c>
      <c r="C110" s="79" t="s">
        <v>2936</v>
      </c>
      <c r="D110" s="79" t="s">
        <v>2937</v>
      </c>
      <c r="E110" s="78">
        <v>0</v>
      </c>
      <c r="F110" s="78">
        <v>0</v>
      </c>
      <c r="G110" s="135">
        <f t="shared" si="29"/>
        <v>0</v>
      </c>
      <c r="H110" s="136">
        <v>-165893.22</v>
      </c>
      <c r="I110" s="136">
        <v>0</v>
      </c>
      <c r="J110" s="136">
        <v>0</v>
      </c>
      <c r="K110" s="136">
        <f t="shared" si="30"/>
        <v>0</v>
      </c>
      <c r="L110" s="136">
        <v>0</v>
      </c>
      <c r="M110" s="136">
        <v>0</v>
      </c>
      <c r="N110" s="136">
        <f t="shared" si="31"/>
        <v>0</v>
      </c>
      <c r="O110" s="135">
        <v>0</v>
      </c>
      <c r="P110" s="135">
        <v>0</v>
      </c>
      <c r="Q110" s="135">
        <v>0</v>
      </c>
      <c r="R110" s="135">
        <v>0</v>
      </c>
      <c r="S110" s="135">
        <f t="shared" si="32"/>
        <v>0</v>
      </c>
      <c r="T110" s="135">
        <f t="shared" si="33"/>
        <v>-165893.22</v>
      </c>
      <c r="U110" s="78">
        <v>0</v>
      </c>
      <c r="V110" s="78">
        <f t="shared" si="34"/>
        <v>-165893.22</v>
      </c>
      <c r="W110" s="79">
        <v>0</v>
      </c>
      <c r="X110" s="78">
        <f t="shared" si="35"/>
        <v>-165893.22</v>
      </c>
    </row>
    <row r="111" spans="1:24" ht="12.75" hidden="1" outlineLevel="1">
      <c r="A111" s="78" t="s">
        <v>2938</v>
      </c>
      <c r="C111" s="79" t="s">
        <v>2939</v>
      </c>
      <c r="D111" s="79" t="s">
        <v>2940</v>
      </c>
      <c r="E111" s="78">
        <v>0</v>
      </c>
      <c r="F111" s="78">
        <v>0</v>
      </c>
      <c r="G111" s="135">
        <f t="shared" si="29"/>
        <v>0</v>
      </c>
      <c r="H111" s="136">
        <v>-44445349.44</v>
      </c>
      <c r="I111" s="136">
        <v>0</v>
      </c>
      <c r="J111" s="136">
        <v>0</v>
      </c>
      <c r="K111" s="136">
        <f t="shared" si="30"/>
        <v>0</v>
      </c>
      <c r="L111" s="136">
        <v>0</v>
      </c>
      <c r="M111" s="136">
        <v>0</v>
      </c>
      <c r="N111" s="136">
        <f t="shared" si="31"/>
        <v>0</v>
      </c>
      <c r="O111" s="135">
        <v>0</v>
      </c>
      <c r="P111" s="135">
        <v>0</v>
      </c>
      <c r="Q111" s="135">
        <v>0</v>
      </c>
      <c r="R111" s="135">
        <v>0</v>
      </c>
      <c r="S111" s="135">
        <f t="shared" si="32"/>
        <v>0</v>
      </c>
      <c r="T111" s="135">
        <f t="shared" si="33"/>
        <v>-44445349.44</v>
      </c>
      <c r="U111" s="78">
        <v>0</v>
      </c>
      <c r="V111" s="78">
        <f t="shared" si="34"/>
        <v>-44445349.44</v>
      </c>
      <c r="W111" s="79">
        <v>0</v>
      </c>
      <c r="X111" s="78">
        <f t="shared" si="35"/>
        <v>-44445349.44</v>
      </c>
    </row>
    <row r="112" spans="1:24" ht="12.75" hidden="1" outlineLevel="1">
      <c r="A112" s="78" t="s">
        <v>2941</v>
      </c>
      <c r="C112" s="79" t="s">
        <v>2942</v>
      </c>
      <c r="D112" s="79" t="s">
        <v>2943</v>
      </c>
      <c r="E112" s="78">
        <v>0</v>
      </c>
      <c r="F112" s="78">
        <v>0</v>
      </c>
      <c r="G112" s="135">
        <f t="shared" si="29"/>
        <v>0</v>
      </c>
      <c r="H112" s="136">
        <v>-81188.39</v>
      </c>
      <c r="I112" s="136">
        <v>0</v>
      </c>
      <c r="J112" s="136">
        <v>0</v>
      </c>
      <c r="K112" s="136">
        <f t="shared" si="30"/>
        <v>0</v>
      </c>
      <c r="L112" s="136">
        <v>0</v>
      </c>
      <c r="M112" s="136">
        <v>0</v>
      </c>
      <c r="N112" s="136">
        <f t="shared" si="31"/>
        <v>0</v>
      </c>
      <c r="O112" s="135">
        <v>0</v>
      </c>
      <c r="P112" s="135">
        <v>0</v>
      </c>
      <c r="Q112" s="135">
        <v>0</v>
      </c>
      <c r="R112" s="135">
        <v>0</v>
      </c>
      <c r="S112" s="135">
        <f t="shared" si="32"/>
        <v>0</v>
      </c>
      <c r="T112" s="135">
        <f t="shared" si="33"/>
        <v>-81188.39</v>
      </c>
      <c r="U112" s="78">
        <v>0</v>
      </c>
      <c r="V112" s="78">
        <f t="shared" si="34"/>
        <v>-81188.39</v>
      </c>
      <c r="W112" s="79">
        <v>0</v>
      </c>
      <c r="X112" s="78">
        <f t="shared" si="35"/>
        <v>-81188.39</v>
      </c>
    </row>
    <row r="113" spans="1:24" ht="12.75" hidden="1" outlineLevel="1">
      <c r="A113" s="78" t="s">
        <v>2944</v>
      </c>
      <c r="C113" s="79" t="s">
        <v>2945</v>
      </c>
      <c r="D113" s="79" t="s">
        <v>2946</v>
      </c>
      <c r="E113" s="78">
        <v>0</v>
      </c>
      <c r="F113" s="78">
        <v>0</v>
      </c>
      <c r="G113" s="135">
        <f t="shared" si="29"/>
        <v>0</v>
      </c>
      <c r="H113" s="136">
        <v>199078.65</v>
      </c>
      <c r="I113" s="136">
        <v>0</v>
      </c>
      <c r="J113" s="136">
        <v>0</v>
      </c>
      <c r="K113" s="136">
        <f t="shared" si="30"/>
        <v>0</v>
      </c>
      <c r="L113" s="136">
        <v>0</v>
      </c>
      <c r="M113" s="136">
        <v>0</v>
      </c>
      <c r="N113" s="136">
        <f t="shared" si="31"/>
        <v>0</v>
      </c>
      <c r="O113" s="135">
        <v>0</v>
      </c>
      <c r="P113" s="135">
        <v>0</v>
      </c>
      <c r="Q113" s="135">
        <v>0</v>
      </c>
      <c r="R113" s="135">
        <v>0</v>
      </c>
      <c r="S113" s="135">
        <f t="shared" si="32"/>
        <v>0</v>
      </c>
      <c r="T113" s="135">
        <f t="shared" si="33"/>
        <v>199078.65</v>
      </c>
      <c r="U113" s="78">
        <v>0</v>
      </c>
      <c r="V113" s="78">
        <f t="shared" si="34"/>
        <v>199078.65</v>
      </c>
      <c r="W113" s="79">
        <v>0</v>
      </c>
      <c r="X113" s="78">
        <f t="shared" si="35"/>
        <v>199078.65</v>
      </c>
    </row>
    <row r="114" spans="1:24" ht="12.75" hidden="1" outlineLevel="1">
      <c r="A114" s="78" t="s">
        <v>2947</v>
      </c>
      <c r="C114" s="79" t="s">
        <v>2948</v>
      </c>
      <c r="D114" s="79" t="s">
        <v>2949</v>
      </c>
      <c r="E114" s="78">
        <v>0</v>
      </c>
      <c r="F114" s="78">
        <v>0</v>
      </c>
      <c r="G114" s="135">
        <f t="shared" si="29"/>
        <v>0</v>
      </c>
      <c r="H114" s="136">
        <v>81188.39</v>
      </c>
      <c r="I114" s="136">
        <v>0</v>
      </c>
      <c r="J114" s="136">
        <v>0</v>
      </c>
      <c r="K114" s="136">
        <f t="shared" si="30"/>
        <v>0</v>
      </c>
      <c r="L114" s="136">
        <v>0</v>
      </c>
      <c r="M114" s="136">
        <v>0</v>
      </c>
      <c r="N114" s="136">
        <f t="shared" si="31"/>
        <v>0</v>
      </c>
      <c r="O114" s="135">
        <v>0</v>
      </c>
      <c r="P114" s="135">
        <v>0</v>
      </c>
      <c r="Q114" s="135">
        <v>0</v>
      </c>
      <c r="R114" s="135">
        <v>0</v>
      </c>
      <c r="S114" s="135">
        <f t="shared" si="32"/>
        <v>0</v>
      </c>
      <c r="T114" s="135">
        <f t="shared" si="33"/>
        <v>81188.39</v>
      </c>
      <c r="U114" s="78">
        <v>0</v>
      </c>
      <c r="V114" s="78">
        <f t="shared" si="34"/>
        <v>81188.39</v>
      </c>
      <c r="W114" s="79">
        <v>0</v>
      </c>
      <c r="X114" s="78">
        <f t="shared" si="35"/>
        <v>81188.39</v>
      </c>
    </row>
    <row r="115" spans="1:24" ht="12.75" hidden="1" outlineLevel="1">
      <c r="A115" s="78" t="s">
        <v>2950</v>
      </c>
      <c r="C115" s="79" t="s">
        <v>2951</v>
      </c>
      <c r="D115" s="79" t="s">
        <v>2952</v>
      </c>
      <c r="E115" s="78">
        <v>0</v>
      </c>
      <c r="F115" s="78">
        <v>0</v>
      </c>
      <c r="G115" s="135">
        <f t="shared" si="29"/>
        <v>0</v>
      </c>
      <c r="H115" s="136">
        <v>7265764.460000001</v>
      </c>
      <c r="I115" s="136">
        <v>0</v>
      </c>
      <c r="J115" s="136">
        <v>0</v>
      </c>
      <c r="K115" s="136">
        <f t="shared" si="30"/>
        <v>0</v>
      </c>
      <c r="L115" s="136">
        <v>0</v>
      </c>
      <c r="M115" s="136">
        <v>0</v>
      </c>
      <c r="N115" s="136">
        <f t="shared" si="31"/>
        <v>0</v>
      </c>
      <c r="O115" s="135">
        <v>0</v>
      </c>
      <c r="P115" s="135">
        <v>0</v>
      </c>
      <c r="Q115" s="135">
        <v>0</v>
      </c>
      <c r="R115" s="135">
        <v>0</v>
      </c>
      <c r="S115" s="135">
        <f t="shared" si="32"/>
        <v>0</v>
      </c>
      <c r="T115" s="135">
        <f t="shared" si="33"/>
        <v>7265764.460000001</v>
      </c>
      <c r="U115" s="78">
        <v>0</v>
      </c>
      <c r="V115" s="78">
        <f t="shared" si="34"/>
        <v>7265764.460000001</v>
      </c>
      <c r="W115" s="79">
        <v>0</v>
      </c>
      <c r="X115" s="78">
        <f t="shared" si="35"/>
        <v>7265764.460000001</v>
      </c>
    </row>
    <row r="116" spans="1:24" ht="12.75" hidden="1" outlineLevel="1">
      <c r="A116" s="78" t="s">
        <v>2953</v>
      </c>
      <c r="C116" s="79" t="s">
        <v>2954</v>
      </c>
      <c r="D116" s="79" t="s">
        <v>2955</v>
      </c>
      <c r="E116" s="78">
        <v>0</v>
      </c>
      <c r="F116" s="78">
        <v>0</v>
      </c>
      <c r="G116" s="135">
        <f t="shared" si="29"/>
        <v>0</v>
      </c>
      <c r="H116" s="136">
        <v>165893.22</v>
      </c>
      <c r="I116" s="136">
        <v>0</v>
      </c>
      <c r="J116" s="136">
        <v>0</v>
      </c>
      <c r="K116" s="136">
        <f t="shared" si="30"/>
        <v>0</v>
      </c>
      <c r="L116" s="136">
        <v>0</v>
      </c>
      <c r="M116" s="136">
        <v>0</v>
      </c>
      <c r="N116" s="136">
        <f t="shared" si="31"/>
        <v>0</v>
      </c>
      <c r="O116" s="135">
        <v>0</v>
      </c>
      <c r="P116" s="135">
        <v>0</v>
      </c>
      <c r="Q116" s="135">
        <v>0</v>
      </c>
      <c r="R116" s="135">
        <v>0</v>
      </c>
      <c r="S116" s="135">
        <f t="shared" si="32"/>
        <v>0</v>
      </c>
      <c r="T116" s="135">
        <f t="shared" si="33"/>
        <v>165893.22</v>
      </c>
      <c r="U116" s="78">
        <v>0</v>
      </c>
      <c r="V116" s="78">
        <f t="shared" si="34"/>
        <v>165893.22</v>
      </c>
      <c r="W116" s="79">
        <v>0</v>
      </c>
      <c r="X116" s="78">
        <f t="shared" si="35"/>
        <v>165893.22</v>
      </c>
    </row>
    <row r="117" spans="1:25" ht="12.75" collapsed="1">
      <c r="A117" s="124" t="s">
        <v>2956</v>
      </c>
      <c r="B117" s="125"/>
      <c r="C117" s="124" t="s">
        <v>2957</v>
      </c>
      <c r="D117" s="126"/>
      <c r="E117" s="98">
        <v>-283424.08</v>
      </c>
      <c r="F117" s="98">
        <v>75328705.09</v>
      </c>
      <c r="G117" s="129">
        <f>E117+F117</f>
        <v>75045281.01</v>
      </c>
      <c r="H117" s="129">
        <v>-28581302.060000002</v>
      </c>
      <c r="I117" s="129">
        <v>0</v>
      </c>
      <c r="J117" s="129">
        <v>4555.13</v>
      </c>
      <c r="K117" s="129">
        <f>J117+I117</f>
        <v>4555.13</v>
      </c>
      <c r="L117" s="129">
        <v>10000</v>
      </c>
      <c r="M117" s="129">
        <v>77278.84</v>
      </c>
      <c r="N117" s="129">
        <f>L117+M117</f>
        <v>87278.84</v>
      </c>
      <c r="O117" s="129">
        <v>1046190.78</v>
      </c>
      <c r="P117" s="129">
        <v>0</v>
      </c>
      <c r="Q117" s="129">
        <v>0</v>
      </c>
      <c r="R117" s="129">
        <v>0</v>
      </c>
      <c r="S117" s="129">
        <f>O117+P117+Q117+R117</f>
        <v>1046190.78</v>
      </c>
      <c r="T117" s="129">
        <f>G117+H117+K117+N117+S117</f>
        <v>47602003.70000001</v>
      </c>
      <c r="U117" s="98">
        <v>0</v>
      </c>
      <c r="V117" s="98">
        <f>T117+U117</f>
        <v>47602003.70000001</v>
      </c>
      <c r="W117" s="98">
        <v>240006952.41</v>
      </c>
      <c r="X117" s="98">
        <f>V117+W117</f>
        <v>287608956.11</v>
      </c>
      <c r="Y117" s="124"/>
    </row>
    <row r="118" spans="1:25" ht="15.75">
      <c r="A118" s="137"/>
      <c r="B118" s="131"/>
      <c r="C118" s="122" t="s">
        <v>2958</v>
      </c>
      <c r="D118" s="123"/>
      <c r="E118" s="46">
        <f aca="true" t="shared" si="36" ref="E118:N118">+E43+E67+E49+E50+E51+E62+E64+E65+E66+E68+E97+E117</f>
        <v>-285227.22000000003</v>
      </c>
      <c r="F118" s="46">
        <f t="shared" si="36"/>
        <v>1063298710.21</v>
      </c>
      <c r="G118" s="134">
        <f t="shared" si="36"/>
        <v>1063013482.99</v>
      </c>
      <c r="H118" s="134">
        <f t="shared" si="36"/>
        <v>186504799.59000003</v>
      </c>
      <c r="I118" s="134">
        <f t="shared" si="36"/>
        <v>35648.05</v>
      </c>
      <c r="J118" s="134">
        <f t="shared" si="36"/>
        <v>1158740.8399999999</v>
      </c>
      <c r="K118" s="134">
        <f t="shared" si="36"/>
        <v>1194388.89</v>
      </c>
      <c r="L118" s="134">
        <f t="shared" si="36"/>
        <v>10000</v>
      </c>
      <c r="M118" s="134">
        <f t="shared" si="36"/>
        <v>77278.84</v>
      </c>
      <c r="N118" s="134">
        <f t="shared" si="36"/>
        <v>87278.84</v>
      </c>
      <c r="O118" s="134">
        <f>+O43+O67+O62+O64+O65+O66+O68+O97+O117</f>
        <v>1046190.78</v>
      </c>
      <c r="P118" s="134">
        <f>+P43+P67+P62+P64+P65+P66+P68+P97+P117</f>
        <v>0</v>
      </c>
      <c r="Q118" s="134">
        <f>+Q43+Q67+Q62+Q64+Q65+Q66+Q68+Q97+Q117</f>
        <v>0</v>
      </c>
      <c r="R118" s="134">
        <f>+R43+R67+R62+R64+R65+R66+R68+R97+R117</f>
        <v>0</v>
      </c>
      <c r="S118" s="134">
        <f>+S43+S67+S62+S64+S65+S66+S68+S97+S117</f>
        <v>1046190.78</v>
      </c>
      <c r="T118" s="134">
        <f>+T43+T67+T49+T50+T51+T62+T64+T65+T66+T68+T97+T117</f>
        <v>1251846141.0900002</v>
      </c>
      <c r="U118" s="46">
        <f>+U43+U67+U49+U50+U51+U62+U64+U65+U66+U68+U97+U117</f>
        <v>0</v>
      </c>
      <c r="V118" s="46">
        <f>+V43+V67+V49+V50+V51+V62+V64+V65+V66+V68+V97+V117</f>
        <v>1251846141.0900002</v>
      </c>
      <c r="W118" s="46">
        <f>+W43+W67+W49+W50+W51+W62+W64+W65+W66+W68+W97+W117</f>
        <v>160188766.39999998</v>
      </c>
      <c r="X118" s="46">
        <f>+X43+X67+X49+X50+X51+X62+X64+X65+X66+X68+X97+X117</f>
        <v>1412034907.4899998</v>
      </c>
      <c r="Y118" s="120"/>
    </row>
    <row r="119" spans="2:24" ht="12.75">
      <c r="B119" s="125"/>
      <c r="C119" s="124"/>
      <c r="D119" s="126"/>
      <c r="E119" s="98"/>
      <c r="F119" s="98"/>
      <c r="G119" s="129"/>
      <c r="H119" s="129"/>
      <c r="I119" s="129"/>
      <c r="J119" s="129"/>
      <c r="K119" s="129"/>
      <c r="L119" s="129"/>
      <c r="M119" s="129"/>
      <c r="N119" s="129"/>
      <c r="O119" s="129"/>
      <c r="P119" s="129"/>
      <c r="Q119" s="129"/>
      <c r="R119" s="129"/>
      <c r="S119" s="129"/>
      <c r="T119" s="129"/>
      <c r="U119" s="98"/>
      <c r="V119" s="98"/>
      <c r="W119" s="98"/>
      <c r="X119" s="98"/>
    </row>
    <row r="120" spans="1:25" ht="15">
      <c r="A120" s="120"/>
      <c r="B120" s="131" t="s">
        <v>2959</v>
      </c>
      <c r="C120" s="132"/>
      <c r="D120" s="133"/>
      <c r="E120" s="98"/>
      <c r="F120" s="98"/>
      <c r="G120" s="129"/>
      <c r="H120" s="129"/>
      <c r="I120" s="129"/>
      <c r="J120" s="129"/>
      <c r="K120" s="129"/>
      <c r="L120" s="129"/>
      <c r="M120" s="129"/>
      <c r="N120" s="129"/>
      <c r="O120" s="129"/>
      <c r="P120" s="129"/>
      <c r="Q120" s="129"/>
      <c r="R120" s="129"/>
      <c r="S120" s="129"/>
      <c r="T120" s="129"/>
      <c r="U120" s="98"/>
      <c r="V120" s="98"/>
      <c r="W120" s="98"/>
      <c r="X120" s="98"/>
      <c r="Y120" s="120"/>
    </row>
    <row r="121" spans="1:24" ht="12.75" hidden="1" outlineLevel="1">
      <c r="A121" s="78" t="s">
        <v>2960</v>
      </c>
      <c r="C121" s="79" t="s">
        <v>2961</v>
      </c>
      <c r="D121" s="79" t="s">
        <v>2962</v>
      </c>
      <c r="E121" s="78">
        <v>0</v>
      </c>
      <c r="F121" s="78">
        <v>4400</v>
      </c>
      <c r="G121" s="135">
        <f aca="true" t="shared" si="37" ref="G121:G140">E121+F121</f>
        <v>4400</v>
      </c>
      <c r="H121" s="136">
        <v>4400</v>
      </c>
      <c r="I121" s="136">
        <v>0</v>
      </c>
      <c r="J121" s="136">
        <v>0</v>
      </c>
      <c r="K121" s="136">
        <f aca="true" t="shared" si="38" ref="K121:K140">J121+I121</f>
        <v>0</v>
      </c>
      <c r="L121" s="136">
        <v>0</v>
      </c>
      <c r="M121" s="136">
        <v>0</v>
      </c>
      <c r="N121" s="136">
        <f aca="true" t="shared" si="39" ref="N121:N140">L121+M121</f>
        <v>0</v>
      </c>
      <c r="O121" s="135">
        <v>0</v>
      </c>
      <c r="P121" s="135">
        <v>0</v>
      </c>
      <c r="Q121" s="135">
        <v>0</v>
      </c>
      <c r="R121" s="135">
        <v>0</v>
      </c>
      <c r="S121" s="135">
        <f aca="true" t="shared" si="40" ref="S121:S140">O121+P121+Q121+R121</f>
        <v>0</v>
      </c>
      <c r="T121" s="135">
        <f aca="true" t="shared" si="41" ref="T121:T140">G121+H121+K121+N121+S121</f>
        <v>8800</v>
      </c>
      <c r="U121" s="78">
        <v>0</v>
      </c>
      <c r="V121" s="78">
        <f aca="true" t="shared" si="42" ref="V121:V140">T121+U121</f>
        <v>8800</v>
      </c>
      <c r="W121" s="79">
        <v>0</v>
      </c>
      <c r="X121" s="78">
        <f aca="true" t="shared" si="43" ref="X121:X140">V121+W121</f>
        <v>8800</v>
      </c>
    </row>
    <row r="122" spans="1:24" ht="12.75" hidden="1" outlineLevel="1">
      <c r="A122" s="78" t="s">
        <v>2963</v>
      </c>
      <c r="C122" s="79" t="s">
        <v>2964</v>
      </c>
      <c r="D122" s="79" t="s">
        <v>2965</v>
      </c>
      <c r="E122" s="78">
        <v>-195.95</v>
      </c>
      <c r="F122" s="78">
        <v>159325925.98</v>
      </c>
      <c r="G122" s="135">
        <f t="shared" si="37"/>
        <v>159325730.03</v>
      </c>
      <c r="H122" s="136">
        <v>20271172.56</v>
      </c>
      <c r="I122" s="136">
        <v>0</v>
      </c>
      <c r="J122" s="136">
        <v>0</v>
      </c>
      <c r="K122" s="136">
        <f t="shared" si="38"/>
        <v>0</v>
      </c>
      <c r="L122" s="136">
        <v>0</v>
      </c>
      <c r="M122" s="136">
        <v>0</v>
      </c>
      <c r="N122" s="136">
        <f t="shared" si="39"/>
        <v>0</v>
      </c>
      <c r="O122" s="135">
        <v>91000</v>
      </c>
      <c r="P122" s="135">
        <v>0</v>
      </c>
      <c r="Q122" s="135">
        <v>0</v>
      </c>
      <c r="R122" s="135">
        <v>0</v>
      </c>
      <c r="S122" s="135">
        <f t="shared" si="40"/>
        <v>91000</v>
      </c>
      <c r="T122" s="135">
        <f t="shared" si="41"/>
        <v>179687902.59</v>
      </c>
      <c r="U122" s="78">
        <v>0</v>
      </c>
      <c r="V122" s="78">
        <f t="shared" si="42"/>
        <v>179687902.59</v>
      </c>
      <c r="W122" s="79">
        <v>232573.59</v>
      </c>
      <c r="X122" s="78">
        <f t="shared" si="43"/>
        <v>179920476.18</v>
      </c>
    </row>
    <row r="123" spans="1:24" ht="12.75" hidden="1" outlineLevel="1">
      <c r="A123" s="78" t="s">
        <v>2966</v>
      </c>
      <c r="C123" s="79" t="s">
        <v>2967</v>
      </c>
      <c r="D123" s="79" t="s">
        <v>2968</v>
      </c>
      <c r="E123" s="78">
        <v>0</v>
      </c>
      <c r="F123" s="78">
        <v>42997567.72</v>
      </c>
      <c r="G123" s="135">
        <f t="shared" si="37"/>
        <v>42997567.72</v>
      </c>
      <c r="H123" s="136">
        <v>8125596.98</v>
      </c>
      <c r="I123" s="136">
        <v>0</v>
      </c>
      <c r="J123" s="136">
        <v>0</v>
      </c>
      <c r="K123" s="136">
        <f t="shared" si="38"/>
        <v>0</v>
      </c>
      <c r="L123" s="136">
        <v>0</v>
      </c>
      <c r="M123" s="136">
        <v>0</v>
      </c>
      <c r="N123" s="136">
        <f t="shared" si="39"/>
        <v>0</v>
      </c>
      <c r="O123" s="135">
        <v>75486.7</v>
      </c>
      <c r="P123" s="135">
        <v>0</v>
      </c>
      <c r="Q123" s="135">
        <v>0</v>
      </c>
      <c r="R123" s="135">
        <v>0</v>
      </c>
      <c r="S123" s="135">
        <f t="shared" si="40"/>
        <v>75486.7</v>
      </c>
      <c r="T123" s="135">
        <f t="shared" si="41"/>
        <v>51198651.400000006</v>
      </c>
      <c r="U123" s="78">
        <v>0</v>
      </c>
      <c r="V123" s="78">
        <f t="shared" si="42"/>
        <v>51198651.400000006</v>
      </c>
      <c r="W123" s="79">
        <v>466818.09</v>
      </c>
      <c r="X123" s="78">
        <f t="shared" si="43"/>
        <v>51665469.49000001</v>
      </c>
    </row>
    <row r="124" spans="1:24" ht="12.75" hidden="1" outlineLevel="1">
      <c r="A124" s="78" t="s">
        <v>2969</v>
      </c>
      <c r="C124" s="79" t="s">
        <v>2970</v>
      </c>
      <c r="D124" s="79" t="s">
        <v>2971</v>
      </c>
      <c r="E124" s="78">
        <v>0</v>
      </c>
      <c r="F124" s="78">
        <v>84729321.19</v>
      </c>
      <c r="G124" s="135">
        <f t="shared" si="37"/>
        <v>84729321.19</v>
      </c>
      <c r="H124" s="136">
        <v>26820288.560000002</v>
      </c>
      <c r="I124" s="136">
        <v>0</v>
      </c>
      <c r="J124" s="136">
        <v>0</v>
      </c>
      <c r="K124" s="136">
        <f t="shared" si="38"/>
        <v>0</v>
      </c>
      <c r="L124" s="136">
        <v>0</v>
      </c>
      <c r="M124" s="136">
        <v>0</v>
      </c>
      <c r="N124" s="136">
        <f t="shared" si="39"/>
        <v>0</v>
      </c>
      <c r="O124" s="135">
        <v>0</v>
      </c>
      <c r="P124" s="135">
        <v>0</v>
      </c>
      <c r="Q124" s="135">
        <v>0</v>
      </c>
      <c r="R124" s="135">
        <v>0</v>
      </c>
      <c r="S124" s="135">
        <f t="shared" si="40"/>
        <v>0</v>
      </c>
      <c r="T124" s="135">
        <f t="shared" si="41"/>
        <v>111549609.75</v>
      </c>
      <c r="U124" s="78">
        <v>0</v>
      </c>
      <c r="V124" s="78">
        <f t="shared" si="42"/>
        <v>111549609.75</v>
      </c>
      <c r="W124" s="79">
        <v>192932.8</v>
      </c>
      <c r="X124" s="78">
        <f t="shared" si="43"/>
        <v>111742542.55</v>
      </c>
    </row>
    <row r="125" spans="1:24" ht="12.75" hidden="1" outlineLevel="1">
      <c r="A125" s="78" t="s">
        <v>2972</v>
      </c>
      <c r="C125" s="79" t="s">
        <v>2973</v>
      </c>
      <c r="D125" s="79" t="s">
        <v>2974</v>
      </c>
      <c r="E125" s="78">
        <v>0</v>
      </c>
      <c r="F125" s="78">
        <v>24878865.64</v>
      </c>
      <c r="G125" s="135">
        <f t="shared" si="37"/>
        <v>24878865.64</v>
      </c>
      <c r="H125" s="136">
        <v>15202059.990000002</v>
      </c>
      <c r="I125" s="136">
        <v>0</v>
      </c>
      <c r="J125" s="136">
        <v>0</v>
      </c>
      <c r="K125" s="136">
        <f t="shared" si="38"/>
        <v>0</v>
      </c>
      <c r="L125" s="136">
        <v>0</v>
      </c>
      <c r="M125" s="136">
        <v>0</v>
      </c>
      <c r="N125" s="136">
        <f t="shared" si="39"/>
        <v>0</v>
      </c>
      <c r="O125" s="135">
        <v>0</v>
      </c>
      <c r="P125" s="135">
        <v>0</v>
      </c>
      <c r="Q125" s="135">
        <v>0</v>
      </c>
      <c r="R125" s="135">
        <v>0</v>
      </c>
      <c r="S125" s="135">
        <f t="shared" si="40"/>
        <v>0</v>
      </c>
      <c r="T125" s="135">
        <f t="shared" si="41"/>
        <v>40080925.63</v>
      </c>
      <c r="U125" s="78">
        <v>0</v>
      </c>
      <c r="V125" s="78">
        <f t="shared" si="42"/>
        <v>40080925.63</v>
      </c>
      <c r="W125" s="79">
        <v>97838.77</v>
      </c>
      <c r="X125" s="78">
        <f t="shared" si="43"/>
        <v>40178764.400000006</v>
      </c>
    </row>
    <row r="126" spans="1:24" ht="12.75" hidden="1" outlineLevel="1">
      <c r="A126" s="78" t="s">
        <v>2975</v>
      </c>
      <c r="C126" s="79" t="s">
        <v>2976</v>
      </c>
      <c r="D126" s="79" t="s">
        <v>2977</v>
      </c>
      <c r="E126" s="78">
        <v>0</v>
      </c>
      <c r="F126" s="78">
        <v>2774.8</v>
      </c>
      <c r="G126" s="135">
        <f t="shared" si="37"/>
        <v>2774.8</v>
      </c>
      <c r="H126" s="136">
        <v>7279.85</v>
      </c>
      <c r="I126" s="136">
        <v>0</v>
      </c>
      <c r="J126" s="136">
        <v>0</v>
      </c>
      <c r="K126" s="136">
        <f t="shared" si="38"/>
        <v>0</v>
      </c>
      <c r="L126" s="136">
        <v>0</v>
      </c>
      <c r="M126" s="136">
        <v>0</v>
      </c>
      <c r="N126" s="136">
        <f t="shared" si="39"/>
        <v>0</v>
      </c>
      <c r="O126" s="135">
        <v>0</v>
      </c>
      <c r="P126" s="135">
        <v>0</v>
      </c>
      <c r="Q126" s="135">
        <v>0</v>
      </c>
      <c r="R126" s="135">
        <v>0</v>
      </c>
      <c r="S126" s="135">
        <f t="shared" si="40"/>
        <v>0</v>
      </c>
      <c r="T126" s="135">
        <f t="shared" si="41"/>
        <v>10054.650000000001</v>
      </c>
      <c r="U126" s="78">
        <v>0</v>
      </c>
      <c r="V126" s="78">
        <f t="shared" si="42"/>
        <v>10054.650000000001</v>
      </c>
      <c r="W126" s="79">
        <v>0</v>
      </c>
      <c r="X126" s="78">
        <f t="shared" si="43"/>
        <v>10054.650000000001</v>
      </c>
    </row>
    <row r="127" spans="1:24" ht="12.75" hidden="1" outlineLevel="1">
      <c r="A127" s="78" t="s">
        <v>2978</v>
      </c>
      <c r="C127" s="79" t="s">
        <v>2979</v>
      </c>
      <c r="D127" s="79" t="s">
        <v>2980</v>
      </c>
      <c r="E127" s="78">
        <v>-248.28</v>
      </c>
      <c r="F127" s="78">
        <v>107248584.08999999</v>
      </c>
      <c r="G127" s="135">
        <f t="shared" si="37"/>
        <v>107248335.80999999</v>
      </c>
      <c r="H127" s="136">
        <v>7078316.33</v>
      </c>
      <c r="I127" s="136">
        <v>0</v>
      </c>
      <c r="J127" s="136">
        <v>0</v>
      </c>
      <c r="K127" s="136">
        <f t="shared" si="38"/>
        <v>0</v>
      </c>
      <c r="L127" s="136">
        <v>0</v>
      </c>
      <c r="M127" s="136">
        <v>0</v>
      </c>
      <c r="N127" s="136">
        <f t="shared" si="39"/>
        <v>0</v>
      </c>
      <c r="O127" s="135">
        <v>406356.82</v>
      </c>
      <c r="P127" s="135">
        <v>0</v>
      </c>
      <c r="Q127" s="135">
        <v>0</v>
      </c>
      <c r="R127" s="135">
        <v>0</v>
      </c>
      <c r="S127" s="135">
        <f t="shared" si="40"/>
        <v>406356.82</v>
      </c>
      <c r="T127" s="135">
        <f t="shared" si="41"/>
        <v>114733008.95999998</v>
      </c>
      <c r="U127" s="78">
        <v>128329</v>
      </c>
      <c r="V127" s="78">
        <f t="shared" si="42"/>
        <v>114861337.95999998</v>
      </c>
      <c r="W127" s="79">
        <v>1311757.29</v>
      </c>
      <c r="X127" s="78">
        <f t="shared" si="43"/>
        <v>116173095.24999999</v>
      </c>
    </row>
    <row r="128" spans="1:24" ht="12.75" hidden="1" outlineLevel="1">
      <c r="A128" s="78" t="s">
        <v>2981</v>
      </c>
      <c r="C128" s="79" t="s">
        <v>2982</v>
      </c>
      <c r="D128" s="79" t="s">
        <v>2983</v>
      </c>
      <c r="E128" s="78">
        <v>16170.66</v>
      </c>
      <c r="F128" s="78">
        <v>146790677.81</v>
      </c>
      <c r="G128" s="135">
        <f t="shared" si="37"/>
        <v>146806848.47</v>
      </c>
      <c r="H128" s="136">
        <v>23343967.15</v>
      </c>
      <c r="I128" s="136">
        <v>0</v>
      </c>
      <c r="J128" s="136">
        <v>0</v>
      </c>
      <c r="K128" s="136">
        <f t="shared" si="38"/>
        <v>0</v>
      </c>
      <c r="L128" s="136">
        <v>0</v>
      </c>
      <c r="M128" s="136">
        <v>0</v>
      </c>
      <c r="N128" s="136">
        <f t="shared" si="39"/>
        <v>0</v>
      </c>
      <c r="O128" s="135">
        <v>1102078.69</v>
      </c>
      <c r="P128" s="135">
        <v>0</v>
      </c>
      <c r="Q128" s="135">
        <v>0</v>
      </c>
      <c r="R128" s="135">
        <v>0</v>
      </c>
      <c r="S128" s="135">
        <f t="shared" si="40"/>
        <v>1102078.69</v>
      </c>
      <c r="T128" s="135">
        <f t="shared" si="41"/>
        <v>171252894.31</v>
      </c>
      <c r="U128" s="78">
        <v>287605.1</v>
      </c>
      <c r="V128" s="78">
        <f t="shared" si="42"/>
        <v>171540499.41</v>
      </c>
      <c r="W128" s="79">
        <v>1756246.86</v>
      </c>
      <c r="X128" s="78">
        <f t="shared" si="43"/>
        <v>173296746.27</v>
      </c>
    </row>
    <row r="129" spans="1:24" ht="12.75" hidden="1" outlineLevel="1">
      <c r="A129" s="78" t="s">
        <v>2984</v>
      </c>
      <c r="C129" s="79" t="s">
        <v>2985</v>
      </c>
      <c r="D129" s="79" t="s">
        <v>2986</v>
      </c>
      <c r="E129" s="78">
        <v>0</v>
      </c>
      <c r="F129" s="78">
        <v>0</v>
      </c>
      <c r="G129" s="135">
        <f t="shared" si="37"/>
        <v>0</v>
      </c>
      <c r="H129" s="136">
        <v>4052.16</v>
      </c>
      <c r="I129" s="136">
        <v>0</v>
      </c>
      <c r="J129" s="136">
        <v>0</v>
      </c>
      <c r="K129" s="136">
        <f t="shared" si="38"/>
        <v>0</v>
      </c>
      <c r="L129" s="136">
        <v>0</v>
      </c>
      <c r="M129" s="136">
        <v>0</v>
      </c>
      <c r="N129" s="136">
        <f t="shared" si="39"/>
        <v>0</v>
      </c>
      <c r="O129" s="135">
        <v>-1690658.08</v>
      </c>
      <c r="P129" s="135">
        <v>0</v>
      </c>
      <c r="Q129" s="135">
        <v>0</v>
      </c>
      <c r="R129" s="135">
        <v>0</v>
      </c>
      <c r="S129" s="135">
        <f t="shared" si="40"/>
        <v>-1690658.08</v>
      </c>
      <c r="T129" s="135">
        <f t="shared" si="41"/>
        <v>-1686605.9200000002</v>
      </c>
      <c r="U129" s="78">
        <v>0</v>
      </c>
      <c r="V129" s="78">
        <f t="shared" si="42"/>
        <v>-1686605.9200000002</v>
      </c>
      <c r="W129" s="79">
        <v>0</v>
      </c>
      <c r="X129" s="78">
        <f t="shared" si="43"/>
        <v>-1686605.9200000002</v>
      </c>
    </row>
    <row r="130" spans="1:24" ht="12.75" hidden="1" outlineLevel="1">
      <c r="A130" s="78" t="s">
        <v>2987</v>
      </c>
      <c r="C130" s="79" t="s">
        <v>2988</v>
      </c>
      <c r="D130" s="79" t="s">
        <v>2989</v>
      </c>
      <c r="E130" s="78">
        <v>0</v>
      </c>
      <c r="F130" s="78">
        <v>4342.75</v>
      </c>
      <c r="G130" s="135">
        <f t="shared" si="37"/>
        <v>4342.75</v>
      </c>
      <c r="H130" s="136">
        <v>0</v>
      </c>
      <c r="I130" s="136">
        <v>0</v>
      </c>
      <c r="J130" s="136">
        <v>0</v>
      </c>
      <c r="K130" s="136">
        <f t="shared" si="38"/>
        <v>0</v>
      </c>
      <c r="L130" s="136">
        <v>0</v>
      </c>
      <c r="M130" s="136">
        <v>0</v>
      </c>
      <c r="N130" s="136">
        <f t="shared" si="39"/>
        <v>0</v>
      </c>
      <c r="O130" s="135">
        <v>0</v>
      </c>
      <c r="P130" s="135">
        <v>0</v>
      </c>
      <c r="Q130" s="135">
        <v>0</v>
      </c>
      <c r="R130" s="135">
        <v>0</v>
      </c>
      <c r="S130" s="135">
        <f t="shared" si="40"/>
        <v>0</v>
      </c>
      <c r="T130" s="135">
        <f t="shared" si="41"/>
        <v>4342.75</v>
      </c>
      <c r="U130" s="78">
        <v>0</v>
      </c>
      <c r="V130" s="78">
        <f t="shared" si="42"/>
        <v>4342.75</v>
      </c>
      <c r="W130" s="79">
        <v>0</v>
      </c>
      <c r="X130" s="78">
        <f t="shared" si="43"/>
        <v>4342.75</v>
      </c>
    </row>
    <row r="131" spans="1:24" ht="12.75" hidden="1" outlineLevel="1">
      <c r="A131" s="78" t="s">
        <v>2990</v>
      </c>
      <c r="C131" s="79" t="s">
        <v>2991</v>
      </c>
      <c r="D131" s="79" t="s">
        <v>2992</v>
      </c>
      <c r="E131" s="78">
        <v>0</v>
      </c>
      <c r="F131" s="78">
        <v>45060842.129999995</v>
      </c>
      <c r="G131" s="135">
        <f t="shared" si="37"/>
        <v>45060842.129999995</v>
      </c>
      <c r="H131" s="136">
        <v>3504023.71</v>
      </c>
      <c r="I131" s="136">
        <v>0</v>
      </c>
      <c r="J131" s="136">
        <v>0</v>
      </c>
      <c r="K131" s="136">
        <f t="shared" si="38"/>
        <v>0</v>
      </c>
      <c r="L131" s="136">
        <v>0</v>
      </c>
      <c r="M131" s="136">
        <v>0</v>
      </c>
      <c r="N131" s="136">
        <f t="shared" si="39"/>
        <v>0</v>
      </c>
      <c r="O131" s="135">
        <v>-1205.54</v>
      </c>
      <c r="P131" s="135">
        <v>0</v>
      </c>
      <c r="Q131" s="135">
        <v>0</v>
      </c>
      <c r="R131" s="135">
        <v>0</v>
      </c>
      <c r="S131" s="135">
        <f t="shared" si="40"/>
        <v>-1205.54</v>
      </c>
      <c r="T131" s="135">
        <f t="shared" si="41"/>
        <v>48563660.3</v>
      </c>
      <c r="U131" s="78">
        <v>0</v>
      </c>
      <c r="V131" s="78">
        <f t="shared" si="42"/>
        <v>48563660.3</v>
      </c>
      <c r="W131" s="79">
        <v>42705.44</v>
      </c>
      <c r="X131" s="78">
        <f t="shared" si="43"/>
        <v>48606365.739999995</v>
      </c>
    </row>
    <row r="132" spans="1:24" ht="12.75" hidden="1" outlineLevel="1">
      <c r="A132" s="78" t="s">
        <v>2993</v>
      </c>
      <c r="C132" s="79" t="s">
        <v>2994</v>
      </c>
      <c r="D132" s="79" t="s">
        <v>2995</v>
      </c>
      <c r="E132" s="78">
        <v>0</v>
      </c>
      <c r="F132" s="78">
        <v>67485909.93</v>
      </c>
      <c r="G132" s="135">
        <f t="shared" si="37"/>
        <v>67485909.93</v>
      </c>
      <c r="H132" s="136">
        <v>4561049.34</v>
      </c>
      <c r="I132" s="136">
        <v>0</v>
      </c>
      <c r="J132" s="136">
        <v>0</v>
      </c>
      <c r="K132" s="136">
        <f t="shared" si="38"/>
        <v>0</v>
      </c>
      <c r="L132" s="136">
        <v>0</v>
      </c>
      <c r="M132" s="136">
        <v>0</v>
      </c>
      <c r="N132" s="136">
        <f t="shared" si="39"/>
        <v>0</v>
      </c>
      <c r="O132" s="135">
        <v>19844.32</v>
      </c>
      <c r="P132" s="135">
        <v>0</v>
      </c>
      <c r="Q132" s="135">
        <v>0</v>
      </c>
      <c r="R132" s="135">
        <v>0</v>
      </c>
      <c r="S132" s="135">
        <f t="shared" si="40"/>
        <v>19844.32</v>
      </c>
      <c r="T132" s="135">
        <f t="shared" si="41"/>
        <v>72066803.59</v>
      </c>
      <c r="U132" s="78">
        <v>75127.93</v>
      </c>
      <c r="V132" s="78">
        <f t="shared" si="42"/>
        <v>72141931.52000001</v>
      </c>
      <c r="W132" s="79">
        <v>569144.85</v>
      </c>
      <c r="X132" s="78">
        <f t="shared" si="43"/>
        <v>72711076.37</v>
      </c>
    </row>
    <row r="133" spans="1:24" ht="12.75" hidden="1" outlineLevel="1">
      <c r="A133" s="78" t="s">
        <v>2996</v>
      </c>
      <c r="C133" s="79" t="s">
        <v>2997</v>
      </c>
      <c r="D133" s="79" t="s">
        <v>2998</v>
      </c>
      <c r="E133" s="78">
        <v>0</v>
      </c>
      <c r="F133" s="78">
        <v>21092779.14</v>
      </c>
      <c r="G133" s="135">
        <f t="shared" si="37"/>
        <v>21092779.14</v>
      </c>
      <c r="H133" s="136">
        <v>53077.25</v>
      </c>
      <c r="I133" s="136">
        <v>0</v>
      </c>
      <c r="J133" s="136">
        <v>0</v>
      </c>
      <c r="K133" s="136">
        <f t="shared" si="38"/>
        <v>0</v>
      </c>
      <c r="L133" s="136">
        <v>0</v>
      </c>
      <c r="M133" s="136">
        <v>0</v>
      </c>
      <c r="N133" s="136">
        <f t="shared" si="39"/>
        <v>0</v>
      </c>
      <c r="O133" s="135">
        <v>0</v>
      </c>
      <c r="P133" s="135">
        <v>0</v>
      </c>
      <c r="Q133" s="135">
        <v>0</v>
      </c>
      <c r="R133" s="135">
        <v>0</v>
      </c>
      <c r="S133" s="135">
        <f t="shared" si="40"/>
        <v>0</v>
      </c>
      <c r="T133" s="135">
        <f t="shared" si="41"/>
        <v>21145856.39</v>
      </c>
      <c r="U133" s="78">
        <v>0</v>
      </c>
      <c r="V133" s="78">
        <f t="shared" si="42"/>
        <v>21145856.39</v>
      </c>
      <c r="W133" s="79">
        <v>159076.25</v>
      </c>
      <c r="X133" s="78">
        <f t="shared" si="43"/>
        <v>21304932.64</v>
      </c>
    </row>
    <row r="134" spans="1:24" ht="12.75" hidden="1" outlineLevel="1">
      <c r="A134" s="78" t="s">
        <v>2999</v>
      </c>
      <c r="C134" s="79" t="s">
        <v>3000</v>
      </c>
      <c r="D134" s="79" t="s">
        <v>3001</v>
      </c>
      <c r="E134" s="78">
        <v>12093.89</v>
      </c>
      <c r="F134" s="78">
        <v>35156645.38</v>
      </c>
      <c r="G134" s="135">
        <f t="shared" si="37"/>
        <v>35168739.27</v>
      </c>
      <c r="H134" s="136">
        <v>910296.1</v>
      </c>
      <c r="I134" s="136">
        <v>0</v>
      </c>
      <c r="J134" s="136">
        <v>0</v>
      </c>
      <c r="K134" s="136">
        <f t="shared" si="38"/>
        <v>0</v>
      </c>
      <c r="L134" s="136">
        <v>0</v>
      </c>
      <c r="M134" s="136">
        <v>0</v>
      </c>
      <c r="N134" s="136">
        <f t="shared" si="39"/>
        <v>0</v>
      </c>
      <c r="O134" s="135">
        <v>0</v>
      </c>
      <c r="P134" s="135">
        <v>0</v>
      </c>
      <c r="Q134" s="135">
        <v>0</v>
      </c>
      <c r="R134" s="135">
        <v>0</v>
      </c>
      <c r="S134" s="135">
        <f t="shared" si="40"/>
        <v>0</v>
      </c>
      <c r="T134" s="135">
        <f t="shared" si="41"/>
        <v>36079035.370000005</v>
      </c>
      <c r="U134" s="78">
        <v>0</v>
      </c>
      <c r="V134" s="78">
        <f t="shared" si="42"/>
        <v>36079035.370000005</v>
      </c>
      <c r="W134" s="79">
        <v>456465.54</v>
      </c>
      <c r="X134" s="78">
        <f t="shared" si="43"/>
        <v>36535500.910000004</v>
      </c>
    </row>
    <row r="135" spans="1:24" ht="12.75" hidden="1" outlineLevel="1">
      <c r="A135" s="78" t="s">
        <v>3002</v>
      </c>
      <c r="C135" s="79" t="s">
        <v>3003</v>
      </c>
      <c r="D135" s="79" t="s">
        <v>3004</v>
      </c>
      <c r="E135" s="78">
        <v>0</v>
      </c>
      <c r="F135" s="78">
        <v>12637603.5</v>
      </c>
      <c r="G135" s="135">
        <f t="shared" si="37"/>
        <v>12637603.5</v>
      </c>
      <c r="H135" s="136">
        <v>6922664.66</v>
      </c>
      <c r="I135" s="136">
        <v>0</v>
      </c>
      <c r="J135" s="136">
        <v>0</v>
      </c>
      <c r="K135" s="136">
        <f t="shared" si="38"/>
        <v>0</v>
      </c>
      <c r="L135" s="136">
        <v>0</v>
      </c>
      <c r="M135" s="136">
        <v>0</v>
      </c>
      <c r="N135" s="136">
        <f t="shared" si="39"/>
        <v>0</v>
      </c>
      <c r="O135" s="135">
        <v>900</v>
      </c>
      <c r="P135" s="135">
        <v>0</v>
      </c>
      <c r="Q135" s="135">
        <v>0</v>
      </c>
      <c r="R135" s="135">
        <v>0</v>
      </c>
      <c r="S135" s="135">
        <f t="shared" si="40"/>
        <v>900</v>
      </c>
      <c r="T135" s="135">
        <f t="shared" si="41"/>
        <v>19561168.16</v>
      </c>
      <c r="U135" s="78">
        <v>0</v>
      </c>
      <c r="V135" s="78">
        <f t="shared" si="42"/>
        <v>19561168.16</v>
      </c>
      <c r="W135" s="79">
        <v>318123.1</v>
      </c>
      <c r="X135" s="78">
        <f t="shared" si="43"/>
        <v>19879291.26</v>
      </c>
    </row>
    <row r="136" spans="1:24" ht="12.75" hidden="1" outlineLevel="1">
      <c r="A136" s="78" t="s">
        <v>3005</v>
      </c>
      <c r="C136" s="79" t="s">
        <v>3006</v>
      </c>
      <c r="D136" s="79" t="s">
        <v>3007</v>
      </c>
      <c r="E136" s="78">
        <v>0</v>
      </c>
      <c r="F136" s="78">
        <v>395570.77</v>
      </c>
      <c r="G136" s="135">
        <f t="shared" si="37"/>
        <v>395570.77</v>
      </c>
      <c r="H136" s="136">
        <v>56571.04</v>
      </c>
      <c r="I136" s="136">
        <v>0</v>
      </c>
      <c r="J136" s="136">
        <v>0</v>
      </c>
      <c r="K136" s="136">
        <f t="shared" si="38"/>
        <v>0</v>
      </c>
      <c r="L136" s="136">
        <v>0</v>
      </c>
      <c r="M136" s="136">
        <v>0</v>
      </c>
      <c r="N136" s="136">
        <f t="shared" si="39"/>
        <v>0</v>
      </c>
      <c r="O136" s="135">
        <v>0</v>
      </c>
      <c r="P136" s="135">
        <v>0</v>
      </c>
      <c r="Q136" s="135">
        <v>0</v>
      </c>
      <c r="R136" s="135">
        <v>0</v>
      </c>
      <c r="S136" s="135">
        <f t="shared" si="40"/>
        <v>0</v>
      </c>
      <c r="T136" s="135">
        <f t="shared" si="41"/>
        <v>452141.81</v>
      </c>
      <c r="U136" s="78">
        <v>0</v>
      </c>
      <c r="V136" s="78">
        <f t="shared" si="42"/>
        <v>452141.81</v>
      </c>
      <c r="W136" s="79">
        <v>106946.19</v>
      </c>
      <c r="X136" s="78">
        <f t="shared" si="43"/>
        <v>559088</v>
      </c>
    </row>
    <row r="137" spans="1:24" ht="12.75" hidden="1" outlineLevel="1">
      <c r="A137" s="78" t="s">
        <v>3008</v>
      </c>
      <c r="C137" s="79" t="s">
        <v>3009</v>
      </c>
      <c r="D137" s="79" t="s">
        <v>3010</v>
      </c>
      <c r="E137" s="78">
        <v>0</v>
      </c>
      <c r="F137" s="78">
        <v>-968873.02</v>
      </c>
      <c r="G137" s="135">
        <f t="shared" si="37"/>
        <v>-968873.02</v>
      </c>
      <c r="H137" s="136">
        <v>184312.3</v>
      </c>
      <c r="I137" s="136">
        <v>0</v>
      </c>
      <c r="J137" s="136">
        <v>0</v>
      </c>
      <c r="K137" s="136">
        <f t="shared" si="38"/>
        <v>0</v>
      </c>
      <c r="L137" s="136">
        <v>0</v>
      </c>
      <c r="M137" s="136">
        <v>0</v>
      </c>
      <c r="N137" s="136">
        <f t="shared" si="39"/>
        <v>0</v>
      </c>
      <c r="O137" s="135">
        <v>-4108.45</v>
      </c>
      <c r="P137" s="135">
        <v>0</v>
      </c>
      <c r="Q137" s="135">
        <v>0</v>
      </c>
      <c r="R137" s="135">
        <v>0</v>
      </c>
      <c r="S137" s="135">
        <f t="shared" si="40"/>
        <v>-4108.45</v>
      </c>
      <c r="T137" s="135">
        <f t="shared" si="41"/>
        <v>-788669.1699999999</v>
      </c>
      <c r="U137" s="78">
        <v>4740.74</v>
      </c>
      <c r="V137" s="78">
        <f t="shared" si="42"/>
        <v>-783928.4299999999</v>
      </c>
      <c r="W137" s="79">
        <v>-1338.4</v>
      </c>
      <c r="X137" s="78">
        <f t="shared" si="43"/>
        <v>-785266.83</v>
      </c>
    </row>
    <row r="138" spans="1:24" ht="12.75" hidden="1" outlineLevel="1">
      <c r="A138" s="78" t="s">
        <v>3011</v>
      </c>
      <c r="C138" s="79" t="s">
        <v>3012</v>
      </c>
      <c r="D138" s="79" t="s">
        <v>3013</v>
      </c>
      <c r="E138" s="78">
        <v>-15922.08</v>
      </c>
      <c r="F138" s="78">
        <v>16799998.63</v>
      </c>
      <c r="G138" s="135">
        <f t="shared" si="37"/>
        <v>16784076.55</v>
      </c>
      <c r="H138" s="136">
        <v>155234.27</v>
      </c>
      <c r="I138" s="136">
        <v>0</v>
      </c>
      <c r="J138" s="136">
        <v>0</v>
      </c>
      <c r="K138" s="136">
        <f t="shared" si="38"/>
        <v>0</v>
      </c>
      <c r="L138" s="136">
        <v>0</v>
      </c>
      <c r="M138" s="136">
        <v>0</v>
      </c>
      <c r="N138" s="136">
        <f t="shared" si="39"/>
        <v>0</v>
      </c>
      <c r="O138" s="135">
        <v>305.54</v>
      </c>
      <c r="P138" s="135">
        <v>0</v>
      </c>
      <c r="Q138" s="135">
        <v>0</v>
      </c>
      <c r="R138" s="135">
        <v>0</v>
      </c>
      <c r="S138" s="135">
        <f t="shared" si="40"/>
        <v>305.54</v>
      </c>
      <c r="T138" s="135">
        <f t="shared" si="41"/>
        <v>16939616.36</v>
      </c>
      <c r="U138" s="78">
        <v>2840.5</v>
      </c>
      <c r="V138" s="78">
        <f t="shared" si="42"/>
        <v>16942456.86</v>
      </c>
      <c r="W138" s="79">
        <v>17519.44</v>
      </c>
      <c r="X138" s="78">
        <f t="shared" si="43"/>
        <v>16959976.3</v>
      </c>
    </row>
    <row r="139" spans="1:24" ht="12.75" hidden="1" outlineLevel="1">
      <c r="A139" s="78" t="s">
        <v>3014</v>
      </c>
      <c r="C139" s="79" t="s">
        <v>3015</v>
      </c>
      <c r="D139" s="79" t="s">
        <v>3016</v>
      </c>
      <c r="E139" s="78">
        <v>0</v>
      </c>
      <c r="F139" s="78">
        <v>11309030.22</v>
      </c>
      <c r="G139" s="135">
        <f t="shared" si="37"/>
        <v>11309030.22</v>
      </c>
      <c r="H139" s="136">
        <v>0</v>
      </c>
      <c r="I139" s="136">
        <v>0</v>
      </c>
      <c r="J139" s="136">
        <v>0</v>
      </c>
      <c r="K139" s="136">
        <f t="shared" si="38"/>
        <v>0</v>
      </c>
      <c r="L139" s="136">
        <v>0</v>
      </c>
      <c r="M139" s="136">
        <v>0</v>
      </c>
      <c r="N139" s="136">
        <f t="shared" si="39"/>
        <v>0</v>
      </c>
      <c r="O139" s="135">
        <v>0</v>
      </c>
      <c r="P139" s="135">
        <v>0</v>
      </c>
      <c r="Q139" s="135">
        <v>0</v>
      </c>
      <c r="R139" s="135">
        <v>0</v>
      </c>
      <c r="S139" s="135">
        <f t="shared" si="40"/>
        <v>0</v>
      </c>
      <c r="T139" s="135">
        <f t="shared" si="41"/>
        <v>11309030.22</v>
      </c>
      <c r="U139" s="78">
        <v>0</v>
      </c>
      <c r="V139" s="78">
        <f t="shared" si="42"/>
        <v>11309030.22</v>
      </c>
      <c r="W139" s="79">
        <v>26566.9</v>
      </c>
      <c r="X139" s="78">
        <f t="shared" si="43"/>
        <v>11335597.120000001</v>
      </c>
    </row>
    <row r="140" spans="1:24" ht="12.75" hidden="1" outlineLevel="1">
      <c r="A140" s="78" t="s">
        <v>3017</v>
      </c>
      <c r="C140" s="79" t="s">
        <v>3018</v>
      </c>
      <c r="D140" s="79" t="s">
        <v>3019</v>
      </c>
      <c r="E140" s="78">
        <v>0</v>
      </c>
      <c r="F140" s="78">
        <v>221921.17</v>
      </c>
      <c r="G140" s="135">
        <f t="shared" si="37"/>
        <v>221921.17</v>
      </c>
      <c r="H140" s="136">
        <v>25030.15</v>
      </c>
      <c r="I140" s="136">
        <v>0</v>
      </c>
      <c r="J140" s="136">
        <v>0</v>
      </c>
      <c r="K140" s="136">
        <f t="shared" si="38"/>
        <v>0</v>
      </c>
      <c r="L140" s="136">
        <v>0</v>
      </c>
      <c r="M140" s="136">
        <v>0</v>
      </c>
      <c r="N140" s="136">
        <f t="shared" si="39"/>
        <v>0</v>
      </c>
      <c r="O140" s="135">
        <v>0</v>
      </c>
      <c r="P140" s="135">
        <v>0</v>
      </c>
      <c r="Q140" s="135">
        <v>0</v>
      </c>
      <c r="R140" s="135">
        <v>0</v>
      </c>
      <c r="S140" s="135">
        <f t="shared" si="40"/>
        <v>0</v>
      </c>
      <c r="T140" s="135">
        <f t="shared" si="41"/>
        <v>246951.32</v>
      </c>
      <c r="U140" s="78">
        <v>0</v>
      </c>
      <c r="V140" s="78">
        <f t="shared" si="42"/>
        <v>246951.32</v>
      </c>
      <c r="W140" s="79">
        <v>0</v>
      </c>
      <c r="X140" s="78">
        <f t="shared" si="43"/>
        <v>246951.32</v>
      </c>
    </row>
    <row r="141" spans="1:25" ht="12.75" collapsed="1">
      <c r="A141" s="124" t="s">
        <v>3020</v>
      </c>
      <c r="B141" s="125"/>
      <c r="C141" s="124" t="s">
        <v>3021</v>
      </c>
      <c r="D141" s="126"/>
      <c r="E141" s="98">
        <v>11898.24</v>
      </c>
      <c r="F141" s="98">
        <v>775173887.8299999</v>
      </c>
      <c r="G141" s="129">
        <f>E141+F141</f>
        <v>775185786.0699999</v>
      </c>
      <c r="H141" s="129">
        <v>117229392.39999998</v>
      </c>
      <c r="I141" s="129">
        <v>0</v>
      </c>
      <c r="J141" s="129">
        <v>0</v>
      </c>
      <c r="K141" s="129">
        <f>J141+I141</f>
        <v>0</v>
      </c>
      <c r="L141" s="129">
        <v>0</v>
      </c>
      <c r="M141" s="129">
        <v>0</v>
      </c>
      <c r="N141" s="129">
        <f>L141+M141</f>
        <v>0</v>
      </c>
      <c r="O141" s="129">
        <v>-1.1272049960098229E-10</v>
      </c>
      <c r="P141" s="129">
        <v>0</v>
      </c>
      <c r="Q141" s="129">
        <v>0</v>
      </c>
      <c r="R141" s="129">
        <v>0</v>
      </c>
      <c r="S141" s="129">
        <v>0</v>
      </c>
      <c r="T141" s="129">
        <f>G141+H141+K141+N141+S141</f>
        <v>892415178.4699999</v>
      </c>
      <c r="U141" s="98">
        <v>498643.27</v>
      </c>
      <c r="V141" s="98">
        <f>T141+U141</f>
        <v>892913821.7399999</v>
      </c>
      <c r="W141" s="98">
        <v>5753376.710000001</v>
      </c>
      <c r="X141" s="98">
        <f>V141+W141</f>
        <v>898667198.4499999</v>
      </c>
      <c r="Y141" s="124"/>
    </row>
    <row r="142" spans="1:24" ht="12.75" hidden="1" outlineLevel="1">
      <c r="A142" s="78" t="s">
        <v>3022</v>
      </c>
      <c r="C142" s="79" t="s">
        <v>3023</v>
      </c>
      <c r="D142" s="79" t="s">
        <v>3024</v>
      </c>
      <c r="E142" s="78">
        <v>0</v>
      </c>
      <c r="F142" s="78">
        <v>3621656.1</v>
      </c>
      <c r="G142" s="135">
        <f aca="true" t="shared" si="44" ref="G142:G164">E142+F142</f>
        <v>3621656.1</v>
      </c>
      <c r="H142" s="136">
        <v>-27026.95</v>
      </c>
      <c r="I142" s="136">
        <v>0</v>
      </c>
      <c r="J142" s="136">
        <v>0</v>
      </c>
      <c r="K142" s="136">
        <f aca="true" t="shared" si="45" ref="K142:K164">J142+I142</f>
        <v>0</v>
      </c>
      <c r="L142" s="136">
        <v>0</v>
      </c>
      <c r="M142" s="136">
        <v>0</v>
      </c>
      <c r="N142" s="136">
        <f aca="true" t="shared" si="46" ref="N142:N164">L142+M142</f>
        <v>0</v>
      </c>
      <c r="O142" s="135">
        <v>27155.98</v>
      </c>
      <c r="P142" s="135">
        <v>0</v>
      </c>
      <c r="Q142" s="135">
        <v>0</v>
      </c>
      <c r="R142" s="135">
        <v>0</v>
      </c>
      <c r="S142" s="135">
        <f aca="true" t="shared" si="47" ref="S142:S164">O142+P142+Q142+R142</f>
        <v>27155.98</v>
      </c>
      <c r="T142" s="135">
        <f aca="true" t="shared" si="48" ref="T142:T164">G142+H142+K142+N142+S142</f>
        <v>3621785.13</v>
      </c>
      <c r="U142" s="78">
        <v>0</v>
      </c>
      <c r="V142" s="78">
        <f aca="true" t="shared" si="49" ref="V142:V164">T142+U142</f>
        <v>3621785.13</v>
      </c>
      <c r="W142" s="79">
        <v>87.46</v>
      </c>
      <c r="X142" s="78">
        <f aca="true" t="shared" si="50" ref="X142:X164">V142+W142</f>
        <v>3621872.59</v>
      </c>
    </row>
    <row r="143" spans="1:24" ht="12.75" hidden="1" outlineLevel="1">
      <c r="A143" s="78" t="s">
        <v>3025</v>
      </c>
      <c r="C143" s="79" t="s">
        <v>3026</v>
      </c>
      <c r="D143" s="79" t="s">
        <v>3027</v>
      </c>
      <c r="E143" s="78">
        <v>-30.43</v>
      </c>
      <c r="F143" s="78">
        <v>32326993.83</v>
      </c>
      <c r="G143" s="135">
        <f t="shared" si="44"/>
        <v>32326963.4</v>
      </c>
      <c r="H143" s="136">
        <v>3983320.93</v>
      </c>
      <c r="I143" s="136">
        <v>0</v>
      </c>
      <c r="J143" s="136">
        <v>0</v>
      </c>
      <c r="K143" s="136">
        <f t="shared" si="45"/>
        <v>0</v>
      </c>
      <c r="L143" s="136">
        <v>0</v>
      </c>
      <c r="M143" s="136">
        <v>0</v>
      </c>
      <c r="N143" s="136">
        <f t="shared" si="46"/>
        <v>0</v>
      </c>
      <c r="O143" s="135">
        <v>18985.2</v>
      </c>
      <c r="P143" s="135">
        <v>0</v>
      </c>
      <c r="Q143" s="135">
        <v>0</v>
      </c>
      <c r="R143" s="135">
        <v>0</v>
      </c>
      <c r="S143" s="135">
        <f t="shared" si="47"/>
        <v>18985.2</v>
      </c>
      <c r="T143" s="135">
        <f t="shared" si="48"/>
        <v>36329269.53</v>
      </c>
      <c r="U143" s="78">
        <v>0</v>
      </c>
      <c r="V143" s="78">
        <f t="shared" si="49"/>
        <v>36329269.53</v>
      </c>
      <c r="W143" s="79">
        <v>13262.72</v>
      </c>
      <c r="X143" s="78">
        <f t="shared" si="50"/>
        <v>36342532.25</v>
      </c>
    </row>
    <row r="144" spans="1:24" ht="12.75" hidden="1" outlineLevel="1">
      <c r="A144" s="78" t="s">
        <v>3028</v>
      </c>
      <c r="C144" s="79" t="s">
        <v>3029</v>
      </c>
      <c r="D144" s="79" t="s">
        <v>3030</v>
      </c>
      <c r="E144" s="78">
        <v>0</v>
      </c>
      <c r="F144" s="78">
        <v>7478544.15</v>
      </c>
      <c r="G144" s="135">
        <f t="shared" si="44"/>
        <v>7478544.15</v>
      </c>
      <c r="H144" s="136">
        <v>1480929.84</v>
      </c>
      <c r="I144" s="136">
        <v>0</v>
      </c>
      <c r="J144" s="136">
        <v>0</v>
      </c>
      <c r="K144" s="136">
        <f t="shared" si="45"/>
        <v>0</v>
      </c>
      <c r="L144" s="136">
        <v>0</v>
      </c>
      <c r="M144" s="136">
        <v>0</v>
      </c>
      <c r="N144" s="136">
        <f t="shared" si="46"/>
        <v>0</v>
      </c>
      <c r="O144" s="135">
        <v>17101.97</v>
      </c>
      <c r="P144" s="135">
        <v>0</v>
      </c>
      <c r="Q144" s="135">
        <v>0</v>
      </c>
      <c r="R144" s="135">
        <v>0</v>
      </c>
      <c r="S144" s="135">
        <f t="shared" si="47"/>
        <v>17101.97</v>
      </c>
      <c r="T144" s="135">
        <f t="shared" si="48"/>
        <v>8976575.96</v>
      </c>
      <c r="U144" s="78">
        <v>0</v>
      </c>
      <c r="V144" s="78">
        <f t="shared" si="49"/>
        <v>8976575.96</v>
      </c>
      <c r="W144" s="79">
        <v>18339.39</v>
      </c>
      <c r="X144" s="78">
        <f t="shared" si="50"/>
        <v>8994915.350000001</v>
      </c>
    </row>
    <row r="145" spans="1:24" ht="12.75" hidden="1" outlineLevel="1">
      <c r="A145" s="78" t="s">
        <v>3031</v>
      </c>
      <c r="C145" s="79" t="s">
        <v>3032</v>
      </c>
      <c r="D145" s="79" t="s">
        <v>3033</v>
      </c>
      <c r="E145" s="78">
        <v>0</v>
      </c>
      <c r="F145" s="78">
        <v>16475974.489999998</v>
      </c>
      <c r="G145" s="135">
        <f t="shared" si="44"/>
        <v>16475974.489999998</v>
      </c>
      <c r="H145" s="136">
        <v>4926266.05</v>
      </c>
      <c r="I145" s="136">
        <v>0</v>
      </c>
      <c r="J145" s="136">
        <v>0</v>
      </c>
      <c r="K145" s="136">
        <f t="shared" si="45"/>
        <v>0</v>
      </c>
      <c r="L145" s="136">
        <v>0</v>
      </c>
      <c r="M145" s="136">
        <v>0</v>
      </c>
      <c r="N145" s="136">
        <f t="shared" si="46"/>
        <v>0</v>
      </c>
      <c r="O145" s="135">
        <v>0</v>
      </c>
      <c r="P145" s="135">
        <v>0</v>
      </c>
      <c r="Q145" s="135">
        <v>0</v>
      </c>
      <c r="R145" s="135">
        <v>0</v>
      </c>
      <c r="S145" s="135">
        <f t="shared" si="47"/>
        <v>0</v>
      </c>
      <c r="T145" s="135">
        <f t="shared" si="48"/>
        <v>21402240.54</v>
      </c>
      <c r="U145" s="78">
        <v>0</v>
      </c>
      <c r="V145" s="78">
        <f t="shared" si="49"/>
        <v>21402240.54</v>
      </c>
      <c r="W145" s="79">
        <v>40632.06</v>
      </c>
      <c r="X145" s="78">
        <f t="shared" si="50"/>
        <v>21442872.599999998</v>
      </c>
    </row>
    <row r="146" spans="1:24" ht="12.75" hidden="1" outlineLevel="1">
      <c r="A146" s="78" t="s">
        <v>3034</v>
      </c>
      <c r="C146" s="79" t="s">
        <v>3035</v>
      </c>
      <c r="D146" s="79" t="s">
        <v>3036</v>
      </c>
      <c r="E146" s="78">
        <v>0</v>
      </c>
      <c r="F146" s="78">
        <v>162631.09</v>
      </c>
      <c r="G146" s="135">
        <f t="shared" si="44"/>
        <v>162631.09</v>
      </c>
      <c r="H146" s="136">
        <v>104358.1</v>
      </c>
      <c r="I146" s="136">
        <v>0</v>
      </c>
      <c r="J146" s="136">
        <v>0</v>
      </c>
      <c r="K146" s="136">
        <f t="shared" si="45"/>
        <v>0</v>
      </c>
      <c r="L146" s="136">
        <v>0</v>
      </c>
      <c r="M146" s="136">
        <v>0</v>
      </c>
      <c r="N146" s="136">
        <f t="shared" si="46"/>
        <v>0</v>
      </c>
      <c r="O146" s="135">
        <v>0</v>
      </c>
      <c r="P146" s="135">
        <v>0</v>
      </c>
      <c r="Q146" s="135">
        <v>0</v>
      </c>
      <c r="R146" s="135">
        <v>0</v>
      </c>
      <c r="S146" s="135">
        <f t="shared" si="47"/>
        <v>0</v>
      </c>
      <c r="T146" s="135">
        <f t="shared" si="48"/>
        <v>266989.19</v>
      </c>
      <c r="U146" s="78">
        <v>0</v>
      </c>
      <c r="V146" s="78">
        <f t="shared" si="49"/>
        <v>266989.19</v>
      </c>
      <c r="W146" s="79">
        <v>1139.51</v>
      </c>
      <c r="X146" s="78">
        <f t="shared" si="50"/>
        <v>268128.7</v>
      </c>
    </row>
    <row r="147" spans="1:24" ht="12.75" hidden="1" outlineLevel="1">
      <c r="A147" s="78" t="s">
        <v>3037</v>
      </c>
      <c r="C147" s="79" t="s">
        <v>3038</v>
      </c>
      <c r="D147" s="79" t="s">
        <v>3039</v>
      </c>
      <c r="E147" s="78">
        <v>1.43</v>
      </c>
      <c r="F147" s="78">
        <v>22097462.23</v>
      </c>
      <c r="G147" s="135">
        <f t="shared" si="44"/>
        <v>22097463.66</v>
      </c>
      <c r="H147" s="136">
        <v>1444446.57</v>
      </c>
      <c r="I147" s="136">
        <v>0</v>
      </c>
      <c r="J147" s="136">
        <v>0</v>
      </c>
      <c r="K147" s="136">
        <f t="shared" si="45"/>
        <v>0</v>
      </c>
      <c r="L147" s="136">
        <v>0</v>
      </c>
      <c r="M147" s="136">
        <v>0</v>
      </c>
      <c r="N147" s="136">
        <f t="shared" si="46"/>
        <v>0</v>
      </c>
      <c r="O147" s="135">
        <v>95665.8</v>
      </c>
      <c r="P147" s="135">
        <v>0</v>
      </c>
      <c r="Q147" s="135">
        <v>0</v>
      </c>
      <c r="R147" s="135">
        <v>0</v>
      </c>
      <c r="S147" s="135">
        <f t="shared" si="47"/>
        <v>95665.8</v>
      </c>
      <c r="T147" s="135">
        <f t="shared" si="48"/>
        <v>23637576.03</v>
      </c>
      <c r="U147" s="78">
        <v>26970.53</v>
      </c>
      <c r="V147" s="78">
        <f t="shared" si="49"/>
        <v>23664546.560000002</v>
      </c>
      <c r="W147" s="79">
        <v>269032</v>
      </c>
      <c r="X147" s="78">
        <f t="shared" si="50"/>
        <v>23933578.560000002</v>
      </c>
    </row>
    <row r="148" spans="1:24" ht="12.75" hidden="1" outlineLevel="1">
      <c r="A148" s="78" t="s">
        <v>3040</v>
      </c>
      <c r="C148" s="79" t="s">
        <v>3041</v>
      </c>
      <c r="D148" s="79" t="s">
        <v>3042</v>
      </c>
      <c r="E148" s="78">
        <v>618.04</v>
      </c>
      <c r="F148" s="78">
        <v>30235623.630000003</v>
      </c>
      <c r="G148" s="135">
        <f t="shared" si="44"/>
        <v>30236241.67</v>
      </c>
      <c r="H148" s="136">
        <v>4773809.24</v>
      </c>
      <c r="I148" s="136">
        <v>0</v>
      </c>
      <c r="J148" s="136">
        <v>0</v>
      </c>
      <c r="K148" s="136">
        <f t="shared" si="45"/>
        <v>0</v>
      </c>
      <c r="L148" s="136">
        <v>0</v>
      </c>
      <c r="M148" s="136">
        <v>0</v>
      </c>
      <c r="N148" s="136">
        <f t="shared" si="46"/>
        <v>0</v>
      </c>
      <c r="O148" s="135">
        <v>249070.21</v>
      </c>
      <c r="P148" s="135">
        <v>0</v>
      </c>
      <c r="Q148" s="135">
        <v>0</v>
      </c>
      <c r="R148" s="135">
        <v>0</v>
      </c>
      <c r="S148" s="135">
        <f t="shared" si="47"/>
        <v>249070.21</v>
      </c>
      <c r="T148" s="135">
        <f t="shared" si="48"/>
        <v>35259121.120000005</v>
      </c>
      <c r="U148" s="78">
        <v>57300.91</v>
      </c>
      <c r="V148" s="78">
        <f t="shared" si="49"/>
        <v>35316422.03</v>
      </c>
      <c r="W148" s="79">
        <v>348126.65</v>
      </c>
      <c r="X148" s="78">
        <f t="shared" si="50"/>
        <v>35664548.68</v>
      </c>
    </row>
    <row r="149" spans="1:24" ht="12.75" hidden="1" outlineLevel="1">
      <c r="A149" s="78" t="s">
        <v>3043</v>
      </c>
      <c r="C149" s="79" t="s">
        <v>3044</v>
      </c>
      <c r="D149" s="79" t="s">
        <v>3045</v>
      </c>
      <c r="E149" s="78">
        <v>0</v>
      </c>
      <c r="F149" s="78">
        <v>0</v>
      </c>
      <c r="G149" s="135">
        <f t="shared" si="44"/>
        <v>0</v>
      </c>
      <c r="H149" s="136">
        <v>0</v>
      </c>
      <c r="I149" s="136">
        <v>0</v>
      </c>
      <c r="J149" s="136">
        <v>0</v>
      </c>
      <c r="K149" s="136">
        <f t="shared" si="45"/>
        <v>0</v>
      </c>
      <c r="L149" s="136">
        <v>0</v>
      </c>
      <c r="M149" s="136">
        <v>0</v>
      </c>
      <c r="N149" s="136">
        <f t="shared" si="46"/>
        <v>0</v>
      </c>
      <c r="O149" s="135">
        <v>-412870.78</v>
      </c>
      <c r="P149" s="135">
        <v>0</v>
      </c>
      <c r="Q149" s="135">
        <v>0</v>
      </c>
      <c r="R149" s="135">
        <v>0</v>
      </c>
      <c r="S149" s="135">
        <f t="shared" si="47"/>
        <v>-412870.78</v>
      </c>
      <c r="T149" s="135">
        <f t="shared" si="48"/>
        <v>-412870.78</v>
      </c>
      <c r="U149" s="78">
        <v>0</v>
      </c>
      <c r="V149" s="78">
        <f t="shared" si="49"/>
        <v>-412870.78</v>
      </c>
      <c r="W149" s="79">
        <v>0</v>
      </c>
      <c r="X149" s="78">
        <f t="shared" si="50"/>
        <v>-412870.78</v>
      </c>
    </row>
    <row r="150" spans="1:24" ht="12.75" hidden="1" outlineLevel="1">
      <c r="A150" s="78" t="s">
        <v>3046</v>
      </c>
      <c r="C150" s="79" t="s">
        <v>3047</v>
      </c>
      <c r="D150" s="79" t="s">
        <v>3048</v>
      </c>
      <c r="E150" s="78">
        <v>0</v>
      </c>
      <c r="F150" s="78">
        <v>9041954.609999998</v>
      </c>
      <c r="G150" s="135">
        <f t="shared" si="44"/>
        <v>9041954.609999998</v>
      </c>
      <c r="H150" s="136">
        <v>592354.36</v>
      </c>
      <c r="I150" s="136">
        <v>0</v>
      </c>
      <c r="J150" s="136">
        <v>0</v>
      </c>
      <c r="K150" s="136">
        <f t="shared" si="45"/>
        <v>0</v>
      </c>
      <c r="L150" s="136">
        <v>0</v>
      </c>
      <c r="M150" s="136">
        <v>0</v>
      </c>
      <c r="N150" s="136">
        <f t="shared" si="46"/>
        <v>0</v>
      </c>
      <c r="O150" s="135">
        <v>-101.78</v>
      </c>
      <c r="P150" s="135">
        <v>0</v>
      </c>
      <c r="Q150" s="135">
        <v>0</v>
      </c>
      <c r="R150" s="135">
        <v>0</v>
      </c>
      <c r="S150" s="135">
        <f t="shared" si="47"/>
        <v>-101.78</v>
      </c>
      <c r="T150" s="135">
        <f t="shared" si="48"/>
        <v>9634207.189999998</v>
      </c>
      <c r="U150" s="78">
        <v>0</v>
      </c>
      <c r="V150" s="78">
        <f t="shared" si="49"/>
        <v>9634207.189999998</v>
      </c>
      <c r="W150" s="79">
        <v>4239.24</v>
      </c>
      <c r="X150" s="78">
        <f t="shared" si="50"/>
        <v>9638446.429999998</v>
      </c>
    </row>
    <row r="151" spans="1:24" ht="12.75" hidden="1" outlineLevel="1">
      <c r="A151" s="78" t="s">
        <v>3049</v>
      </c>
      <c r="C151" s="79" t="s">
        <v>3050</v>
      </c>
      <c r="D151" s="79" t="s">
        <v>3051</v>
      </c>
      <c r="E151" s="78">
        <v>0</v>
      </c>
      <c r="F151" s="78">
        <v>13691797.959999999</v>
      </c>
      <c r="G151" s="135">
        <f t="shared" si="44"/>
        <v>13691797.959999999</v>
      </c>
      <c r="H151" s="136">
        <v>882086.48</v>
      </c>
      <c r="I151" s="136">
        <v>0</v>
      </c>
      <c r="J151" s="136">
        <v>0</v>
      </c>
      <c r="K151" s="136">
        <f t="shared" si="45"/>
        <v>0</v>
      </c>
      <c r="L151" s="136">
        <v>0</v>
      </c>
      <c r="M151" s="136">
        <v>0</v>
      </c>
      <c r="N151" s="136">
        <f t="shared" si="46"/>
        <v>0</v>
      </c>
      <c r="O151" s="135">
        <v>5058.74</v>
      </c>
      <c r="P151" s="135">
        <v>0</v>
      </c>
      <c r="Q151" s="135">
        <v>0</v>
      </c>
      <c r="R151" s="135">
        <v>0</v>
      </c>
      <c r="S151" s="135">
        <f t="shared" si="47"/>
        <v>5058.74</v>
      </c>
      <c r="T151" s="135">
        <f t="shared" si="48"/>
        <v>14578943.18</v>
      </c>
      <c r="U151" s="78">
        <v>16298.56</v>
      </c>
      <c r="V151" s="78">
        <f t="shared" si="49"/>
        <v>14595241.74</v>
      </c>
      <c r="W151" s="79">
        <v>108063.86</v>
      </c>
      <c r="X151" s="78">
        <f t="shared" si="50"/>
        <v>14703305.6</v>
      </c>
    </row>
    <row r="152" spans="1:24" ht="12.75" hidden="1" outlineLevel="1">
      <c r="A152" s="78" t="s">
        <v>3052</v>
      </c>
      <c r="C152" s="79" t="s">
        <v>3053</v>
      </c>
      <c r="D152" s="79" t="s">
        <v>3054</v>
      </c>
      <c r="E152" s="78">
        <v>0</v>
      </c>
      <c r="F152" s="78">
        <v>4423407.81</v>
      </c>
      <c r="G152" s="135">
        <f t="shared" si="44"/>
        <v>4423407.81</v>
      </c>
      <c r="H152" s="136">
        <v>10291.78</v>
      </c>
      <c r="I152" s="136">
        <v>0</v>
      </c>
      <c r="J152" s="136">
        <v>0</v>
      </c>
      <c r="K152" s="136">
        <f t="shared" si="45"/>
        <v>0</v>
      </c>
      <c r="L152" s="136">
        <v>0</v>
      </c>
      <c r="M152" s="136">
        <v>0</v>
      </c>
      <c r="N152" s="136">
        <f t="shared" si="46"/>
        <v>0</v>
      </c>
      <c r="O152" s="135">
        <v>0</v>
      </c>
      <c r="P152" s="135">
        <v>0</v>
      </c>
      <c r="Q152" s="135">
        <v>0</v>
      </c>
      <c r="R152" s="135">
        <v>0</v>
      </c>
      <c r="S152" s="135">
        <f t="shared" si="47"/>
        <v>0</v>
      </c>
      <c r="T152" s="135">
        <f t="shared" si="48"/>
        <v>4433699.59</v>
      </c>
      <c r="U152" s="78">
        <v>0</v>
      </c>
      <c r="V152" s="78">
        <f t="shared" si="49"/>
        <v>4433699.59</v>
      </c>
      <c r="W152" s="79">
        <v>32339.83</v>
      </c>
      <c r="X152" s="78">
        <f t="shared" si="50"/>
        <v>4466039.42</v>
      </c>
    </row>
    <row r="153" spans="1:24" ht="12.75" hidden="1" outlineLevel="1">
      <c r="A153" s="78" t="s">
        <v>3055</v>
      </c>
      <c r="C153" s="79" t="s">
        <v>3056</v>
      </c>
      <c r="D153" s="79" t="s">
        <v>2008</v>
      </c>
      <c r="E153" s="78">
        <v>0</v>
      </c>
      <c r="F153" s="78">
        <v>6942828.91</v>
      </c>
      <c r="G153" s="135">
        <f t="shared" si="44"/>
        <v>6942828.91</v>
      </c>
      <c r="H153" s="136">
        <v>102216.48</v>
      </c>
      <c r="I153" s="136">
        <v>0</v>
      </c>
      <c r="J153" s="136">
        <v>0</v>
      </c>
      <c r="K153" s="136">
        <f t="shared" si="45"/>
        <v>0</v>
      </c>
      <c r="L153" s="136">
        <v>0</v>
      </c>
      <c r="M153" s="136">
        <v>0</v>
      </c>
      <c r="N153" s="136">
        <f t="shared" si="46"/>
        <v>0</v>
      </c>
      <c r="O153" s="135">
        <v>0</v>
      </c>
      <c r="P153" s="135">
        <v>0</v>
      </c>
      <c r="Q153" s="135">
        <v>0</v>
      </c>
      <c r="R153" s="135">
        <v>0</v>
      </c>
      <c r="S153" s="135">
        <f t="shared" si="47"/>
        <v>0</v>
      </c>
      <c r="T153" s="135">
        <f t="shared" si="48"/>
        <v>7045045.390000001</v>
      </c>
      <c r="U153" s="78">
        <v>0</v>
      </c>
      <c r="V153" s="78">
        <f t="shared" si="49"/>
        <v>7045045.390000001</v>
      </c>
      <c r="W153" s="79">
        <v>70753.34</v>
      </c>
      <c r="X153" s="78">
        <f t="shared" si="50"/>
        <v>7115798.73</v>
      </c>
    </row>
    <row r="154" spans="1:24" ht="12.75" hidden="1" outlineLevel="1">
      <c r="A154" s="78" t="s">
        <v>2009</v>
      </c>
      <c r="C154" s="79" t="s">
        <v>2010</v>
      </c>
      <c r="D154" s="79" t="s">
        <v>2011</v>
      </c>
      <c r="E154" s="78">
        <v>0</v>
      </c>
      <c r="F154" s="78">
        <v>246782.93</v>
      </c>
      <c r="G154" s="135">
        <f t="shared" si="44"/>
        <v>246782.93</v>
      </c>
      <c r="H154" s="136">
        <v>62980.53</v>
      </c>
      <c r="I154" s="136">
        <v>0</v>
      </c>
      <c r="J154" s="136">
        <v>0</v>
      </c>
      <c r="K154" s="136">
        <f t="shared" si="45"/>
        <v>0</v>
      </c>
      <c r="L154" s="136">
        <v>0</v>
      </c>
      <c r="M154" s="136">
        <v>0</v>
      </c>
      <c r="N154" s="136">
        <f t="shared" si="46"/>
        <v>0</v>
      </c>
      <c r="O154" s="135">
        <v>0</v>
      </c>
      <c r="P154" s="135">
        <v>0</v>
      </c>
      <c r="Q154" s="135">
        <v>0</v>
      </c>
      <c r="R154" s="135">
        <v>0</v>
      </c>
      <c r="S154" s="135">
        <f t="shared" si="47"/>
        <v>0</v>
      </c>
      <c r="T154" s="135">
        <f t="shared" si="48"/>
        <v>309763.45999999996</v>
      </c>
      <c r="U154" s="78">
        <v>0</v>
      </c>
      <c r="V154" s="78">
        <f t="shared" si="49"/>
        <v>309763.45999999996</v>
      </c>
      <c r="W154" s="79">
        <v>14638.36</v>
      </c>
      <c r="X154" s="78">
        <f t="shared" si="50"/>
        <v>324401.81999999995</v>
      </c>
    </row>
    <row r="155" spans="1:24" ht="12.75" hidden="1" outlineLevel="1">
      <c r="A155" s="78" t="s">
        <v>2012</v>
      </c>
      <c r="C155" s="79" t="s">
        <v>2013</v>
      </c>
      <c r="D155" s="79" t="s">
        <v>2014</v>
      </c>
      <c r="E155" s="78">
        <v>0</v>
      </c>
      <c r="F155" s="78">
        <v>17528.95</v>
      </c>
      <c r="G155" s="135">
        <f t="shared" si="44"/>
        <v>17528.95</v>
      </c>
      <c r="H155" s="136">
        <v>-977.58</v>
      </c>
      <c r="I155" s="136">
        <v>0</v>
      </c>
      <c r="J155" s="136">
        <v>0</v>
      </c>
      <c r="K155" s="136">
        <f t="shared" si="45"/>
        <v>0</v>
      </c>
      <c r="L155" s="136">
        <v>0</v>
      </c>
      <c r="M155" s="136">
        <v>0</v>
      </c>
      <c r="N155" s="136">
        <f t="shared" si="46"/>
        <v>0</v>
      </c>
      <c r="O155" s="135">
        <v>0</v>
      </c>
      <c r="P155" s="135">
        <v>0</v>
      </c>
      <c r="Q155" s="135">
        <v>0</v>
      </c>
      <c r="R155" s="135">
        <v>0</v>
      </c>
      <c r="S155" s="135">
        <f t="shared" si="47"/>
        <v>0</v>
      </c>
      <c r="T155" s="135">
        <f t="shared" si="48"/>
        <v>16551.37</v>
      </c>
      <c r="U155" s="78">
        <v>0</v>
      </c>
      <c r="V155" s="78">
        <f t="shared" si="49"/>
        <v>16551.37</v>
      </c>
      <c r="W155" s="79">
        <v>0</v>
      </c>
      <c r="X155" s="78">
        <f t="shared" si="50"/>
        <v>16551.37</v>
      </c>
    </row>
    <row r="156" spans="1:24" ht="12.75" hidden="1" outlineLevel="1">
      <c r="A156" s="78" t="s">
        <v>2015</v>
      </c>
      <c r="C156" s="79" t="s">
        <v>2016</v>
      </c>
      <c r="D156" s="79" t="s">
        <v>2017</v>
      </c>
      <c r="E156" s="78">
        <v>-618.04</v>
      </c>
      <c r="F156" s="78">
        <v>-36387.98</v>
      </c>
      <c r="G156" s="135">
        <f t="shared" si="44"/>
        <v>-37006.020000000004</v>
      </c>
      <c r="H156" s="136">
        <v>254.76</v>
      </c>
      <c r="I156" s="136">
        <v>0</v>
      </c>
      <c r="J156" s="136">
        <v>0</v>
      </c>
      <c r="K156" s="136">
        <f t="shared" si="45"/>
        <v>0</v>
      </c>
      <c r="L156" s="136">
        <v>0</v>
      </c>
      <c r="M156" s="136">
        <v>0</v>
      </c>
      <c r="N156" s="136">
        <f t="shared" si="46"/>
        <v>0</v>
      </c>
      <c r="O156" s="135">
        <v>2226.78</v>
      </c>
      <c r="P156" s="135">
        <v>0</v>
      </c>
      <c r="Q156" s="135">
        <v>0</v>
      </c>
      <c r="R156" s="135">
        <v>0</v>
      </c>
      <c r="S156" s="135">
        <f t="shared" si="47"/>
        <v>2226.78</v>
      </c>
      <c r="T156" s="135">
        <f t="shared" si="48"/>
        <v>-34524.48</v>
      </c>
      <c r="U156" s="78">
        <v>0</v>
      </c>
      <c r="V156" s="78">
        <f t="shared" si="49"/>
        <v>-34524.48</v>
      </c>
      <c r="W156" s="79">
        <v>0</v>
      </c>
      <c r="X156" s="78">
        <f t="shared" si="50"/>
        <v>-34524.48</v>
      </c>
    </row>
    <row r="157" spans="1:24" ht="12.75" hidden="1" outlineLevel="1">
      <c r="A157" s="78" t="s">
        <v>2018</v>
      </c>
      <c r="C157" s="79" t="s">
        <v>2019</v>
      </c>
      <c r="D157" s="79" t="s">
        <v>2020</v>
      </c>
      <c r="E157" s="78">
        <v>0</v>
      </c>
      <c r="F157" s="78">
        <v>162052.82</v>
      </c>
      <c r="G157" s="135">
        <f t="shared" si="44"/>
        <v>162052.82</v>
      </c>
      <c r="H157" s="136">
        <v>1230.83</v>
      </c>
      <c r="I157" s="136">
        <v>0</v>
      </c>
      <c r="J157" s="136">
        <v>0</v>
      </c>
      <c r="K157" s="136">
        <f t="shared" si="45"/>
        <v>0</v>
      </c>
      <c r="L157" s="136">
        <v>0</v>
      </c>
      <c r="M157" s="136">
        <v>0</v>
      </c>
      <c r="N157" s="136">
        <f t="shared" si="46"/>
        <v>0</v>
      </c>
      <c r="O157" s="135">
        <v>0</v>
      </c>
      <c r="P157" s="135">
        <v>0</v>
      </c>
      <c r="Q157" s="135">
        <v>0</v>
      </c>
      <c r="R157" s="135">
        <v>0</v>
      </c>
      <c r="S157" s="135">
        <f t="shared" si="47"/>
        <v>0</v>
      </c>
      <c r="T157" s="135">
        <f t="shared" si="48"/>
        <v>163283.65</v>
      </c>
      <c r="U157" s="78">
        <v>0</v>
      </c>
      <c r="V157" s="78">
        <f t="shared" si="49"/>
        <v>163283.65</v>
      </c>
      <c r="W157" s="79">
        <v>0</v>
      </c>
      <c r="X157" s="78">
        <f t="shared" si="50"/>
        <v>163283.65</v>
      </c>
    </row>
    <row r="158" spans="1:24" ht="12.75" hidden="1" outlineLevel="1">
      <c r="A158" s="78" t="s">
        <v>2021</v>
      </c>
      <c r="C158" s="79" t="s">
        <v>2022</v>
      </c>
      <c r="D158" s="79" t="s">
        <v>2023</v>
      </c>
      <c r="E158" s="78">
        <v>0</v>
      </c>
      <c r="F158" s="78">
        <v>436085.44</v>
      </c>
      <c r="G158" s="135">
        <f t="shared" si="44"/>
        <v>436085.44</v>
      </c>
      <c r="H158" s="136">
        <v>-402.97</v>
      </c>
      <c r="I158" s="136">
        <v>0</v>
      </c>
      <c r="J158" s="136">
        <v>0</v>
      </c>
      <c r="K158" s="136">
        <f t="shared" si="45"/>
        <v>0</v>
      </c>
      <c r="L158" s="136">
        <v>0</v>
      </c>
      <c r="M158" s="136">
        <v>0</v>
      </c>
      <c r="N158" s="136">
        <f t="shared" si="46"/>
        <v>0</v>
      </c>
      <c r="O158" s="135">
        <v>0</v>
      </c>
      <c r="P158" s="135">
        <v>0</v>
      </c>
      <c r="Q158" s="135">
        <v>0</v>
      </c>
      <c r="R158" s="135">
        <v>0</v>
      </c>
      <c r="S158" s="135">
        <f t="shared" si="47"/>
        <v>0</v>
      </c>
      <c r="T158" s="135">
        <f t="shared" si="48"/>
        <v>435682.47000000003</v>
      </c>
      <c r="U158" s="78">
        <v>0</v>
      </c>
      <c r="V158" s="78">
        <f t="shared" si="49"/>
        <v>435682.47000000003</v>
      </c>
      <c r="W158" s="79">
        <v>0</v>
      </c>
      <c r="X158" s="78">
        <f t="shared" si="50"/>
        <v>435682.47000000003</v>
      </c>
    </row>
    <row r="159" spans="1:24" ht="12.75" hidden="1" outlineLevel="1">
      <c r="A159" s="78" t="s">
        <v>2024</v>
      </c>
      <c r="C159" s="79" t="s">
        <v>2025</v>
      </c>
      <c r="D159" s="79" t="s">
        <v>2026</v>
      </c>
      <c r="E159" s="78">
        <v>0</v>
      </c>
      <c r="F159" s="78">
        <v>712973.89</v>
      </c>
      <c r="G159" s="135">
        <f t="shared" si="44"/>
        <v>712973.89</v>
      </c>
      <c r="H159" s="136">
        <v>-7805.66</v>
      </c>
      <c r="I159" s="136">
        <v>0</v>
      </c>
      <c r="J159" s="136">
        <v>0</v>
      </c>
      <c r="K159" s="136">
        <f t="shared" si="45"/>
        <v>0</v>
      </c>
      <c r="L159" s="136">
        <v>0</v>
      </c>
      <c r="M159" s="136">
        <v>0</v>
      </c>
      <c r="N159" s="136">
        <f t="shared" si="46"/>
        <v>0</v>
      </c>
      <c r="O159" s="135">
        <v>0</v>
      </c>
      <c r="P159" s="135">
        <v>0</v>
      </c>
      <c r="Q159" s="135">
        <v>0</v>
      </c>
      <c r="R159" s="135">
        <v>0</v>
      </c>
      <c r="S159" s="135">
        <f t="shared" si="47"/>
        <v>0</v>
      </c>
      <c r="T159" s="135">
        <f t="shared" si="48"/>
        <v>705168.23</v>
      </c>
      <c r="U159" s="78">
        <v>0</v>
      </c>
      <c r="V159" s="78">
        <f t="shared" si="49"/>
        <v>705168.23</v>
      </c>
      <c r="W159" s="79">
        <v>0</v>
      </c>
      <c r="X159" s="78">
        <f t="shared" si="50"/>
        <v>705168.23</v>
      </c>
    </row>
    <row r="160" spans="1:24" ht="12.75" hidden="1" outlineLevel="1">
      <c r="A160" s="78" t="s">
        <v>2027</v>
      </c>
      <c r="C160" s="79" t="s">
        <v>2028</v>
      </c>
      <c r="D160" s="79" t="s">
        <v>2029</v>
      </c>
      <c r="E160" s="78">
        <v>0</v>
      </c>
      <c r="F160" s="78">
        <v>-6811</v>
      </c>
      <c r="G160" s="135">
        <f t="shared" si="44"/>
        <v>-6811</v>
      </c>
      <c r="H160" s="136">
        <v>0</v>
      </c>
      <c r="I160" s="136">
        <v>0</v>
      </c>
      <c r="J160" s="136">
        <v>0</v>
      </c>
      <c r="K160" s="136">
        <f t="shared" si="45"/>
        <v>0</v>
      </c>
      <c r="L160" s="136">
        <v>0</v>
      </c>
      <c r="M160" s="136">
        <v>0</v>
      </c>
      <c r="N160" s="136">
        <f t="shared" si="46"/>
        <v>0</v>
      </c>
      <c r="O160" s="135">
        <v>0</v>
      </c>
      <c r="P160" s="135">
        <v>0</v>
      </c>
      <c r="Q160" s="135">
        <v>0</v>
      </c>
      <c r="R160" s="135">
        <v>0</v>
      </c>
      <c r="S160" s="135">
        <f t="shared" si="47"/>
        <v>0</v>
      </c>
      <c r="T160" s="135">
        <f t="shared" si="48"/>
        <v>-6811</v>
      </c>
      <c r="U160" s="78">
        <v>0</v>
      </c>
      <c r="V160" s="78">
        <f t="shared" si="49"/>
        <v>-6811</v>
      </c>
      <c r="W160" s="79">
        <v>0</v>
      </c>
      <c r="X160" s="78">
        <f t="shared" si="50"/>
        <v>-6811</v>
      </c>
    </row>
    <row r="161" spans="1:24" ht="12.75" hidden="1" outlineLevel="1">
      <c r="A161" s="78" t="s">
        <v>2030</v>
      </c>
      <c r="C161" s="79" t="s">
        <v>2031</v>
      </c>
      <c r="D161" s="79" t="s">
        <v>2032</v>
      </c>
      <c r="E161" s="78">
        <v>0</v>
      </c>
      <c r="F161" s="78">
        <v>438102.24</v>
      </c>
      <c r="G161" s="135">
        <f t="shared" si="44"/>
        <v>438102.24</v>
      </c>
      <c r="H161" s="136">
        <v>8799.17</v>
      </c>
      <c r="I161" s="136">
        <v>0</v>
      </c>
      <c r="J161" s="136">
        <v>0</v>
      </c>
      <c r="K161" s="136">
        <f t="shared" si="45"/>
        <v>0</v>
      </c>
      <c r="L161" s="136">
        <v>0</v>
      </c>
      <c r="M161" s="136">
        <v>0</v>
      </c>
      <c r="N161" s="136">
        <f t="shared" si="46"/>
        <v>0</v>
      </c>
      <c r="O161" s="135">
        <v>-2125</v>
      </c>
      <c r="P161" s="135">
        <v>0</v>
      </c>
      <c r="Q161" s="135">
        <v>0</v>
      </c>
      <c r="R161" s="135">
        <v>0</v>
      </c>
      <c r="S161" s="135">
        <f t="shared" si="47"/>
        <v>-2125</v>
      </c>
      <c r="T161" s="135">
        <f t="shared" si="48"/>
        <v>444776.41</v>
      </c>
      <c r="U161" s="78">
        <v>0</v>
      </c>
      <c r="V161" s="78">
        <f t="shared" si="49"/>
        <v>444776.41</v>
      </c>
      <c r="W161" s="79">
        <v>0</v>
      </c>
      <c r="X161" s="78">
        <f t="shared" si="50"/>
        <v>444776.41</v>
      </c>
    </row>
    <row r="162" spans="1:24" ht="12.75" hidden="1" outlineLevel="1">
      <c r="A162" s="78" t="s">
        <v>2033</v>
      </c>
      <c r="C162" s="79" t="s">
        <v>2034</v>
      </c>
      <c r="D162" s="79" t="s">
        <v>2035</v>
      </c>
      <c r="E162" s="78">
        <v>0</v>
      </c>
      <c r="F162" s="78">
        <v>787384.93</v>
      </c>
      <c r="G162" s="135">
        <f t="shared" si="44"/>
        <v>787384.93</v>
      </c>
      <c r="H162" s="136">
        <v>0</v>
      </c>
      <c r="I162" s="136">
        <v>0</v>
      </c>
      <c r="J162" s="136">
        <v>0</v>
      </c>
      <c r="K162" s="136">
        <f t="shared" si="45"/>
        <v>0</v>
      </c>
      <c r="L162" s="136">
        <v>0</v>
      </c>
      <c r="M162" s="136">
        <v>0</v>
      </c>
      <c r="N162" s="136">
        <f t="shared" si="46"/>
        <v>0</v>
      </c>
      <c r="O162" s="135">
        <v>0</v>
      </c>
      <c r="P162" s="135">
        <v>0</v>
      </c>
      <c r="Q162" s="135">
        <v>0</v>
      </c>
      <c r="R162" s="135">
        <v>0</v>
      </c>
      <c r="S162" s="135">
        <f t="shared" si="47"/>
        <v>0</v>
      </c>
      <c r="T162" s="135">
        <f t="shared" si="48"/>
        <v>787384.93</v>
      </c>
      <c r="U162" s="78">
        <v>0</v>
      </c>
      <c r="V162" s="78">
        <f t="shared" si="49"/>
        <v>787384.93</v>
      </c>
      <c r="W162" s="79">
        <v>0</v>
      </c>
      <c r="X162" s="78">
        <f t="shared" si="50"/>
        <v>787384.93</v>
      </c>
    </row>
    <row r="163" spans="1:24" ht="12.75" hidden="1" outlineLevel="1">
      <c r="A163" s="78" t="s">
        <v>2036</v>
      </c>
      <c r="C163" s="79" t="s">
        <v>2037</v>
      </c>
      <c r="D163" s="79" t="s">
        <v>2038</v>
      </c>
      <c r="E163" s="78">
        <v>0</v>
      </c>
      <c r="F163" s="78">
        <v>135992.33</v>
      </c>
      <c r="G163" s="135">
        <f t="shared" si="44"/>
        <v>135992.33</v>
      </c>
      <c r="H163" s="136">
        <v>79706.66</v>
      </c>
      <c r="I163" s="136">
        <v>0</v>
      </c>
      <c r="J163" s="136">
        <v>0</v>
      </c>
      <c r="K163" s="136">
        <f t="shared" si="45"/>
        <v>0</v>
      </c>
      <c r="L163" s="136">
        <v>0</v>
      </c>
      <c r="M163" s="136">
        <v>0</v>
      </c>
      <c r="N163" s="136">
        <f t="shared" si="46"/>
        <v>0</v>
      </c>
      <c r="O163" s="135">
        <v>-167.12</v>
      </c>
      <c r="P163" s="135">
        <v>0</v>
      </c>
      <c r="Q163" s="135">
        <v>0</v>
      </c>
      <c r="R163" s="135">
        <v>0</v>
      </c>
      <c r="S163" s="135">
        <f t="shared" si="47"/>
        <v>-167.12</v>
      </c>
      <c r="T163" s="135">
        <f t="shared" si="48"/>
        <v>215531.87</v>
      </c>
      <c r="U163" s="78">
        <v>2045.9</v>
      </c>
      <c r="V163" s="78">
        <f t="shared" si="49"/>
        <v>217577.77</v>
      </c>
      <c r="W163" s="79">
        <v>4042.29</v>
      </c>
      <c r="X163" s="78">
        <f t="shared" si="50"/>
        <v>221620.06</v>
      </c>
    </row>
    <row r="164" spans="1:24" ht="12.75" hidden="1" outlineLevel="1">
      <c r="A164" s="78" t="s">
        <v>2039</v>
      </c>
      <c r="C164" s="79" t="s">
        <v>2040</v>
      </c>
      <c r="D164" s="79" t="s">
        <v>2041</v>
      </c>
      <c r="E164" s="78">
        <v>0</v>
      </c>
      <c r="F164" s="78">
        <v>416703.45</v>
      </c>
      <c r="G164" s="135">
        <f t="shared" si="44"/>
        <v>416703.45</v>
      </c>
      <c r="H164" s="136">
        <v>-724.21</v>
      </c>
      <c r="I164" s="136">
        <v>0</v>
      </c>
      <c r="J164" s="136">
        <v>0</v>
      </c>
      <c r="K164" s="136">
        <f t="shared" si="45"/>
        <v>0</v>
      </c>
      <c r="L164" s="136">
        <v>0</v>
      </c>
      <c r="M164" s="136">
        <v>0</v>
      </c>
      <c r="N164" s="136">
        <f t="shared" si="46"/>
        <v>0</v>
      </c>
      <c r="O164" s="135">
        <v>0</v>
      </c>
      <c r="P164" s="135">
        <v>0</v>
      </c>
      <c r="Q164" s="135">
        <v>0</v>
      </c>
      <c r="R164" s="135">
        <v>0</v>
      </c>
      <c r="S164" s="135">
        <f t="shared" si="47"/>
        <v>0</v>
      </c>
      <c r="T164" s="135">
        <f t="shared" si="48"/>
        <v>415979.24</v>
      </c>
      <c r="U164" s="78">
        <v>0</v>
      </c>
      <c r="V164" s="78">
        <f t="shared" si="49"/>
        <v>415979.24</v>
      </c>
      <c r="W164" s="79">
        <v>9944.73</v>
      </c>
      <c r="X164" s="78">
        <f t="shared" si="50"/>
        <v>425923.97</v>
      </c>
    </row>
    <row r="165" spans="1:25" ht="12.75" collapsed="1">
      <c r="A165" s="124" t="s">
        <v>2042</v>
      </c>
      <c r="B165" s="125"/>
      <c r="C165" s="124" t="s">
        <v>3023</v>
      </c>
      <c r="D165" s="126"/>
      <c r="E165" s="98">
        <v>-29</v>
      </c>
      <c r="F165" s="98">
        <v>149809282.81</v>
      </c>
      <c r="G165" s="129">
        <f>E165+F165</f>
        <v>149809253.81</v>
      </c>
      <c r="H165" s="129">
        <v>18416114.410000008</v>
      </c>
      <c r="I165" s="129">
        <v>0</v>
      </c>
      <c r="J165" s="129">
        <v>0</v>
      </c>
      <c r="K165" s="129">
        <f>J165+I165</f>
        <v>0</v>
      </c>
      <c r="L165" s="129">
        <v>0</v>
      </c>
      <c r="M165" s="129">
        <v>0</v>
      </c>
      <c r="N165" s="129">
        <f>L165+M165</f>
        <v>0</v>
      </c>
      <c r="O165" s="129">
        <v>4.888534022029489E-12</v>
      </c>
      <c r="P165" s="129">
        <v>0</v>
      </c>
      <c r="Q165" s="129">
        <v>0</v>
      </c>
      <c r="R165" s="129">
        <v>0</v>
      </c>
      <c r="S165" s="129">
        <v>0</v>
      </c>
      <c r="T165" s="129">
        <f>G165+H165+K165+N165+S165</f>
        <v>168225368.22</v>
      </c>
      <c r="U165" s="98">
        <v>102615.9</v>
      </c>
      <c r="V165" s="98">
        <f>T165+U165</f>
        <v>168327984.12</v>
      </c>
      <c r="W165" s="98">
        <v>934641.44</v>
      </c>
      <c r="X165" s="98">
        <f>V165+W165</f>
        <v>169262625.56</v>
      </c>
      <c r="Y165" s="124"/>
    </row>
    <row r="166" spans="1:24" ht="12.75" hidden="1" outlineLevel="1">
      <c r="A166" s="78" t="s">
        <v>2043</v>
      </c>
      <c r="C166" s="79" t="s">
        <v>2044</v>
      </c>
      <c r="D166" s="79" t="s">
        <v>2045</v>
      </c>
      <c r="E166" s="78">
        <v>-533183.3</v>
      </c>
      <c r="F166" s="78">
        <v>-369136819.34</v>
      </c>
      <c r="G166" s="135">
        <f aca="true" t="shared" si="51" ref="G166:G229">E166+F166</f>
        <v>-369670002.64</v>
      </c>
      <c r="H166" s="136">
        <v>-5072713.29</v>
      </c>
      <c r="I166" s="136">
        <v>12322.54</v>
      </c>
      <c r="J166" s="136">
        <v>741026.57</v>
      </c>
      <c r="K166" s="136">
        <f aca="true" t="shared" si="52" ref="K166:K229">J166+I166</f>
        <v>753349.11</v>
      </c>
      <c r="L166" s="136">
        <v>-210830.94</v>
      </c>
      <c r="M166" s="136">
        <v>-594736.23</v>
      </c>
      <c r="N166" s="136">
        <f aca="true" t="shared" si="53" ref="N166:N229">L166+M166</f>
        <v>-805567.1699999999</v>
      </c>
      <c r="O166" s="135">
        <v>-26954546.1</v>
      </c>
      <c r="P166" s="135">
        <v>-4216555</v>
      </c>
      <c r="Q166" s="135">
        <v>0</v>
      </c>
      <c r="R166" s="135">
        <v>0</v>
      </c>
      <c r="S166" s="135">
        <f aca="true" t="shared" si="54" ref="S166:S229">O166+P166+Q166+R166</f>
        <v>-31171101.1</v>
      </c>
      <c r="T166" s="135">
        <f aca="true" t="shared" si="55" ref="T166:T229">G166+H166+K166+N166+S166</f>
        <v>-405966035.09000003</v>
      </c>
      <c r="U166" s="78">
        <v>0</v>
      </c>
      <c r="V166" s="78">
        <f aca="true" t="shared" si="56" ref="V166:V229">T166+U166</f>
        <v>-405966035.09000003</v>
      </c>
      <c r="W166" s="79">
        <v>-3424871.75</v>
      </c>
      <c r="X166" s="78">
        <f aca="true" t="shared" si="57" ref="X166:X229">V166+W166</f>
        <v>-409390906.84000003</v>
      </c>
    </row>
    <row r="167" spans="1:24" ht="12.75" hidden="1" outlineLevel="1">
      <c r="A167" s="78" t="s">
        <v>2046</v>
      </c>
      <c r="C167" s="79" t="s">
        <v>2047</v>
      </c>
      <c r="D167" s="79" t="s">
        <v>2048</v>
      </c>
      <c r="E167" s="78">
        <v>-592.07</v>
      </c>
      <c r="F167" s="78">
        <v>-135646300.7</v>
      </c>
      <c r="G167" s="135">
        <f t="shared" si="51"/>
        <v>-135646892.76999998</v>
      </c>
      <c r="H167" s="136">
        <v>-211467.6</v>
      </c>
      <c r="I167" s="136">
        <v>0</v>
      </c>
      <c r="J167" s="136">
        <v>0</v>
      </c>
      <c r="K167" s="136">
        <f t="shared" si="52"/>
        <v>0</v>
      </c>
      <c r="L167" s="136">
        <v>0</v>
      </c>
      <c r="M167" s="136">
        <v>0</v>
      </c>
      <c r="N167" s="136">
        <f t="shared" si="53"/>
        <v>0</v>
      </c>
      <c r="O167" s="135">
        <v>-2723.34</v>
      </c>
      <c r="P167" s="135">
        <v>-156000</v>
      </c>
      <c r="Q167" s="135">
        <v>0</v>
      </c>
      <c r="R167" s="135">
        <v>0</v>
      </c>
      <c r="S167" s="135">
        <f t="shared" si="54"/>
        <v>-158723.34</v>
      </c>
      <c r="T167" s="135">
        <f t="shared" si="55"/>
        <v>-136017083.70999998</v>
      </c>
      <c r="U167" s="78">
        <v>0</v>
      </c>
      <c r="V167" s="78">
        <f t="shared" si="56"/>
        <v>-136017083.70999998</v>
      </c>
      <c r="W167" s="79">
        <v>-628687.71</v>
      </c>
      <c r="X167" s="78">
        <f t="shared" si="57"/>
        <v>-136645771.42</v>
      </c>
    </row>
    <row r="168" spans="1:24" ht="12.75" hidden="1" outlineLevel="1">
      <c r="A168" s="78" t="s">
        <v>2049</v>
      </c>
      <c r="C168" s="79" t="s">
        <v>2050</v>
      </c>
      <c r="D168" s="79" t="s">
        <v>2051</v>
      </c>
      <c r="E168" s="78">
        <v>0</v>
      </c>
      <c r="F168" s="78">
        <v>1125.48</v>
      </c>
      <c r="G168" s="135">
        <f t="shared" si="51"/>
        <v>1125.48</v>
      </c>
      <c r="H168" s="136">
        <v>586.58</v>
      </c>
      <c r="I168" s="136">
        <v>0</v>
      </c>
      <c r="J168" s="136">
        <v>0</v>
      </c>
      <c r="K168" s="136">
        <f t="shared" si="52"/>
        <v>0</v>
      </c>
      <c r="L168" s="136">
        <v>0</v>
      </c>
      <c r="M168" s="136">
        <v>0</v>
      </c>
      <c r="N168" s="136">
        <f t="shared" si="53"/>
        <v>0</v>
      </c>
      <c r="O168" s="135">
        <v>0</v>
      </c>
      <c r="P168" s="135">
        <v>0</v>
      </c>
      <c r="Q168" s="135">
        <v>0</v>
      </c>
      <c r="R168" s="135">
        <v>0</v>
      </c>
      <c r="S168" s="135">
        <f t="shared" si="54"/>
        <v>0</v>
      </c>
      <c r="T168" s="135">
        <f t="shared" si="55"/>
        <v>1712.06</v>
      </c>
      <c r="U168" s="78">
        <v>0</v>
      </c>
      <c r="V168" s="78">
        <f t="shared" si="56"/>
        <v>1712.06</v>
      </c>
      <c r="W168" s="79">
        <v>0</v>
      </c>
      <c r="X168" s="78">
        <f t="shared" si="57"/>
        <v>1712.06</v>
      </c>
    </row>
    <row r="169" spans="1:24" ht="12.75" hidden="1" outlineLevel="1">
      <c r="A169" s="78" t="s">
        <v>2052</v>
      </c>
      <c r="C169" s="79" t="s">
        <v>2053</v>
      </c>
      <c r="D169" s="79" t="s">
        <v>2054</v>
      </c>
      <c r="E169" s="78">
        <v>0</v>
      </c>
      <c r="F169" s="78">
        <v>-39243292.21</v>
      </c>
      <c r="G169" s="135">
        <f t="shared" si="51"/>
        <v>-39243292.21</v>
      </c>
      <c r="H169" s="136">
        <v>0</v>
      </c>
      <c r="I169" s="136">
        <v>0</v>
      </c>
      <c r="J169" s="136">
        <v>0</v>
      </c>
      <c r="K169" s="136">
        <f t="shared" si="52"/>
        <v>0</v>
      </c>
      <c r="L169" s="136">
        <v>0</v>
      </c>
      <c r="M169" s="136">
        <v>0</v>
      </c>
      <c r="N169" s="136">
        <f t="shared" si="53"/>
        <v>0</v>
      </c>
      <c r="O169" s="135">
        <v>0</v>
      </c>
      <c r="P169" s="135">
        <v>0</v>
      </c>
      <c r="Q169" s="135">
        <v>0</v>
      </c>
      <c r="R169" s="135">
        <v>0</v>
      </c>
      <c r="S169" s="135">
        <f t="shared" si="54"/>
        <v>0</v>
      </c>
      <c r="T169" s="135">
        <f t="shared" si="55"/>
        <v>-39243292.21</v>
      </c>
      <c r="U169" s="78">
        <v>0</v>
      </c>
      <c r="V169" s="78">
        <f t="shared" si="56"/>
        <v>-39243292.21</v>
      </c>
      <c r="W169" s="79">
        <v>0</v>
      </c>
      <c r="X169" s="78">
        <f t="shared" si="57"/>
        <v>-39243292.21</v>
      </c>
    </row>
    <row r="170" spans="1:24" ht="12.75" hidden="1" outlineLevel="1">
      <c r="A170" s="78" t="s">
        <v>2055</v>
      </c>
      <c r="C170" s="79" t="s">
        <v>2056</v>
      </c>
      <c r="D170" s="79" t="s">
        <v>2057</v>
      </c>
      <c r="E170" s="78">
        <v>0</v>
      </c>
      <c r="F170" s="78">
        <v>-86493970.7</v>
      </c>
      <c r="G170" s="135">
        <f t="shared" si="51"/>
        <v>-86493970.7</v>
      </c>
      <c r="H170" s="136">
        <v>0</v>
      </c>
      <c r="I170" s="136">
        <v>0</v>
      </c>
      <c r="J170" s="136">
        <v>0</v>
      </c>
      <c r="K170" s="136">
        <f t="shared" si="52"/>
        <v>0</v>
      </c>
      <c r="L170" s="136">
        <v>0</v>
      </c>
      <c r="M170" s="136">
        <v>0</v>
      </c>
      <c r="N170" s="136">
        <f t="shared" si="53"/>
        <v>0</v>
      </c>
      <c r="O170" s="135">
        <v>0</v>
      </c>
      <c r="P170" s="135">
        <v>0</v>
      </c>
      <c r="Q170" s="135">
        <v>0</v>
      </c>
      <c r="R170" s="135">
        <v>0</v>
      </c>
      <c r="S170" s="135">
        <f t="shared" si="54"/>
        <v>0</v>
      </c>
      <c r="T170" s="135">
        <f t="shared" si="55"/>
        <v>-86493970.7</v>
      </c>
      <c r="U170" s="78">
        <v>0</v>
      </c>
      <c r="V170" s="78">
        <f t="shared" si="56"/>
        <v>-86493970.7</v>
      </c>
      <c r="W170" s="79">
        <v>0</v>
      </c>
      <c r="X170" s="78">
        <f t="shared" si="57"/>
        <v>-86493970.7</v>
      </c>
    </row>
    <row r="171" spans="1:24" ht="12.75" hidden="1" outlineLevel="1">
      <c r="A171" s="78" t="s">
        <v>2058</v>
      </c>
      <c r="C171" s="79" t="s">
        <v>2059</v>
      </c>
      <c r="D171" s="79" t="s">
        <v>2060</v>
      </c>
      <c r="E171" s="78">
        <v>0</v>
      </c>
      <c r="F171" s="78">
        <v>-478064</v>
      </c>
      <c r="G171" s="135">
        <f t="shared" si="51"/>
        <v>-478064</v>
      </c>
      <c r="H171" s="136">
        <v>0</v>
      </c>
      <c r="I171" s="136">
        <v>0</v>
      </c>
      <c r="J171" s="136">
        <v>0</v>
      </c>
      <c r="K171" s="136">
        <f t="shared" si="52"/>
        <v>0</v>
      </c>
      <c r="L171" s="136">
        <v>0</v>
      </c>
      <c r="M171" s="136">
        <v>0</v>
      </c>
      <c r="N171" s="136">
        <f t="shared" si="53"/>
        <v>0</v>
      </c>
      <c r="O171" s="135">
        <v>0</v>
      </c>
      <c r="P171" s="135">
        <v>0</v>
      </c>
      <c r="Q171" s="135">
        <v>0</v>
      </c>
      <c r="R171" s="135">
        <v>0</v>
      </c>
      <c r="S171" s="135">
        <f t="shared" si="54"/>
        <v>0</v>
      </c>
      <c r="T171" s="135">
        <f t="shared" si="55"/>
        <v>-478064</v>
      </c>
      <c r="U171" s="78">
        <v>0</v>
      </c>
      <c r="V171" s="78">
        <f t="shared" si="56"/>
        <v>-478064</v>
      </c>
      <c r="W171" s="79">
        <v>0</v>
      </c>
      <c r="X171" s="78">
        <f t="shared" si="57"/>
        <v>-478064</v>
      </c>
    </row>
    <row r="172" spans="1:24" ht="12.75" hidden="1" outlineLevel="1">
      <c r="A172" s="78" t="s">
        <v>2061</v>
      </c>
      <c r="C172" s="79" t="s">
        <v>2062</v>
      </c>
      <c r="D172" s="79" t="s">
        <v>2063</v>
      </c>
      <c r="E172" s="78">
        <v>0</v>
      </c>
      <c r="F172" s="78">
        <v>-144306.75</v>
      </c>
      <c r="G172" s="135">
        <f t="shared" si="51"/>
        <v>-144306.75</v>
      </c>
      <c r="H172" s="136">
        <v>0</v>
      </c>
      <c r="I172" s="136">
        <v>0</v>
      </c>
      <c r="J172" s="136">
        <v>0</v>
      </c>
      <c r="K172" s="136">
        <f t="shared" si="52"/>
        <v>0</v>
      </c>
      <c r="L172" s="136">
        <v>0</v>
      </c>
      <c r="M172" s="136">
        <v>0</v>
      </c>
      <c r="N172" s="136">
        <f t="shared" si="53"/>
        <v>0</v>
      </c>
      <c r="O172" s="135">
        <v>0</v>
      </c>
      <c r="P172" s="135">
        <v>0</v>
      </c>
      <c r="Q172" s="135">
        <v>0</v>
      </c>
      <c r="R172" s="135">
        <v>0</v>
      </c>
      <c r="S172" s="135">
        <f t="shared" si="54"/>
        <v>0</v>
      </c>
      <c r="T172" s="135">
        <f t="shared" si="55"/>
        <v>-144306.75</v>
      </c>
      <c r="U172" s="78">
        <v>0</v>
      </c>
      <c r="V172" s="78">
        <f t="shared" si="56"/>
        <v>-144306.75</v>
      </c>
      <c r="W172" s="79">
        <v>0</v>
      </c>
      <c r="X172" s="78">
        <f t="shared" si="57"/>
        <v>-144306.75</v>
      </c>
    </row>
    <row r="173" spans="1:24" ht="12.75" hidden="1" outlineLevel="1">
      <c r="A173" s="78" t="s">
        <v>2064</v>
      </c>
      <c r="C173" s="79" t="s">
        <v>2065</v>
      </c>
      <c r="D173" s="79" t="s">
        <v>2066</v>
      </c>
      <c r="E173" s="78">
        <v>0</v>
      </c>
      <c r="F173" s="78">
        <v>-65171.11</v>
      </c>
      <c r="G173" s="135">
        <f t="shared" si="51"/>
        <v>-65171.11</v>
      </c>
      <c r="H173" s="136">
        <v>0</v>
      </c>
      <c r="I173" s="136">
        <v>0</v>
      </c>
      <c r="J173" s="136">
        <v>0</v>
      </c>
      <c r="K173" s="136">
        <f t="shared" si="52"/>
        <v>0</v>
      </c>
      <c r="L173" s="136">
        <v>0</v>
      </c>
      <c r="M173" s="136">
        <v>0</v>
      </c>
      <c r="N173" s="136">
        <f t="shared" si="53"/>
        <v>0</v>
      </c>
      <c r="O173" s="135">
        <v>0</v>
      </c>
      <c r="P173" s="135">
        <v>0</v>
      </c>
      <c r="Q173" s="135">
        <v>0</v>
      </c>
      <c r="R173" s="135">
        <v>0</v>
      </c>
      <c r="S173" s="135">
        <f t="shared" si="54"/>
        <v>0</v>
      </c>
      <c r="T173" s="135">
        <f t="shared" si="55"/>
        <v>-65171.11</v>
      </c>
      <c r="U173" s="78">
        <v>0</v>
      </c>
      <c r="V173" s="78">
        <f t="shared" si="56"/>
        <v>-65171.11</v>
      </c>
      <c r="W173" s="79">
        <v>0</v>
      </c>
      <c r="X173" s="78">
        <f t="shared" si="57"/>
        <v>-65171.11</v>
      </c>
    </row>
    <row r="174" spans="1:24" ht="12.75" hidden="1" outlineLevel="1">
      <c r="A174" s="78" t="s">
        <v>2067</v>
      </c>
      <c r="C174" s="79" t="s">
        <v>2068</v>
      </c>
      <c r="D174" s="79" t="s">
        <v>2069</v>
      </c>
      <c r="E174" s="78">
        <v>0</v>
      </c>
      <c r="F174" s="78">
        <v>-1116194.6</v>
      </c>
      <c r="G174" s="135">
        <f t="shared" si="51"/>
        <v>-1116194.6</v>
      </c>
      <c r="H174" s="136">
        <v>0</v>
      </c>
      <c r="I174" s="136">
        <v>0</v>
      </c>
      <c r="J174" s="136">
        <v>0</v>
      </c>
      <c r="K174" s="136">
        <f t="shared" si="52"/>
        <v>0</v>
      </c>
      <c r="L174" s="136">
        <v>0</v>
      </c>
      <c r="M174" s="136">
        <v>0</v>
      </c>
      <c r="N174" s="136">
        <f t="shared" si="53"/>
        <v>0</v>
      </c>
      <c r="O174" s="135">
        <v>0</v>
      </c>
      <c r="P174" s="135">
        <v>0</v>
      </c>
      <c r="Q174" s="135">
        <v>0</v>
      </c>
      <c r="R174" s="135">
        <v>0</v>
      </c>
      <c r="S174" s="135">
        <f t="shared" si="54"/>
        <v>0</v>
      </c>
      <c r="T174" s="135">
        <f t="shared" si="55"/>
        <v>-1116194.6</v>
      </c>
      <c r="U174" s="78">
        <v>0</v>
      </c>
      <c r="V174" s="78">
        <f t="shared" si="56"/>
        <v>-1116194.6</v>
      </c>
      <c r="W174" s="79">
        <v>0</v>
      </c>
      <c r="X174" s="78">
        <f t="shared" si="57"/>
        <v>-1116194.6</v>
      </c>
    </row>
    <row r="175" spans="1:24" ht="12.75" hidden="1" outlineLevel="1">
      <c r="A175" s="78" t="s">
        <v>2070</v>
      </c>
      <c r="C175" s="79" t="s">
        <v>2071</v>
      </c>
      <c r="D175" s="79" t="s">
        <v>2072</v>
      </c>
      <c r="E175" s="78">
        <v>0</v>
      </c>
      <c r="F175" s="78">
        <v>-1100</v>
      </c>
      <c r="G175" s="135">
        <f t="shared" si="51"/>
        <v>-1100</v>
      </c>
      <c r="H175" s="136">
        <v>0</v>
      </c>
      <c r="I175" s="136">
        <v>0</v>
      </c>
      <c r="J175" s="136">
        <v>0</v>
      </c>
      <c r="K175" s="136">
        <f t="shared" si="52"/>
        <v>0</v>
      </c>
      <c r="L175" s="136">
        <v>0</v>
      </c>
      <c r="M175" s="136">
        <v>0</v>
      </c>
      <c r="N175" s="136">
        <f t="shared" si="53"/>
        <v>0</v>
      </c>
      <c r="O175" s="135">
        <v>0</v>
      </c>
      <c r="P175" s="135">
        <v>0</v>
      </c>
      <c r="Q175" s="135">
        <v>0</v>
      </c>
      <c r="R175" s="135">
        <v>0</v>
      </c>
      <c r="S175" s="135">
        <f t="shared" si="54"/>
        <v>0</v>
      </c>
      <c r="T175" s="135">
        <f t="shared" si="55"/>
        <v>-1100</v>
      </c>
      <c r="U175" s="78">
        <v>0</v>
      </c>
      <c r="V175" s="78">
        <f t="shared" si="56"/>
        <v>-1100</v>
      </c>
      <c r="W175" s="79">
        <v>0</v>
      </c>
      <c r="X175" s="78">
        <f t="shared" si="57"/>
        <v>-1100</v>
      </c>
    </row>
    <row r="176" spans="1:24" ht="12.75" hidden="1" outlineLevel="1">
      <c r="A176" s="78" t="s">
        <v>2073</v>
      </c>
      <c r="C176" s="79" t="s">
        <v>2074</v>
      </c>
      <c r="D176" s="79" t="s">
        <v>2075</v>
      </c>
      <c r="E176" s="78">
        <v>0</v>
      </c>
      <c r="F176" s="78">
        <v>-715</v>
      </c>
      <c r="G176" s="135">
        <f t="shared" si="51"/>
        <v>-715</v>
      </c>
      <c r="H176" s="136">
        <v>0</v>
      </c>
      <c r="I176" s="136">
        <v>0</v>
      </c>
      <c r="J176" s="136">
        <v>0</v>
      </c>
      <c r="K176" s="136">
        <f t="shared" si="52"/>
        <v>0</v>
      </c>
      <c r="L176" s="136">
        <v>0</v>
      </c>
      <c r="M176" s="136">
        <v>0</v>
      </c>
      <c r="N176" s="136">
        <f t="shared" si="53"/>
        <v>0</v>
      </c>
      <c r="O176" s="135">
        <v>0</v>
      </c>
      <c r="P176" s="135">
        <v>0</v>
      </c>
      <c r="Q176" s="135">
        <v>0</v>
      </c>
      <c r="R176" s="135">
        <v>0</v>
      </c>
      <c r="S176" s="135">
        <f t="shared" si="54"/>
        <v>0</v>
      </c>
      <c r="T176" s="135">
        <f t="shared" si="55"/>
        <v>-715</v>
      </c>
      <c r="U176" s="78">
        <v>0</v>
      </c>
      <c r="V176" s="78">
        <f t="shared" si="56"/>
        <v>-715</v>
      </c>
      <c r="W176" s="79">
        <v>0</v>
      </c>
      <c r="X176" s="78">
        <f t="shared" si="57"/>
        <v>-715</v>
      </c>
    </row>
    <row r="177" spans="1:24" ht="12.75" hidden="1" outlineLevel="1">
      <c r="A177" s="78" t="s">
        <v>2076</v>
      </c>
      <c r="C177" s="79" t="s">
        <v>2077</v>
      </c>
      <c r="D177" s="79" t="s">
        <v>2078</v>
      </c>
      <c r="E177" s="78">
        <v>0</v>
      </c>
      <c r="F177" s="78">
        <v>-390672.61</v>
      </c>
      <c r="G177" s="135">
        <f t="shared" si="51"/>
        <v>-390672.61</v>
      </c>
      <c r="H177" s="136">
        <v>0</v>
      </c>
      <c r="I177" s="136">
        <v>0</v>
      </c>
      <c r="J177" s="136">
        <v>0</v>
      </c>
      <c r="K177" s="136">
        <f t="shared" si="52"/>
        <v>0</v>
      </c>
      <c r="L177" s="136">
        <v>0</v>
      </c>
      <c r="M177" s="136">
        <v>0</v>
      </c>
      <c r="N177" s="136">
        <f t="shared" si="53"/>
        <v>0</v>
      </c>
      <c r="O177" s="135">
        <v>0</v>
      </c>
      <c r="P177" s="135">
        <v>0</v>
      </c>
      <c r="Q177" s="135">
        <v>0</v>
      </c>
      <c r="R177" s="135">
        <v>0</v>
      </c>
      <c r="S177" s="135">
        <f t="shared" si="54"/>
        <v>0</v>
      </c>
      <c r="T177" s="135">
        <f t="shared" si="55"/>
        <v>-390672.61</v>
      </c>
      <c r="U177" s="78">
        <v>0</v>
      </c>
      <c r="V177" s="78">
        <f t="shared" si="56"/>
        <v>-390672.61</v>
      </c>
      <c r="W177" s="79">
        <v>0</v>
      </c>
      <c r="X177" s="78">
        <f t="shared" si="57"/>
        <v>-390672.61</v>
      </c>
    </row>
    <row r="178" spans="1:24" ht="12.75" hidden="1" outlineLevel="1">
      <c r="A178" s="78" t="s">
        <v>2079</v>
      </c>
      <c r="C178" s="79" t="s">
        <v>2080</v>
      </c>
      <c r="D178" s="79" t="s">
        <v>2081</v>
      </c>
      <c r="E178" s="78">
        <v>0</v>
      </c>
      <c r="F178" s="78">
        <v>-1448827.34</v>
      </c>
      <c r="G178" s="135">
        <f t="shared" si="51"/>
        <v>-1448827.34</v>
      </c>
      <c r="H178" s="136">
        <v>0</v>
      </c>
      <c r="I178" s="136">
        <v>0</v>
      </c>
      <c r="J178" s="136">
        <v>0</v>
      </c>
      <c r="K178" s="136">
        <f t="shared" si="52"/>
        <v>0</v>
      </c>
      <c r="L178" s="136">
        <v>0</v>
      </c>
      <c r="M178" s="136">
        <v>0</v>
      </c>
      <c r="N178" s="136">
        <f t="shared" si="53"/>
        <v>0</v>
      </c>
      <c r="O178" s="135">
        <v>0</v>
      </c>
      <c r="P178" s="135">
        <v>0</v>
      </c>
      <c r="Q178" s="135">
        <v>0</v>
      </c>
      <c r="R178" s="135">
        <v>0</v>
      </c>
      <c r="S178" s="135">
        <f t="shared" si="54"/>
        <v>0</v>
      </c>
      <c r="T178" s="135">
        <f t="shared" si="55"/>
        <v>-1448827.34</v>
      </c>
      <c r="U178" s="78">
        <v>0</v>
      </c>
      <c r="V178" s="78">
        <f t="shared" si="56"/>
        <v>-1448827.34</v>
      </c>
      <c r="W178" s="79">
        <v>0</v>
      </c>
      <c r="X178" s="78">
        <f t="shared" si="57"/>
        <v>-1448827.34</v>
      </c>
    </row>
    <row r="179" spans="1:24" ht="12.75" hidden="1" outlineLevel="1">
      <c r="A179" s="78" t="s">
        <v>2082</v>
      </c>
      <c r="C179" s="79" t="s">
        <v>2083</v>
      </c>
      <c r="D179" s="79" t="s">
        <v>2084</v>
      </c>
      <c r="E179" s="78">
        <v>0</v>
      </c>
      <c r="F179" s="78">
        <v>40152594.37</v>
      </c>
      <c r="G179" s="135">
        <f t="shared" si="51"/>
        <v>40152594.37</v>
      </c>
      <c r="H179" s="136">
        <v>-9826.59</v>
      </c>
      <c r="I179" s="136">
        <v>0</v>
      </c>
      <c r="J179" s="136">
        <v>0</v>
      </c>
      <c r="K179" s="136">
        <f t="shared" si="52"/>
        <v>0</v>
      </c>
      <c r="L179" s="136">
        <v>0</v>
      </c>
      <c r="M179" s="136">
        <v>0</v>
      </c>
      <c r="N179" s="136">
        <f t="shared" si="53"/>
        <v>0</v>
      </c>
      <c r="O179" s="135">
        <v>0</v>
      </c>
      <c r="P179" s="135">
        <v>0</v>
      </c>
      <c r="Q179" s="135">
        <v>0</v>
      </c>
      <c r="R179" s="135">
        <v>0</v>
      </c>
      <c r="S179" s="135">
        <f t="shared" si="54"/>
        <v>0</v>
      </c>
      <c r="T179" s="135">
        <f t="shared" si="55"/>
        <v>40142767.779999994</v>
      </c>
      <c r="U179" s="78">
        <v>0</v>
      </c>
      <c r="V179" s="78">
        <f t="shared" si="56"/>
        <v>40142767.779999994</v>
      </c>
      <c r="W179" s="79">
        <v>69104.18</v>
      </c>
      <c r="X179" s="78">
        <f t="shared" si="57"/>
        <v>40211871.95999999</v>
      </c>
    </row>
    <row r="180" spans="1:24" ht="12.75" hidden="1" outlineLevel="1">
      <c r="A180" s="78" t="s">
        <v>2085</v>
      </c>
      <c r="C180" s="79" t="s">
        <v>2086</v>
      </c>
      <c r="D180" s="79" t="s">
        <v>2087</v>
      </c>
      <c r="E180" s="78">
        <v>0</v>
      </c>
      <c r="F180" s="78">
        <v>458452.42</v>
      </c>
      <c r="G180" s="135">
        <f t="shared" si="51"/>
        <v>458452.42</v>
      </c>
      <c r="H180" s="136">
        <v>0</v>
      </c>
      <c r="I180" s="136">
        <v>0</v>
      </c>
      <c r="J180" s="136">
        <v>0</v>
      </c>
      <c r="K180" s="136">
        <f t="shared" si="52"/>
        <v>0</v>
      </c>
      <c r="L180" s="136">
        <v>0</v>
      </c>
      <c r="M180" s="136">
        <v>0</v>
      </c>
      <c r="N180" s="136">
        <f t="shared" si="53"/>
        <v>0</v>
      </c>
      <c r="O180" s="135">
        <v>0</v>
      </c>
      <c r="P180" s="135">
        <v>0</v>
      </c>
      <c r="Q180" s="135">
        <v>0</v>
      </c>
      <c r="R180" s="135">
        <v>0</v>
      </c>
      <c r="S180" s="135">
        <f t="shared" si="54"/>
        <v>0</v>
      </c>
      <c r="T180" s="135">
        <f t="shared" si="55"/>
        <v>458452.42</v>
      </c>
      <c r="U180" s="78">
        <v>0</v>
      </c>
      <c r="V180" s="78">
        <f t="shared" si="56"/>
        <v>458452.42</v>
      </c>
      <c r="W180" s="79">
        <v>0</v>
      </c>
      <c r="X180" s="78">
        <f t="shared" si="57"/>
        <v>458452.42</v>
      </c>
    </row>
    <row r="181" spans="1:24" ht="12.75" hidden="1" outlineLevel="1">
      <c r="A181" s="78" t="s">
        <v>2088</v>
      </c>
      <c r="C181" s="79" t="s">
        <v>2089</v>
      </c>
      <c r="D181" s="79" t="s">
        <v>2090</v>
      </c>
      <c r="E181" s="78">
        <v>0</v>
      </c>
      <c r="F181" s="78">
        <v>86417.72</v>
      </c>
      <c r="G181" s="135">
        <f t="shared" si="51"/>
        <v>86417.72</v>
      </c>
      <c r="H181" s="136">
        <v>0</v>
      </c>
      <c r="I181" s="136">
        <v>0</v>
      </c>
      <c r="J181" s="136">
        <v>0</v>
      </c>
      <c r="K181" s="136">
        <f t="shared" si="52"/>
        <v>0</v>
      </c>
      <c r="L181" s="136">
        <v>0</v>
      </c>
      <c r="M181" s="136">
        <v>0</v>
      </c>
      <c r="N181" s="136">
        <f t="shared" si="53"/>
        <v>0</v>
      </c>
      <c r="O181" s="135">
        <v>0</v>
      </c>
      <c r="P181" s="135">
        <v>0</v>
      </c>
      <c r="Q181" s="135">
        <v>0</v>
      </c>
      <c r="R181" s="135">
        <v>0</v>
      </c>
      <c r="S181" s="135">
        <f t="shared" si="54"/>
        <v>0</v>
      </c>
      <c r="T181" s="135">
        <f t="shared" si="55"/>
        <v>86417.72</v>
      </c>
      <c r="U181" s="78">
        <v>0</v>
      </c>
      <c r="V181" s="78">
        <f t="shared" si="56"/>
        <v>86417.72</v>
      </c>
      <c r="W181" s="79">
        <v>0</v>
      </c>
      <c r="X181" s="78">
        <f t="shared" si="57"/>
        <v>86417.72</v>
      </c>
    </row>
    <row r="182" spans="1:24" ht="12.75" hidden="1" outlineLevel="1">
      <c r="A182" s="78" t="s">
        <v>2091</v>
      </c>
      <c r="C182" s="79" t="s">
        <v>2092</v>
      </c>
      <c r="D182" s="79" t="s">
        <v>2093</v>
      </c>
      <c r="E182" s="78">
        <v>0</v>
      </c>
      <c r="F182" s="78">
        <v>24683.45</v>
      </c>
      <c r="G182" s="135">
        <f t="shared" si="51"/>
        <v>24683.45</v>
      </c>
      <c r="H182" s="136">
        <v>0</v>
      </c>
      <c r="I182" s="136">
        <v>0</v>
      </c>
      <c r="J182" s="136">
        <v>0</v>
      </c>
      <c r="K182" s="136">
        <f t="shared" si="52"/>
        <v>0</v>
      </c>
      <c r="L182" s="136">
        <v>0</v>
      </c>
      <c r="M182" s="136">
        <v>0</v>
      </c>
      <c r="N182" s="136">
        <f t="shared" si="53"/>
        <v>0</v>
      </c>
      <c r="O182" s="135">
        <v>0</v>
      </c>
      <c r="P182" s="135">
        <v>0</v>
      </c>
      <c r="Q182" s="135">
        <v>0</v>
      </c>
      <c r="R182" s="135">
        <v>0</v>
      </c>
      <c r="S182" s="135">
        <f t="shared" si="54"/>
        <v>0</v>
      </c>
      <c r="T182" s="135">
        <f t="shared" si="55"/>
        <v>24683.45</v>
      </c>
      <c r="U182" s="78">
        <v>0</v>
      </c>
      <c r="V182" s="78">
        <f t="shared" si="56"/>
        <v>24683.45</v>
      </c>
      <c r="W182" s="79">
        <v>0</v>
      </c>
      <c r="X182" s="78">
        <f t="shared" si="57"/>
        <v>24683.45</v>
      </c>
    </row>
    <row r="183" spans="1:24" ht="12.75" hidden="1" outlineLevel="1">
      <c r="A183" s="78" t="s">
        <v>2094</v>
      </c>
      <c r="C183" s="79" t="s">
        <v>2095</v>
      </c>
      <c r="D183" s="79" t="s">
        <v>2096</v>
      </c>
      <c r="E183" s="78">
        <v>0</v>
      </c>
      <c r="F183" s="78">
        <v>17943.34</v>
      </c>
      <c r="G183" s="135">
        <f t="shared" si="51"/>
        <v>17943.34</v>
      </c>
      <c r="H183" s="136">
        <v>0</v>
      </c>
      <c r="I183" s="136">
        <v>0</v>
      </c>
      <c r="J183" s="136">
        <v>0</v>
      </c>
      <c r="K183" s="136">
        <f t="shared" si="52"/>
        <v>0</v>
      </c>
      <c r="L183" s="136">
        <v>0</v>
      </c>
      <c r="M183" s="136">
        <v>0</v>
      </c>
      <c r="N183" s="136">
        <f t="shared" si="53"/>
        <v>0</v>
      </c>
      <c r="O183" s="135">
        <v>0</v>
      </c>
      <c r="P183" s="135">
        <v>0</v>
      </c>
      <c r="Q183" s="135">
        <v>0</v>
      </c>
      <c r="R183" s="135">
        <v>0</v>
      </c>
      <c r="S183" s="135">
        <f t="shared" si="54"/>
        <v>0</v>
      </c>
      <c r="T183" s="135">
        <f t="shared" si="55"/>
        <v>17943.34</v>
      </c>
      <c r="U183" s="78">
        <v>0</v>
      </c>
      <c r="V183" s="78">
        <f t="shared" si="56"/>
        <v>17943.34</v>
      </c>
      <c r="W183" s="79">
        <v>0</v>
      </c>
      <c r="X183" s="78">
        <f t="shared" si="57"/>
        <v>17943.34</v>
      </c>
    </row>
    <row r="184" spans="1:24" ht="12.75" hidden="1" outlineLevel="1">
      <c r="A184" s="78" t="s">
        <v>2097</v>
      </c>
      <c r="C184" s="79" t="s">
        <v>2098</v>
      </c>
      <c r="D184" s="79" t="s">
        <v>2099</v>
      </c>
      <c r="E184" s="78">
        <v>0</v>
      </c>
      <c r="F184" s="78">
        <v>27314.93</v>
      </c>
      <c r="G184" s="135">
        <f t="shared" si="51"/>
        <v>27314.93</v>
      </c>
      <c r="H184" s="136">
        <v>0</v>
      </c>
      <c r="I184" s="136">
        <v>0</v>
      </c>
      <c r="J184" s="136">
        <v>0</v>
      </c>
      <c r="K184" s="136">
        <f t="shared" si="52"/>
        <v>0</v>
      </c>
      <c r="L184" s="136">
        <v>0</v>
      </c>
      <c r="M184" s="136">
        <v>0</v>
      </c>
      <c r="N184" s="136">
        <f t="shared" si="53"/>
        <v>0</v>
      </c>
      <c r="O184" s="135">
        <v>0</v>
      </c>
      <c r="P184" s="135">
        <v>0</v>
      </c>
      <c r="Q184" s="135">
        <v>0</v>
      </c>
      <c r="R184" s="135">
        <v>0</v>
      </c>
      <c r="S184" s="135">
        <f t="shared" si="54"/>
        <v>0</v>
      </c>
      <c r="T184" s="135">
        <f t="shared" si="55"/>
        <v>27314.93</v>
      </c>
      <c r="U184" s="78">
        <v>0</v>
      </c>
      <c r="V184" s="78">
        <f t="shared" si="56"/>
        <v>27314.93</v>
      </c>
      <c r="W184" s="79">
        <v>0</v>
      </c>
      <c r="X184" s="78">
        <f t="shared" si="57"/>
        <v>27314.93</v>
      </c>
    </row>
    <row r="185" spans="1:24" ht="12.75" hidden="1" outlineLevel="1">
      <c r="A185" s="78" t="s">
        <v>2100</v>
      </c>
      <c r="C185" s="79" t="s">
        <v>2101</v>
      </c>
      <c r="D185" s="79" t="s">
        <v>2102</v>
      </c>
      <c r="E185" s="78">
        <v>0</v>
      </c>
      <c r="F185" s="78">
        <v>180359.96</v>
      </c>
      <c r="G185" s="135">
        <f t="shared" si="51"/>
        <v>180359.96</v>
      </c>
      <c r="H185" s="136">
        <v>0</v>
      </c>
      <c r="I185" s="136">
        <v>0</v>
      </c>
      <c r="J185" s="136">
        <v>0</v>
      </c>
      <c r="K185" s="136">
        <f t="shared" si="52"/>
        <v>0</v>
      </c>
      <c r="L185" s="136">
        <v>0</v>
      </c>
      <c r="M185" s="136">
        <v>0</v>
      </c>
      <c r="N185" s="136">
        <f t="shared" si="53"/>
        <v>0</v>
      </c>
      <c r="O185" s="135">
        <v>0</v>
      </c>
      <c r="P185" s="135">
        <v>0</v>
      </c>
      <c r="Q185" s="135">
        <v>0</v>
      </c>
      <c r="R185" s="135">
        <v>0</v>
      </c>
      <c r="S185" s="135">
        <f t="shared" si="54"/>
        <v>0</v>
      </c>
      <c r="T185" s="135">
        <f t="shared" si="55"/>
        <v>180359.96</v>
      </c>
      <c r="U185" s="78">
        <v>0</v>
      </c>
      <c r="V185" s="78">
        <f t="shared" si="56"/>
        <v>180359.96</v>
      </c>
      <c r="W185" s="79">
        <v>0</v>
      </c>
      <c r="X185" s="78">
        <f t="shared" si="57"/>
        <v>180359.96</v>
      </c>
    </row>
    <row r="186" spans="1:24" ht="12.75" hidden="1" outlineLevel="1">
      <c r="A186" s="78" t="s">
        <v>2103</v>
      </c>
      <c r="C186" s="79" t="s">
        <v>2104</v>
      </c>
      <c r="D186" s="79" t="s">
        <v>2105</v>
      </c>
      <c r="E186" s="78">
        <v>0</v>
      </c>
      <c r="F186" s="78">
        <v>14344.81</v>
      </c>
      <c r="G186" s="135">
        <f t="shared" si="51"/>
        <v>14344.81</v>
      </c>
      <c r="H186" s="136">
        <v>0</v>
      </c>
      <c r="I186" s="136">
        <v>0</v>
      </c>
      <c r="J186" s="136">
        <v>0</v>
      </c>
      <c r="K186" s="136">
        <f t="shared" si="52"/>
        <v>0</v>
      </c>
      <c r="L186" s="136">
        <v>0</v>
      </c>
      <c r="M186" s="136">
        <v>0</v>
      </c>
      <c r="N186" s="136">
        <f t="shared" si="53"/>
        <v>0</v>
      </c>
      <c r="O186" s="135">
        <v>0</v>
      </c>
      <c r="P186" s="135">
        <v>0</v>
      </c>
      <c r="Q186" s="135">
        <v>0</v>
      </c>
      <c r="R186" s="135">
        <v>0</v>
      </c>
      <c r="S186" s="135">
        <f t="shared" si="54"/>
        <v>0</v>
      </c>
      <c r="T186" s="135">
        <f t="shared" si="55"/>
        <v>14344.81</v>
      </c>
      <c r="U186" s="78">
        <v>0</v>
      </c>
      <c r="V186" s="78">
        <f t="shared" si="56"/>
        <v>14344.81</v>
      </c>
      <c r="W186" s="79">
        <v>18676.4</v>
      </c>
      <c r="X186" s="78">
        <f t="shared" si="57"/>
        <v>33021.21</v>
      </c>
    </row>
    <row r="187" spans="1:24" ht="12.75" hidden="1" outlineLevel="1">
      <c r="A187" s="78" t="s">
        <v>2106</v>
      </c>
      <c r="C187" s="79" t="s">
        <v>2107</v>
      </c>
      <c r="D187" s="79" t="s">
        <v>2108</v>
      </c>
      <c r="E187" s="78">
        <v>0</v>
      </c>
      <c r="F187" s="78">
        <v>5190.76</v>
      </c>
      <c r="G187" s="135">
        <f t="shared" si="51"/>
        <v>5190.76</v>
      </c>
      <c r="H187" s="136">
        <v>0</v>
      </c>
      <c r="I187" s="136">
        <v>0</v>
      </c>
      <c r="J187" s="136">
        <v>0</v>
      </c>
      <c r="K187" s="136">
        <f t="shared" si="52"/>
        <v>0</v>
      </c>
      <c r="L187" s="136">
        <v>0</v>
      </c>
      <c r="M187" s="136">
        <v>0</v>
      </c>
      <c r="N187" s="136">
        <f t="shared" si="53"/>
        <v>0</v>
      </c>
      <c r="O187" s="135">
        <v>0</v>
      </c>
      <c r="P187" s="135">
        <v>0</v>
      </c>
      <c r="Q187" s="135">
        <v>0</v>
      </c>
      <c r="R187" s="135">
        <v>0</v>
      </c>
      <c r="S187" s="135">
        <f t="shared" si="54"/>
        <v>0</v>
      </c>
      <c r="T187" s="135">
        <f t="shared" si="55"/>
        <v>5190.76</v>
      </c>
      <c r="U187" s="78">
        <v>0</v>
      </c>
      <c r="V187" s="78">
        <f t="shared" si="56"/>
        <v>5190.76</v>
      </c>
      <c r="W187" s="79">
        <v>0</v>
      </c>
      <c r="X187" s="78">
        <f t="shared" si="57"/>
        <v>5190.76</v>
      </c>
    </row>
    <row r="188" spans="1:24" ht="12.75" hidden="1" outlineLevel="1">
      <c r="A188" s="78" t="s">
        <v>2109</v>
      </c>
      <c r="C188" s="79" t="s">
        <v>2110</v>
      </c>
      <c r="D188" s="79" t="s">
        <v>2111</v>
      </c>
      <c r="E188" s="78">
        <v>0</v>
      </c>
      <c r="F188" s="78">
        <v>1592328.64</v>
      </c>
      <c r="G188" s="135">
        <f t="shared" si="51"/>
        <v>1592328.64</v>
      </c>
      <c r="H188" s="136">
        <v>0</v>
      </c>
      <c r="I188" s="136">
        <v>0</v>
      </c>
      <c r="J188" s="136">
        <v>0</v>
      </c>
      <c r="K188" s="136">
        <f t="shared" si="52"/>
        <v>0</v>
      </c>
      <c r="L188" s="136">
        <v>0</v>
      </c>
      <c r="M188" s="136">
        <v>0</v>
      </c>
      <c r="N188" s="136">
        <f t="shared" si="53"/>
        <v>0</v>
      </c>
      <c r="O188" s="135">
        <v>0</v>
      </c>
      <c r="P188" s="135">
        <v>0</v>
      </c>
      <c r="Q188" s="135">
        <v>0</v>
      </c>
      <c r="R188" s="135">
        <v>0</v>
      </c>
      <c r="S188" s="135">
        <f t="shared" si="54"/>
        <v>0</v>
      </c>
      <c r="T188" s="135">
        <f t="shared" si="55"/>
        <v>1592328.64</v>
      </c>
      <c r="U188" s="78">
        <v>0</v>
      </c>
      <c r="V188" s="78">
        <f t="shared" si="56"/>
        <v>1592328.64</v>
      </c>
      <c r="W188" s="79">
        <v>0</v>
      </c>
      <c r="X188" s="78">
        <f t="shared" si="57"/>
        <v>1592328.64</v>
      </c>
    </row>
    <row r="189" spans="1:24" ht="12.75" hidden="1" outlineLevel="1">
      <c r="A189" s="78" t="s">
        <v>2112</v>
      </c>
      <c r="C189" s="79" t="s">
        <v>2113</v>
      </c>
      <c r="D189" s="79" t="s">
        <v>2114</v>
      </c>
      <c r="E189" s="78">
        <v>0</v>
      </c>
      <c r="F189" s="78">
        <v>5785957.25</v>
      </c>
      <c r="G189" s="135">
        <f t="shared" si="51"/>
        <v>5785957.25</v>
      </c>
      <c r="H189" s="136">
        <v>0</v>
      </c>
      <c r="I189" s="136">
        <v>0</v>
      </c>
      <c r="J189" s="136">
        <v>0</v>
      </c>
      <c r="K189" s="136">
        <f t="shared" si="52"/>
        <v>0</v>
      </c>
      <c r="L189" s="136">
        <v>0</v>
      </c>
      <c r="M189" s="136">
        <v>0</v>
      </c>
      <c r="N189" s="136">
        <f t="shared" si="53"/>
        <v>0</v>
      </c>
      <c r="O189" s="135">
        <v>0</v>
      </c>
      <c r="P189" s="135">
        <v>0</v>
      </c>
      <c r="Q189" s="135">
        <v>0</v>
      </c>
      <c r="R189" s="135">
        <v>0</v>
      </c>
      <c r="S189" s="135">
        <f t="shared" si="54"/>
        <v>0</v>
      </c>
      <c r="T189" s="135">
        <f t="shared" si="55"/>
        <v>5785957.25</v>
      </c>
      <c r="U189" s="78">
        <v>0</v>
      </c>
      <c r="V189" s="78">
        <f t="shared" si="56"/>
        <v>5785957.25</v>
      </c>
      <c r="W189" s="79">
        <v>0</v>
      </c>
      <c r="X189" s="78">
        <f t="shared" si="57"/>
        <v>5785957.25</v>
      </c>
    </row>
    <row r="190" spans="1:24" ht="12.75" hidden="1" outlineLevel="1">
      <c r="A190" s="78" t="s">
        <v>2115</v>
      </c>
      <c r="C190" s="79" t="s">
        <v>2116</v>
      </c>
      <c r="D190" s="79" t="s">
        <v>2117</v>
      </c>
      <c r="E190" s="78">
        <v>0</v>
      </c>
      <c r="F190" s="78">
        <v>2716130.09</v>
      </c>
      <c r="G190" s="135">
        <f t="shared" si="51"/>
        <v>2716130.09</v>
      </c>
      <c r="H190" s="136">
        <v>0</v>
      </c>
      <c r="I190" s="136">
        <v>0</v>
      </c>
      <c r="J190" s="136">
        <v>0</v>
      </c>
      <c r="K190" s="136">
        <f t="shared" si="52"/>
        <v>0</v>
      </c>
      <c r="L190" s="136">
        <v>0</v>
      </c>
      <c r="M190" s="136">
        <v>0</v>
      </c>
      <c r="N190" s="136">
        <f t="shared" si="53"/>
        <v>0</v>
      </c>
      <c r="O190" s="135">
        <v>0</v>
      </c>
      <c r="P190" s="135">
        <v>0</v>
      </c>
      <c r="Q190" s="135">
        <v>0</v>
      </c>
      <c r="R190" s="135">
        <v>0</v>
      </c>
      <c r="S190" s="135">
        <f t="shared" si="54"/>
        <v>0</v>
      </c>
      <c r="T190" s="135">
        <f t="shared" si="55"/>
        <v>2716130.09</v>
      </c>
      <c r="U190" s="78">
        <v>0</v>
      </c>
      <c r="V190" s="78">
        <f t="shared" si="56"/>
        <v>2716130.09</v>
      </c>
      <c r="W190" s="79">
        <v>0</v>
      </c>
      <c r="X190" s="78">
        <f t="shared" si="57"/>
        <v>2716130.09</v>
      </c>
    </row>
    <row r="191" spans="1:24" ht="12.75" hidden="1" outlineLevel="1">
      <c r="A191" s="78" t="s">
        <v>2118</v>
      </c>
      <c r="C191" s="79" t="s">
        <v>2119</v>
      </c>
      <c r="D191" s="79" t="s">
        <v>2120</v>
      </c>
      <c r="E191" s="78">
        <v>0</v>
      </c>
      <c r="F191" s="78">
        <v>277037.17</v>
      </c>
      <c r="G191" s="135">
        <f t="shared" si="51"/>
        <v>277037.17</v>
      </c>
      <c r="H191" s="136">
        <v>0</v>
      </c>
      <c r="I191" s="136">
        <v>0</v>
      </c>
      <c r="J191" s="136">
        <v>0</v>
      </c>
      <c r="K191" s="136">
        <f t="shared" si="52"/>
        <v>0</v>
      </c>
      <c r="L191" s="136">
        <v>0</v>
      </c>
      <c r="M191" s="136">
        <v>0</v>
      </c>
      <c r="N191" s="136">
        <f t="shared" si="53"/>
        <v>0</v>
      </c>
      <c r="O191" s="135">
        <v>0</v>
      </c>
      <c r="P191" s="135">
        <v>0</v>
      </c>
      <c r="Q191" s="135">
        <v>0</v>
      </c>
      <c r="R191" s="135">
        <v>0</v>
      </c>
      <c r="S191" s="135">
        <f t="shared" si="54"/>
        <v>0</v>
      </c>
      <c r="T191" s="135">
        <f t="shared" si="55"/>
        <v>277037.17</v>
      </c>
      <c r="U191" s="78">
        <v>0</v>
      </c>
      <c r="V191" s="78">
        <f t="shared" si="56"/>
        <v>277037.17</v>
      </c>
      <c r="W191" s="79">
        <v>0</v>
      </c>
      <c r="X191" s="78">
        <f t="shared" si="57"/>
        <v>277037.17</v>
      </c>
    </row>
    <row r="192" spans="1:24" ht="12.75" hidden="1" outlineLevel="1">
      <c r="A192" s="78" t="s">
        <v>2121</v>
      </c>
      <c r="C192" s="79" t="s">
        <v>2122</v>
      </c>
      <c r="D192" s="79" t="s">
        <v>2123</v>
      </c>
      <c r="E192" s="78">
        <v>0</v>
      </c>
      <c r="F192" s="78">
        <v>315137.09</v>
      </c>
      <c r="G192" s="135">
        <f t="shared" si="51"/>
        <v>315137.09</v>
      </c>
      <c r="H192" s="136">
        <v>0</v>
      </c>
      <c r="I192" s="136">
        <v>0</v>
      </c>
      <c r="J192" s="136">
        <v>0</v>
      </c>
      <c r="K192" s="136">
        <f t="shared" si="52"/>
        <v>0</v>
      </c>
      <c r="L192" s="136">
        <v>0</v>
      </c>
      <c r="M192" s="136">
        <v>0</v>
      </c>
      <c r="N192" s="136">
        <f t="shared" si="53"/>
        <v>0</v>
      </c>
      <c r="O192" s="135">
        <v>0</v>
      </c>
      <c r="P192" s="135">
        <v>0</v>
      </c>
      <c r="Q192" s="135">
        <v>0</v>
      </c>
      <c r="R192" s="135">
        <v>0</v>
      </c>
      <c r="S192" s="135">
        <f t="shared" si="54"/>
        <v>0</v>
      </c>
      <c r="T192" s="135">
        <f t="shared" si="55"/>
        <v>315137.09</v>
      </c>
      <c r="U192" s="78">
        <v>0</v>
      </c>
      <c r="V192" s="78">
        <f t="shared" si="56"/>
        <v>315137.09</v>
      </c>
      <c r="W192" s="79">
        <v>0</v>
      </c>
      <c r="X192" s="78">
        <f t="shared" si="57"/>
        <v>315137.09</v>
      </c>
    </row>
    <row r="193" spans="1:24" ht="12.75" hidden="1" outlineLevel="1">
      <c r="A193" s="78" t="s">
        <v>2124</v>
      </c>
      <c r="C193" s="79" t="s">
        <v>2125</v>
      </c>
      <c r="D193" s="79" t="s">
        <v>2126</v>
      </c>
      <c r="E193" s="78">
        <v>0</v>
      </c>
      <c r="F193" s="78">
        <v>3393.81</v>
      </c>
      <c r="G193" s="135">
        <f t="shared" si="51"/>
        <v>3393.81</v>
      </c>
      <c r="H193" s="136">
        <v>0</v>
      </c>
      <c r="I193" s="136">
        <v>0</v>
      </c>
      <c r="J193" s="136">
        <v>0</v>
      </c>
      <c r="K193" s="136">
        <f t="shared" si="52"/>
        <v>0</v>
      </c>
      <c r="L193" s="136">
        <v>0</v>
      </c>
      <c r="M193" s="136">
        <v>0</v>
      </c>
      <c r="N193" s="136">
        <f t="shared" si="53"/>
        <v>0</v>
      </c>
      <c r="O193" s="135">
        <v>0</v>
      </c>
      <c r="P193" s="135">
        <v>0</v>
      </c>
      <c r="Q193" s="135">
        <v>0</v>
      </c>
      <c r="R193" s="135">
        <v>0</v>
      </c>
      <c r="S193" s="135">
        <f t="shared" si="54"/>
        <v>0</v>
      </c>
      <c r="T193" s="135">
        <f t="shared" si="55"/>
        <v>3393.81</v>
      </c>
      <c r="U193" s="78">
        <v>0</v>
      </c>
      <c r="V193" s="78">
        <f t="shared" si="56"/>
        <v>3393.81</v>
      </c>
      <c r="W193" s="79">
        <v>0</v>
      </c>
      <c r="X193" s="78">
        <f t="shared" si="57"/>
        <v>3393.81</v>
      </c>
    </row>
    <row r="194" spans="1:24" ht="12.75" hidden="1" outlineLevel="1">
      <c r="A194" s="78" t="s">
        <v>2127</v>
      </c>
      <c r="C194" s="79" t="s">
        <v>2128</v>
      </c>
      <c r="D194" s="79" t="s">
        <v>2129</v>
      </c>
      <c r="E194" s="78">
        <v>0</v>
      </c>
      <c r="F194" s="78">
        <v>395388.58</v>
      </c>
      <c r="G194" s="135">
        <f t="shared" si="51"/>
        <v>395388.58</v>
      </c>
      <c r="H194" s="136">
        <v>184</v>
      </c>
      <c r="I194" s="136">
        <v>0</v>
      </c>
      <c r="J194" s="136">
        <v>0</v>
      </c>
      <c r="K194" s="136">
        <f t="shared" si="52"/>
        <v>0</v>
      </c>
      <c r="L194" s="136">
        <v>0</v>
      </c>
      <c r="M194" s="136">
        <v>0</v>
      </c>
      <c r="N194" s="136">
        <f t="shared" si="53"/>
        <v>0</v>
      </c>
      <c r="O194" s="135">
        <v>0</v>
      </c>
      <c r="P194" s="135">
        <v>0</v>
      </c>
      <c r="Q194" s="135">
        <v>0</v>
      </c>
      <c r="R194" s="135">
        <v>0</v>
      </c>
      <c r="S194" s="135">
        <f t="shared" si="54"/>
        <v>0</v>
      </c>
      <c r="T194" s="135">
        <f t="shared" si="55"/>
        <v>395572.58</v>
      </c>
      <c r="U194" s="78">
        <v>0</v>
      </c>
      <c r="V194" s="78">
        <f t="shared" si="56"/>
        <v>395572.58</v>
      </c>
      <c r="W194" s="79">
        <v>0</v>
      </c>
      <c r="X194" s="78">
        <f t="shared" si="57"/>
        <v>395572.58</v>
      </c>
    </row>
    <row r="195" spans="1:24" ht="12.75" hidden="1" outlineLevel="1">
      <c r="A195" s="78" t="s">
        <v>2130</v>
      </c>
      <c r="C195" s="79" t="s">
        <v>2131</v>
      </c>
      <c r="D195" s="79" t="s">
        <v>2132</v>
      </c>
      <c r="E195" s="78">
        <v>0</v>
      </c>
      <c r="F195" s="78">
        <v>24328.05</v>
      </c>
      <c r="G195" s="135">
        <f t="shared" si="51"/>
        <v>24328.05</v>
      </c>
      <c r="H195" s="136">
        <v>0</v>
      </c>
      <c r="I195" s="136">
        <v>0</v>
      </c>
      <c r="J195" s="136">
        <v>0</v>
      </c>
      <c r="K195" s="136">
        <f t="shared" si="52"/>
        <v>0</v>
      </c>
      <c r="L195" s="136">
        <v>0</v>
      </c>
      <c r="M195" s="136">
        <v>0</v>
      </c>
      <c r="N195" s="136">
        <f t="shared" si="53"/>
        <v>0</v>
      </c>
      <c r="O195" s="135">
        <v>0</v>
      </c>
      <c r="P195" s="135">
        <v>0</v>
      </c>
      <c r="Q195" s="135">
        <v>0</v>
      </c>
      <c r="R195" s="135">
        <v>0</v>
      </c>
      <c r="S195" s="135">
        <f t="shared" si="54"/>
        <v>0</v>
      </c>
      <c r="T195" s="135">
        <f t="shared" si="55"/>
        <v>24328.05</v>
      </c>
      <c r="U195" s="78">
        <v>0</v>
      </c>
      <c r="V195" s="78">
        <f t="shared" si="56"/>
        <v>24328.05</v>
      </c>
      <c r="W195" s="79">
        <v>0</v>
      </c>
      <c r="X195" s="78">
        <f t="shared" si="57"/>
        <v>24328.05</v>
      </c>
    </row>
    <row r="196" spans="1:24" ht="12.75" hidden="1" outlineLevel="1">
      <c r="A196" s="78" t="s">
        <v>2133</v>
      </c>
      <c r="C196" s="79" t="s">
        <v>2134</v>
      </c>
      <c r="D196" s="79" t="s">
        <v>2135</v>
      </c>
      <c r="E196" s="78">
        <v>0</v>
      </c>
      <c r="F196" s="78">
        <v>4924899.9</v>
      </c>
      <c r="G196" s="135">
        <f t="shared" si="51"/>
        <v>4924899.9</v>
      </c>
      <c r="H196" s="136">
        <v>0</v>
      </c>
      <c r="I196" s="136">
        <v>0</v>
      </c>
      <c r="J196" s="136">
        <v>0</v>
      </c>
      <c r="K196" s="136">
        <f t="shared" si="52"/>
        <v>0</v>
      </c>
      <c r="L196" s="136">
        <v>0</v>
      </c>
      <c r="M196" s="136">
        <v>0</v>
      </c>
      <c r="N196" s="136">
        <f t="shared" si="53"/>
        <v>0</v>
      </c>
      <c r="O196" s="135">
        <v>0</v>
      </c>
      <c r="P196" s="135">
        <v>0</v>
      </c>
      <c r="Q196" s="135">
        <v>0</v>
      </c>
      <c r="R196" s="135">
        <v>0</v>
      </c>
      <c r="S196" s="135">
        <f t="shared" si="54"/>
        <v>0</v>
      </c>
      <c r="T196" s="135">
        <f t="shared" si="55"/>
        <v>4924899.9</v>
      </c>
      <c r="U196" s="78">
        <v>0</v>
      </c>
      <c r="V196" s="78">
        <f t="shared" si="56"/>
        <v>4924899.9</v>
      </c>
      <c r="W196" s="79">
        <v>408766.07</v>
      </c>
      <c r="X196" s="78">
        <f t="shared" si="57"/>
        <v>5333665.970000001</v>
      </c>
    </row>
    <row r="197" spans="1:24" ht="12.75" hidden="1" outlineLevel="1">
      <c r="A197" s="78" t="s">
        <v>2136</v>
      </c>
      <c r="C197" s="79" t="s">
        <v>2137</v>
      </c>
      <c r="D197" s="79" t="s">
        <v>2138</v>
      </c>
      <c r="E197" s="78">
        <v>0</v>
      </c>
      <c r="F197" s="78">
        <v>386445.81</v>
      </c>
      <c r="G197" s="135">
        <f t="shared" si="51"/>
        <v>386445.81</v>
      </c>
      <c r="H197" s="136">
        <v>0</v>
      </c>
      <c r="I197" s="136">
        <v>0</v>
      </c>
      <c r="J197" s="136">
        <v>0</v>
      </c>
      <c r="K197" s="136">
        <f t="shared" si="52"/>
        <v>0</v>
      </c>
      <c r="L197" s="136">
        <v>0</v>
      </c>
      <c r="M197" s="136">
        <v>0</v>
      </c>
      <c r="N197" s="136">
        <f t="shared" si="53"/>
        <v>0</v>
      </c>
      <c r="O197" s="135">
        <v>0</v>
      </c>
      <c r="P197" s="135">
        <v>0</v>
      </c>
      <c r="Q197" s="135">
        <v>0</v>
      </c>
      <c r="R197" s="135">
        <v>0</v>
      </c>
      <c r="S197" s="135">
        <f t="shared" si="54"/>
        <v>0</v>
      </c>
      <c r="T197" s="135">
        <f t="shared" si="55"/>
        <v>386445.81</v>
      </c>
      <c r="U197" s="78">
        <v>0</v>
      </c>
      <c r="V197" s="78">
        <f t="shared" si="56"/>
        <v>386445.81</v>
      </c>
      <c r="W197" s="79">
        <v>0</v>
      </c>
      <c r="X197" s="78">
        <f t="shared" si="57"/>
        <v>386445.81</v>
      </c>
    </row>
    <row r="198" spans="1:24" ht="12.75" hidden="1" outlineLevel="1">
      <c r="A198" s="78" t="s">
        <v>2139</v>
      </c>
      <c r="C198" s="79" t="s">
        <v>2140</v>
      </c>
      <c r="D198" s="79" t="s">
        <v>2141</v>
      </c>
      <c r="E198" s="78">
        <v>0</v>
      </c>
      <c r="F198" s="78">
        <v>1293538.69</v>
      </c>
      <c r="G198" s="135">
        <f t="shared" si="51"/>
        <v>1293538.69</v>
      </c>
      <c r="H198" s="136">
        <v>240.41</v>
      </c>
      <c r="I198" s="136">
        <v>0</v>
      </c>
      <c r="J198" s="136">
        <v>0</v>
      </c>
      <c r="K198" s="136">
        <f t="shared" si="52"/>
        <v>0</v>
      </c>
      <c r="L198" s="136">
        <v>0</v>
      </c>
      <c r="M198" s="136">
        <v>0</v>
      </c>
      <c r="N198" s="136">
        <f t="shared" si="53"/>
        <v>0</v>
      </c>
      <c r="O198" s="135">
        <v>0</v>
      </c>
      <c r="P198" s="135">
        <v>0</v>
      </c>
      <c r="Q198" s="135">
        <v>0</v>
      </c>
      <c r="R198" s="135">
        <v>0</v>
      </c>
      <c r="S198" s="135">
        <f t="shared" si="54"/>
        <v>0</v>
      </c>
      <c r="T198" s="135">
        <f t="shared" si="55"/>
        <v>1293779.0999999999</v>
      </c>
      <c r="U198" s="78">
        <v>0</v>
      </c>
      <c r="V198" s="78">
        <f t="shared" si="56"/>
        <v>1293779.0999999999</v>
      </c>
      <c r="W198" s="79">
        <v>0</v>
      </c>
      <c r="X198" s="78">
        <f t="shared" si="57"/>
        <v>1293779.0999999999</v>
      </c>
    </row>
    <row r="199" spans="1:24" ht="12.75" hidden="1" outlineLevel="1">
      <c r="A199" s="78" t="s">
        <v>2142</v>
      </c>
      <c r="C199" s="79" t="s">
        <v>2143</v>
      </c>
      <c r="D199" s="79" t="s">
        <v>2144</v>
      </c>
      <c r="E199" s="78">
        <v>0</v>
      </c>
      <c r="F199" s="78">
        <v>482025.17</v>
      </c>
      <c r="G199" s="135">
        <f t="shared" si="51"/>
        <v>482025.17</v>
      </c>
      <c r="H199" s="136">
        <v>135879.66</v>
      </c>
      <c r="I199" s="136">
        <v>0</v>
      </c>
      <c r="J199" s="136">
        <v>0</v>
      </c>
      <c r="K199" s="136">
        <f t="shared" si="52"/>
        <v>0</v>
      </c>
      <c r="L199" s="136">
        <v>0</v>
      </c>
      <c r="M199" s="136">
        <v>0</v>
      </c>
      <c r="N199" s="136">
        <f t="shared" si="53"/>
        <v>0</v>
      </c>
      <c r="O199" s="135">
        <v>0</v>
      </c>
      <c r="P199" s="135">
        <v>0</v>
      </c>
      <c r="Q199" s="135">
        <v>0</v>
      </c>
      <c r="R199" s="135">
        <v>0</v>
      </c>
      <c r="S199" s="135">
        <f t="shared" si="54"/>
        <v>0</v>
      </c>
      <c r="T199" s="135">
        <f t="shared" si="55"/>
        <v>617904.83</v>
      </c>
      <c r="U199" s="78">
        <v>0</v>
      </c>
      <c r="V199" s="78">
        <f t="shared" si="56"/>
        <v>617904.83</v>
      </c>
      <c r="W199" s="79">
        <v>0</v>
      </c>
      <c r="X199" s="78">
        <f t="shared" si="57"/>
        <v>617904.83</v>
      </c>
    </row>
    <row r="200" spans="1:24" ht="12.75" hidden="1" outlineLevel="1">
      <c r="A200" s="78" t="s">
        <v>2145</v>
      </c>
      <c r="C200" s="79" t="s">
        <v>2146</v>
      </c>
      <c r="D200" s="79" t="s">
        <v>2147</v>
      </c>
      <c r="E200" s="78">
        <v>0</v>
      </c>
      <c r="F200" s="78">
        <v>160320.67</v>
      </c>
      <c r="G200" s="135">
        <f t="shared" si="51"/>
        <v>160320.67</v>
      </c>
      <c r="H200" s="136">
        <v>0</v>
      </c>
      <c r="I200" s="136">
        <v>0</v>
      </c>
      <c r="J200" s="136">
        <v>0</v>
      </c>
      <c r="K200" s="136">
        <f t="shared" si="52"/>
        <v>0</v>
      </c>
      <c r="L200" s="136">
        <v>0</v>
      </c>
      <c r="M200" s="136">
        <v>0</v>
      </c>
      <c r="N200" s="136">
        <f t="shared" si="53"/>
        <v>0</v>
      </c>
      <c r="O200" s="135">
        <v>0</v>
      </c>
      <c r="P200" s="135">
        <v>0</v>
      </c>
      <c r="Q200" s="135">
        <v>0</v>
      </c>
      <c r="R200" s="135">
        <v>0</v>
      </c>
      <c r="S200" s="135">
        <f t="shared" si="54"/>
        <v>0</v>
      </c>
      <c r="T200" s="135">
        <f t="shared" si="55"/>
        <v>160320.67</v>
      </c>
      <c r="U200" s="78">
        <v>0</v>
      </c>
      <c r="V200" s="78">
        <f t="shared" si="56"/>
        <v>160320.67</v>
      </c>
      <c r="W200" s="79">
        <v>0</v>
      </c>
      <c r="X200" s="78">
        <f t="shared" si="57"/>
        <v>160320.67</v>
      </c>
    </row>
    <row r="201" spans="1:24" ht="12.75" hidden="1" outlineLevel="1">
      <c r="A201" s="78" t="s">
        <v>2148</v>
      </c>
      <c r="C201" s="79" t="s">
        <v>2149</v>
      </c>
      <c r="D201" s="79" t="s">
        <v>2150</v>
      </c>
      <c r="E201" s="78">
        <v>0</v>
      </c>
      <c r="F201" s="78">
        <v>139355.1</v>
      </c>
      <c r="G201" s="135">
        <f t="shared" si="51"/>
        <v>139355.1</v>
      </c>
      <c r="H201" s="136">
        <v>0</v>
      </c>
      <c r="I201" s="136">
        <v>0</v>
      </c>
      <c r="J201" s="136">
        <v>0</v>
      </c>
      <c r="K201" s="136">
        <f t="shared" si="52"/>
        <v>0</v>
      </c>
      <c r="L201" s="136">
        <v>0</v>
      </c>
      <c r="M201" s="136">
        <v>0</v>
      </c>
      <c r="N201" s="136">
        <f t="shared" si="53"/>
        <v>0</v>
      </c>
      <c r="O201" s="135">
        <v>0</v>
      </c>
      <c r="P201" s="135">
        <v>0</v>
      </c>
      <c r="Q201" s="135">
        <v>0</v>
      </c>
      <c r="R201" s="135">
        <v>0</v>
      </c>
      <c r="S201" s="135">
        <f t="shared" si="54"/>
        <v>0</v>
      </c>
      <c r="T201" s="135">
        <f t="shared" si="55"/>
        <v>139355.1</v>
      </c>
      <c r="U201" s="78">
        <v>0</v>
      </c>
      <c r="V201" s="78">
        <f t="shared" si="56"/>
        <v>139355.1</v>
      </c>
      <c r="W201" s="79">
        <v>0</v>
      </c>
      <c r="X201" s="78">
        <f t="shared" si="57"/>
        <v>139355.1</v>
      </c>
    </row>
    <row r="202" spans="1:24" ht="12.75" hidden="1" outlineLevel="1">
      <c r="A202" s="78" t="s">
        <v>2151</v>
      </c>
      <c r="C202" s="79" t="s">
        <v>2152</v>
      </c>
      <c r="D202" s="79" t="s">
        <v>2153</v>
      </c>
      <c r="E202" s="78">
        <v>0</v>
      </c>
      <c r="F202" s="78">
        <v>110538.22</v>
      </c>
      <c r="G202" s="135">
        <f t="shared" si="51"/>
        <v>110538.22</v>
      </c>
      <c r="H202" s="136">
        <v>0</v>
      </c>
      <c r="I202" s="136">
        <v>0</v>
      </c>
      <c r="J202" s="136">
        <v>0</v>
      </c>
      <c r="K202" s="136">
        <f t="shared" si="52"/>
        <v>0</v>
      </c>
      <c r="L202" s="136">
        <v>0</v>
      </c>
      <c r="M202" s="136">
        <v>0</v>
      </c>
      <c r="N202" s="136">
        <f t="shared" si="53"/>
        <v>0</v>
      </c>
      <c r="O202" s="135">
        <v>0</v>
      </c>
      <c r="P202" s="135">
        <v>0</v>
      </c>
      <c r="Q202" s="135">
        <v>0</v>
      </c>
      <c r="R202" s="135">
        <v>0</v>
      </c>
      <c r="S202" s="135">
        <f t="shared" si="54"/>
        <v>0</v>
      </c>
      <c r="T202" s="135">
        <f t="shared" si="55"/>
        <v>110538.22</v>
      </c>
      <c r="U202" s="78">
        <v>0</v>
      </c>
      <c r="V202" s="78">
        <f t="shared" si="56"/>
        <v>110538.22</v>
      </c>
      <c r="W202" s="79">
        <v>0</v>
      </c>
      <c r="X202" s="78">
        <f t="shared" si="57"/>
        <v>110538.22</v>
      </c>
    </row>
    <row r="203" spans="1:24" ht="12.75" hidden="1" outlineLevel="1">
      <c r="A203" s="78" t="s">
        <v>2154</v>
      </c>
      <c r="C203" s="79" t="s">
        <v>2155</v>
      </c>
      <c r="D203" s="79" t="s">
        <v>2156</v>
      </c>
      <c r="E203" s="78">
        <v>0</v>
      </c>
      <c r="F203" s="78">
        <v>253253.58</v>
      </c>
      <c r="G203" s="135">
        <f t="shared" si="51"/>
        <v>253253.58</v>
      </c>
      <c r="H203" s="136">
        <v>0</v>
      </c>
      <c r="I203" s="136">
        <v>0</v>
      </c>
      <c r="J203" s="136">
        <v>0</v>
      </c>
      <c r="K203" s="136">
        <f t="shared" si="52"/>
        <v>0</v>
      </c>
      <c r="L203" s="136">
        <v>0</v>
      </c>
      <c r="M203" s="136">
        <v>0</v>
      </c>
      <c r="N203" s="136">
        <f t="shared" si="53"/>
        <v>0</v>
      </c>
      <c r="O203" s="135">
        <v>0</v>
      </c>
      <c r="P203" s="135">
        <v>0</v>
      </c>
      <c r="Q203" s="135">
        <v>0</v>
      </c>
      <c r="R203" s="135">
        <v>0</v>
      </c>
      <c r="S203" s="135">
        <f t="shared" si="54"/>
        <v>0</v>
      </c>
      <c r="T203" s="135">
        <f t="shared" si="55"/>
        <v>253253.58</v>
      </c>
      <c r="U203" s="78">
        <v>0</v>
      </c>
      <c r="V203" s="78">
        <f t="shared" si="56"/>
        <v>253253.58</v>
      </c>
      <c r="W203" s="79">
        <v>0</v>
      </c>
      <c r="X203" s="78">
        <f t="shared" si="57"/>
        <v>253253.58</v>
      </c>
    </row>
    <row r="204" spans="1:24" ht="12.75" hidden="1" outlineLevel="1">
      <c r="A204" s="78" t="s">
        <v>2157</v>
      </c>
      <c r="C204" s="79" t="s">
        <v>2158</v>
      </c>
      <c r="D204" s="79" t="s">
        <v>2159</v>
      </c>
      <c r="E204" s="78">
        <v>0</v>
      </c>
      <c r="F204" s="78">
        <v>16722.76</v>
      </c>
      <c r="G204" s="135">
        <f t="shared" si="51"/>
        <v>16722.76</v>
      </c>
      <c r="H204" s="136">
        <v>0</v>
      </c>
      <c r="I204" s="136">
        <v>0</v>
      </c>
      <c r="J204" s="136">
        <v>0</v>
      </c>
      <c r="K204" s="136">
        <f t="shared" si="52"/>
        <v>0</v>
      </c>
      <c r="L204" s="136">
        <v>0</v>
      </c>
      <c r="M204" s="136">
        <v>0</v>
      </c>
      <c r="N204" s="136">
        <f t="shared" si="53"/>
        <v>0</v>
      </c>
      <c r="O204" s="135">
        <v>0</v>
      </c>
      <c r="P204" s="135">
        <v>0</v>
      </c>
      <c r="Q204" s="135">
        <v>0</v>
      </c>
      <c r="R204" s="135">
        <v>0</v>
      </c>
      <c r="S204" s="135">
        <f t="shared" si="54"/>
        <v>0</v>
      </c>
      <c r="T204" s="135">
        <f t="shared" si="55"/>
        <v>16722.76</v>
      </c>
      <c r="U204" s="78">
        <v>0</v>
      </c>
      <c r="V204" s="78">
        <f t="shared" si="56"/>
        <v>16722.76</v>
      </c>
      <c r="W204" s="79">
        <v>0</v>
      </c>
      <c r="X204" s="78">
        <f t="shared" si="57"/>
        <v>16722.76</v>
      </c>
    </row>
    <row r="205" spans="1:24" ht="12.75" hidden="1" outlineLevel="1">
      <c r="A205" s="78" t="s">
        <v>2160</v>
      </c>
      <c r="C205" s="79" t="s">
        <v>2161</v>
      </c>
      <c r="D205" s="79" t="s">
        <v>2162</v>
      </c>
      <c r="E205" s="78">
        <v>0</v>
      </c>
      <c r="F205" s="78">
        <v>33534.79</v>
      </c>
      <c r="G205" s="135">
        <f t="shared" si="51"/>
        <v>33534.79</v>
      </c>
      <c r="H205" s="136">
        <v>0</v>
      </c>
      <c r="I205" s="136">
        <v>0</v>
      </c>
      <c r="J205" s="136">
        <v>0</v>
      </c>
      <c r="K205" s="136">
        <f t="shared" si="52"/>
        <v>0</v>
      </c>
      <c r="L205" s="136">
        <v>0</v>
      </c>
      <c r="M205" s="136">
        <v>0</v>
      </c>
      <c r="N205" s="136">
        <f t="shared" si="53"/>
        <v>0</v>
      </c>
      <c r="O205" s="135">
        <v>0</v>
      </c>
      <c r="P205" s="135">
        <v>0</v>
      </c>
      <c r="Q205" s="135">
        <v>0</v>
      </c>
      <c r="R205" s="135">
        <v>0</v>
      </c>
      <c r="S205" s="135">
        <f t="shared" si="54"/>
        <v>0</v>
      </c>
      <c r="T205" s="135">
        <f t="shared" si="55"/>
        <v>33534.79</v>
      </c>
      <c r="U205" s="78">
        <v>0</v>
      </c>
      <c r="V205" s="78">
        <f t="shared" si="56"/>
        <v>33534.79</v>
      </c>
      <c r="W205" s="79">
        <v>0</v>
      </c>
      <c r="X205" s="78">
        <f t="shared" si="57"/>
        <v>33534.79</v>
      </c>
    </row>
    <row r="206" spans="1:24" ht="12.75" hidden="1" outlineLevel="1">
      <c r="A206" s="78" t="s">
        <v>2163</v>
      </c>
      <c r="C206" s="79" t="s">
        <v>2164</v>
      </c>
      <c r="D206" s="79" t="s">
        <v>2165</v>
      </c>
      <c r="E206" s="78">
        <v>0</v>
      </c>
      <c r="F206" s="78">
        <v>3051.3</v>
      </c>
      <c r="G206" s="135">
        <f t="shared" si="51"/>
        <v>3051.3</v>
      </c>
      <c r="H206" s="136">
        <v>0</v>
      </c>
      <c r="I206" s="136">
        <v>0</v>
      </c>
      <c r="J206" s="136">
        <v>0</v>
      </c>
      <c r="K206" s="136">
        <f t="shared" si="52"/>
        <v>0</v>
      </c>
      <c r="L206" s="136">
        <v>0</v>
      </c>
      <c r="M206" s="136">
        <v>0</v>
      </c>
      <c r="N206" s="136">
        <f t="shared" si="53"/>
        <v>0</v>
      </c>
      <c r="O206" s="135">
        <v>0</v>
      </c>
      <c r="P206" s="135">
        <v>0</v>
      </c>
      <c r="Q206" s="135">
        <v>0</v>
      </c>
      <c r="R206" s="135">
        <v>0</v>
      </c>
      <c r="S206" s="135">
        <f t="shared" si="54"/>
        <v>0</v>
      </c>
      <c r="T206" s="135">
        <f t="shared" si="55"/>
        <v>3051.3</v>
      </c>
      <c r="U206" s="78">
        <v>0</v>
      </c>
      <c r="V206" s="78">
        <f t="shared" si="56"/>
        <v>3051.3</v>
      </c>
      <c r="W206" s="79">
        <v>0</v>
      </c>
      <c r="X206" s="78">
        <f t="shared" si="57"/>
        <v>3051.3</v>
      </c>
    </row>
    <row r="207" spans="1:24" ht="12.75" hidden="1" outlineLevel="1">
      <c r="A207" s="78" t="s">
        <v>2166</v>
      </c>
      <c r="C207" s="79" t="s">
        <v>2167</v>
      </c>
      <c r="D207" s="79" t="s">
        <v>2168</v>
      </c>
      <c r="E207" s="78">
        <v>0</v>
      </c>
      <c r="F207" s="78">
        <v>128364.06</v>
      </c>
      <c r="G207" s="135">
        <f t="shared" si="51"/>
        <v>128364.06</v>
      </c>
      <c r="H207" s="136">
        <v>478.32</v>
      </c>
      <c r="I207" s="136">
        <v>0</v>
      </c>
      <c r="J207" s="136">
        <v>0</v>
      </c>
      <c r="K207" s="136">
        <f t="shared" si="52"/>
        <v>0</v>
      </c>
      <c r="L207" s="136">
        <v>0</v>
      </c>
      <c r="M207" s="136">
        <v>0</v>
      </c>
      <c r="N207" s="136">
        <f t="shared" si="53"/>
        <v>0</v>
      </c>
      <c r="O207" s="135">
        <v>0</v>
      </c>
      <c r="P207" s="135">
        <v>0</v>
      </c>
      <c r="Q207" s="135">
        <v>0</v>
      </c>
      <c r="R207" s="135">
        <v>0</v>
      </c>
      <c r="S207" s="135">
        <f t="shared" si="54"/>
        <v>0</v>
      </c>
      <c r="T207" s="135">
        <f t="shared" si="55"/>
        <v>128842.38</v>
      </c>
      <c r="U207" s="78">
        <v>0</v>
      </c>
      <c r="V207" s="78">
        <f t="shared" si="56"/>
        <v>128842.38</v>
      </c>
      <c r="W207" s="79">
        <v>0</v>
      </c>
      <c r="X207" s="78">
        <f t="shared" si="57"/>
        <v>128842.38</v>
      </c>
    </row>
    <row r="208" spans="1:24" ht="12.75" hidden="1" outlineLevel="1">
      <c r="A208" s="78" t="s">
        <v>2169</v>
      </c>
      <c r="C208" s="79" t="s">
        <v>2170</v>
      </c>
      <c r="D208" s="79" t="s">
        <v>2171</v>
      </c>
      <c r="E208" s="78">
        <v>0</v>
      </c>
      <c r="F208" s="78">
        <v>866175.79</v>
      </c>
      <c r="G208" s="135">
        <f t="shared" si="51"/>
        <v>866175.79</v>
      </c>
      <c r="H208" s="136">
        <v>0</v>
      </c>
      <c r="I208" s="136">
        <v>0</v>
      </c>
      <c r="J208" s="136">
        <v>0</v>
      </c>
      <c r="K208" s="136">
        <f t="shared" si="52"/>
        <v>0</v>
      </c>
      <c r="L208" s="136">
        <v>0</v>
      </c>
      <c r="M208" s="136">
        <v>0</v>
      </c>
      <c r="N208" s="136">
        <f t="shared" si="53"/>
        <v>0</v>
      </c>
      <c r="O208" s="135">
        <v>0</v>
      </c>
      <c r="P208" s="135">
        <v>0</v>
      </c>
      <c r="Q208" s="135">
        <v>0</v>
      </c>
      <c r="R208" s="135">
        <v>0</v>
      </c>
      <c r="S208" s="135">
        <f t="shared" si="54"/>
        <v>0</v>
      </c>
      <c r="T208" s="135">
        <f t="shared" si="55"/>
        <v>866175.79</v>
      </c>
      <c r="U208" s="78">
        <v>0</v>
      </c>
      <c r="V208" s="78">
        <f t="shared" si="56"/>
        <v>866175.79</v>
      </c>
      <c r="W208" s="79">
        <v>0</v>
      </c>
      <c r="X208" s="78">
        <f t="shared" si="57"/>
        <v>866175.79</v>
      </c>
    </row>
    <row r="209" spans="1:24" ht="12.75" hidden="1" outlineLevel="1">
      <c r="A209" s="78" t="s">
        <v>2172</v>
      </c>
      <c r="C209" s="79" t="s">
        <v>2173</v>
      </c>
      <c r="D209" s="79" t="s">
        <v>2174</v>
      </c>
      <c r="E209" s="78">
        <v>0</v>
      </c>
      <c r="F209" s="78">
        <v>705362.52</v>
      </c>
      <c r="G209" s="135">
        <f t="shared" si="51"/>
        <v>705362.52</v>
      </c>
      <c r="H209" s="136">
        <v>0</v>
      </c>
      <c r="I209" s="136">
        <v>0</v>
      </c>
      <c r="J209" s="136">
        <v>0</v>
      </c>
      <c r="K209" s="136">
        <f t="shared" si="52"/>
        <v>0</v>
      </c>
      <c r="L209" s="136">
        <v>0</v>
      </c>
      <c r="M209" s="136">
        <v>0</v>
      </c>
      <c r="N209" s="136">
        <f t="shared" si="53"/>
        <v>0</v>
      </c>
      <c r="O209" s="135">
        <v>0</v>
      </c>
      <c r="P209" s="135">
        <v>0</v>
      </c>
      <c r="Q209" s="135">
        <v>0</v>
      </c>
      <c r="R209" s="135">
        <v>0</v>
      </c>
      <c r="S209" s="135">
        <f t="shared" si="54"/>
        <v>0</v>
      </c>
      <c r="T209" s="135">
        <f t="shared" si="55"/>
        <v>705362.52</v>
      </c>
      <c r="U209" s="78">
        <v>0</v>
      </c>
      <c r="V209" s="78">
        <f t="shared" si="56"/>
        <v>705362.52</v>
      </c>
      <c r="W209" s="79">
        <v>0</v>
      </c>
      <c r="X209" s="78">
        <f t="shared" si="57"/>
        <v>705362.52</v>
      </c>
    </row>
    <row r="210" spans="1:24" ht="12.75" hidden="1" outlineLevel="1">
      <c r="A210" s="78" t="s">
        <v>2175</v>
      </c>
      <c r="C210" s="79" t="s">
        <v>2176</v>
      </c>
      <c r="D210" s="79" t="s">
        <v>2177</v>
      </c>
      <c r="E210" s="78">
        <v>0</v>
      </c>
      <c r="F210" s="78">
        <v>5780122.57</v>
      </c>
      <c r="G210" s="135">
        <f t="shared" si="51"/>
        <v>5780122.57</v>
      </c>
      <c r="H210" s="136">
        <v>0</v>
      </c>
      <c r="I210" s="136">
        <v>0</v>
      </c>
      <c r="J210" s="136">
        <v>0</v>
      </c>
      <c r="K210" s="136">
        <f t="shared" si="52"/>
        <v>0</v>
      </c>
      <c r="L210" s="136">
        <v>0</v>
      </c>
      <c r="M210" s="136">
        <v>0</v>
      </c>
      <c r="N210" s="136">
        <f t="shared" si="53"/>
        <v>0</v>
      </c>
      <c r="O210" s="135">
        <v>0</v>
      </c>
      <c r="P210" s="135">
        <v>0</v>
      </c>
      <c r="Q210" s="135">
        <v>0</v>
      </c>
      <c r="R210" s="135">
        <v>0</v>
      </c>
      <c r="S210" s="135">
        <f t="shared" si="54"/>
        <v>0</v>
      </c>
      <c r="T210" s="135">
        <f t="shared" si="55"/>
        <v>5780122.57</v>
      </c>
      <c r="U210" s="78">
        <v>0</v>
      </c>
      <c r="V210" s="78">
        <f t="shared" si="56"/>
        <v>5780122.57</v>
      </c>
      <c r="W210" s="79">
        <v>0</v>
      </c>
      <c r="X210" s="78">
        <f t="shared" si="57"/>
        <v>5780122.57</v>
      </c>
    </row>
    <row r="211" spans="1:24" ht="12.75" hidden="1" outlineLevel="1">
      <c r="A211" s="78" t="s">
        <v>2178</v>
      </c>
      <c r="C211" s="79" t="s">
        <v>2179</v>
      </c>
      <c r="D211" s="79" t="s">
        <v>2180</v>
      </c>
      <c r="E211" s="78">
        <v>0</v>
      </c>
      <c r="F211" s="78">
        <v>121908.2</v>
      </c>
      <c r="G211" s="135">
        <f t="shared" si="51"/>
        <v>121908.2</v>
      </c>
      <c r="H211" s="136">
        <v>0</v>
      </c>
      <c r="I211" s="136">
        <v>0</v>
      </c>
      <c r="J211" s="136">
        <v>0</v>
      </c>
      <c r="K211" s="136">
        <f t="shared" si="52"/>
        <v>0</v>
      </c>
      <c r="L211" s="136">
        <v>0</v>
      </c>
      <c r="M211" s="136">
        <v>0</v>
      </c>
      <c r="N211" s="136">
        <f t="shared" si="53"/>
        <v>0</v>
      </c>
      <c r="O211" s="135">
        <v>0</v>
      </c>
      <c r="P211" s="135">
        <v>0</v>
      </c>
      <c r="Q211" s="135">
        <v>0</v>
      </c>
      <c r="R211" s="135">
        <v>0</v>
      </c>
      <c r="S211" s="135">
        <f t="shared" si="54"/>
        <v>0</v>
      </c>
      <c r="T211" s="135">
        <f t="shared" si="55"/>
        <v>121908.2</v>
      </c>
      <c r="U211" s="78">
        <v>0</v>
      </c>
      <c r="V211" s="78">
        <f t="shared" si="56"/>
        <v>121908.2</v>
      </c>
      <c r="W211" s="79">
        <v>0</v>
      </c>
      <c r="X211" s="78">
        <f t="shared" si="57"/>
        <v>121908.2</v>
      </c>
    </row>
    <row r="212" spans="1:24" ht="12.75" hidden="1" outlineLevel="1">
      <c r="A212" s="78" t="s">
        <v>2181</v>
      </c>
      <c r="C212" s="79" t="s">
        <v>2182</v>
      </c>
      <c r="D212" s="79" t="s">
        <v>2183</v>
      </c>
      <c r="E212" s="78">
        <v>0</v>
      </c>
      <c r="F212" s="78">
        <v>600235.08</v>
      </c>
      <c r="G212" s="135">
        <f t="shared" si="51"/>
        <v>600235.08</v>
      </c>
      <c r="H212" s="136">
        <v>0</v>
      </c>
      <c r="I212" s="136">
        <v>0</v>
      </c>
      <c r="J212" s="136">
        <v>0</v>
      </c>
      <c r="K212" s="136">
        <f t="shared" si="52"/>
        <v>0</v>
      </c>
      <c r="L212" s="136">
        <v>0</v>
      </c>
      <c r="M212" s="136">
        <v>0</v>
      </c>
      <c r="N212" s="136">
        <f t="shared" si="53"/>
        <v>0</v>
      </c>
      <c r="O212" s="135">
        <v>0</v>
      </c>
      <c r="P212" s="135">
        <v>0</v>
      </c>
      <c r="Q212" s="135">
        <v>0</v>
      </c>
      <c r="R212" s="135">
        <v>0</v>
      </c>
      <c r="S212" s="135">
        <f t="shared" si="54"/>
        <v>0</v>
      </c>
      <c r="T212" s="135">
        <f t="shared" si="55"/>
        <v>600235.08</v>
      </c>
      <c r="U212" s="78">
        <v>0</v>
      </c>
      <c r="V212" s="78">
        <f t="shared" si="56"/>
        <v>600235.08</v>
      </c>
      <c r="W212" s="79">
        <v>193255.54</v>
      </c>
      <c r="X212" s="78">
        <f t="shared" si="57"/>
        <v>793490.62</v>
      </c>
    </row>
    <row r="213" spans="1:24" ht="12.75" hidden="1" outlineLevel="1">
      <c r="A213" s="78" t="s">
        <v>2184</v>
      </c>
      <c r="C213" s="79" t="s">
        <v>2185</v>
      </c>
      <c r="D213" s="79" t="s">
        <v>2186</v>
      </c>
      <c r="E213" s="78">
        <v>0</v>
      </c>
      <c r="F213" s="78">
        <v>1298732.89</v>
      </c>
      <c r="G213" s="135">
        <f t="shared" si="51"/>
        <v>1298732.89</v>
      </c>
      <c r="H213" s="136">
        <v>0</v>
      </c>
      <c r="I213" s="136">
        <v>0</v>
      </c>
      <c r="J213" s="136">
        <v>0</v>
      </c>
      <c r="K213" s="136">
        <f t="shared" si="52"/>
        <v>0</v>
      </c>
      <c r="L213" s="136">
        <v>0</v>
      </c>
      <c r="M213" s="136">
        <v>0</v>
      </c>
      <c r="N213" s="136">
        <f t="shared" si="53"/>
        <v>0</v>
      </c>
      <c r="O213" s="135">
        <v>0</v>
      </c>
      <c r="P213" s="135">
        <v>0</v>
      </c>
      <c r="Q213" s="135">
        <v>0</v>
      </c>
      <c r="R213" s="135">
        <v>0</v>
      </c>
      <c r="S213" s="135">
        <f t="shared" si="54"/>
        <v>0</v>
      </c>
      <c r="T213" s="135">
        <f t="shared" si="55"/>
        <v>1298732.89</v>
      </c>
      <c r="U213" s="78">
        <v>0</v>
      </c>
      <c r="V213" s="78">
        <f t="shared" si="56"/>
        <v>1298732.89</v>
      </c>
      <c r="W213" s="79">
        <v>0</v>
      </c>
      <c r="X213" s="78">
        <f t="shared" si="57"/>
        <v>1298732.89</v>
      </c>
    </row>
    <row r="214" spans="1:24" ht="12.75" hidden="1" outlineLevel="1">
      <c r="A214" s="78" t="s">
        <v>2187</v>
      </c>
      <c r="C214" s="79" t="s">
        <v>2188</v>
      </c>
      <c r="D214" s="79" t="s">
        <v>2189</v>
      </c>
      <c r="E214" s="78">
        <v>0</v>
      </c>
      <c r="F214" s="78">
        <v>1505321.7</v>
      </c>
      <c r="G214" s="135">
        <f t="shared" si="51"/>
        <v>1505321.7</v>
      </c>
      <c r="H214" s="136">
        <v>0</v>
      </c>
      <c r="I214" s="136">
        <v>0</v>
      </c>
      <c r="J214" s="136">
        <v>0</v>
      </c>
      <c r="K214" s="136">
        <f t="shared" si="52"/>
        <v>0</v>
      </c>
      <c r="L214" s="136">
        <v>0</v>
      </c>
      <c r="M214" s="136">
        <v>0</v>
      </c>
      <c r="N214" s="136">
        <f t="shared" si="53"/>
        <v>0</v>
      </c>
      <c r="O214" s="135">
        <v>0</v>
      </c>
      <c r="P214" s="135">
        <v>0</v>
      </c>
      <c r="Q214" s="135">
        <v>0</v>
      </c>
      <c r="R214" s="135">
        <v>0</v>
      </c>
      <c r="S214" s="135">
        <f t="shared" si="54"/>
        <v>0</v>
      </c>
      <c r="T214" s="135">
        <f t="shared" si="55"/>
        <v>1505321.7</v>
      </c>
      <c r="U214" s="78">
        <v>0</v>
      </c>
      <c r="V214" s="78">
        <f t="shared" si="56"/>
        <v>1505321.7</v>
      </c>
      <c r="W214" s="79">
        <v>0</v>
      </c>
      <c r="X214" s="78">
        <f t="shared" si="57"/>
        <v>1505321.7</v>
      </c>
    </row>
    <row r="215" spans="1:24" ht="12.75" hidden="1" outlineLevel="1">
      <c r="A215" s="78" t="s">
        <v>2190</v>
      </c>
      <c r="C215" s="79" t="s">
        <v>2191</v>
      </c>
      <c r="D215" s="79" t="s">
        <v>2192</v>
      </c>
      <c r="E215" s="78">
        <v>0</v>
      </c>
      <c r="F215" s="78">
        <v>504433.13</v>
      </c>
      <c r="G215" s="135">
        <f t="shared" si="51"/>
        <v>504433.13</v>
      </c>
      <c r="H215" s="136">
        <v>0</v>
      </c>
      <c r="I215" s="136">
        <v>0</v>
      </c>
      <c r="J215" s="136">
        <v>0</v>
      </c>
      <c r="K215" s="136">
        <f t="shared" si="52"/>
        <v>0</v>
      </c>
      <c r="L215" s="136">
        <v>0</v>
      </c>
      <c r="M215" s="136">
        <v>0</v>
      </c>
      <c r="N215" s="136">
        <f t="shared" si="53"/>
        <v>0</v>
      </c>
      <c r="O215" s="135">
        <v>0</v>
      </c>
      <c r="P215" s="135">
        <v>0</v>
      </c>
      <c r="Q215" s="135">
        <v>0</v>
      </c>
      <c r="R215" s="135">
        <v>0</v>
      </c>
      <c r="S215" s="135">
        <f t="shared" si="54"/>
        <v>0</v>
      </c>
      <c r="T215" s="135">
        <f t="shared" si="55"/>
        <v>504433.13</v>
      </c>
      <c r="U215" s="78">
        <v>0</v>
      </c>
      <c r="V215" s="78">
        <f t="shared" si="56"/>
        <v>504433.13</v>
      </c>
      <c r="W215" s="79">
        <v>0</v>
      </c>
      <c r="X215" s="78">
        <f t="shared" si="57"/>
        <v>504433.13</v>
      </c>
    </row>
    <row r="216" spans="1:24" ht="12.75" hidden="1" outlineLevel="1">
      <c r="A216" s="78" t="s">
        <v>2193</v>
      </c>
      <c r="C216" s="79" t="s">
        <v>2194</v>
      </c>
      <c r="D216" s="79" t="s">
        <v>2195</v>
      </c>
      <c r="E216" s="78">
        <v>0</v>
      </c>
      <c r="F216" s="78">
        <v>173947.46</v>
      </c>
      <c r="G216" s="135">
        <f t="shared" si="51"/>
        <v>173947.46</v>
      </c>
      <c r="H216" s="136">
        <v>0</v>
      </c>
      <c r="I216" s="136">
        <v>0</v>
      </c>
      <c r="J216" s="136">
        <v>0</v>
      </c>
      <c r="K216" s="136">
        <f t="shared" si="52"/>
        <v>0</v>
      </c>
      <c r="L216" s="136">
        <v>0</v>
      </c>
      <c r="M216" s="136">
        <v>0</v>
      </c>
      <c r="N216" s="136">
        <f t="shared" si="53"/>
        <v>0</v>
      </c>
      <c r="O216" s="135">
        <v>0</v>
      </c>
      <c r="P216" s="135">
        <v>0</v>
      </c>
      <c r="Q216" s="135">
        <v>0</v>
      </c>
      <c r="R216" s="135">
        <v>0</v>
      </c>
      <c r="S216" s="135">
        <f t="shared" si="54"/>
        <v>0</v>
      </c>
      <c r="T216" s="135">
        <f t="shared" si="55"/>
        <v>173947.46</v>
      </c>
      <c r="U216" s="78">
        <v>0</v>
      </c>
      <c r="V216" s="78">
        <f t="shared" si="56"/>
        <v>173947.46</v>
      </c>
      <c r="W216" s="79">
        <v>0</v>
      </c>
      <c r="X216" s="78">
        <f t="shared" si="57"/>
        <v>173947.46</v>
      </c>
    </row>
    <row r="217" spans="1:24" ht="12.75" hidden="1" outlineLevel="1">
      <c r="A217" s="78" t="s">
        <v>2196</v>
      </c>
      <c r="C217" s="79" t="s">
        <v>2197</v>
      </c>
      <c r="D217" s="79" t="s">
        <v>2198</v>
      </c>
      <c r="E217" s="78">
        <v>0</v>
      </c>
      <c r="F217" s="78">
        <v>87125.23</v>
      </c>
      <c r="G217" s="135">
        <f t="shared" si="51"/>
        <v>87125.23</v>
      </c>
      <c r="H217" s="136">
        <v>0</v>
      </c>
      <c r="I217" s="136">
        <v>0</v>
      </c>
      <c r="J217" s="136">
        <v>0</v>
      </c>
      <c r="K217" s="136">
        <f t="shared" si="52"/>
        <v>0</v>
      </c>
      <c r="L217" s="136">
        <v>0</v>
      </c>
      <c r="M217" s="136">
        <v>0</v>
      </c>
      <c r="N217" s="136">
        <f t="shared" si="53"/>
        <v>0</v>
      </c>
      <c r="O217" s="135">
        <v>0</v>
      </c>
      <c r="P217" s="135">
        <v>0</v>
      </c>
      <c r="Q217" s="135">
        <v>0</v>
      </c>
      <c r="R217" s="135">
        <v>0</v>
      </c>
      <c r="S217" s="135">
        <f t="shared" si="54"/>
        <v>0</v>
      </c>
      <c r="T217" s="135">
        <f t="shared" si="55"/>
        <v>87125.23</v>
      </c>
      <c r="U217" s="78">
        <v>0</v>
      </c>
      <c r="V217" s="78">
        <f t="shared" si="56"/>
        <v>87125.23</v>
      </c>
      <c r="W217" s="79">
        <v>0</v>
      </c>
      <c r="X217" s="78">
        <f t="shared" si="57"/>
        <v>87125.23</v>
      </c>
    </row>
    <row r="218" spans="1:24" ht="12.75" hidden="1" outlineLevel="1">
      <c r="A218" s="78" t="s">
        <v>2199</v>
      </c>
      <c r="C218" s="79" t="s">
        <v>2200</v>
      </c>
      <c r="D218" s="79" t="s">
        <v>2201</v>
      </c>
      <c r="E218" s="78">
        <v>0</v>
      </c>
      <c r="F218" s="78">
        <v>67626.79</v>
      </c>
      <c r="G218" s="135">
        <f t="shared" si="51"/>
        <v>67626.79</v>
      </c>
      <c r="H218" s="136">
        <v>0</v>
      </c>
      <c r="I218" s="136">
        <v>0</v>
      </c>
      <c r="J218" s="136">
        <v>0</v>
      </c>
      <c r="K218" s="136">
        <f t="shared" si="52"/>
        <v>0</v>
      </c>
      <c r="L218" s="136">
        <v>0</v>
      </c>
      <c r="M218" s="136">
        <v>0</v>
      </c>
      <c r="N218" s="136">
        <f t="shared" si="53"/>
        <v>0</v>
      </c>
      <c r="O218" s="135">
        <v>0</v>
      </c>
      <c r="P218" s="135">
        <v>0</v>
      </c>
      <c r="Q218" s="135">
        <v>0</v>
      </c>
      <c r="R218" s="135">
        <v>0</v>
      </c>
      <c r="S218" s="135">
        <f t="shared" si="54"/>
        <v>0</v>
      </c>
      <c r="T218" s="135">
        <f t="shared" si="55"/>
        <v>67626.79</v>
      </c>
      <c r="U218" s="78">
        <v>0</v>
      </c>
      <c r="V218" s="78">
        <f t="shared" si="56"/>
        <v>67626.79</v>
      </c>
      <c r="W218" s="79">
        <v>0</v>
      </c>
      <c r="X218" s="78">
        <f t="shared" si="57"/>
        <v>67626.79</v>
      </c>
    </row>
    <row r="219" spans="1:24" ht="12.75" hidden="1" outlineLevel="1">
      <c r="A219" s="78" t="s">
        <v>2202</v>
      </c>
      <c r="C219" s="79" t="s">
        <v>2203</v>
      </c>
      <c r="D219" s="79" t="s">
        <v>2204</v>
      </c>
      <c r="E219" s="78">
        <v>0</v>
      </c>
      <c r="F219" s="78">
        <v>318725.57</v>
      </c>
      <c r="G219" s="135">
        <f t="shared" si="51"/>
        <v>318725.57</v>
      </c>
      <c r="H219" s="136">
        <v>0</v>
      </c>
      <c r="I219" s="136">
        <v>0</v>
      </c>
      <c r="J219" s="136">
        <v>0</v>
      </c>
      <c r="K219" s="136">
        <f t="shared" si="52"/>
        <v>0</v>
      </c>
      <c r="L219" s="136">
        <v>0</v>
      </c>
      <c r="M219" s="136">
        <v>0</v>
      </c>
      <c r="N219" s="136">
        <f t="shared" si="53"/>
        <v>0</v>
      </c>
      <c r="O219" s="135">
        <v>0</v>
      </c>
      <c r="P219" s="135">
        <v>0</v>
      </c>
      <c r="Q219" s="135">
        <v>0</v>
      </c>
      <c r="R219" s="135">
        <v>0</v>
      </c>
      <c r="S219" s="135">
        <f t="shared" si="54"/>
        <v>0</v>
      </c>
      <c r="T219" s="135">
        <f t="shared" si="55"/>
        <v>318725.57</v>
      </c>
      <c r="U219" s="78">
        <v>0</v>
      </c>
      <c r="V219" s="78">
        <f t="shared" si="56"/>
        <v>318725.57</v>
      </c>
      <c r="W219" s="79">
        <v>0</v>
      </c>
      <c r="X219" s="78">
        <f t="shared" si="57"/>
        <v>318725.57</v>
      </c>
    </row>
    <row r="220" spans="1:24" ht="12.75" hidden="1" outlineLevel="1">
      <c r="A220" s="78" t="s">
        <v>2205</v>
      </c>
      <c r="C220" s="79" t="s">
        <v>2206</v>
      </c>
      <c r="D220" s="79" t="s">
        <v>2207</v>
      </c>
      <c r="E220" s="78">
        <v>0</v>
      </c>
      <c r="F220" s="78">
        <v>1339790.65</v>
      </c>
      <c r="G220" s="135">
        <f t="shared" si="51"/>
        <v>1339790.65</v>
      </c>
      <c r="H220" s="136">
        <v>0</v>
      </c>
      <c r="I220" s="136">
        <v>0</v>
      </c>
      <c r="J220" s="136">
        <v>0</v>
      </c>
      <c r="K220" s="136">
        <f t="shared" si="52"/>
        <v>0</v>
      </c>
      <c r="L220" s="136">
        <v>-550.49</v>
      </c>
      <c r="M220" s="136">
        <v>0</v>
      </c>
      <c r="N220" s="136">
        <f t="shared" si="53"/>
        <v>-550.49</v>
      </c>
      <c r="O220" s="135">
        <v>0</v>
      </c>
      <c r="P220" s="135">
        <v>0</v>
      </c>
      <c r="Q220" s="135">
        <v>0</v>
      </c>
      <c r="R220" s="135">
        <v>0</v>
      </c>
      <c r="S220" s="135">
        <f t="shared" si="54"/>
        <v>0</v>
      </c>
      <c r="T220" s="135">
        <f t="shared" si="55"/>
        <v>1339240.16</v>
      </c>
      <c r="U220" s="78">
        <v>0</v>
      </c>
      <c r="V220" s="78">
        <f t="shared" si="56"/>
        <v>1339240.16</v>
      </c>
      <c r="W220" s="79">
        <v>0</v>
      </c>
      <c r="X220" s="78">
        <f t="shared" si="57"/>
        <v>1339240.16</v>
      </c>
    </row>
    <row r="221" spans="1:24" ht="12.75" hidden="1" outlineLevel="1">
      <c r="A221" s="78" t="s">
        <v>2208</v>
      </c>
      <c r="C221" s="79" t="s">
        <v>2209</v>
      </c>
      <c r="D221" s="79" t="s">
        <v>2210</v>
      </c>
      <c r="E221" s="78">
        <v>0</v>
      </c>
      <c r="F221" s="78">
        <v>3125106.97</v>
      </c>
      <c r="G221" s="135">
        <f t="shared" si="51"/>
        <v>3125106.97</v>
      </c>
      <c r="H221" s="136">
        <v>0</v>
      </c>
      <c r="I221" s="136">
        <v>0</v>
      </c>
      <c r="J221" s="136">
        <v>0</v>
      </c>
      <c r="K221" s="136">
        <f t="shared" si="52"/>
        <v>0</v>
      </c>
      <c r="L221" s="136">
        <v>0</v>
      </c>
      <c r="M221" s="136">
        <v>0</v>
      </c>
      <c r="N221" s="136">
        <f t="shared" si="53"/>
        <v>0</v>
      </c>
      <c r="O221" s="135">
        <v>0</v>
      </c>
      <c r="P221" s="135">
        <v>0</v>
      </c>
      <c r="Q221" s="135">
        <v>0</v>
      </c>
      <c r="R221" s="135">
        <v>0</v>
      </c>
      <c r="S221" s="135">
        <f t="shared" si="54"/>
        <v>0</v>
      </c>
      <c r="T221" s="135">
        <f t="shared" si="55"/>
        <v>3125106.97</v>
      </c>
      <c r="U221" s="78">
        <v>0</v>
      </c>
      <c r="V221" s="78">
        <f t="shared" si="56"/>
        <v>3125106.97</v>
      </c>
      <c r="W221" s="79">
        <v>0</v>
      </c>
      <c r="X221" s="78">
        <f t="shared" si="57"/>
        <v>3125106.97</v>
      </c>
    </row>
    <row r="222" spans="1:24" ht="12.75" hidden="1" outlineLevel="1">
      <c r="A222" s="78" t="s">
        <v>2211</v>
      </c>
      <c r="C222" s="79" t="s">
        <v>2212</v>
      </c>
      <c r="D222" s="79" t="s">
        <v>2213</v>
      </c>
      <c r="E222" s="78">
        <v>0</v>
      </c>
      <c r="F222" s="78">
        <v>3211677.19</v>
      </c>
      <c r="G222" s="135">
        <f t="shared" si="51"/>
        <v>3211677.19</v>
      </c>
      <c r="H222" s="136">
        <v>0</v>
      </c>
      <c r="I222" s="136">
        <v>0</v>
      </c>
      <c r="J222" s="136">
        <v>0</v>
      </c>
      <c r="K222" s="136">
        <f t="shared" si="52"/>
        <v>0</v>
      </c>
      <c r="L222" s="136">
        <v>0</v>
      </c>
      <c r="M222" s="136">
        <v>0</v>
      </c>
      <c r="N222" s="136">
        <f t="shared" si="53"/>
        <v>0</v>
      </c>
      <c r="O222" s="135">
        <v>0</v>
      </c>
      <c r="P222" s="135">
        <v>0</v>
      </c>
      <c r="Q222" s="135">
        <v>0</v>
      </c>
      <c r="R222" s="135">
        <v>0</v>
      </c>
      <c r="S222" s="135">
        <f t="shared" si="54"/>
        <v>0</v>
      </c>
      <c r="T222" s="135">
        <f t="shared" si="55"/>
        <v>3211677.19</v>
      </c>
      <c r="U222" s="78">
        <v>0</v>
      </c>
      <c r="V222" s="78">
        <f t="shared" si="56"/>
        <v>3211677.19</v>
      </c>
      <c r="W222" s="79">
        <v>0</v>
      </c>
      <c r="X222" s="78">
        <f t="shared" si="57"/>
        <v>3211677.19</v>
      </c>
    </row>
    <row r="223" spans="1:24" ht="12.75" hidden="1" outlineLevel="1">
      <c r="A223" s="78" t="s">
        <v>2214</v>
      </c>
      <c r="C223" s="79" t="s">
        <v>2215</v>
      </c>
      <c r="D223" s="79" t="s">
        <v>2216</v>
      </c>
      <c r="E223" s="78">
        <v>0</v>
      </c>
      <c r="F223" s="78">
        <v>287141.69</v>
      </c>
      <c r="G223" s="135">
        <f t="shared" si="51"/>
        <v>287141.69</v>
      </c>
      <c r="H223" s="136">
        <v>0</v>
      </c>
      <c r="I223" s="136">
        <v>0</v>
      </c>
      <c r="J223" s="136">
        <v>0</v>
      </c>
      <c r="K223" s="136">
        <f t="shared" si="52"/>
        <v>0</v>
      </c>
      <c r="L223" s="136">
        <v>0</v>
      </c>
      <c r="M223" s="136">
        <v>0</v>
      </c>
      <c r="N223" s="136">
        <f t="shared" si="53"/>
        <v>0</v>
      </c>
      <c r="O223" s="135">
        <v>0</v>
      </c>
      <c r="P223" s="135">
        <v>0</v>
      </c>
      <c r="Q223" s="135">
        <v>0</v>
      </c>
      <c r="R223" s="135">
        <v>0</v>
      </c>
      <c r="S223" s="135">
        <f t="shared" si="54"/>
        <v>0</v>
      </c>
      <c r="T223" s="135">
        <f t="shared" si="55"/>
        <v>287141.69</v>
      </c>
      <c r="U223" s="78">
        <v>0</v>
      </c>
      <c r="V223" s="78">
        <f t="shared" si="56"/>
        <v>287141.69</v>
      </c>
      <c r="W223" s="79">
        <v>0</v>
      </c>
      <c r="X223" s="78">
        <f t="shared" si="57"/>
        <v>287141.69</v>
      </c>
    </row>
    <row r="224" spans="1:24" ht="12.75" hidden="1" outlineLevel="1">
      <c r="A224" s="78" t="s">
        <v>2217</v>
      </c>
      <c r="C224" s="79" t="s">
        <v>2218</v>
      </c>
      <c r="D224" s="79" t="s">
        <v>2219</v>
      </c>
      <c r="E224" s="78">
        <v>0</v>
      </c>
      <c r="F224" s="78">
        <v>4297.29</v>
      </c>
      <c r="G224" s="135">
        <f t="shared" si="51"/>
        <v>4297.29</v>
      </c>
      <c r="H224" s="136">
        <v>0</v>
      </c>
      <c r="I224" s="136">
        <v>0</v>
      </c>
      <c r="J224" s="136">
        <v>0</v>
      </c>
      <c r="K224" s="136">
        <f t="shared" si="52"/>
        <v>0</v>
      </c>
      <c r="L224" s="136">
        <v>0</v>
      </c>
      <c r="M224" s="136">
        <v>0</v>
      </c>
      <c r="N224" s="136">
        <f t="shared" si="53"/>
        <v>0</v>
      </c>
      <c r="O224" s="135">
        <v>0</v>
      </c>
      <c r="P224" s="135">
        <v>0</v>
      </c>
      <c r="Q224" s="135">
        <v>0</v>
      </c>
      <c r="R224" s="135">
        <v>0</v>
      </c>
      <c r="S224" s="135">
        <f t="shared" si="54"/>
        <v>0</v>
      </c>
      <c r="T224" s="135">
        <f t="shared" si="55"/>
        <v>4297.29</v>
      </c>
      <c r="U224" s="78">
        <v>0</v>
      </c>
      <c r="V224" s="78">
        <f t="shared" si="56"/>
        <v>4297.29</v>
      </c>
      <c r="W224" s="79">
        <v>0</v>
      </c>
      <c r="X224" s="78">
        <f t="shared" si="57"/>
        <v>4297.29</v>
      </c>
    </row>
    <row r="225" spans="1:24" ht="12.75" hidden="1" outlineLevel="1">
      <c r="A225" s="78" t="s">
        <v>2220</v>
      </c>
      <c r="C225" s="79" t="s">
        <v>2221</v>
      </c>
      <c r="D225" s="79" t="s">
        <v>2222</v>
      </c>
      <c r="E225" s="78">
        <v>0</v>
      </c>
      <c r="F225" s="78">
        <v>485235.11</v>
      </c>
      <c r="G225" s="135">
        <f t="shared" si="51"/>
        <v>485235.11</v>
      </c>
      <c r="H225" s="136">
        <v>0</v>
      </c>
      <c r="I225" s="136">
        <v>0</v>
      </c>
      <c r="J225" s="136">
        <v>0</v>
      </c>
      <c r="K225" s="136">
        <f t="shared" si="52"/>
        <v>0</v>
      </c>
      <c r="L225" s="136">
        <v>0</v>
      </c>
      <c r="M225" s="136">
        <v>0</v>
      </c>
      <c r="N225" s="136">
        <f t="shared" si="53"/>
        <v>0</v>
      </c>
      <c r="O225" s="135">
        <v>0</v>
      </c>
      <c r="P225" s="135">
        <v>0</v>
      </c>
      <c r="Q225" s="135">
        <v>0</v>
      </c>
      <c r="R225" s="135">
        <v>0</v>
      </c>
      <c r="S225" s="135">
        <f t="shared" si="54"/>
        <v>0</v>
      </c>
      <c r="T225" s="135">
        <f t="shared" si="55"/>
        <v>485235.11</v>
      </c>
      <c r="U225" s="78">
        <v>0</v>
      </c>
      <c r="V225" s="78">
        <f t="shared" si="56"/>
        <v>485235.11</v>
      </c>
      <c r="W225" s="79">
        <v>0</v>
      </c>
      <c r="X225" s="78">
        <f t="shared" si="57"/>
        <v>485235.11</v>
      </c>
    </row>
    <row r="226" spans="1:24" ht="12.75" hidden="1" outlineLevel="1">
      <c r="A226" s="78" t="s">
        <v>2223</v>
      </c>
      <c r="C226" s="79" t="s">
        <v>2224</v>
      </c>
      <c r="D226" s="79" t="s">
        <v>2225</v>
      </c>
      <c r="E226" s="78">
        <v>0</v>
      </c>
      <c r="F226" s="78">
        <v>34245.03</v>
      </c>
      <c r="G226" s="135">
        <f t="shared" si="51"/>
        <v>34245.03</v>
      </c>
      <c r="H226" s="136">
        <v>0</v>
      </c>
      <c r="I226" s="136">
        <v>0</v>
      </c>
      <c r="J226" s="136">
        <v>0</v>
      </c>
      <c r="K226" s="136">
        <f t="shared" si="52"/>
        <v>0</v>
      </c>
      <c r="L226" s="136">
        <v>0</v>
      </c>
      <c r="M226" s="136">
        <v>0</v>
      </c>
      <c r="N226" s="136">
        <f t="shared" si="53"/>
        <v>0</v>
      </c>
      <c r="O226" s="135">
        <v>0</v>
      </c>
      <c r="P226" s="135">
        <v>0</v>
      </c>
      <c r="Q226" s="135">
        <v>0</v>
      </c>
      <c r="R226" s="135">
        <v>0</v>
      </c>
      <c r="S226" s="135">
        <f t="shared" si="54"/>
        <v>0</v>
      </c>
      <c r="T226" s="135">
        <f t="shared" si="55"/>
        <v>34245.03</v>
      </c>
      <c r="U226" s="78">
        <v>0</v>
      </c>
      <c r="V226" s="78">
        <f t="shared" si="56"/>
        <v>34245.03</v>
      </c>
      <c r="W226" s="79">
        <v>0</v>
      </c>
      <c r="X226" s="78">
        <f t="shared" si="57"/>
        <v>34245.03</v>
      </c>
    </row>
    <row r="227" spans="1:24" ht="12.75" hidden="1" outlineLevel="1">
      <c r="A227" s="78" t="s">
        <v>2226</v>
      </c>
      <c r="C227" s="79" t="s">
        <v>2227</v>
      </c>
      <c r="D227" s="79" t="s">
        <v>2228</v>
      </c>
      <c r="E227" s="78">
        <v>0</v>
      </c>
      <c r="F227" s="78">
        <v>10641.8</v>
      </c>
      <c r="G227" s="135">
        <f t="shared" si="51"/>
        <v>10641.8</v>
      </c>
      <c r="H227" s="136">
        <v>0</v>
      </c>
      <c r="I227" s="136">
        <v>0</v>
      </c>
      <c r="J227" s="136">
        <v>0</v>
      </c>
      <c r="K227" s="136">
        <f t="shared" si="52"/>
        <v>0</v>
      </c>
      <c r="L227" s="136">
        <v>0</v>
      </c>
      <c r="M227" s="136">
        <v>0</v>
      </c>
      <c r="N227" s="136">
        <f t="shared" si="53"/>
        <v>0</v>
      </c>
      <c r="O227" s="135">
        <v>0</v>
      </c>
      <c r="P227" s="135">
        <v>0</v>
      </c>
      <c r="Q227" s="135">
        <v>0</v>
      </c>
      <c r="R227" s="135">
        <v>0</v>
      </c>
      <c r="S227" s="135">
        <f t="shared" si="54"/>
        <v>0</v>
      </c>
      <c r="T227" s="135">
        <f t="shared" si="55"/>
        <v>10641.8</v>
      </c>
      <c r="U227" s="78">
        <v>0</v>
      </c>
      <c r="V227" s="78">
        <f t="shared" si="56"/>
        <v>10641.8</v>
      </c>
      <c r="W227" s="79">
        <v>0</v>
      </c>
      <c r="X227" s="78">
        <f t="shared" si="57"/>
        <v>10641.8</v>
      </c>
    </row>
    <row r="228" spans="1:24" ht="12.75" hidden="1" outlineLevel="1">
      <c r="A228" s="78" t="s">
        <v>2229</v>
      </c>
      <c r="C228" s="79" t="s">
        <v>2230</v>
      </c>
      <c r="D228" s="79" t="s">
        <v>2231</v>
      </c>
      <c r="E228" s="78">
        <v>0</v>
      </c>
      <c r="F228" s="78">
        <v>-653289.01</v>
      </c>
      <c r="G228" s="135">
        <f t="shared" si="51"/>
        <v>-653289.01</v>
      </c>
      <c r="H228" s="136">
        <v>0</v>
      </c>
      <c r="I228" s="136">
        <v>0</v>
      </c>
      <c r="J228" s="136">
        <v>0</v>
      </c>
      <c r="K228" s="136">
        <f t="shared" si="52"/>
        <v>0</v>
      </c>
      <c r="L228" s="136">
        <v>0</v>
      </c>
      <c r="M228" s="136">
        <v>0</v>
      </c>
      <c r="N228" s="136">
        <f t="shared" si="53"/>
        <v>0</v>
      </c>
      <c r="O228" s="135">
        <v>0</v>
      </c>
      <c r="P228" s="135">
        <v>0</v>
      </c>
      <c r="Q228" s="135">
        <v>0</v>
      </c>
      <c r="R228" s="135">
        <v>0</v>
      </c>
      <c r="S228" s="135">
        <f t="shared" si="54"/>
        <v>0</v>
      </c>
      <c r="T228" s="135">
        <f t="shared" si="55"/>
        <v>-653289.01</v>
      </c>
      <c r="U228" s="78">
        <v>0</v>
      </c>
      <c r="V228" s="78">
        <f t="shared" si="56"/>
        <v>-653289.01</v>
      </c>
      <c r="W228" s="79">
        <v>0</v>
      </c>
      <c r="X228" s="78">
        <f t="shared" si="57"/>
        <v>-653289.01</v>
      </c>
    </row>
    <row r="229" spans="1:24" ht="12.75" hidden="1" outlineLevel="1">
      <c r="A229" s="78" t="s">
        <v>2232</v>
      </c>
      <c r="C229" s="79" t="s">
        <v>2233</v>
      </c>
      <c r="D229" s="79" t="s">
        <v>2234</v>
      </c>
      <c r="E229" s="78">
        <v>0</v>
      </c>
      <c r="F229" s="78">
        <v>768664.86</v>
      </c>
      <c r="G229" s="135">
        <f t="shared" si="51"/>
        <v>768664.86</v>
      </c>
      <c r="H229" s="136">
        <v>401678.04</v>
      </c>
      <c r="I229" s="136">
        <v>0</v>
      </c>
      <c r="J229" s="136">
        <v>0</v>
      </c>
      <c r="K229" s="136">
        <f t="shared" si="52"/>
        <v>0</v>
      </c>
      <c r="L229" s="136">
        <v>0</v>
      </c>
      <c r="M229" s="136">
        <v>0</v>
      </c>
      <c r="N229" s="136">
        <f t="shared" si="53"/>
        <v>0</v>
      </c>
      <c r="O229" s="135">
        <v>319.36</v>
      </c>
      <c r="P229" s="135">
        <v>0</v>
      </c>
      <c r="Q229" s="135">
        <v>0</v>
      </c>
      <c r="R229" s="135">
        <v>0</v>
      </c>
      <c r="S229" s="135">
        <f t="shared" si="54"/>
        <v>319.36</v>
      </c>
      <c r="T229" s="135">
        <f t="shared" si="55"/>
        <v>1170662.26</v>
      </c>
      <c r="U229" s="78">
        <v>0</v>
      </c>
      <c r="V229" s="78">
        <f t="shared" si="56"/>
        <v>1170662.26</v>
      </c>
      <c r="W229" s="79">
        <v>-31711.65</v>
      </c>
      <c r="X229" s="78">
        <f t="shared" si="57"/>
        <v>1138950.61</v>
      </c>
    </row>
    <row r="230" spans="1:24" ht="12.75" hidden="1" outlineLevel="1">
      <c r="A230" s="78" t="s">
        <v>2235</v>
      </c>
      <c r="C230" s="79" t="s">
        <v>2236</v>
      </c>
      <c r="D230" s="79" t="s">
        <v>2237</v>
      </c>
      <c r="E230" s="78">
        <v>0</v>
      </c>
      <c r="F230" s="78">
        <v>7396855.919999999</v>
      </c>
      <c r="G230" s="135">
        <f aca="true" t="shared" si="58" ref="G230:G293">E230+F230</f>
        <v>7396855.919999999</v>
      </c>
      <c r="H230" s="136">
        <v>4515736.97</v>
      </c>
      <c r="I230" s="136">
        <v>0</v>
      </c>
      <c r="J230" s="136">
        <v>0</v>
      </c>
      <c r="K230" s="136">
        <f aca="true" t="shared" si="59" ref="K230:K293">J230+I230</f>
        <v>0</v>
      </c>
      <c r="L230" s="136">
        <v>0</v>
      </c>
      <c r="M230" s="136">
        <v>330.01</v>
      </c>
      <c r="N230" s="136">
        <f aca="true" t="shared" si="60" ref="N230:N293">L230+M230</f>
        <v>330.01</v>
      </c>
      <c r="O230" s="135">
        <v>400.15</v>
      </c>
      <c r="P230" s="135">
        <v>945.26</v>
      </c>
      <c r="Q230" s="135">
        <v>0</v>
      </c>
      <c r="R230" s="135">
        <v>0</v>
      </c>
      <c r="S230" s="135">
        <f aca="true" t="shared" si="61" ref="S230:S293">O230+P230+Q230+R230</f>
        <v>1345.4099999999999</v>
      </c>
      <c r="T230" s="135">
        <f aca="true" t="shared" si="62" ref="T230:T293">G230+H230+K230+N230+S230</f>
        <v>11914268.309999999</v>
      </c>
      <c r="U230" s="78">
        <v>1594.85</v>
      </c>
      <c r="V230" s="78">
        <f aca="true" t="shared" si="63" ref="V230:V293">T230+U230</f>
        <v>11915863.159999998</v>
      </c>
      <c r="W230" s="79">
        <v>163590.52</v>
      </c>
      <c r="X230" s="78">
        <f aca="true" t="shared" si="64" ref="X230:X293">V230+W230</f>
        <v>12079453.679999998</v>
      </c>
    </row>
    <row r="231" spans="1:24" ht="12.75" hidden="1" outlineLevel="1">
      <c r="A231" s="78" t="s">
        <v>2238</v>
      </c>
      <c r="C231" s="79" t="s">
        <v>2239</v>
      </c>
      <c r="D231" s="79" t="s">
        <v>2240</v>
      </c>
      <c r="E231" s="78">
        <v>0</v>
      </c>
      <c r="F231" s="78">
        <v>1511955.54</v>
      </c>
      <c r="G231" s="135">
        <f t="shared" si="58"/>
        <v>1511955.54</v>
      </c>
      <c r="H231" s="136">
        <v>1139990.66</v>
      </c>
      <c r="I231" s="136">
        <v>0</v>
      </c>
      <c r="J231" s="136">
        <v>0</v>
      </c>
      <c r="K231" s="136">
        <f t="shared" si="59"/>
        <v>0</v>
      </c>
      <c r="L231" s="136">
        <v>0</v>
      </c>
      <c r="M231" s="136">
        <v>0</v>
      </c>
      <c r="N231" s="136">
        <f t="shared" si="60"/>
        <v>0</v>
      </c>
      <c r="O231" s="135">
        <v>20</v>
      </c>
      <c r="P231" s="135">
        <v>17.08</v>
      </c>
      <c r="Q231" s="135">
        <v>0</v>
      </c>
      <c r="R231" s="135">
        <v>0</v>
      </c>
      <c r="S231" s="135">
        <f t="shared" si="61"/>
        <v>37.08</v>
      </c>
      <c r="T231" s="135">
        <f t="shared" si="62"/>
        <v>2651983.2800000003</v>
      </c>
      <c r="U231" s="78">
        <v>103.12</v>
      </c>
      <c r="V231" s="78">
        <f t="shared" si="63"/>
        <v>2652086.4000000004</v>
      </c>
      <c r="W231" s="79">
        <v>21600.82</v>
      </c>
      <c r="X231" s="78">
        <f t="shared" si="64"/>
        <v>2673687.22</v>
      </c>
    </row>
    <row r="232" spans="1:24" ht="12.75" hidden="1" outlineLevel="1">
      <c r="A232" s="78" t="s">
        <v>2241</v>
      </c>
      <c r="C232" s="79" t="s">
        <v>2242</v>
      </c>
      <c r="D232" s="79" t="s">
        <v>2243</v>
      </c>
      <c r="E232" s="78">
        <v>0</v>
      </c>
      <c r="F232" s="78">
        <v>3107137.2</v>
      </c>
      <c r="G232" s="135">
        <f t="shared" si="58"/>
        <v>3107137.2</v>
      </c>
      <c r="H232" s="136">
        <v>2581546.15</v>
      </c>
      <c r="I232" s="136">
        <v>0</v>
      </c>
      <c r="J232" s="136">
        <v>0</v>
      </c>
      <c r="K232" s="136">
        <f t="shared" si="59"/>
        <v>0</v>
      </c>
      <c r="L232" s="136">
        <v>0</v>
      </c>
      <c r="M232" s="136">
        <v>0</v>
      </c>
      <c r="N232" s="136">
        <f t="shared" si="60"/>
        <v>0</v>
      </c>
      <c r="O232" s="135">
        <v>0</v>
      </c>
      <c r="P232" s="135">
        <v>3762.35</v>
      </c>
      <c r="Q232" s="135">
        <v>0</v>
      </c>
      <c r="R232" s="135">
        <v>0</v>
      </c>
      <c r="S232" s="135">
        <f t="shared" si="61"/>
        <v>3762.35</v>
      </c>
      <c r="T232" s="135">
        <f t="shared" si="62"/>
        <v>5692445.699999999</v>
      </c>
      <c r="U232" s="78">
        <v>0</v>
      </c>
      <c r="V232" s="78">
        <f t="shared" si="63"/>
        <v>5692445.699999999</v>
      </c>
      <c r="W232" s="79">
        <v>91242.34</v>
      </c>
      <c r="X232" s="78">
        <f t="shared" si="64"/>
        <v>5783688.039999999</v>
      </c>
    </row>
    <row r="233" spans="1:24" ht="12.75" hidden="1" outlineLevel="1">
      <c r="A233" s="78" t="s">
        <v>2244</v>
      </c>
      <c r="C233" s="79" t="s">
        <v>2245</v>
      </c>
      <c r="D233" s="79" t="s">
        <v>2246</v>
      </c>
      <c r="E233" s="78">
        <v>0</v>
      </c>
      <c r="F233" s="78">
        <v>1726663.45</v>
      </c>
      <c r="G233" s="135">
        <f t="shared" si="58"/>
        <v>1726663.45</v>
      </c>
      <c r="H233" s="136">
        <v>1244788.64</v>
      </c>
      <c r="I233" s="136">
        <v>0</v>
      </c>
      <c r="J233" s="136">
        <v>0</v>
      </c>
      <c r="K233" s="136">
        <f t="shared" si="59"/>
        <v>0</v>
      </c>
      <c r="L233" s="136">
        <v>0</v>
      </c>
      <c r="M233" s="136">
        <v>0</v>
      </c>
      <c r="N233" s="136">
        <f t="shared" si="60"/>
        <v>0</v>
      </c>
      <c r="O233" s="135">
        <v>0</v>
      </c>
      <c r="P233" s="135">
        <v>0</v>
      </c>
      <c r="Q233" s="135">
        <v>0</v>
      </c>
      <c r="R233" s="135">
        <v>0</v>
      </c>
      <c r="S233" s="135">
        <f t="shared" si="61"/>
        <v>0</v>
      </c>
      <c r="T233" s="135">
        <f t="shared" si="62"/>
        <v>2971452.09</v>
      </c>
      <c r="U233" s="78">
        <v>0</v>
      </c>
      <c r="V233" s="78">
        <f t="shared" si="63"/>
        <v>2971452.09</v>
      </c>
      <c r="W233" s="79">
        <v>89694</v>
      </c>
      <c r="X233" s="78">
        <f t="shared" si="64"/>
        <v>3061146.09</v>
      </c>
    </row>
    <row r="234" spans="1:24" ht="12.75" hidden="1" outlineLevel="1">
      <c r="A234" s="78" t="s">
        <v>2247</v>
      </c>
      <c r="C234" s="79" t="s">
        <v>2248</v>
      </c>
      <c r="D234" s="79" t="s">
        <v>2249</v>
      </c>
      <c r="E234" s="78">
        <v>937.22</v>
      </c>
      <c r="F234" s="78">
        <v>438968.2</v>
      </c>
      <c r="G234" s="135">
        <f t="shared" si="58"/>
        <v>439905.42</v>
      </c>
      <c r="H234" s="136">
        <v>22251.1</v>
      </c>
      <c r="I234" s="136">
        <v>0</v>
      </c>
      <c r="J234" s="136">
        <v>0</v>
      </c>
      <c r="K234" s="136">
        <f t="shared" si="59"/>
        <v>0</v>
      </c>
      <c r="L234" s="136">
        <v>0</v>
      </c>
      <c r="M234" s="136">
        <v>0</v>
      </c>
      <c r="N234" s="136">
        <f t="shared" si="60"/>
        <v>0</v>
      </c>
      <c r="O234" s="135">
        <v>0</v>
      </c>
      <c r="P234" s="135">
        <v>0</v>
      </c>
      <c r="Q234" s="135">
        <v>0</v>
      </c>
      <c r="R234" s="135">
        <v>0</v>
      </c>
      <c r="S234" s="135">
        <f t="shared" si="61"/>
        <v>0</v>
      </c>
      <c r="T234" s="135">
        <f t="shared" si="62"/>
        <v>462156.51999999996</v>
      </c>
      <c r="U234" s="78">
        <v>0</v>
      </c>
      <c r="V234" s="78">
        <f t="shared" si="63"/>
        <v>462156.51999999996</v>
      </c>
      <c r="W234" s="79">
        <v>-1137.19</v>
      </c>
      <c r="X234" s="78">
        <f t="shared" si="64"/>
        <v>461019.32999999996</v>
      </c>
    </row>
    <row r="235" spans="1:24" ht="12.75" hidden="1" outlineLevel="1">
      <c r="A235" s="78" t="s">
        <v>2250</v>
      </c>
      <c r="C235" s="79" t="s">
        <v>2251</v>
      </c>
      <c r="D235" s="79" t="s">
        <v>2252</v>
      </c>
      <c r="E235" s="78">
        <v>0</v>
      </c>
      <c r="F235" s="78">
        <v>828440.61</v>
      </c>
      <c r="G235" s="135">
        <f t="shared" si="58"/>
        <v>828440.61</v>
      </c>
      <c r="H235" s="136">
        <v>16560.8</v>
      </c>
      <c r="I235" s="136">
        <v>0</v>
      </c>
      <c r="J235" s="136">
        <v>0</v>
      </c>
      <c r="K235" s="136">
        <f t="shared" si="59"/>
        <v>0</v>
      </c>
      <c r="L235" s="136">
        <v>0</v>
      </c>
      <c r="M235" s="136">
        <v>0</v>
      </c>
      <c r="N235" s="136">
        <f t="shared" si="60"/>
        <v>0</v>
      </c>
      <c r="O235" s="135">
        <v>0</v>
      </c>
      <c r="P235" s="135">
        <v>0</v>
      </c>
      <c r="Q235" s="135">
        <v>0</v>
      </c>
      <c r="R235" s="135">
        <v>0</v>
      </c>
      <c r="S235" s="135">
        <f t="shared" si="61"/>
        <v>0</v>
      </c>
      <c r="T235" s="135">
        <f t="shared" si="62"/>
        <v>845001.41</v>
      </c>
      <c r="U235" s="78">
        <v>0</v>
      </c>
      <c r="V235" s="78">
        <f t="shared" si="63"/>
        <v>845001.41</v>
      </c>
      <c r="W235" s="79">
        <v>0</v>
      </c>
      <c r="X235" s="78">
        <f t="shared" si="64"/>
        <v>845001.41</v>
      </c>
    </row>
    <row r="236" spans="1:24" ht="12.75" hidden="1" outlineLevel="1">
      <c r="A236" s="78" t="s">
        <v>2253</v>
      </c>
      <c r="C236" s="79" t="s">
        <v>2254</v>
      </c>
      <c r="D236" s="79" t="s">
        <v>2255</v>
      </c>
      <c r="E236" s="78">
        <v>0</v>
      </c>
      <c r="F236" s="78">
        <v>95417.22</v>
      </c>
      <c r="G236" s="135">
        <f t="shared" si="58"/>
        <v>95417.22</v>
      </c>
      <c r="H236" s="136">
        <v>10900.76</v>
      </c>
      <c r="I236" s="136">
        <v>0</v>
      </c>
      <c r="J236" s="136">
        <v>0</v>
      </c>
      <c r="K236" s="136">
        <f t="shared" si="59"/>
        <v>0</v>
      </c>
      <c r="L236" s="136">
        <v>0</v>
      </c>
      <c r="M236" s="136">
        <v>0</v>
      </c>
      <c r="N236" s="136">
        <f t="shared" si="60"/>
        <v>0</v>
      </c>
      <c r="O236" s="135">
        <v>0</v>
      </c>
      <c r="P236" s="135">
        <v>0</v>
      </c>
      <c r="Q236" s="135">
        <v>0</v>
      </c>
      <c r="R236" s="135">
        <v>0</v>
      </c>
      <c r="S236" s="135">
        <f t="shared" si="61"/>
        <v>0</v>
      </c>
      <c r="T236" s="135">
        <f t="shared" si="62"/>
        <v>106317.98</v>
      </c>
      <c r="U236" s="78">
        <v>0</v>
      </c>
      <c r="V236" s="78">
        <f t="shared" si="63"/>
        <v>106317.98</v>
      </c>
      <c r="W236" s="79">
        <v>0</v>
      </c>
      <c r="X236" s="78">
        <f t="shared" si="64"/>
        <v>106317.98</v>
      </c>
    </row>
    <row r="237" spans="1:24" ht="12.75" hidden="1" outlineLevel="1">
      <c r="A237" s="78" t="s">
        <v>2256</v>
      </c>
      <c r="C237" s="79" t="s">
        <v>2257</v>
      </c>
      <c r="D237" s="79" t="s">
        <v>2258</v>
      </c>
      <c r="E237" s="78">
        <v>0</v>
      </c>
      <c r="F237" s="78">
        <v>1687449.93</v>
      </c>
      <c r="G237" s="135">
        <f t="shared" si="58"/>
        <v>1687449.93</v>
      </c>
      <c r="H237" s="136">
        <v>15604.89</v>
      </c>
      <c r="I237" s="136">
        <v>0</v>
      </c>
      <c r="J237" s="136">
        <v>0</v>
      </c>
      <c r="K237" s="136">
        <f t="shared" si="59"/>
        <v>0</v>
      </c>
      <c r="L237" s="136">
        <v>0</v>
      </c>
      <c r="M237" s="136">
        <v>0</v>
      </c>
      <c r="N237" s="136">
        <f t="shared" si="60"/>
        <v>0</v>
      </c>
      <c r="O237" s="135">
        <v>0</v>
      </c>
      <c r="P237" s="135">
        <v>0</v>
      </c>
      <c r="Q237" s="135">
        <v>0</v>
      </c>
      <c r="R237" s="135">
        <v>0</v>
      </c>
      <c r="S237" s="135">
        <f t="shared" si="61"/>
        <v>0</v>
      </c>
      <c r="T237" s="135">
        <f t="shared" si="62"/>
        <v>1703054.8199999998</v>
      </c>
      <c r="U237" s="78">
        <v>0</v>
      </c>
      <c r="V237" s="78">
        <f t="shared" si="63"/>
        <v>1703054.8199999998</v>
      </c>
      <c r="W237" s="79">
        <v>10169.9</v>
      </c>
      <c r="X237" s="78">
        <f t="shared" si="64"/>
        <v>1713224.7199999997</v>
      </c>
    </row>
    <row r="238" spans="1:24" ht="12.75" hidden="1" outlineLevel="1">
      <c r="A238" s="78" t="s">
        <v>2259</v>
      </c>
      <c r="C238" s="79" t="s">
        <v>2260</v>
      </c>
      <c r="D238" s="79" t="s">
        <v>2261</v>
      </c>
      <c r="E238" s="78">
        <v>0</v>
      </c>
      <c r="F238" s="78">
        <v>496457.01</v>
      </c>
      <c r="G238" s="135">
        <f t="shared" si="58"/>
        <v>496457.01</v>
      </c>
      <c r="H238" s="136">
        <v>0</v>
      </c>
      <c r="I238" s="136">
        <v>0</v>
      </c>
      <c r="J238" s="136">
        <v>0</v>
      </c>
      <c r="K238" s="136">
        <f t="shared" si="59"/>
        <v>0</v>
      </c>
      <c r="L238" s="136">
        <v>0</v>
      </c>
      <c r="M238" s="136">
        <v>0</v>
      </c>
      <c r="N238" s="136">
        <f t="shared" si="60"/>
        <v>0</v>
      </c>
      <c r="O238" s="135">
        <v>0</v>
      </c>
      <c r="P238" s="135">
        <v>0</v>
      </c>
      <c r="Q238" s="135">
        <v>0</v>
      </c>
      <c r="R238" s="135">
        <v>0</v>
      </c>
      <c r="S238" s="135">
        <f t="shared" si="61"/>
        <v>0</v>
      </c>
      <c r="T238" s="135">
        <f t="shared" si="62"/>
        <v>496457.01</v>
      </c>
      <c r="U238" s="78">
        <v>0</v>
      </c>
      <c r="V238" s="78">
        <f t="shared" si="63"/>
        <v>496457.01</v>
      </c>
      <c r="W238" s="79">
        <v>0</v>
      </c>
      <c r="X238" s="78">
        <f t="shared" si="64"/>
        <v>496457.01</v>
      </c>
    </row>
    <row r="239" spans="1:24" ht="12.75" hidden="1" outlineLevel="1">
      <c r="A239" s="78" t="s">
        <v>2262</v>
      </c>
      <c r="C239" s="79" t="s">
        <v>2263</v>
      </c>
      <c r="D239" s="79" t="s">
        <v>2264</v>
      </c>
      <c r="E239" s="78">
        <v>0</v>
      </c>
      <c r="F239" s="78">
        <v>884103.63</v>
      </c>
      <c r="G239" s="135">
        <f t="shared" si="58"/>
        <v>884103.63</v>
      </c>
      <c r="H239" s="136">
        <v>6564.62</v>
      </c>
      <c r="I239" s="136">
        <v>0</v>
      </c>
      <c r="J239" s="136">
        <v>0</v>
      </c>
      <c r="K239" s="136">
        <f t="shared" si="59"/>
        <v>0</v>
      </c>
      <c r="L239" s="136">
        <v>0</v>
      </c>
      <c r="M239" s="136">
        <v>0</v>
      </c>
      <c r="N239" s="136">
        <f t="shared" si="60"/>
        <v>0</v>
      </c>
      <c r="O239" s="135">
        <v>0</v>
      </c>
      <c r="P239" s="135">
        <v>0</v>
      </c>
      <c r="Q239" s="135">
        <v>0</v>
      </c>
      <c r="R239" s="135">
        <v>0</v>
      </c>
      <c r="S239" s="135">
        <f t="shared" si="61"/>
        <v>0</v>
      </c>
      <c r="T239" s="135">
        <f t="shared" si="62"/>
        <v>890668.25</v>
      </c>
      <c r="U239" s="78">
        <v>0</v>
      </c>
      <c r="V239" s="78">
        <f t="shared" si="63"/>
        <v>890668.25</v>
      </c>
      <c r="W239" s="79">
        <v>0</v>
      </c>
      <c r="X239" s="78">
        <f t="shared" si="64"/>
        <v>890668.25</v>
      </c>
    </row>
    <row r="240" spans="1:24" ht="12.75" hidden="1" outlineLevel="1">
      <c r="A240" s="78" t="s">
        <v>2265</v>
      </c>
      <c r="C240" s="79" t="s">
        <v>2266</v>
      </c>
      <c r="D240" s="79" t="s">
        <v>2267</v>
      </c>
      <c r="E240" s="78">
        <v>0</v>
      </c>
      <c r="F240" s="78">
        <v>35562.49</v>
      </c>
      <c r="G240" s="135">
        <f t="shared" si="58"/>
        <v>35562.49</v>
      </c>
      <c r="H240" s="136">
        <v>71091.51</v>
      </c>
      <c r="I240" s="136">
        <v>0</v>
      </c>
      <c r="J240" s="136">
        <v>0</v>
      </c>
      <c r="K240" s="136">
        <f t="shared" si="59"/>
        <v>0</v>
      </c>
      <c r="L240" s="136">
        <v>0</v>
      </c>
      <c r="M240" s="136">
        <v>0</v>
      </c>
      <c r="N240" s="136">
        <f t="shared" si="60"/>
        <v>0</v>
      </c>
      <c r="O240" s="135">
        <v>0</v>
      </c>
      <c r="P240" s="135">
        <v>0</v>
      </c>
      <c r="Q240" s="135">
        <v>0</v>
      </c>
      <c r="R240" s="135">
        <v>0</v>
      </c>
      <c r="S240" s="135">
        <f t="shared" si="61"/>
        <v>0</v>
      </c>
      <c r="T240" s="135">
        <f t="shared" si="62"/>
        <v>106654</v>
      </c>
      <c r="U240" s="78">
        <v>0</v>
      </c>
      <c r="V240" s="78">
        <f t="shared" si="63"/>
        <v>106654</v>
      </c>
      <c r="W240" s="79">
        <v>0</v>
      </c>
      <c r="X240" s="78">
        <f t="shared" si="64"/>
        <v>106654</v>
      </c>
    </row>
    <row r="241" spans="1:24" ht="12.75" hidden="1" outlineLevel="1">
      <c r="A241" s="78" t="s">
        <v>2268</v>
      </c>
      <c r="C241" s="79" t="s">
        <v>2269</v>
      </c>
      <c r="D241" s="79" t="s">
        <v>2270</v>
      </c>
      <c r="E241" s="78">
        <v>0</v>
      </c>
      <c r="F241" s="78">
        <v>71420.87</v>
      </c>
      <c r="G241" s="135">
        <f t="shared" si="58"/>
        <v>71420.87</v>
      </c>
      <c r="H241" s="136">
        <v>29795.42</v>
      </c>
      <c r="I241" s="136">
        <v>0</v>
      </c>
      <c r="J241" s="136">
        <v>0</v>
      </c>
      <c r="K241" s="136">
        <f t="shared" si="59"/>
        <v>0</v>
      </c>
      <c r="L241" s="136">
        <v>0</v>
      </c>
      <c r="M241" s="136">
        <v>0</v>
      </c>
      <c r="N241" s="136">
        <f t="shared" si="60"/>
        <v>0</v>
      </c>
      <c r="O241" s="135">
        <v>0</v>
      </c>
      <c r="P241" s="135">
        <v>0</v>
      </c>
      <c r="Q241" s="135">
        <v>0</v>
      </c>
      <c r="R241" s="135">
        <v>0</v>
      </c>
      <c r="S241" s="135">
        <f t="shared" si="61"/>
        <v>0</v>
      </c>
      <c r="T241" s="135">
        <f t="shared" si="62"/>
        <v>101216.29</v>
      </c>
      <c r="U241" s="78">
        <v>0</v>
      </c>
      <c r="V241" s="78">
        <f t="shared" si="63"/>
        <v>101216.29</v>
      </c>
      <c r="W241" s="79">
        <v>23863.96</v>
      </c>
      <c r="X241" s="78">
        <f t="shared" si="64"/>
        <v>125080.25</v>
      </c>
    </row>
    <row r="242" spans="1:24" ht="12.75" hidden="1" outlineLevel="1">
      <c r="A242" s="78" t="s">
        <v>2271</v>
      </c>
      <c r="C242" s="79" t="s">
        <v>2272</v>
      </c>
      <c r="D242" s="79" t="s">
        <v>2273</v>
      </c>
      <c r="E242" s="78">
        <v>0</v>
      </c>
      <c r="F242" s="78">
        <v>281735.41</v>
      </c>
      <c r="G242" s="135">
        <f t="shared" si="58"/>
        <v>281735.41</v>
      </c>
      <c r="H242" s="136">
        <v>222495.43</v>
      </c>
      <c r="I242" s="136">
        <v>0</v>
      </c>
      <c r="J242" s="136">
        <v>0</v>
      </c>
      <c r="K242" s="136">
        <f t="shared" si="59"/>
        <v>0</v>
      </c>
      <c r="L242" s="136">
        <v>0</v>
      </c>
      <c r="M242" s="136">
        <v>0</v>
      </c>
      <c r="N242" s="136">
        <f t="shared" si="60"/>
        <v>0</v>
      </c>
      <c r="O242" s="135">
        <v>105</v>
      </c>
      <c r="P242" s="135">
        <v>35</v>
      </c>
      <c r="Q242" s="135">
        <v>0</v>
      </c>
      <c r="R242" s="135">
        <v>0</v>
      </c>
      <c r="S242" s="135">
        <f t="shared" si="61"/>
        <v>140</v>
      </c>
      <c r="T242" s="135">
        <f t="shared" si="62"/>
        <v>504370.83999999997</v>
      </c>
      <c r="U242" s="78">
        <v>0</v>
      </c>
      <c r="V242" s="78">
        <f t="shared" si="63"/>
        <v>504370.83999999997</v>
      </c>
      <c r="W242" s="79">
        <v>43814.1</v>
      </c>
      <c r="X242" s="78">
        <f t="shared" si="64"/>
        <v>548184.94</v>
      </c>
    </row>
    <row r="243" spans="1:24" ht="12.75" hidden="1" outlineLevel="1">
      <c r="A243" s="78" t="s">
        <v>2274</v>
      </c>
      <c r="C243" s="79" t="s">
        <v>2275</v>
      </c>
      <c r="D243" s="79" t="s">
        <v>2276</v>
      </c>
      <c r="E243" s="78">
        <v>0</v>
      </c>
      <c r="F243" s="78">
        <v>2582090.86</v>
      </c>
      <c r="G243" s="135">
        <f t="shared" si="58"/>
        <v>2582090.86</v>
      </c>
      <c r="H243" s="136">
        <v>914319.72</v>
      </c>
      <c r="I243" s="136">
        <v>0</v>
      </c>
      <c r="J243" s="136">
        <v>0</v>
      </c>
      <c r="K243" s="136">
        <f t="shared" si="59"/>
        <v>0</v>
      </c>
      <c r="L243" s="136">
        <v>0</v>
      </c>
      <c r="M243" s="136">
        <v>0</v>
      </c>
      <c r="N243" s="136">
        <f t="shared" si="60"/>
        <v>0</v>
      </c>
      <c r="O243" s="135">
        <v>3104.44</v>
      </c>
      <c r="P243" s="135">
        <v>21.25</v>
      </c>
      <c r="Q243" s="135">
        <v>0</v>
      </c>
      <c r="R243" s="135">
        <v>0</v>
      </c>
      <c r="S243" s="135">
        <f t="shared" si="61"/>
        <v>3125.69</v>
      </c>
      <c r="T243" s="135">
        <f t="shared" si="62"/>
        <v>3499536.27</v>
      </c>
      <c r="U243" s="78">
        <v>0</v>
      </c>
      <c r="V243" s="78">
        <f t="shared" si="63"/>
        <v>3499536.27</v>
      </c>
      <c r="W243" s="79">
        <v>168368.38</v>
      </c>
      <c r="X243" s="78">
        <f t="shared" si="64"/>
        <v>3667904.65</v>
      </c>
    </row>
    <row r="244" spans="1:24" ht="12.75" hidden="1" outlineLevel="1">
      <c r="A244" s="78" t="s">
        <v>2277</v>
      </c>
      <c r="C244" s="79" t="s">
        <v>2278</v>
      </c>
      <c r="D244" s="79" t="s">
        <v>2279</v>
      </c>
      <c r="E244" s="78">
        <v>0</v>
      </c>
      <c r="F244" s="78">
        <v>611053.22</v>
      </c>
      <c r="G244" s="135">
        <f t="shared" si="58"/>
        <v>611053.22</v>
      </c>
      <c r="H244" s="136">
        <v>173733.47</v>
      </c>
      <c r="I244" s="136">
        <v>0</v>
      </c>
      <c r="J244" s="136">
        <v>-1500</v>
      </c>
      <c r="K244" s="136">
        <f t="shared" si="59"/>
        <v>-1500</v>
      </c>
      <c r="L244" s="136">
        <v>0</v>
      </c>
      <c r="M244" s="136">
        <v>0</v>
      </c>
      <c r="N244" s="136">
        <f t="shared" si="60"/>
        <v>0</v>
      </c>
      <c r="O244" s="135">
        <v>0</v>
      </c>
      <c r="P244" s="135">
        <v>0</v>
      </c>
      <c r="Q244" s="135">
        <v>0</v>
      </c>
      <c r="R244" s="135">
        <v>0</v>
      </c>
      <c r="S244" s="135">
        <f t="shared" si="61"/>
        <v>0</v>
      </c>
      <c r="T244" s="135">
        <f t="shared" si="62"/>
        <v>783286.69</v>
      </c>
      <c r="U244" s="78">
        <v>0</v>
      </c>
      <c r="V244" s="78">
        <f t="shared" si="63"/>
        <v>783286.69</v>
      </c>
      <c r="W244" s="79">
        <v>47691.07</v>
      </c>
      <c r="X244" s="78">
        <f t="shared" si="64"/>
        <v>830977.7599999999</v>
      </c>
    </row>
    <row r="245" spans="1:24" ht="12.75" hidden="1" outlineLevel="1">
      <c r="A245" s="78" t="s">
        <v>2280</v>
      </c>
      <c r="C245" s="79" t="s">
        <v>2281</v>
      </c>
      <c r="D245" s="79" t="s">
        <v>2282</v>
      </c>
      <c r="E245" s="78">
        <v>0</v>
      </c>
      <c r="F245" s="78">
        <v>299</v>
      </c>
      <c r="G245" s="135">
        <f t="shared" si="58"/>
        <v>299</v>
      </c>
      <c r="H245" s="136">
        <v>0</v>
      </c>
      <c r="I245" s="136">
        <v>0</v>
      </c>
      <c r="J245" s="136">
        <v>0</v>
      </c>
      <c r="K245" s="136">
        <f t="shared" si="59"/>
        <v>0</v>
      </c>
      <c r="L245" s="136">
        <v>0</v>
      </c>
      <c r="M245" s="136">
        <v>0</v>
      </c>
      <c r="N245" s="136">
        <f t="shared" si="60"/>
        <v>0</v>
      </c>
      <c r="O245" s="135">
        <v>0</v>
      </c>
      <c r="P245" s="135">
        <v>0</v>
      </c>
      <c r="Q245" s="135">
        <v>0</v>
      </c>
      <c r="R245" s="135">
        <v>0</v>
      </c>
      <c r="S245" s="135">
        <f t="shared" si="61"/>
        <v>0</v>
      </c>
      <c r="T245" s="135">
        <f t="shared" si="62"/>
        <v>299</v>
      </c>
      <c r="U245" s="78">
        <v>0</v>
      </c>
      <c r="V245" s="78">
        <f t="shared" si="63"/>
        <v>299</v>
      </c>
      <c r="W245" s="79">
        <v>0</v>
      </c>
      <c r="X245" s="78">
        <f t="shared" si="64"/>
        <v>299</v>
      </c>
    </row>
    <row r="246" spans="1:24" ht="12.75" hidden="1" outlineLevel="1">
      <c r="A246" s="78" t="s">
        <v>2283</v>
      </c>
      <c r="C246" s="79" t="s">
        <v>2284</v>
      </c>
      <c r="D246" s="79" t="s">
        <v>2285</v>
      </c>
      <c r="E246" s="78">
        <v>0</v>
      </c>
      <c r="F246" s="78">
        <v>503294.72</v>
      </c>
      <c r="G246" s="135">
        <f t="shared" si="58"/>
        <v>503294.72</v>
      </c>
      <c r="H246" s="136">
        <v>121974.64</v>
      </c>
      <c r="I246" s="136">
        <v>0</v>
      </c>
      <c r="J246" s="136">
        <v>0</v>
      </c>
      <c r="K246" s="136">
        <f t="shared" si="59"/>
        <v>0</v>
      </c>
      <c r="L246" s="136">
        <v>0</v>
      </c>
      <c r="M246" s="136">
        <v>0</v>
      </c>
      <c r="N246" s="136">
        <f t="shared" si="60"/>
        <v>0</v>
      </c>
      <c r="O246" s="135">
        <v>0</v>
      </c>
      <c r="P246" s="135">
        <v>0</v>
      </c>
      <c r="Q246" s="135">
        <v>0</v>
      </c>
      <c r="R246" s="135">
        <v>0</v>
      </c>
      <c r="S246" s="135">
        <f t="shared" si="61"/>
        <v>0</v>
      </c>
      <c r="T246" s="135">
        <f t="shared" si="62"/>
        <v>625269.36</v>
      </c>
      <c r="U246" s="78">
        <v>0</v>
      </c>
      <c r="V246" s="78">
        <f t="shared" si="63"/>
        <v>625269.36</v>
      </c>
      <c r="W246" s="79">
        <v>169.6</v>
      </c>
      <c r="X246" s="78">
        <f t="shared" si="64"/>
        <v>625438.96</v>
      </c>
    </row>
    <row r="247" spans="1:24" ht="12.75" hidden="1" outlineLevel="1">
      <c r="A247" s="78" t="s">
        <v>2286</v>
      </c>
      <c r="C247" s="79" t="s">
        <v>2287</v>
      </c>
      <c r="D247" s="79" t="s">
        <v>2288</v>
      </c>
      <c r="E247" s="78">
        <v>0</v>
      </c>
      <c r="F247" s="78">
        <v>746061.59</v>
      </c>
      <c r="G247" s="135">
        <f t="shared" si="58"/>
        <v>746061.59</v>
      </c>
      <c r="H247" s="136">
        <v>1092316.08</v>
      </c>
      <c r="I247" s="136">
        <v>0</v>
      </c>
      <c r="J247" s="136">
        <v>0</v>
      </c>
      <c r="K247" s="136">
        <f t="shared" si="59"/>
        <v>0</v>
      </c>
      <c r="L247" s="136">
        <v>0</v>
      </c>
      <c r="M247" s="136">
        <v>0</v>
      </c>
      <c r="N247" s="136">
        <f t="shared" si="60"/>
        <v>0</v>
      </c>
      <c r="O247" s="135">
        <v>0</v>
      </c>
      <c r="P247" s="135">
        <v>0</v>
      </c>
      <c r="Q247" s="135">
        <v>0</v>
      </c>
      <c r="R247" s="135">
        <v>0</v>
      </c>
      <c r="S247" s="135">
        <f t="shared" si="61"/>
        <v>0</v>
      </c>
      <c r="T247" s="135">
        <f t="shared" si="62"/>
        <v>1838377.67</v>
      </c>
      <c r="U247" s="78">
        <v>0</v>
      </c>
      <c r="V247" s="78">
        <f t="shared" si="63"/>
        <v>1838377.67</v>
      </c>
      <c r="W247" s="79">
        <v>892.4</v>
      </c>
      <c r="X247" s="78">
        <f t="shared" si="64"/>
        <v>1839270.0699999998</v>
      </c>
    </row>
    <row r="248" spans="1:24" ht="12.75" hidden="1" outlineLevel="1">
      <c r="A248" s="78" t="s">
        <v>2289</v>
      </c>
      <c r="C248" s="79" t="s">
        <v>2290</v>
      </c>
      <c r="D248" s="79" t="s">
        <v>2291</v>
      </c>
      <c r="E248" s="78">
        <v>0</v>
      </c>
      <c r="F248" s="78">
        <v>195019.76</v>
      </c>
      <c r="G248" s="135">
        <f t="shared" si="58"/>
        <v>195019.76</v>
      </c>
      <c r="H248" s="136">
        <v>44928.87</v>
      </c>
      <c r="I248" s="136">
        <v>0</v>
      </c>
      <c r="J248" s="136">
        <v>0</v>
      </c>
      <c r="K248" s="136">
        <f t="shared" si="59"/>
        <v>0</v>
      </c>
      <c r="L248" s="136">
        <v>0</v>
      </c>
      <c r="M248" s="136">
        <v>0</v>
      </c>
      <c r="N248" s="136">
        <f t="shared" si="60"/>
        <v>0</v>
      </c>
      <c r="O248" s="135">
        <v>0</v>
      </c>
      <c r="P248" s="135">
        <v>0</v>
      </c>
      <c r="Q248" s="135">
        <v>0</v>
      </c>
      <c r="R248" s="135">
        <v>0</v>
      </c>
      <c r="S248" s="135">
        <f t="shared" si="61"/>
        <v>0</v>
      </c>
      <c r="T248" s="135">
        <f t="shared" si="62"/>
        <v>239948.63</v>
      </c>
      <c r="U248" s="78">
        <v>0</v>
      </c>
      <c r="V248" s="78">
        <f t="shared" si="63"/>
        <v>239948.63</v>
      </c>
      <c r="W248" s="79">
        <v>2021.59</v>
      </c>
      <c r="X248" s="78">
        <f t="shared" si="64"/>
        <v>241970.22</v>
      </c>
    </row>
    <row r="249" spans="1:24" ht="12.75" hidden="1" outlineLevel="1">
      <c r="A249" s="78" t="s">
        <v>2292</v>
      </c>
      <c r="C249" s="79" t="s">
        <v>2293</v>
      </c>
      <c r="D249" s="79" t="s">
        <v>2294</v>
      </c>
      <c r="E249" s="78">
        <v>0</v>
      </c>
      <c r="F249" s="78">
        <v>10366.62</v>
      </c>
      <c r="G249" s="135">
        <f t="shared" si="58"/>
        <v>10366.62</v>
      </c>
      <c r="H249" s="136">
        <v>20112.22</v>
      </c>
      <c r="I249" s="136">
        <v>0</v>
      </c>
      <c r="J249" s="136">
        <v>0</v>
      </c>
      <c r="K249" s="136">
        <f t="shared" si="59"/>
        <v>0</v>
      </c>
      <c r="L249" s="136">
        <v>0</v>
      </c>
      <c r="M249" s="136">
        <v>0</v>
      </c>
      <c r="N249" s="136">
        <f t="shared" si="60"/>
        <v>0</v>
      </c>
      <c r="O249" s="135">
        <v>0</v>
      </c>
      <c r="P249" s="135">
        <v>0</v>
      </c>
      <c r="Q249" s="135">
        <v>0</v>
      </c>
      <c r="R249" s="135">
        <v>0</v>
      </c>
      <c r="S249" s="135">
        <f t="shared" si="61"/>
        <v>0</v>
      </c>
      <c r="T249" s="135">
        <f t="shared" si="62"/>
        <v>30478.840000000004</v>
      </c>
      <c r="U249" s="78">
        <v>0</v>
      </c>
      <c r="V249" s="78">
        <f t="shared" si="63"/>
        <v>30478.840000000004</v>
      </c>
      <c r="W249" s="79">
        <v>0</v>
      </c>
      <c r="X249" s="78">
        <f t="shared" si="64"/>
        <v>30478.840000000004</v>
      </c>
    </row>
    <row r="250" spans="1:24" ht="12.75" hidden="1" outlineLevel="1">
      <c r="A250" s="78" t="s">
        <v>2295</v>
      </c>
      <c r="C250" s="79" t="s">
        <v>2296</v>
      </c>
      <c r="D250" s="79" t="s">
        <v>2297</v>
      </c>
      <c r="E250" s="78">
        <v>0</v>
      </c>
      <c r="F250" s="78">
        <v>88781.55</v>
      </c>
      <c r="G250" s="135">
        <f t="shared" si="58"/>
        <v>88781.55</v>
      </c>
      <c r="H250" s="136">
        <v>12760.72</v>
      </c>
      <c r="I250" s="136">
        <v>0</v>
      </c>
      <c r="J250" s="136">
        <v>0</v>
      </c>
      <c r="K250" s="136">
        <f t="shared" si="59"/>
        <v>0</v>
      </c>
      <c r="L250" s="136">
        <v>0</v>
      </c>
      <c r="M250" s="136">
        <v>0</v>
      </c>
      <c r="N250" s="136">
        <f t="shared" si="60"/>
        <v>0</v>
      </c>
      <c r="O250" s="135">
        <v>0</v>
      </c>
      <c r="P250" s="135">
        <v>0</v>
      </c>
      <c r="Q250" s="135">
        <v>0</v>
      </c>
      <c r="R250" s="135">
        <v>0</v>
      </c>
      <c r="S250" s="135">
        <f t="shared" si="61"/>
        <v>0</v>
      </c>
      <c r="T250" s="135">
        <f t="shared" si="62"/>
        <v>101542.27</v>
      </c>
      <c r="U250" s="78">
        <v>0</v>
      </c>
      <c r="V250" s="78">
        <f t="shared" si="63"/>
        <v>101542.27</v>
      </c>
      <c r="W250" s="79">
        <v>625.01</v>
      </c>
      <c r="X250" s="78">
        <f t="shared" si="64"/>
        <v>102167.28</v>
      </c>
    </row>
    <row r="251" spans="1:24" ht="12.75" hidden="1" outlineLevel="1">
      <c r="A251" s="78" t="s">
        <v>2298</v>
      </c>
      <c r="C251" s="79" t="s">
        <v>2299</v>
      </c>
      <c r="D251" s="79" t="s">
        <v>2300</v>
      </c>
      <c r="E251" s="78">
        <v>0</v>
      </c>
      <c r="F251" s="78">
        <v>356086.45</v>
      </c>
      <c r="G251" s="135">
        <f t="shared" si="58"/>
        <v>356086.45</v>
      </c>
      <c r="H251" s="136">
        <v>86794.41</v>
      </c>
      <c r="I251" s="136">
        <v>0</v>
      </c>
      <c r="J251" s="136">
        <v>0</v>
      </c>
      <c r="K251" s="136">
        <f t="shared" si="59"/>
        <v>0</v>
      </c>
      <c r="L251" s="136">
        <v>0</v>
      </c>
      <c r="M251" s="136">
        <v>0</v>
      </c>
      <c r="N251" s="136">
        <f t="shared" si="60"/>
        <v>0</v>
      </c>
      <c r="O251" s="135">
        <v>0</v>
      </c>
      <c r="P251" s="135">
        <v>0</v>
      </c>
      <c r="Q251" s="135">
        <v>0</v>
      </c>
      <c r="R251" s="135">
        <v>0</v>
      </c>
      <c r="S251" s="135">
        <f t="shared" si="61"/>
        <v>0</v>
      </c>
      <c r="T251" s="135">
        <f t="shared" si="62"/>
        <v>442880.86</v>
      </c>
      <c r="U251" s="78">
        <v>0</v>
      </c>
      <c r="V251" s="78">
        <f t="shared" si="63"/>
        <v>442880.86</v>
      </c>
      <c r="W251" s="79">
        <v>10342.35</v>
      </c>
      <c r="X251" s="78">
        <f t="shared" si="64"/>
        <v>453223.20999999996</v>
      </c>
    </row>
    <row r="252" spans="1:24" ht="12.75" hidden="1" outlineLevel="1">
      <c r="A252" s="78" t="s">
        <v>2301</v>
      </c>
      <c r="C252" s="79" t="s">
        <v>2302</v>
      </c>
      <c r="D252" s="79" t="s">
        <v>2303</v>
      </c>
      <c r="E252" s="78">
        <v>0</v>
      </c>
      <c r="F252" s="78">
        <v>56869.21</v>
      </c>
      <c r="G252" s="135">
        <f t="shared" si="58"/>
        <v>56869.21</v>
      </c>
      <c r="H252" s="136">
        <v>8465.44</v>
      </c>
      <c r="I252" s="136">
        <v>0</v>
      </c>
      <c r="J252" s="136">
        <v>0</v>
      </c>
      <c r="K252" s="136">
        <f t="shared" si="59"/>
        <v>0</v>
      </c>
      <c r="L252" s="136">
        <v>0</v>
      </c>
      <c r="M252" s="136">
        <v>0</v>
      </c>
      <c r="N252" s="136">
        <f t="shared" si="60"/>
        <v>0</v>
      </c>
      <c r="O252" s="135">
        <v>0</v>
      </c>
      <c r="P252" s="135">
        <v>0</v>
      </c>
      <c r="Q252" s="135">
        <v>0</v>
      </c>
      <c r="R252" s="135">
        <v>0</v>
      </c>
      <c r="S252" s="135">
        <f t="shared" si="61"/>
        <v>0</v>
      </c>
      <c r="T252" s="135">
        <f t="shared" si="62"/>
        <v>65334.65</v>
      </c>
      <c r="U252" s="78">
        <v>0</v>
      </c>
      <c r="V252" s="78">
        <f t="shared" si="63"/>
        <v>65334.65</v>
      </c>
      <c r="W252" s="79">
        <v>1135</v>
      </c>
      <c r="X252" s="78">
        <f t="shared" si="64"/>
        <v>66469.65</v>
      </c>
    </row>
    <row r="253" spans="1:24" ht="12.75" hidden="1" outlineLevel="1">
      <c r="A253" s="78" t="s">
        <v>2304</v>
      </c>
      <c r="C253" s="79" t="s">
        <v>2305</v>
      </c>
      <c r="D253" s="79" t="s">
        <v>2306</v>
      </c>
      <c r="E253" s="78">
        <v>0</v>
      </c>
      <c r="F253" s="78">
        <v>2985.56</v>
      </c>
      <c r="G253" s="135">
        <f t="shared" si="58"/>
        <v>2985.56</v>
      </c>
      <c r="H253" s="136">
        <v>818.57</v>
      </c>
      <c r="I253" s="136">
        <v>0</v>
      </c>
      <c r="J253" s="136">
        <v>0</v>
      </c>
      <c r="K253" s="136">
        <f t="shared" si="59"/>
        <v>0</v>
      </c>
      <c r="L253" s="136">
        <v>0</v>
      </c>
      <c r="M253" s="136">
        <v>0</v>
      </c>
      <c r="N253" s="136">
        <f t="shared" si="60"/>
        <v>0</v>
      </c>
      <c r="O253" s="135">
        <v>0</v>
      </c>
      <c r="P253" s="135">
        <v>0</v>
      </c>
      <c r="Q253" s="135">
        <v>0</v>
      </c>
      <c r="R253" s="135">
        <v>0</v>
      </c>
      <c r="S253" s="135">
        <f t="shared" si="61"/>
        <v>0</v>
      </c>
      <c r="T253" s="135">
        <f t="shared" si="62"/>
        <v>3804.13</v>
      </c>
      <c r="U253" s="78">
        <v>0</v>
      </c>
      <c r="V253" s="78">
        <f t="shared" si="63"/>
        <v>3804.13</v>
      </c>
      <c r="W253" s="79">
        <v>0</v>
      </c>
      <c r="X253" s="78">
        <f t="shared" si="64"/>
        <v>3804.13</v>
      </c>
    </row>
    <row r="254" spans="1:24" ht="12.75" hidden="1" outlineLevel="1">
      <c r="A254" s="78" t="s">
        <v>2307</v>
      </c>
      <c r="C254" s="79" t="s">
        <v>2308</v>
      </c>
      <c r="D254" s="79" t="s">
        <v>2309</v>
      </c>
      <c r="E254" s="78">
        <v>0</v>
      </c>
      <c r="F254" s="78">
        <v>4090051.43</v>
      </c>
      <c r="G254" s="135">
        <f t="shared" si="58"/>
        <v>4090051.43</v>
      </c>
      <c r="H254" s="136">
        <v>532662.61</v>
      </c>
      <c r="I254" s="136">
        <v>0</v>
      </c>
      <c r="J254" s="136">
        <v>0.6</v>
      </c>
      <c r="K254" s="136">
        <f t="shared" si="59"/>
        <v>0.6</v>
      </c>
      <c r="L254" s="136">
        <v>-28.6</v>
      </c>
      <c r="M254" s="136">
        <v>0</v>
      </c>
      <c r="N254" s="136">
        <f t="shared" si="60"/>
        <v>-28.6</v>
      </c>
      <c r="O254" s="135">
        <v>147.74</v>
      </c>
      <c r="P254" s="135">
        <v>21.46</v>
      </c>
      <c r="Q254" s="135">
        <v>0</v>
      </c>
      <c r="R254" s="135">
        <v>0</v>
      </c>
      <c r="S254" s="135">
        <f t="shared" si="61"/>
        <v>169.20000000000002</v>
      </c>
      <c r="T254" s="135">
        <f t="shared" si="62"/>
        <v>4622855.24</v>
      </c>
      <c r="U254" s="78">
        <v>29116.74</v>
      </c>
      <c r="V254" s="78">
        <f t="shared" si="63"/>
        <v>4651971.98</v>
      </c>
      <c r="W254" s="79">
        <v>281656.01</v>
      </c>
      <c r="X254" s="78">
        <f t="shared" si="64"/>
        <v>4933627.99</v>
      </c>
    </row>
    <row r="255" spans="1:24" ht="12.75" hidden="1" outlineLevel="1">
      <c r="A255" s="78" t="s">
        <v>2310</v>
      </c>
      <c r="C255" s="79" t="s">
        <v>2311</v>
      </c>
      <c r="D255" s="79" t="s">
        <v>2312</v>
      </c>
      <c r="E255" s="78">
        <v>0</v>
      </c>
      <c r="F255" s="78">
        <v>1510115.26</v>
      </c>
      <c r="G255" s="135">
        <f t="shared" si="58"/>
        <v>1510115.26</v>
      </c>
      <c r="H255" s="136">
        <v>194384.93</v>
      </c>
      <c r="I255" s="136">
        <v>0</v>
      </c>
      <c r="J255" s="136">
        <v>0</v>
      </c>
      <c r="K255" s="136">
        <f t="shared" si="59"/>
        <v>0</v>
      </c>
      <c r="L255" s="136">
        <v>0</v>
      </c>
      <c r="M255" s="136">
        <v>0</v>
      </c>
      <c r="N255" s="136">
        <f t="shared" si="60"/>
        <v>0</v>
      </c>
      <c r="O255" s="135">
        <v>6.29</v>
      </c>
      <c r="P255" s="135">
        <v>658.2</v>
      </c>
      <c r="Q255" s="135">
        <v>0</v>
      </c>
      <c r="R255" s="135">
        <v>0</v>
      </c>
      <c r="S255" s="135">
        <f t="shared" si="61"/>
        <v>664.49</v>
      </c>
      <c r="T255" s="135">
        <f t="shared" si="62"/>
        <v>1705164.68</v>
      </c>
      <c r="U255" s="78">
        <v>9913.32</v>
      </c>
      <c r="V255" s="78">
        <f t="shared" si="63"/>
        <v>1715078</v>
      </c>
      <c r="W255" s="79">
        <v>179022.49</v>
      </c>
      <c r="X255" s="78">
        <f t="shared" si="64"/>
        <v>1894100.49</v>
      </c>
    </row>
    <row r="256" spans="1:24" ht="12.75" hidden="1" outlineLevel="1">
      <c r="A256" s="78" t="s">
        <v>2313</v>
      </c>
      <c r="C256" s="79" t="s">
        <v>2314</v>
      </c>
      <c r="D256" s="79" t="s">
        <v>2315</v>
      </c>
      <c r="E256" s="78">
        <v>0</v>
      </c>
      <c r="F256" s="78">
        <v>228019.53</v>
      </c>
      <c r="G256" s="135">
        <f t="shared" si="58"/>
        <v>228019.53</v>
      </c>
      <c r="H256" s="136">
        <v>14833.18</v>
      </c>
      <c r="I256" s="136">
        <v>0</v>
      </c>
      <c r="J256" s="136">
        <v>0</v>
      </c>
      <c r="K256" s="136">
        <f t="shared" si="59"/>
        <v>0</v>
      </c>
      <c r="L256" s="136">
        <v>0</v>
      </c>
      <c r="M256" s="136">
        <v>0</v>
      </c>
      <c r="N256" s="136">
        <f t="shared" si="60"/>
        <v>0</v>
      </c>
      <c r="O256" s="135">
        <v>0</v>
      </c>
      <c r="P256" s="135">
        <v>0</v>
      </c>
      <c r="Q256" s="135">
        <v>0</v>
      </c>
      <c r="R256" s="135">
        <v>0</v>
      </c>
      <c r="S256" s="135">
        <f t="shared" si="61"/>
        <v>0</v>
      </c>
      <c r="T256" s="135">
        <f t="shared" si="62"/>
        <v>242852.71</v>
      </c>
      <c r="U256" s="78">
        <v>0</v>
      </c>
      <c r="V256" s="78">
        <f t="shared" si="63"/>
        <v>242852.71</v>
      </c>
      <c r="W256" s="79">
        <v>1449.35</v>
      </c>
      <c r="X256" s="78">
        <f t="shared" si="64"/>
        <v>244302.06</v>
      </c>
    </row>
    <row r="257" spans="1:24" ht="12.75" hidden="1" outlineLevel="1">
      <c r="A257" s="78" t="s">
        <v>2316</v>
      </c>
      <c r="C257" s="79" t="s">
        <v>2317</v>
      </c>
      <c r="D257" s="79" t="s">
        <v>2318</v>
      </c>
      <c r="E257" s="78">
        <v>0</v>
      </c>
      <c r="F257" s="78">
        <v>294497.78</v>
      </c>
      <c r="G257" s="135">
        <f t="shared" si="58"/>
        <v>294497.78</v>
      </c>
      <c r="H257" s="136">
        <v>129610.08</v>
      </c>
      <c r="I257" s="136">
        <v>0</v>
      </c>
      <c r="J257" s="136">
        <v>0</v>
      </c>
      <c r="K257" s="136">
        <f t="shared" si="59"/>
        <v>0</v>
      </c>
      <c r="L257" s="136">
        <v>0</v>
      </c>
      <c r="M257" s="136">
        <v>-29.66</v>
      </c>
      <c r="N257" s="136">
        <f t="shared" si="60"/>
        <v>-29.66</v>
      </c>
      <c r="O257" s="135">
        <v>9.96</v>
      </c>
      <c r="P257" s="135">
        <v>14.6</v>
      </c>
      <c r="Q257" s="135">
        <v>0</v>
      </c>
      <c r="R257" s="135">
        <v>0</v>
      </c>
      <c r="S257" s="135">
        <f t="shared" si="61"/>
        <v>24.560000000000002</v>
      </c>
      <c r="T257" s="135">
        <f t="shared" si="62"/>
        <v>424102.76000000007</v>
      </c>
      <c r="U257" s="78">
        <v>6.68</v>
      </c>
      <c r="V257" s="78">
        <f t="shared" si="63"/>
        <v>424109.44000000006</v>
      </c>
      <c r="W257" s="79">
        <v>3361.65</v>
      </c>
      <c r="X257" s="78">
        <f t="shared" si="64"/>
        <v>427471.0900000001</v>
      </c>
    </row>
    <row r="258" spans="1:24" ht="12.75" hidden="1" outlineLevel="1">
      <c r="A258" s="78" t="s">
        <v>2319</v>
      </c>
      <c r="C258" s="79" t="s">
        <v>2320</v>
      </c>
      <c r="D258" s="79" t="s">
        <v>2321</v>
      </c>
      <c r="E258" s="78">
        <v>500</v>
      </c>
      <c r="F258" s="78">
        <v>291332.48</v>
      </c>
      <c r="G258" s="135">
        <f t="shared" si="58"/>
        <v>291832.48</v>
      </c>
      <c r="H258" s="136">
        <v>31629.55</v>
      </c>
      <c r="I258" s="136">
        <v>0</v>
      </c>
      <c r="J258" s="136">
        <v>0</v>
      </c>
      <c r="K258" s="136">
        <f t="shared" si="59"/>
        <v>0</v>
      </c>
      <c r="L258" s="136">
        <v>0</v>
      </c>
      <c r="M258" s="136">
        <v>0</v>
      </c>
      <c r="N258" s="136">
        <f t="shared" si="60"/>
        <v>0</v>
      </c>
      <c r="O258" s="135">
        <v>14.83</v>
      </c>
      <c r="P258" s="135">
        <v>0</v>
      </c>
      <c r="Q258" s="135">
        <v>0</v>
      </c>
      <c r="R258" s="135">
        <v>0</v>
      </c>
      <c r="S258" s="135">
        <f t="shared" si="61"/>
        <v>14.83</v>
      </c>
      <c r="T258" s="135">
        <f t="shared" si="62"/>
        <v>323476.86</v>
      </c>
      <c r="U258" s="78">
        <v>0</v>
      </c>
      <c r="V258" s="78">
        <f t="shared" si="63"/>
        <v>323476.86</v>
      </c>
      <c r="W258" s="79">
        <v>1710.33</v>
      </c>
      <c r="X258" s="78">
        <f t="shared" si="64"/>
        <v>325187.19</v>
      </c>
    </row>
    <row r="259" spans="1:24" ht="12.75" hidden="1" outlineLevel="1">
      <c r="A259" s="78" t="s">
        <v>2322</v>
      </c>
      <c r="C259" s="79" t="s">
        <v>2323</v>
      </c>
      <c r="D259" s="79" t="s">
        <v>2324</v>
      </c>
      <c r="E259" s="78">
        <v>0</v>
      </c>
      <c r="F259" s="78">
        <v>169001.49</v>
      </c>
      <c r="G259" s="135">
        <f t="shared" si="58"/>
        <v>169001.49</v>
      </c>
      <c r="H259" s="136">
        <v>25882.96</v>
      </c>
      <c r="I259" s="136">
        <v>0</v>
      </c>
      <c r="J259" s="136">
        <v>0</v>
      </c>
      <c r="K259" s="136">
        <f t="shared" si="59"/>
        <v>0</v>
      </c>
      <c r="L259" s="136">
        <v>0</v>
      </c>
      <c r="M259" s="136">
        <v>0</v>
      </c>
      <c r="N259" s="136">
        <f t="shared" si="60"/>
        <v>0</v>
      </c>
      <c r="O259" s="135">
        <v>2.41</v>
      </c>
      <c r="P259" s="135">
        <v>0</v>
      </c>
      <c r="Q259" s="135">
        <v>0</v>
      </c>
      <c r="R259" s="135">
        <v>0</v>
      </c>
      <c r="S259" s="135">
        <f t="shared" si="61"/>
        <v>2.41</v>
      </c>
      <c r="T259" s="135">
        <f t="shared" si="62"/>
        <v>194886.86</v>
      </c>
      <c r="U259" s="78">
        <v>0</v>
      </c>
      <c r="V259" s="78">
        <f t="shared" si="63"/>
        <v>194886.86</v>
      </c>
      <c r="W259" s="79">
        <v>7519.27</v>
      </c>
      <c r="X259" s="78">
        <f t="shared" si="64"/>
        <v>202406.12999999998</v>
      </c>
    </row>
    <row r="260" spans="1:24" ht="12.75" hidden="1" outlineLevel="1">
      <c r="A260" s="78" t="s">
        <v>2325</v>
      </c>
      <c r="C260" s="79" t="s">
        <v>2326</v>
      </c>
      <c r="D260" s="79" t="s">
        <v>2327</v>
      </c>
      <c r="E260" s="78">
        <v>0</v>
      </c>
      <c r="F260" s="78">
        <v>66081.85</v>
      </c>
      <c r="G260" s="135">
        <f t="shared" si="58"/>
        <v>66081.85</v>
      </c>
      <c r="H260" s="136">
        <v>0</v>
      </c>
      <c r="I260" s="136">
        <v>0</v>
      </c>
      <c r="J260" s="136">
        <v>0</v>
      </c>
      <c r="K260" s="136">
        <f t="shared" si="59"/>
        <v>0</v>
      </c>
      <c r="L260" s="136">
        <v>0</v>
      </c>
      <c r="M260" s="136">
        <v>0</v>
      </c>
      <c r="N260" s="136">
        <f t="shared" si="60"/>
        <v>0</v>
      </c>
      <c r="O260" s="135">
        <v>0</v>
      </c>
      <c r="P260" s="135">
        <v>0</v>
      </c>
      <c r="Q260" s="135">
        <v>0</v>
      </c>
      <c r="R260" s="135">
        <v>0</v>
      </c>
      <c r="S260" s="135">
        <f t="shared" si="61"/>
        <v>0</v>
      </c>
      <c r="T260" s="135">
        <f t="shared" si="62"/>
        <v>66081.85</v>
      </c>
      <c r="U260" s="78">
        <v>0</v>
      </c>
      <c r="V260" s="78">
        <f t="shared" si="63"/>
        <v>66081.85</v>
      </c>
      <c r="W260" s="79">
        <v>0</v>
      </c>
      <c r="X260" s="78">
        <f t="shared" si="64"/>
        <v>66081.85</v>
      </c>
    </row>
    <row r="261" spans="1:24" ht="12.75" hidden="1" outlineLevel="1">
      <c r="A261" s="78" t="s">
        <v>2328</v>
      </c>
      <c r="C261" s="79" t="s">
        <v>2329</v>
      </c>
      <c r="D261" s="79" t="s">
        <v>2330</v>
      </c>
      <c r="E261" s="78">
        <v>0</v>
      </c>
      <c r="F261" s="78">
        <v>10535762.86</v>
      </c>
      <c r="G261" s="135">
        <f t="shared" si="58"/>
        <v>10535762.86</v>
      </c>
      <c r="H261" s="136">
        <v>15162603.77</v>
      </c>
      <c r="I261" s="136">
        <v>0</v>
      </c>
      <c r="J261" s="136">
        <v>0</v>
      </c>
      <c r="K261" s="136">
        <f t="shared" si="59"/>
        <v>0</v>
      </c>
      <c r="L261" s="136">
        <v>0</v>
      </c>
      <c r="M261" s="136">
        <v>0</v>
      </c>
      <c r="N261" s="136">
        <f t="shared" si="60"/>
        <v>0</v>
      </c>
      <c r="O261" s="135">
        <v>8606.87</v>
      </c>
      <c r="P261" s="135">
        <v>1450</v>
      </c>
      <c r="Q261" s="135">
        <v>0</v>
      </c>
      <c r="R261" s="135">
        <v>0</v>
      </c>
      <c r="S261" s="135">
        <f t="shared" si="61"/>
        <v>10056.87</v>
      </c>
      <c r="T261" s="135">
        <f t="shared" si="62"/>
        <v>25708423.5</v>
      </c>
      <c r="U261" s="78">
        <v>445.2</v>
      </c>
      <c r="V261" s="78">
        <f t="shared" si="63"/>
        <v>25708868.7</v>
      </c>
      <c r="W261" s="79">
        <v>237868.94</v>
      </c>
      <c r="X261" s="78">
        <f t="shared" si="64"/>
        <v>25946737.64</v>
      </c>
    </row>
    <row r="262" spans="1:24" ht="12.75" hidden="1" outlineLevel="1">
      <c r="A262" s="78" t="s">
        <v>2331</v>
      </c>
      <c r="C262" s="79" t="s">
        <v>2332</v>
      </c>
      <c r="D262" s="79" t="s">
        <v>2333</v>
      </c>
      <c r="E262" s="78">
        <v>0</v>
      </c>
      <c r="F262" s="78">
        <v>19387.6</v>
      </c>
      <c r="G262" s="135">
        <f t="shared" si="58"/>
        <v>19387.6</v>
      </c>
      <c r="H262" s="136">
        <v>12980.17</v>
      </c>
      <c r="I262" s="136">
        <v>0</v>
      </c>
      <c r="J262" s="136">
        <v>0</v>
      </c>
      <c r="K262" s="136">
        <f t="shared" si="59"/>
        <v>0</v>
      </c>
      <c r="L262" s="136">
        <v>0</v>
      </c>
      <c r="M262" s="136">
        <v>0</v>
      </c>
      <c r="N262" s="136">
        <f t="shared" si="60"/>
        <v>0</v>
      </c>
      <c r="O262" s="135">
        <v>0</v>
      </c>
      <c r="P262" s="135">
        <v>0</v>
      </c>
      <c r="Q262" s="135">
        <v>0</v>
      </c>
      <c r="R262" s="135">
        <v>0</v>
      </c>
      <c r="S262" s="135">
        <f t="shared" si="61"/>
        <v>0</v>
      </c>
      <c r="T262" s="135">
        <f t="shared" si="62"/>
        <v>32367.769999999997</v>
      </c>
      <c r="U262" s="78">
        <v>0</v>
      </c>
      <c r="V262" s="78">
        <f t="shared" si="63"/>
        <v>32367.769999999997</v>
      </c>
      <c r="W262" s="79">
        <v>0</v>
      </c>
      <c r="X262" s="78">
        <f t="shared" si="64"/>
        <v>32367.769999999997</v>
      </c>
    </row>
    <row r="263" spans="1:24" ht="12.75" hidden="1" outlineLevel="1">
      <c r="A263" s="78" t="s">
        <v>2334</v>
      </c>
      <c r="C263" s="79" t="s">
        <v>2335</v>
      </c>
      <c r="D263" s="79" t="s">
        <v>2336</v>
      </c>
      <c r="E263" s="78">
        <v>0</v>
      </c>
      <c r="F263" s="78">
        <v>561340.05</v>
      </c>
      <c r="G263" s="135">
        <f t="shared" si="58"/>
        <v>561340.05</v>
      </c>
      <c r="H263" s="136">
        <v>43183.1</v>
      </c>
      <c r="I263" s="136">
        <v>0</v>
      </c>
      <c r="J263" s="136">
        <v>0</v>
      </c>
      <c r="K263" s="136">
        <f t="shared" si="59"/>
        <v>0</v>
      </c>
      <c r="L263" s="136">
        <v>0</v>
      </c>
      <c r="M263" s="136">
        <v>0</v>
      </c>
      <c r="N263" s="136">
        <f t="shared" si="60"/>
        <v>0</v>
      </c>
      <c r="O263" s="135">
        <v>13191.78</v>
      </c>
      <c r="P263" s="135">
        <v>600</v>
      </c>
      <c r="Q263" s="135">
        <v>0</v>
      </c>
      <c r="R263" s="135">
        <v>0</v>
      </c>
      <c r="S263" s="135">
        <f t="shared" si="61"/>
        <v>13791.78</v>
      </c>
      <c r="T263" s="135">
        <f t="shared" si="62"/>
        <v>618314.93</v>
      </c>
      <c r="U263" s="78">
        <v>0</v>
      </c>
      <c r="V263" s="78">
        <f t="shared" si="63"/>
        <v>618314.93</v>
      </c>
      <c r="W263" s="79">
        <v>86232.3</v>
      </c>
      <c r="X263" s="78">
        <f t="shared" si="64"/>
        <v>704547.2300000001</v>
      </c>
    </row>
    <row r="264" spans="1:24" ht="12.75" hidden="1" outlineLevel="1">
      <c r="A264" s="78" t="s">
        <v>2337</v>
      </c>
      <c r="C264" s="79" t="s">
        <v>2338</v>
      </c>
      <c r="D264" s="79" t="s">
        <v>2339</v>
      </c>
      <c r="E264" s="78">
        <v>0</v>
      </c>
      <c r="F264" s="78">
        <v>163649.31</v>
      </c>
      <c r="G264" s="135">
        <f t="shared" si="58"/>
        <v>163649.31</v>
      </c>
      <c r="H264" s="136">
        <v>37941</v>
      </c>
      <c r="I264" s="136">
        <v>0</v>
      </c>
      <c r="J264" s="136">
        <v>0</v>
      </c>
      <c r="K264" s="136">
        <f t="shared" si="59"/>
        <v>0</v>
      </c>
      <c r="L264" s="136">
        <v>0</v>
      </c>
      <c r="M264" s="136">
        <v>0</v>
      </c>
      <c r="N264" s="136">
        <f t="shared" si="60"/>
        <v>0</v>
      </c>
      <c r="O264" s="135">
        <v>0</v>
      </c>
      <c r="P264" s="135">
        <v>0</v>
      </c>
      <c r="Q264" s="135">
        <v>0</v>
      </c>
      <c r="R264" s="135">
        <v>0</v>
      </c>
      <c r="S264" s="135">
        <f t="shared" si="61"/>
        <v>0</v>
      </c>
      <c r="T264" s="135">
        <f t="shared" si="62"/>
        <v>201590.31</v>
      </c>
      <c r="U264" s="78">
        <v>0</v>
      </c>
      <c r="V264" s="78">
        <f t="shared" si="63"/>
        <v>201590.31</v>
      </c>
      <c r="W264" s="79">
        <v>71334.59</v>
      </c>
      <c r="X264" s="78">
        <f t="shared" si="64"/>
        <v>272924.9</v>
      </c>
    </row>
    <row r="265" spans="1:24" ht="12.75" hidden="1" outlineLevel="1">
      <c r="A265" s="78" t="s">
        <v>2340</v>
      </c>
      <c r="C265" s="79" t="s">
        <v>2341</v>
      </c>
      <c r="D265" s="79" t="s">
        <v>2342</v>
      </c>
      <c r="E265" s="78">
        <v>0</v>
      </c>
      <c r="F265" s="78">
        <v>812571.23</v>
      </c>
      <c r="G265" s="135">
        <f t="shared" si="58"/>
        <v>812571.23</v>
      </c>
      <c r="H265" s="136">
        <v>136477.24</v>
      </c>
      <c r="I265" s="136">
        <v>0</v>
      </c>
      <c r="J265" s="136">
        <v>0</v>
      </c>
      <c r="K265" s="136">
        <f t="shared" si="59"/>
        <v>0</v>
      </c>
      <c r="L265" s="136">
        <v>0</v>
      </c>
      <c r="M265" s="136">
        <v>0</v>
      </c>
      <c r="N265" s="136">
        <f t="shared" si="60"/>
        <v>0</v>
      </c>
      <c r="O265" s="135">
        <v>0</v>
      </c>
      <c r="P265" s="135">
        <v>0</v>
      </c>
      <c r="Q265" s="135">
        <v>0</v>
      </c>
      <c r="R265" s="135">
        <v>0</v>
      </c>
      <c r="S265" s="135">
        <f t="shared" si="61"/>
        <v>0</v>
      </c>
      <c r="T265" s="135">
        <f t="shared" si="62"/>
        <v>949048.47</v>
      </c>
      <c r="U265" s="78">
        <v>0</v>
      </c>
      <c r="V265" s="78">
        <f t="shared" si="63"/>
        <v>949048.47</v>
      </c>
      <c r="W265" s="79">
        <v>8720.98</v>
      </c>
      <c r="X265" s="78">
        <f t="shared" si="64"/>
        <v>957769.45</v>
      </c>
    </row>
    <row r="266" spans="1:24" ht="12.75" hidden="1" outlineLevel="1">
      <c r="A266" s="78" t="s">
        <v>2343</v>
      </c>
      <c r="C266" s="79" t="s">
        <v>2344</v>
      </c>
      <c r="D266" s="79" t="s">
        <v>2345</v>
      </c>
      <c r="E266" s="78">
        <v>0</v>
      </c>
      <c r="F266" s="78">
        <v>232242.46</v>
      </c>
      <c r="G266" s="135">
        <f t="shared" si="58"/>
        <v>232242.46</v>
      </c>
      <c r="H266" s="136">
        <v>15211.61</v>
      </c>
      <c r="I266" s="136">
        <v>0</v>
      </c>
      <c r="J266" s="136">
        <v>0</v>
      </c>
      <c r="K266" s="136">
        <f t="shared" si="59"/>
        <v>0</v>
      </c>
      <c r="L266" s="136">
        <v>0</v>
      </c>
      <c r="M266" s="136">
        <v>0</v>
      </c>
      <c r="N266" s="136">
        <f t="shared" si="60"/>
        <v>0</v>
      </c>
      <c r="O266" s="135">
        <v>0</v>
      </c>
      <c r="P266" s="135">
        <v>0</v>
      </c>
      <c r="Q266" s="135">
        <v>0</v>
      </c>
      <c r="R266" s="135">
        <v>0</v>
      </c>
      <c r="S266" s="135">
        <f t="shared" si="61"/>
        <v>0</v>
      </c>
      <c r="T266" s="135">
        <f t="shared" si="62"/>
        <v>247454.07</v>
      </c>
      <c r="U266" s="78">
        <v>0</v>
      </c>
      <c r="V266" s="78">
        <f t="shared" si="63"/>
        <v>247454.07</v>
      </c>
      <c r="W266" s="79">
        <v>1081.23</v>
      </c>
      <c r="X266" s="78">
        <f t="shared" si="64"/>
        <v>248535.30000000002</v>
      </c>
    </row>
    <row r="267" spans="1:24" ht="12.75" hidden="1" outlineLevel="1">
      <c r="A267" s="78" t="s">
        <v>2346</v>
      </c>
      <c r="C267" s="79" t="s">
        <v>2347</v>
      </c>
      <c r="D267" s="79" t="s">
        <v>2348</v>
      </c>
      <c r="E267" s="78">
        <v>0</v>
      </c>
      <c r="F267" s="78">
        <v>1658288.48</v>
      </c>
      <c r="G267" s="135">
        <f t="shared" si="58"/>
        <v>1658288.48</v>
      </c>
      <c r="H267" s="136">
        <v>240206.2</v>
      </c>
      <c r="I267" s="136">
        <v>0</v>
      </c>
      <c r="J267" s="136">
        <v>0</v>
      </c>
      <c r="K267" s="136">
        <f t="shared" si="59"/>
        <v>0</v>
      </c>
      <c r="L267" s="136">
        <v>0</v>
      </c>
      <c r="M267" s="136">
        <v>0</v>
      </c>
      <c r="N267" s="136">
        <f t="shared" si="60"/>
        <v>0</v>
      </c>
      <c r="O267" s="135">
        <v>0</v>
      </c>
      <c r="P267" s="135">
        <v>0</v>
      </c>
      <c r="Q267" s="135">
        <v>0</v>
      </c>
      <c r="R267" s="135">
        <v>0</v>
      </c>
      <c r="S267" s="135">
        <f t="shared" si="61"/>
        <v>0</v>
      </c>
      <c r="T267" s="135">
        <f t="shared" si="62"/>
        <v>1898494.68</v>
      </c>
      <c r="U267" s="78">
        <v>2339.41</v>
      </c>
      <c r="V267" s="78">
        <f t="shared" si="63"/>
        <v>1900834.0899999999</v>
      </c>
      <c r="W267" s="79">
        <v>88886.86</v>
      </c>
      <c r="X267" s="78">
        <f t="shared" si="64"/>
        <v>1989720.95</v>
      </c>
    </row>
    <row r="268" spans="1:24" ht="12.75" hidden="1" outlineLevel="1">
      <c r="A268" s="78" t="s">
        <v>2349</v>
      </c>
      <c r="C268" s="79" t="s">
        <v>2350</v>
      </c>
      <c r="D268" s="79" t="s">
        <v>2351</v>
      </c>
      <c r="E268" s="78">
        <v>0</v>
      </c>
      <c r="F268" s="78">
        <v>11776.47</v>
      </c>
      <c r="G268" s="135">
        <f t="shared" si="58"/>
        <v>11776.47</v>
      </c>
      <c r="H268" s="136">
        <v>1171.23</v>
      </c>
      <c r="I268" s="136">
        <v>0</v>
      </c>
      <c r="J268" s="136">
        <v>0</v>
      </c>
      <c r="K268" s="136">
        <f t="shared" si="59"/>
        <v>0</v>
      </c>
      <c r="L268" s="136">
        <v>0</v>
      </c>
      <c r="M268" s="136">
        <v>0</v>
      </c>
      <c r="N268" s="136">
        <f t="shared" si="60"/>
        <v>0</v>
      </c>
      <c r="O268" s="135">
        <v>0</v>
      </c>
      <c r="P268" s="135">
        <v>0</v>
      </c>
      <c r="Q268" s="135">
        <v>0</v>
      </c>
      <c r="R268" s="135">
        <v>0</v>
      </c>
      <c r="S268" s="135">
        <f t="shared" si="61"/>
        <v>0</v>
      </c>
      <c r="T268" s="135">
        <f t="shared" si="62"/>
        <v>12947.699999999999</v>
      </c>
      <c r="U268" s="78">
        <v>0</v>
      </c>
      <c r="V268" s="78">
        <f t="shared" si="63"/>
        <v>12947.699999999999</v>
      </c>
      <c r="W268" s="79">
        <v>0</v>
      </c>
      <c r="X268" s="78">
        <f t="shared" si="64"/>
        <v>12947.699999999999</v>
      </c>
    </row>
    <row r="269" spans="1:24" ht="12.75" hidden="1" outlineLevel="1">
      <c r="A269" s="78" t="s">
        <v>2352</v>
      </c>
      <c r="C269" s="79" t="s">
        <v>2353</v>
      </c>
      <c r="D269" s="79" t="s">
        <v>2354</v>
      </c>
      <c r="E269" s="78">
        <v>0</v>
      </c>
      <c r="F269" s="78">
        <v>1824066.97</v>
      </c>
      <c r="G269" s="135">
        <f t="shared" si="58"/>
        <v>1824066.97</v>
      </c>
      <c r="H269" s="136">
        <v>105107.05</v>
      </c>
      <c r="I269" s="136">
        <v>0</v>
      </c>
      <c r="J269" s="136">
        <v>0</v>
      </c>
      <c r="K269" s="136">
        <f t="shared" si="59"/>
        <v>0</v>
      </c>
      <c r="L269" s="136">
        <v>0</v>
      </c>
      <c r="M269" s="136">
        <v>0</v>
      </c>
      <c r="N269" s="136">
        <f t="shared" si="60"/>
        <v>0</v>
      </c>
      <c r="O269" s="135">
        <v>3425.85</v>
      </c>
      <c r="P269" s="135">
        <v>0</v>
      </c>
      <c r="Q269" s="135">
        <v>0</v>
      </c>
      <c r="R269" s="135">
        <v>0</v>
      </c>
      <c r="S269" s="135">
        <f t="shared" si="61"/>
        <v>3425.85</v>
      </c>
      <c r="T269" s="135">
        <f t="shared" si="62"/>
        <v>1932599.87</v>
      </c>
      <c r="U269" s="78">
        <v>0</v>
      </c>
      <c r="V269" s="78">
        <f t="shared" si="63"/>
        <v>1932599.87</v>
      </c>
      <c r="W269" s="79">
        <v>10313.23</v>
      </c>
      <c r="X269" s="78">
        <f t="shared" si="64"/>
        <v>1942913.1</v>
      </c>
    </row>
    <row r="270" spans="1:24" ht="12.75" hidden="1" outlineLevel="1">
      <c r="A270" s="78" t="s">
        <v>2355</v>
      </c>
      <c r="C270" s="79" t="s">
        <v>2356</v>
      </c>
      <c r="D270" s="79" t="s">
        <v>2357</v>
      </c>
      <c r="E270" s="78">
        <v>0</v>
      </c>
      <c r="F270" s="78">
        <v>1435297.93</v>
      </c>
      <c r="G270" s="135">
        <f t="shared" si="58"/>
        <v>1435297.93</v>
      </c>
      <c r="H270" s="136">
        <v>141781.67</v>
      </c>
      <c r="I270" s="136">
        <v>0</v>
      </c>
      <c r="J270" s="136">
        <v>0</v>
      </c>
      <c r="K270" s="136">
        <f t="shared" si="59"/>
        <v>0</v>
      </c>
      <c r="L270" s="136">
        <v>0</v>
      </c>
      <c r="M270" s="136">
        <v>39.21</v>
      </c>
      <c r="N270" s="136">
        <f t="shared" si="60"/>
        <v>39.21</v>
      </c>
      <c r="O270" s="135">
        <v>2494.09</v>
      </c>
      <c r="P270" s="135">
        <v>187.2</v>
      </c>
      <c r="Q270" s="135">
        <v>0</v>
      </c>
      <c r="R270" s="135">
        <v>0</v>
      </c>
      <c r="S270" s="135">
        <f t="shared" si="61"/>
        <v>2681.29</v>
      </c>
      <c r="T270" s="135">
        <f t="shared" si="62"/>
        <v>1579800.0999999999</v>
      </c>
      <c r="U270" s="78">
        <v>0</v>
      </c>
      <c r="V270" s="78">
        <f t="shared" si="63"/>
        <v>1579800.0999999999</v>
      </c>
      <c r="W270" s="79">
        <v>5447.6</v>
      </c>
      <c r="X270" s="78">
        <f t="shared" si="64"/>
        <v>1585247.7</v>
      </c>
    </row>
    <row r="271" spans="1:24" ht="12.75" hidden="1" outlineLevel="1">
      <c r="A271" s="78" t="s">
        <v>2358</v>
      </c>
      <c r="C271" s="79" t="s">
        <v>2359</v>
      </c>
      <c r="D271" s="79" t="s">
        <v>2360</v>
      </c>
      <c r="E271" s="78">
        <v>0</v>
      </c>
      <c r="F271" s="78">
        <v>211519.3</v>
      </c>
      <c r="G271" s="135">
        <f t="shared" si="58"/>
        <v>211519.3</v>
      </c>
      <c r="H271" s="136">
        <v>0</v>
      </c>
      <c r="I271" s="136">
        <v>0</v>
      </c>
      <c r="J271" s="136">
        <v>0</v>
      </c>
      <c r="K271" s="136">
        <f t="shared" si="59"/>
        <v>0</v>
      </c>
      <c r="L271" s="136">
        <v>0</v>
      </c>
      <c r="M271" s="136">
        <v>0</v>
      </c>
      <c r="N271" s="136">
        <f t="shared" si="60"/>
        <v>0</v>
      </c>
      <c r="O271" s="135">
        <v>0</v>
      </c>
      <c r="P271" s="135">
        <v>0</v>
      </c>
      <c r="Q271" s="135">
        <v>0</v>
      </c>
      <c r="R271" s="135">
        <v>0</v>
      </c>
      <c r="S271" s="135">
        <f t="shared" si="61"/>
        <v>0</v>
      </c>
      <c r="T271" s="135">
        <f t="shared" si="62"/>
        <v>211519.3</v>
      </c>
      <c r="U271" s="78">
        <v>0</v>
      </c>
      <c r="V271" s="78">
        <f t="shared" si="63"/>
        <v>211519.3</v>
      </c>
      <c r="W271" s="79">
        <v>0</v>
      </c>
      <c r="X271" s="78">
        <f t="shared" si="64"/>
        <v>211519.3</v>
      </c>
    </row>
    <row r="272" spans="1:24" ht="12.75" hidden="1" outlineLevel="1">
      <c r="A272" s="78" t="s">
        <v>2361</v>
      </c>
      <c r="C272" s="79" t="s">
        <v>2362</v>
      </c>
      <c r="D272" s="79" t="s">
        <v>2363</v>
      </c>
      <c r="E272" s="78">
        <v>0</v>
      </c>
      <c r="F272" s="78">
        <v>561387.18</v>
      </c>
      <c r="G272" s="135">
        <f t="shared" si="58"/>
        <v>561387.18</v>
      </c>
      <c r="H272" s="136">
        <v>11156.08</v>
      </c>
      <c r="I272" s="136">
        <v>0</v>
      </c>
      <c r="J272" s="136">
        <v>0</v>
      </c>
      <c r="K272" s="136">
        <f t="shared" si="59"/>
        <v>0</v>
      </c>
      <c r="L272" s="136">
        <v>0</v>
      </c>
      <c r="M272" s="136">
        <v>0</v>
      </c>
      <c r="N272" s="136">
        <f t="shared" si="60"/>
        <v>0</v>
      </c>
      <c r="O272" s="135">
        <v>0</v>
      </c>
      <c r="P272" s="135">
        <v>0</v>
      </c>
      <c r="Q272" s="135">
        <v>0</v>
      </c>
      <c r="R272" s="135">
        <v>0</v>
      </c>
      <c r="S272" s="135">
        <f t="shared" si="61"/>
        <v>0</v>
      </c>
      <c r="T272" s="135">
        <f t="shared" si="62"/>
        <v>572543.26</v>
      </c>
      <c r="U272" s="78">
        <v>0</v>
      </c>
      <c r="V272" s="78">
        <f t="shared" si="63"/>
        <v>572543.26</v>
      </c>
      <c r="W272" s="79">
        <v>0</v>
      </c>
      <c r="X272" s="78">
        <f t="shared" si="64"/>
        <v>572543.26</v>
      </c>
    </row>
    <row r="273" spans="1:24" ht="12.75" hidden="1" outlineLevel="1">
      <c r="A273" s="78" t="s">
        <v>2364</v>
      </c>
      <c r="C273" s="79" t="s">
        <v>2365</v>
      </c>
      <c r="D273" s="79" t="s">
        <v>2366</v>
      </c>
      <c r="E273" s="78">
        <v>0</v>
      </c>
      <c r="F273" s="78">
        <v>516985.65</v>
      </c>
      <c r="G273" s="135">
        <f t="shared" si="58"/>
        <v>516985.65</v>
      </c>
      <c r="H273" s="136">
        <v>72049.86</v>
      </c>
      <c r="I273" s="136">
        <v>0</v>
      </c>
      <c r="J273" s="136">
        <v>0</v>
      </c>
      <c r="K273" s="136">
        <f t="shared" si="59"/>
        <v>0</v>
      </c>
      <c r="L273" s="136">
        <v>0</v>
      </c>
      <c r="M273" s="136">
        <v>0</v>
      </c>
      <c r="N273" s="136">
        <f t="shared" si="60"/>
        <v>0</v>
      </c>
      <c r="O273" s="135">
        <v>6043.04</v>
      </c>
      <c r="P273" s="135">
        <v>294</v>
      </c>
      <c r="Q273" s="135">
        <v>0</v>
      </c>
      <c r="R273" s="135">
        <v>0</v>
      </c>
      <c r="S273" s="135">
        <f t="shared" si="61"/>
        <v>6337.04</v>
      </c>
      <c r="T273" s="135">
        <f t="shared" si="62"/>
        <v>595372.55</v>
      </c>
      <c r="U273" s="78">
        <v>0</v>
      </c>
      <c r="V273" s="78">
        <f t="shared" si="63"/>
        <v>595372.55</v>
      </c>
      <c r="W273" s="79">
        <v>716.5</v>
      </c>
      <c r="X273" s="78">
        <f t="shared" si="64"/>
        <v>596089.05</v>
      </c>
    </row>
    <row r="274" spans="1:24" ht="12.75" hidden="1" outlineLevel="1">
      <c r="A274" s="78" t="s">
        <v>2367</v>
      </c>
      <c r="C274" s="79" t="s">
        <v>2368</v>
      </c>
      <c r="D274" s="79" t="s">
        <v>2369</v>
      </c>
      <c r="E274" s="78">
        <v>0</v>
      </c>
      <c r="F274" s="78">
        <v>432434.57</v>
      </c>
      <c r="G274" s="135">
        <f t="shared" si="58"/>
        <v>432434.57</v>
      </c>
      <c r="H274" s="136">
        <v>74075.81</v>
      </c>
      <c r="I274" s="136">
        <v>0</v>
      </c>
      <c r="J274" s="136">
        <v>0</v>
      </c>
      <c r="K274" s="136">
        <f t="shared" si="59"/>
        <v>0</v>
      </c>
      <c r="L274" s="136">
        <v>0</v>
      </c>
      <c r="M274" s="136">
        <v>0</v>
      </c>
      <c r="N274" s="136">
        <f t="shared" si="60"/>
        <v>0</v>
      </c>
      <c r="O274" s="135">
        <v>0</v>
      </c>
      <c r="P274" s="135">
        <v>0</v>
      </c>
      <c r="Q274" s="135">
        <v>0</v>
      </c>
      <c r="R274" s="135">
        <v>0</v>
      </c>
      <c r="S274" s="135">
        <f t="shared" si="61"/>
        <v>0</v>
      </c>
      <c r="T274" s="135">
        <f t="shared" si="62"/>
        <v>506510.38</v>
      </c>
      <c r="U274" s="78">
        <v>0</v>
      </c>
      <c r="V274" s="78">
        <f t="shared" si="63"/>
        <v>506510.38</v>
      </c>
      <c r="W274" s="79">
        <v>156.67</v>
      </c>
      <c r="X274" s="78">
        <f t="shared" si="64"/>
        <v>506667.05</v>
      </c>
    </row>
    <row r="275" spans="1:24" ht="12.75" hidden="1" outlineLevel="1">
      <c r="A275" s="78" t="s">
        <v>2370</v>
      </c>
      <c r="C275" s="79" t="s">
        <v>2371</v>
      </c>
      <c r="D275" s="79" t="s">
        <v>2372</v>
      </c>
      <c r="E275" s="78">
        <v>0</v>
      </c>
      <c r="F275" s="78">
        <v>9396395.170000002</v>
      </c>
      <c r="G275" s="135">
        <f t="shared" si="58"/>
        <v>9396395.170000002</v>
      </c>
      <c r="H275" s="136">
        <v>71481.92</v>
      </c>
      <c r="I275" s="136">
        <v>0</v>
      </c>
      <c r="J275" s="136">
        <v>138.5</v>
      </c>
      <c r="K275" s="136">
        <f t="shared" si="59"/>
        <v>138.5</v>
      </c>
      <c r="L275" s="136">
        <v>0</v>
      </c>
      <c r="M275" s="136">
        <v>0</v>
      </c>
      <c r="N275" s="136">
        <f t="shared" si="60"/>
        <v>0</v>
      </c>
      <c r="O275" s="135">
        <v>0</v>
      </c>
      <c r="P275" s="135">
        <v>38308.86</v>
      </c>
      <c r="Q275" s="135">
        <v>0</v>
      </c>
      <c r="R275" s="135">
        <v>0</v>
      </c>
      <c r="S275" s="135">
        <f t="shared" si="61"/>
        <v>38308.86</v>
      </c>
      <c r="T275" s="135">
        <f t="shared" si="62"/>
        <v>9506324.450000001</v>
      </c>
      <c r="U275" s="78">
        <v>0</v>
      </c>
      <c r="V275" s="78">
        <f t="shared" si="63"/>
        <v>9506324.450000001</v>
      </c>
      <c r="W275" s="79">
        <v>21129.5</v>
      </c>
      <c r="X275" s="78">
        <f t="shared" si="64"/>
        <v>9527453.950000001</v>
      </c>
    </row>
    <row r="276" spans="1:24" ht="12.75" hidden="1" outlineLevel="1">
      <c r="A276" s="78" t="s">
        <v>2373</v>
      </c>
      <c r="C276" s="79" t="s">
        <v>0</v>
      </c>
      <c r="D276" s="79" t="s">
        <v>1</v>
      </c>
      <c r="E276" s="78">
        <v>0</v>
      </c>
      <c r="F276" s="78">
        <v>-78</v>
      </c>
      <c r="G276" s="135">
        <f t="shared" si="58"/>
        <v>-78</v>
      </c>
      <c r="H276" s="136">
        <v>8</v>
      </c>
      <c r="I276" s="136">
        <v>0</v>
      </c>
      <c r="J276" s="136">
        <v>0</v>
      </c>
      <c r="K276" s="136">
        <f t="shared" si="59"/>
        <v>0</v>
      </c>
      <c r="L276" s="136">
        <v>0</v>
      </c>
      <c r="M276" s="136">
        <v>0</v>
      </c>
      <c r="N276" s="136">
        <f t="shared" si="60"/>
        <v>0</v>
      </c>
      <c r="O276" s="135">
        <v>0</v>
      </c>
      <c r="P276" s="135">
        <v>0</v>
      </c>
      <c r="Q276" s="135">
        <v>0</v>
      </c>
      <c r="R276" s="135">
        <v>0</v>
      </c>
      <c r="S276" s="135">
        <f t="shared" si="61"/>
        <v>0</v>
      </c>
      <c r="T276" s="135">
        <f t="shared" si="62"/>
        <v>-70</v>
      </c>
      <c r="U276" s="78">
        <v>0</v>
      </c>
      <c r="V276" s="78">
        <f t="shared" si="63"/>
        <v>-70</v>
      </c>
      <c r="W276" s="79">
        <v>0</v>
      </c>
      <c r="X276" s="78">
        <f t="shared" si="64"/>
        <v>-70</v>
      </c>
    </row>
    <row r="277" spans="1:24" ht="12.75" hidden="1" outlineLevel="1">
      <c r="A277" s="78" t="s">
        <v>2</v>
      </c>
      <c r="C277" s="79" t="s">
        <v>3</v>
      </c>
      <c r="D277" s="79" t="s">
        <v>4</v>
      </c>
      <c r="E277" s="78">
        <v>0</v>
      </c>
      <c r="F277" s="78">
        <v>1915937.28</v>
      </c>
      <c r="G277" s="135">
        <f t="shared" si="58"/>
        <v>1915937.28</v>
      </c>
      <c r="H277" s="136">
        <v>216851.85</v>
      </c>
      <c r="I277" s="136">
        <v>0</v>
      </c>
      <c r="J277" s="136">
        <v>0</v>
      </c>
      <c r="K277" s="136">
        <f t="shared" si="59"/>
        <v>0</v>
      </c>
      <c r="L277" s="136">
        <v>0</v>
      </c>
      <c r="M277" s="136">
        <v>0</v>
      </c>
      <c r="N277" s="136">
        <f t="shared" si="60"/>
        <v>0</v>
      </c>
      <c r="O277" s="135">
        <v>428.2</v>
      </c>
      <c r="P277" s="135">
        <v>65.94</v>
      </c>
      <c r="Q277" s="135">
        <v>0</v>
      </c>
      <c r="R277" s="135">
        <v>0</v>
      </c>
      <c r="S277" s="135">
        <f t="shared" si="61"/>
        <v>494.14</v>
      </c>
      <c r="T277" s="135">
        <f t="shared" si="62"/>
        <v>2133283.27</v>
      </c>
      <c r="U277" s="78">
        <v>0</v>
      </c>
      <c r="V277" s="78">
        <f t="shared" si="63"/>
        <v>2133283.27</v>
      </c>
      <c r="W277" s="79">
        <v>58815.22</v>
      </c>
      <c r="X277" s="78">
        <f t="shared" si="64"/>
        <v>2192098.49</v>
      </c>
    </row>
    <row r="278" spans="1:24" ht="12.75" hidden="1" outlineLevel="1">
      <c r="A278" s="78" t="s">
        <v>5</v>
      </c>
      <c r="C278" s="79" t="s">
        <v>6</v>
      </c>
      <c r="D278" s="79" t="s">
        <v>7</v>
      </c>
      <c r="E278" s="78">
        <v>0</v>
      </c>
      <c r="F278" s="78">
        <v>6988855.569999999</v>
      </c>
      <c r="G278" s="135">
        <f t="shared" si="58"/>
        <v>6988855.569999999</v>
      </c>
      <c r="H278" s="136">
        <v>845829.87</v>
      </c>
      <c r="I278" s="136">
        <v>0</v>
      </c>
      <c r="J278" s="136">
        <v>0</v>
      </c>
      <c r="K278" s="136">
        <f t="shared" si="59"/>
        <v>0</v>
      </c>
      <c r="L278" s="136">
        <v>0</v>
      </c>
      <c r="M278" s="136">
        <v>0</v>
      </c>
      <c r="N278" s="136">
        <f t="shared" si="60"/>
        <v>0</v>
      </c>
      <c r="O278" s="135">
        <v>3002.06</v>
      </c>
      <c r="P278" s="135">
        <v>312.89</v>
      </c>
      <c r="Q278" s="135">
        <v>0</v>
      </c>
      <c r="R278" s="135">
        <v>0</v>
      </c>
      <c r="S278" s="135">
        <f t="shared" si="61"/>
        <v>3314.95</v>
      </c>
      <c r="T278" s="135">
        <f t="shared" si="62"/>
        <v>7838000.39</v>
      </c>
      <c r="U278" s="78">
        <v>9489.37</v>
      </c>
      <c r="V278" s="78">
        <f t="shared" si="63"/>
        <v>7847489.76</v>
      </c>
      <c r="W278" s="79">
        <v>289779.09</v>
      </c>
      <c r="X278" s="78">
        <f t="shared" si="64"/>
        <v>8137268.85</v>
      </c>
    </row>
    <row r="279" spans="1:24" ht="12.75" hidden="1" outlineLevel="1">
      <c r="A279" s="78" t="s">
        <v>8</v>
      </c>
      <c r="C279" s="79" t="s">
        <v>9</v>
      </c>
      <c r="D279" s="79" t="s">
        <v>10</v>
      </c>
      <c r="E279" s="78">
        <v>0</v>
      </c>
      <c r="F279" s="78">
        <v>2999347.84</v>
      </c>
      <c r="G279" s="135">
        <f t="shared" si="58"/>
        <v>2999347.84</v>
      </c>
      <c r="H279" s="136">
        <v>712637.27</v>
      </c>
      <c r="I279" s="136">
        <v>0</v>
      </c>
      <c r="J279" s="136">
        <v>0</v>
      </c>
      <c r="K279" s="136">
        <f t="shared" si="59"/>
        <v>0</v>
      </c>
      <c r="L279" s="136">
        <v>0</v>
      </c>
      <c r="M279" s="136">
        <v>0</v>
      </c>
      <c r="N279" s="136">
        <f t="shared" si="60"/>
        <v>0</v>
      </c>
      <c r="O279" s="135">
        <v>1288.45</v>
      </c>
      <c r="P279" s="135">
        <v>4427.86</v>
      </c>
      <c r="Q279" s="135">
        <v>0</v>
      </c>
      <c r="R279" s="135">
        <v>0</v>
      </c>
      <c r="S279" s="135">
        <f t="shared" si="61"/>
        <v>5716.3099999999995</v>
      </c>
      <c r="T279" s="135">
        <f t="shared" si="62"/>
        <v>3717701.42</v>
      </c>
      <c r="U279" s="78">
        <v>2517.93</v>
      </c>
      <c r="V279" s="78">
        <f t="shared" si="63"/>
        <v>3720219.35</v>
      </c>
      <c r="W279" s="79">
        <v>114548.08</v>
      </c>
      <c r="X279" s="78">
        <f t="shared" si="64"/>
        <v>3834767.43</v>
      </c>
    </row>
    <row r="280" spans="1:24" ht="12.75" hidden="1" outlineLevel="1">
      <c r="A280" s="78" t="s">
        <v>11</v>
      </c>
      <c r="C280" s="79" t="s">
        <v>12</v>
      </c>
      <c r="D280" s="79" t="s">
        <v>13</v>
      </c>
      <c r="E280" s="78">
        <v>0</v>
      </c>
      <c r="F280" s="78">
        <v>357841.26</v>
      </c>
      <c r="G280" s="135">
        <f t="shared" si="58"/>
        <v>357841.26</v>
      </c>
      <c r="H280" s="136">
        <v>91031.15</v>
      </c>
      <c r="I280" s="136">
        <v>0</v>
      </c>
      <c r="J280" s="136">
        <v>0</v>
      </c>
      <c r="K280" s="136">
        <f t="shared" si="59"/>
        <v>0</v>
      </c>
      <c r="L280" s="136">
        <v>0</v>
      </c>
      <c r="M280" s="136">
        <v>0</v>
      </c>
      <c r="N280" s="136">
        <f t="shared" si="60"/>
        <v>0</v>
      </c>
      <c r="O280" s="135">
        <v>0</v>
      </c>
      <c r="P280" s="135">
        <v>0</v>
      </c>
      <c r="Q280" s="135">
        <v>0</v>
      </c>
      <c r="R280" s="135">
        <v>0</v>
      </c>
      <c r="S280" s="135">
        <f t="shared" si="61"/>
        <v>0</v>
      </c>
      <c r="T280" s="135">
        <f t="shared" si="62"/>
        <v>448872.41000000003</v>
      </c>
      <c r="U280" s="78">
        <v>0</v>
      </c>
      <c r="V280" s="78">
        <f t="shared" si="63"/>
        <v>448872.41000000003</v>
      </c>
      <c r="W280" s="79">
        <v>7456.78</v>
      </c>
      <c r="X280" s="78">
        <f t="shared" si="64"/>
        <v>456329.19000000006</v>
      </c>
    </row>
    <row r="281" spans="1:24" ht="12.75" hidden="1" outlineLevel="1">
      <c r="A281" s="78" t="s">
        <v>14</v>
      </c>
      <c r="C281" s="79" t="s">
        <v>15</v>
      </c>
      <c r="D281" s="79" t="s">
        <v>16</v>
      </c>
      <c r="E281" s="78">
        <v>0</v>
      </c>
      <c r="F281" s="78">
        <v>23186838.480000004</v>
      </c>
      <c r="G281" s="135">
        <f t="shared" si="58"/>
        <v>23186838.480000004</v>
      </c>
      <c r="H281" s="136">
        <v>8481431.8</v>
      </c>
      <c r="I281" s="136">
        <v>0</v>
      </c>
      <c r="J281" s="136">
        <v>1659.93</v>
      </c>
      <c r="K281" s="136">
        <f t="shared" si="59"/>
        <v>1659.93</v>
      </c>
      <c r="L281" s="136">
        <v>0</v>
      </c>
      <c r="M281" s="136">
        <v>-385.27</v>
      </c>
      <c r="N281" s="136">
        <f t="shared" si="60"/>
        <v>-385.27</v>
      </c>
      <c r="O281" s="135">
        <v>232797.54</v>
      </c>
      <c r="P281" s="135">
        <v>59057.66</v>
      </c>
      <c r="Q281" s="135">
        <v>0</v>
      </c>
      <c r="R281" s="135">
        <v>0</v>
      </c>
      <c r="S281" s="135">
        <f t="shared" si="61"/>
        <v>291855.2</v>
      </c>
      <c r="T281" s="135">
        <f t="shared" si="62"/>
        <v>31961400.140000004</v>
      </c>
      <c r="U281" s="78">
        <v>0</v>
      </c>
      <c r="V281" s="78">
        <f t="shared" si="63"/>
        <v>31961400.140000004</v>
      </c>
      <c r="W281" s="79">
        <v>773010.9</v>
      </c>
      <c r="X281" s="78">
        <f t="shared" si="64"/>
        <v>32734411.040000003</v>
      </c>
    </row>
    <row r="282" spans="1:24" ht="12.75" hidden="1" outlineLevel="1">
      <c r="A282" s="78" t="s">
        <v>17</v>
      </c>
      <c r="C282" s="79" t="s">
        <v>18</v>
      </c>
      <c r="D282" s="79" t="s">
        <v>19</v>
      </c>
      <c r="E282" s="78">
        <v>0</v>
      </c>
      <c r="F282" s="78">
        <v>4814686.93</v>
      </c>
      <c r="G282" s="135">
        <f t="shared" si="58"/>
        <v>4814686.93</v>
      </c>
      <c r="H282" s="136">
        <v>932165.19</v>
      </c>
      <c r="I282" s="136">
        <v>0</v>
      </c>
      <c r="J282" s="136">
        <v>0</v>
      </c>
      <c r="K282" s="136">
        <f t="shared" si="59"/>
        <v>0</v>
      </c>
      <c r="L282" s="136">
        <v>0</v>
      </c>
      <c r="M282" s="136">
        <v>0</v>
      </c>
      <c r="N282" s="136">
        <f t="shared" si="60"/>
        <v>0</v>
      </c>
      <c r="O282" s="135">
        <v>21454.34</v>
      </c>
      <c r="P282" s="135">
        <v>23644.3</v>
      </c>
      <c r="Q282" s="135">
        <v>0</v>
      </c>
      <c r="R282" s="135">
        <v>0</v>
      </c>
      <c r="S282" s="135">
        <f t="shared" si="61"/>
        <v>45098.64</v>
      </c>
      <c r="T282" s="135">
        <f t="shared" si="62"/>
        <v>5791950.759999999</v>
      </c>
      <c r="U282" s="78">
        <v>88.76</v>
      </c>
      <c r="V282" s="78">
        <f t="shared" si="63"/>
        <v>5792039.519999999</v>
      </c>
      <c r="W282" s="79">
        <v>110341.42</v>
      </c>
      <c r="X282" s="78">
        <f t="shared" si="64"/>
        <v>5902380.939999999</v>
      </c>
    </row>
    <row r="283" spans="1:24" ht="12.75" hidden="1" outlineLevel="1">
      <c r="A283" s="78" t="s">
        <v>20</v>
      </c>
      <c r="C283" s="79" t="s">
        <v>21</v>
      </c>
      <c r="D283" s="79" t="s">
        <v>22</v>
      </c>
      <c r="E283" s="78">
        <v>0</v>
      </c>
      <c r="F283" s="78">
        <v>30866.9</v>
      </c>
      <c r="G283" s="135">
        <f t="shared" si="58"/>
        <v>30866.9</v>
      </c>
      <c r="H283" s="136">
        <v>876.93</v>
      </c>
      <c r="I283" s="136">
        <v>0</v>
      </c>
      <c r="J283" s="136">
        <v>0</v>
      </c>
      <c r="K283" s="136">
        <f t="shared" si="59"/>
        <v>0</v>
      </c>
      <c r="L283" s="136">
        <v>0</v>
      </c>
      <c r="M283" s="136">
        <v>0</v>
      </c>
      <c r="N283" s="136">
        <f t="shared" si="60"/>
        <v>0</v>
      </c>
      <c r="O283" s="135">
        <v>0</v>
      </c>
      <c r="P283" s="135">
        <v>0</v>
      </c>
      <c r="Q283" s="135">
        <v>0</v>
      </c>
      <c r="R283" s="135">
        <v>0</v>
      </c>
      <c r="S283" s="135">
        <f t="shared" si="61"/>
        <v>0</v>
      </c>
      <c r="T283" s="135">
        <f t="shared" si="62"/>
        <v>31743.83</v>
      </c>
      <c r="U283" s="78">
        <v>0</v>
      </c>
      <c r="V283" s="78">
        <f t="shared" si="63"/>
        <v>31743.83</v>
      </c>
      <c r="W283" s="79">
        <v>0</v>
      </c>
      <c r="X283" s="78">
        <f t="shared" si="64"/>
        <v>31743.83</v>
      </c>
    </row>
    <row r="284" spans="1:24" ht="12.75" hidden="1" outlineLevel="1">
      <c r="A284" s="78" t="s">
        <v>23</v>
      </c>
      <c r="C284" s="79" t="s">
        <v>24</v>
      </c>
      <c r="D284" s="79" t="s">
        <v>25</v>
      </c>
      <c r="E284" s="78">
        <v>0</v>
      </c>
      <c r="F284" s="78">
        <v>225602.14</v>
      </c>
      <c r="G284" s="135">
        <f t="shared" si="58"/>
        <v>225602.14</v>
      </c>
      <c r="H284" s="136">
        <v>43293.89</v>
      </c>
      <c r="I284" s="136">
        <v>0</v>
      </c>
      <c r="J284" s="136">
        <v>0</v>
      </c>
      <c r="K284" s="136">
        <f t="shared" si="59"/>
        <v>0</v>
      </c>
      <c r="L284" s="136">
        <v>0</v>
      </c>
      <c r="M284" s="136">
        <v>0</v>
      </c>
      <c r="N284" s="136">
        <f t="shared" si="60"/>
        <v>0</v>
      </c>
      <c r="O284" s="135">
        <v>0</v>
      </c>
      <c r="P284" s="135">
        <v>0</v>
      </c>
      <c r="Q284" s="135">
        <v>0</v>
      </c>
      <c r="R284" s="135">
        <v>0</v>
      </c>
      <c r="S284" s="135">
        <f t="shared" si="61"/>
        <v>0</v>
      </c>
      <c r="T284" s="135">
        <f t="shared" si="62"/>
        <v>268896.03</v>
      </c>
      <c r="U284" s="78">
        <v>0</v>
      </c>
      <c r="V284" s="78">
        <f t="shared" si="63"/>
        <v>268896.03</v>
      </c>
      <c r="W284" s="79">
        <v>604</v>
      </c>
      <c r="X284" s="78">
        <f t="shared" si="64"/>
        <v>269500.03</v>
      </c>
    </row>
    <row r="285" spans="1:24" ht="12.75" hidden="1" outlineLevel="1">
      <c r="A285" s="78" t="s">
        <v>26</v>
      </c>
      <c r="C285" s="79" t="s">
        <v>27</v>
      </c>
      <c r="D285" s="79" t="s">
        <v>28</v>
      </c>
      <c r="E285" s="78">
        <v>0</v>
      </c>
      <c r="F285" s="78">
        <v>123733.43</v>
      </c>
      <c r="G285" s="135">
        <f t="shared" si="58"/>
        <v>123733.43</v>
      </c>
      <c r="H285" s="136">
        <v>63015.16</v>
      </c>
      <c r="I285" s="136">
        <v>0</v>
      </c>
      <c r="J285" s="136">
        <v>0</v>
      </c>
      <c r="K285" s="136">
        <f t="shared" si="59"/>
        <v>0</v>
      </c>
      <c r="L285" s="136">
        <v>0</v>
      </c>
      <c r="M285" s="136">
        <v>0</v>
      </c>
      <c r="N285" s="136">
        <f t="shared" si="60"/>
        <v>0</v>
      </c>
      <c r="O285" s="135">
        <v>0</v>
      </c>
      <c r="P285" s="135">
        <v>0</v>
      </c>
      <c r="Q285" s="135">
        <v>0</v>
      </c>
      <c r="R285" s="135">
        <v>0</v>
      </c>
      <c r="S285" s="135">
        <f t="shared" si="61"/>
        <v>0</v>
      </c>
      <c r="T285" s="135">
        <f t="shared" si="62"/>
        <v>186748.59</v>
      </c>
      <c r="U285" s="78">
        <v>0</v>
      </c>
      <c r="V285" s="78">
        <f t="shared" si="63"/>
        <v>186748.59</v>
      </c>
      <c r="W285" s="79">
        <v>52.2</v>
      </c>
      <c r="X285" s="78">
        <f t="shared" si="64"/>
        <v>186800.79</v>
      </c>
    </row>
    <row r="286" spans="1:24" ht="12.75" hidden="1" outlineLevel="1">
      <c r="A286" s="78" t="s">
        <v>29</v>
      </c>
      <c r="C286" s="79" t="s">
        <v>30</v>
      </c>
      <c r="D286" s="79" t="s">
        <v>31</v>
      </c>
      <c r="E286" s="78">
        <v>0</v>
      </c>
      <c r="F286" s="78">
        <v>29705.23</v>
      </c>
      <c r="G286" s="135">
        <f t="shared" si="58"/>
        <v>29705.23</v>
      </c>
      <c r="H286" s="136">
        <v>252.68</v>
      </c>
      <c r="I286" s="136">
        <v>0</v>
      </c>
      <c r="J286" s="136">
        <v>0</v>
      </c>
      <c r="K286" s="136">
        <f t="shared" si="59"/>
        <v>0</v>
      </c>
      <c r="L286" s="136">
        <v>0</v>
      </c>
      <c r="M286" s="136">
        <v>0</v>
      </c>
      <c r="N286" s="136">
        <f t="shared" si="60"/>
        <v>0</v>
      </c>
      <c r="O286" s="135">
        <v>0</v>
      </c>
      <c r="P286" s="135">
        <v>0</v>
      </c>
      <c r="Q286" s="135">
        <v>0</v>
      </c>
      <c r="R286" s="135">
        <v>0</v>
      </c>
      <c r="S286" s="135">
        <f t="shared" si="61"/>
        <v>0</v>
      </c>
      <c r="T286" s="135">
        <f t="shared" si="62"/>
        <v>29957.91</v>
      </c>
      <c r="U286" s="78">
        <v>0</v>
      </c>
      <c r="V286" s="78">
        <f t="shared" si="63"/>
        <v>29957.91</v>
      </c>
      <c r="W286" s="79">
        <v>567.66</v>
      </c>
      <c r="X286" s="78">
        <f t="shared" si="64"/>
        <v>30525.57</v>
      </c>
    </row>
    <row r="287" spans="1:24" ht="12.75" hidden="1" outlineLevel="1">
      <c r="A287" s="78" t="s">
        <v>32</v>
      </c>
      <c r="C287" s="79" t="s">
        <v>33</v>
      </c>
      <c r="D287" s="79" t="s">
        <v>34</v>
      </c>
      <c r="E287" s="78">
        <v>0</v>
      </c>
      <c r="F287" s="78">
        <v>230607.83</v>
      </c>
      <c r="G287" s="135">
        <f t="shared" si="58"/>
        <v>230607.83</v>
      </c>
      <c r="H287" s="136">
        <v>0</v>
      </c>
      <c r="I287" s="136">
        <v>0</v>
      </c>
      <c r="J287" s="136">
        <v>0</v>
      </c>
      <c r="K287" s="136">
        <f t="shared" si="59"/>
        <v>0</v>
      </c>
      <c r="L287" s="136">
        <v>0</v>
      </c>
      <c r="M287" s="136">
        <v>0</v>
      </c>
      <c r="N287" s="136">
        <f t="shared" si="60"/>
        <v>0</v>
      </c>
      <c r="O287" s="135">
        <v>0</v>
      </c>
      <c r="P287" s="135">
        <v>0</v>
      </c>
      <c r="Q287" s="135">
        <v>0</v>
      </c>
      <c r="R287" s="135">
        <v>0</v>
      </c>
      <c r="S287" s="135">
        <f t="shared" si="61"/>
        <v>0</v>
      </c>
      <c r="T287" s="135">
        <f t="shared" si="62"/>
        <v>230607.83</v>
      </c>
      <c r="U287" s="78">
        <v>0</v>
      </c>
      <c r="V287" s="78">
        <f t="shared" si="63"/>
        <v>230607.83</v>
      </c>
      <c r="W287" s="79">
        <v>0</v>
      </c>
      <c r="X287" s="78">
        <f t="shared" si="64"/>
        <v>230607.83</v>
      </c>
    </row>
    <row r="288" spans="1:24" ht="12.75" hidden="1" outlineLevel="1">
      <c r="A288" s="78" t="s">
        <v>35</v>
      </c>
      <c r="C288" s="79" t="s">
        <v>36</v>
      </c>
      <c r="D288" s="79" t="s">
        <v>37</v>
      </c>
      <c r="E288" s="78">
        <v>0</v>
      </c>
      <c r="F288" s="78">
        <v>-51011.71</v>
      </c>
      <c r="G288" s="135">
        <f t="shared" si="58"/>
        <v>-51011.71</v>
      </c>
      <c r="H288" s="136">
        <v>10</v>
      </c>
      <c r="I288" s="136">
        <v>0</v>
      </c>
      <c r="J288" s="136">
        <v>0</v>
      </c>
      <c r="K288" s="136">
        <f t="shared" si="59"/>
        <v>0</v>
      </c>
      <c r="L288" s="136">
        <v>0</v>
      </c>
      <c r="M288" s="136">
        <v>0</v>
      </c>
      <c r="N288" s="136">
        <f t="shared" si="60"/>
        <v>0</v>
      </c>
      <c r="O288" s="135">
        <v>0</v>
      </c>
      <c r="P288" s="135">
        <v>0</v>
      </c>
      <c r="Q288" s="135">
        <v>0</v>
      </c>
      <c r="R288" s="135">
        <v>0</v>
      </c>
      <c r="S288" s="135">
        <f t="shared" si="61"/>
        <v>0</v>
      </c>
      <c r="T288" s="135">
        <f t="shared" si="62"/>
        <v>-51001.71</v>
      </c>
      <c r="U288" s="78">
        <v>0</v>
      </c>
      <c r="V288" s="78">
        <f t="shared" si="63"/>
        <v>-51001.71</v>
      </c>
      <c r="W288" s="79">
        <v>0</v>
      </c>
      <c r="X288" s="78">
        <f t="shared" si="64"/>
        <v>-51001.71</v>
      </c>
    </row>
    <row r="289" spans="1:24" ht="12.75" hidden="1" outlineLevel="1">
      <c r="A289" s="78" t="s">
        <v>38</v>
      </c>
      <c r="C289" s="79" t="s">
        <v>39</v>
      </c>
      <c r="D289" s="79" t="s">
        <v>40</v>
      </c>
      <c r="E289" s="78">
        <v>0</v>
      </c>
      <c r="F289" s="78">
        <v>48103.94</v>
      </c>
      <c r="G289" s="135">
        <f t="shared" si="58"/>
        <v>48103.94</v>
      </c>
      <c r="H289" s="136">
        <v>469.2</v>
      </c>
      <c r="I289" s="136">
        <v>0</v>
      </c>
      <c r="J289" s="136">
        <v>0</v>
      </c>
      <c r="K289" s="136">
        <f t="shared" si="59"/>
        <v>0</v>
      </c>
      <c r="L289" s="136">
        <v>0</v>
      </c>
      <c r="M289" s="136">
        <v>0</v>
      </c>
      <c r="N289" s="136">
        <f t="shared" si="60"/>
        <v>0</v>
      </c>
      <c r="O289" s="135">
        <v>0</v>
      </c>
      <c r="P289" s="135">
        <v>0</v>
      </c>
      <c r="Q289" s="135">
        <v>0</v>
      </c>
      <c r="R289" s="135">
        <v>0</v>
      </c>
      <c r="S289" s="135">
        <f t="shared" si="61"/>
        <v>0</v>
      </c>
      <c r="T289" s="135">
        <f t="shared" si="62"/>
        <v>48573.14</v>
      </c>
      <c r="U289" s="78">
        <v>0</v>
      </c>
      <c r="V289" s="78">
        <f t="shared" si="63"/>
        <v>48573.14</v>
      </c>
      <c r="W289" s="79">
        <v>0</v>
      </c>
      <c r="X289" s="78">
        <f t="shared" si="64"/>
        <v>48573.14</v>
      </c>
    </row>
    <row r="290" spans="1:24" ht="12.75" hidden="1" outlineLevel="1">
      <c r="A290" s="78" t="s">
        <v>41</v>
      </c>
      <c r="C290" s="79" t="s">
        <v>42</v>
      </c>
      <c r="D290" s="79" t="s">
        <v>43</v>
      </c>
      <c r="E290" s="78">
        <v>0</v>
      </c>
      <c r="F290" s="78">
        <v>1448957.52</v>
      </c>
      <c r="G290" s="135">
        <f t="shared" si="58"/>
        <v>1448957.52</v>
      </c>
      <c r="H290" s="136">
        <v>1088965.73</v>
      </c>
      <c r="I290" s="136">
        <v>0</v>
      </c>
      <c r="J290" s="136">
        <v>0</v>
      </c>
      <c r="K290" s="136">
        <f t="shared" si="59"/>
        <v>0</v>
      </c>
      <c r="L290" s="136">
        <v>0</v>
      </c>
      <c r="M290" s="136">
        <v>0</v>
      </c>
      <c r="N290" s="136">
        <f t="shared" si="60"/>
        <v>0</v>
      </c>
      <c r="O290" s="135">
        <v>0</v>
      </c>
      <c r="P290" s="135">
        <v>50</v>
      </c>
      <c r="Q290" s="135">
        <v>0</v>
      </c>
      <c r="R290" s="135">
        <v>0</v>
      </c>
      <c r="S290" s="135">
        <f t="shared" si="61"/>
        <v>50</v>
      </c>
      <c r="T290" s="135">
        <f t="shared" si="62"/>
        <v>2537973.25</v>
      </c>
      <c r="U290" s="78">
        <v>0</v>
      </c>
      <c r="V290" s="78">
        <f t="shared" si="63"/>
        <v>2537973.25</v>
      </c>
      <c r="W290" s="79">
        <v>80359.15</v>
      </c>
      <c r="X290" s="78">
        <f t="shared" si="64"/>
        <v>2618332.4</v>
      </c>
    </row>
    <row r="291" spans="1:24" ht="12.75" hidden="1" outlineLevel="1">
      <c r="A291" s="78" t="s">
        <v>44</v>
      </c>
      <c r="C291" s="79" t="s">
        <v>45</v>
      </c>
      <c r="D291" s="79" t="s">
        <v>46</v>
      </c>
      <c r="E291" s="78">
        <v>0</v>
      </c>
      <c r="F291" s="78">
        <v>508934.31</v>
      </c>
      <c r="G291" s="135">
        <f t="shared" si="58"/>
        <v>508934.31</v>
      </c>
      <c r="H291" s="136">
        <v>166396.75</v>
      </c>
      <c r="I291" s="136">
        <v>0</v>
      </c>
      <c r="J291" s="136">
        <v>0</v>
      </c>
      <c r="K291" s="136">
        <f t="shared" si="59"/>
        <v>0</v>
      </c>
      <c r="L291" s="136">
        <v>0</v>
      </c>
      <c r="M291" s="136">
        <v>0</v>
      </c>
      <c r="N291" s="136">
        <f t="shared" si="60"/>
        <v>0</v>
      </c>
      <c r="O291" s="135">
        <v>0</v>
      </c>
      <c r="P291" s="135">
        <v>0</v>
      </c>
      <c r="Q291" s="135">
        <v>0</v>
      </c>
      <c r="R291" s="135">
        <v>0</v>
      </c>
      <c r="S291" s="135">
        <f t="shared" si="61"/>
        <v>0</v>
      </c>
      <c r="T291" s="135">
        <f t="shared" si="62"/>
        <v>675331.06</v>
      </c>
      <c r="U291" s="78">
        <v>0</v>
      </c>
      <c r="V291" s="78">
        <f t="shared" si="63"/>
        <v>675331.06</v>
      </c>
      <c r="W291" s="79">
        <v>27800.31</v>
      </c>
      <c r="X291" s="78">
        <f t="shared" si="64"/>
        <v>703131.3700000001</v>
      </c>
    </row>
    <row r="292" spans="1:24" ht="12.75" hidden="1" outlineLevel="1">
      <c r="A292" s="78" t="s">
        <v>47</v>
      </c>
      <c r="C292" s="79" t="s">
        <v>48</v>
      </c>
      <c r="D292" s="79" t="s">
        <v>49</v>
      </c>
      <c r="E292" s="78">
        <v>0</v>
      </c>
      <c r="F292" s="78">
        <v>1084831.82</v>
      </c>
      <c r="G292" s="135">
        <f t="shared" si="58"/>
        <v>1084831.82</v>
      </c>
      <c r="H292" s="136">
        <v>27503.51</v>
      </c>
      <c r="I292" s="136">
        <v>0</v>
      </c>
      <c r="J292" s="136">
        <v>0</v>
      </c>
      <c r="K292" s="136">
        <f t="shared" si="59"/>
        <v>0</v>
      </c>
      <c r="L292" s="136">
        <v>0</v>
      </c>
      <c r="M292" s="136">
        <v>0</v>
      </c>
      <c r="N292" s="136">
        <f t="shared" si="60"/>
        <v>0</v>
      </c>
      <c r="O292" s="135">
        <v>25010</v>
      </c>
      <c r="P292" s="135">
        <v>13378.2</v>
      </c>
      <c r="Q292" s="135">
        <v>0</v>
      </c>
      <c r="R292" s="135">
        <v>0</v>
      </c>
      <c r="S292" s="135">
        <f t="shared" si="61"/>
        <v>38388.2</v>
      </c>
      <c r="T292" s="135">
        <f t="shared" si="62"/>
        <v>1150723.53</v>
      </c>
      <c r="U292" s="78">
        <v>0</v>
      </c>
      <c r="V292" s="78">
        <f t="shared" si="63"/>
        <v>1150723.53</v>
      </c>
      <c r="W292" s="79">
        <v>22571.69</v>
      </c>
      <c r="X292" s="78">
        <f t="shared" si="64"/>
        <v>1173295.22</v>
      </c>
    </row>
    <row r="293" spans="1:24" ht="12.75" hidden="1" outlineLevel="1">
      <c r="A293" s="78" t="s">
        <v>50</v>
      </c>
      <c r="C293" s="79" t="s">
        <v>51</v>
      </c>
      <c r="D293" s="79" t="s">
        <v>52</v>
      </c>
      <c r="E293" s="78">
        <v>0</v>
      </c>
      <c r="F293" s="78">
        <v>101325.56</v>
      </c>
      <c r="G293" s="135">
        <f t="shared" si="58"/>
        <v>101325.56</v>
      </c>
      <c r="H293" s="136">
        <v>9610.28</v>
      </c>
      <c r="I293" s="136">
        <v>0</v>
      </c>
      <c r="J293" s="136">
        <v>0</v>
      </c>
      <c r="K293" s="136">
        <f t="shared" si="59"/>
        <v>0</v>
      </c>
      <c r="L293" s="136">
        <v>0</v>
      </c>
      <c r="M293" s="136">
        <v>0</v>
      </c>
      <c r="N293" s="136">
        <f t="shared" si="60"/>
        <v>0</v>
      </c>
      <c r="O293" s="135">
        <v>0</v>
      </c>
      <c r="P293" s="135">
        <v>0</v>
      </c>
      <c r="Q293" s="135">
        <v>0</v>
      </c>
      <c r="R293" s="135">
        <v>0</v>
      </c>
      <c r="S293" s="135">
        <f t="shared" si="61"/>
        <v>0</v>
      </c>
      <c r="T293" s="135">
        <f t="shared" si="62"/>
        <v>110935.84</v>
      </c>
      <c r="U293" s="78">
        <v>0</v>
      </c>
      <c r="V293" s="78">
        <f t="shared" si="63"/>
        <v>110935.84</v>
      </c>
      <c r="W293" s="79">
        <v>0</v>
      </c>
      <c r="X293" s="78">
        <f t="shared" si="64"/>
        <v>110935.84</v>
      </c>
    </row>
    <row r="294" spans="1:24" ht="12.75" hidden="1" outlineLevel="1">
      <c r="A294" s="78" t="s">
        <v>53</v>
      </c>
      <c r="C294" s="79" t="s">
        <v>54</v>
      </c>
      <c r="D294" s="79" t="s">
        <v>55</v>
      </c>
      <c r="E294" s="78">
        <v>0</v>
      </c>
      <c r="F294" s="78">
        <v>10921104.14</v>
      </c>
      <c r="G294" s="135">
        <f aca="true" t="shared" si="65" ref="G294:G357">E294+F294</f>
        <v>10921104.14</v>
      </c>
      <c r="H294" s="136">
        <v>7504708.4799999995</v>
      </c>
      <c r="I294" s="136">
        <v>0</v>
      </c>
      <c r="J294" s="136">
        <v>0</v>
      </c>
      <c r="K294" s="136">
        <f aca="true" t="shared" si="66" ref="K294:K357">J294+I294</f>
        <v>0</v>
      </c>
      <c r="L294" s="136">
        <v>0</v>
      </c>
      <c r="M294" s="136">
        <v>0</v>
      </c>
      <c r="N294" s="136">
        <f aca="true" t="shared" si="67" ref="N294:N357">L294+M294</f>
        <v>0</v>
      </c>
      <c r="O294" s="135">
        <v>4636.85</v>
      </c>
      <c r="P294" s="135">
        <v>826.61</v>
      </c>
      <c r="Q294" s="135">
        <v>0</v>
      </c>
      <c r="R294" s="135">
        <v>0</v>
      </c>
      <c r="S294" s="135">
        <f aca="true" t="shared" si="68" ref="S294:S357">O294+P294+Q294+R294</f>
        <v>5463.46</v>
      </c>
      <c r="T294" s="135">
        <f aca="true" t="shared" si="69" ref="T294:T357">G294+H294+K294+N294+S294</f>
        <v>18431276.080000002</v>
      </c>
      <c r="U294" s="78">
        <v>0</v>
      </c>
      <c r="V294" s="78">
        <f aca="true" t="shared" si="70" ref="V294:V357">T294+U294</f>
        <v>18431276.080000002</v>
      </c>
      <c r="W294" s="79">
        <v>5467.63</v>
      </c>
      <c r="X294" s="78">
        <f aca="true" t="shared" si="71" ref="X294:X357">V294+W294</f>
        <v>18436743.71</v>
      </c>
    </row>
    <row r="295" spans="1:24" ht="12.75" hidden="1" outlineLevel="1">
      <c r="A295" s="78" t="s">
        <v>56</v>
      </c>
      <c r="C295" s="79" t="s">
        <v>57</v>
      </c>
      <c r="D295" s="79" t="s">
        <v>58</v>
      </c>
      <c r="E295" s="78">
        <v>0</v>
      </c>
      <c r="F295" s="78">
        <v>154636.75</v>
      </c>
      <c r="G295" s="135">
        <f t="shared" si="65"/>
        <v>154636.75</v>
      </c>
      <c r="H295" s="136">
        <v>92375.95</v>
      </c>
      <c r="I295" s="136">
        <v>0</v>
      </c>
      <c r="J295" s="136">
        <v>0</v>
      </c>
      <c r="K295" s="136">
        <f t="shared" si="66"/>
        <v>0</v>
      </c>
      <c r="L295" s="136">
        <v>0</v>
      </c>
      <c r="M295" s="136">
        <v>0</v>
      </c>
      <c r="N295" s="136">
        <f t="shared" si="67"/>
        <v>0</v>
      </c>
      <c r="O295" s="135">
        <v>0</v>
      </c>
      <c r="P295" s="135">
        <v>0</v>
      </c>
      <c r="Q295" s="135">
        <v>0</v>
      </c>
      <c r="R295" s="135">
        <v>0</v>
      </c>
      <c r="S295" s="135">
        <f t="shared" si="68"/>
        <v>0</v>
      </c>
      <c r="T295" s="135">
        <f t="shared" si="69"/>
        <v>247012.7</v>
      </c>
      <c r="U295" s="78">
        <v>0</v>
      </c>
      <c r="V295" s="78">
        <f t="shared" si="70"/>
        <v>247012.7</v>
      </c>
      <c r="W295" s="79">
        <v>37306.3</v>
      </c>
      <c r="X295" s="78">
        <f t="shared" si="71"/>
        <v>284319</v>
      </c>
    </row>
    <row r="296" spans="1:24" ht="12.75" hidden="1" outlineLevel="1">
      <c r="A296" s="78" t="s">
        <v>59</v>
      </c>
      <c r="C296" s="79" t="s">
        <v>60</v>
      </c>
      <c r="D296" s="79" t="s">
        <v>61</v>
      </c>
      <c r="E296" s="78">
        <v>0</v>
      </c>
      <c r="F296" s="78">
        <v>136762.93</v>
      </c>
      <c r="G296" s="135">
        <f t="shared" si="65"/>
        <v>136762.93</v>
      </c>
      <c r="H296" s="136">
        <v>139065.86</v>
      </c>
      <c r="I296" s="136">
        <v>0</v>
      </c>
      <c r="J296" s="136">
        <v>0</v>
      </c>
      <c r="K296" s="136">
        <f t="shared" si="66"/>
        <v>0</v>
      </c>
      <c r="L296" s="136">
        <v>0</v>
      </c>
      <c r="M296" s="136">
        <v>0</v>
      </c>
      <c r="N296" s="136">
        <f t="shared" si="67"/>
        <v>0</v>
      </c>
      <c r="O296" s="135">
        <v>6500</v>
      </c>
      <c r="P296" s="135">
        <v>0</v>
      </c>
      <c r="Q296" s="135">
        <v>0</v>
      </c>
      <c r="R296" s="135">
        <v>0</v>
      </c>
      <c r="S296" s="135">
        <f t="shared" si="68"/>
        <v>6500</v>
      </c>
      <c r="T296" s="135">
        <f t="shared" si="69"/>
        <v>282328.79</v>
      </c>
      <c r="U296" s="78">
        <v>0</v>
      </c>
      <c r="V296" s="78">
        <f t="shared" si="70"/>
        <v>282328.79</v>
      </c>
      <c r="W296" s="79">
        <v>1138.28</v>
      </c>
      <c r="X296" s="78">
        <f t="shared" si="71"/>
        <v>283467.07</v>
      </c>
    </row>
    <row r="297" spans="1:24" ht="12.75" hidden="1" outlineLevel="1">
      <c r="A297" s="78" t="s">
        <v>62</v>
      </c>
      <c r="C297" s="79" t="s">
        <v>63</v>
      </c>
      <c r="D297" s="79" t="s">
        <v>64</v>
      </c>
      <c r="E297" s="78">
        <v>0</v>
      </c>
      <c r="F297" s="78">
        <v>499893.23</v>
      </c>
      <c r="G297" s="135">
        <f t="shared" si="65"/>
        <v>499893.23</v>
      </c>
      <c r="H297" s="136">
        <v>8176.77</v>
      </c>
      <c r="I297" s="136">
        <v>0</v>
      </c>
      <c r="J297" s="136">
        <v>0</v>
      </c>
      <c r="K297" s="136">
        <f t="shared" si="66"/>
        <v>0</v>
      </c>
      <c r="L297" s="136">
        <v>0</v>
      </c>
      <c r="M297" s="136">
        <v>0</v>
      </c>
      <c r="N297" s="136">
        <f t="shared" si="67"/>
        <v>0</v>
      </c>
      <c r="O297" s="135">
        <v>1180.8</v>
      </c>
      <c r="P297" s="135">
        <v>0</v>
      </c>
      <c r="Q297" s="135">
        <v>0</v>
      </c>
      <c r="R297" s="135">
        <v>0</v>
      </c>
      <c r="S297" s="135">
        <f t="shared" si="68"/>
        <v>1180.8</v>
      </c>
      <c r="T297" s="135">
        <f t="shared" si="69"/>
        <v>509250.8</v>
      </c>
      <c r="U297" s="78">
        <v>0</v>
      </c>
      <c r="V297" s="78">
        <f t="shared" si="70"/>
        <v>509250.8</v>
      </c>
      <c r="W297" s="79">
        <v>11304.92</v>
      </c>
      <c r="X297" s="78">
        <f t="shared" si="71"/>
        <v>520555.72</v>
      </c>
    </row>
    <row r="298" spans="1:24" ht="12.75" hidden="1" outlineLevel="1">
      <c r="A298" s="78" t="s">
        <v>2390</v>
      </c>
      <c r="C298" s="79" t="s">
        <v>2391</v>
      </c>
      <c r="D298" s="79" t="s">
        <v>2392</v>
      </c>
      <c r="E298" s="78">
        <v>0</v>
      </c>
      <c r="F298" s="78">
        <v>593634.26</v>
      </c>
      <c r="G298" s="135">
        <f t="shared" si="65"/>
        <v>593634.26</v>
      </c>
      <c r="H298" s="136">
        <v>36759.02</v>
      </c>
      <c r="I298" s="136">
        <v>0</v>
      </c>
      <c r="J298" s="136">
        <v>0</v>
      </c>
      <c r="K298" s="136">
        <f t="shared" si="66"/>
        <v>0</v>
      </c>
      <c r="L298" s="136">
        <v>0</v>
      </c>
      <c r="M298" s="136">
        <v>0</v>
      </c>
      <c r="N298" s="136">
        <f t="shared" si="67"/>
        <v>0</v>
      </c>
      <c r="O298" s="135">
        <v>0</v>
      </c>
      <c r="P298" s="135">
        <v>0</v>
      </c>
      <c r="Q298" s="135">
        <v>0</v>
      </c>
      <c r="R298" s="135">
        <v>0</v>
      </c>
      <c r="S298" s="135">
        <f t="shared" si="68"/>
        <v>0</v>
      </c>
      <c r="T298" s="135">
        <f t="shared" si="69"/>
        <v>630393.28</v>
      </c>
      <c r="U298" s="78">
        <v>0</v>
      </c>
      <c r="V298" s="78">
        <f t="shared" si="70"/>
        <v>630393.28</v>
      </c>
      <c r="W298" s="79">
        <v>339.31</v>
      </c>
      <c r="X298" s="78">
        <f t="shared" si="71"/>
        <v>630732.5900000001</v>
      </c>
    </row>
    <row r="299" spans="1:24" ht="12.75" hidden="1" outlineLevel="1">
      <c r="A299" s="78" t="s">
        <v>2393</v>
      </c>
      <c r="C299" s="79" t="s">
        <v>2394</v>
      </c>
      <c r="D299" s="79" t="s">
        <v>2395</v>
      </c>
      <c r="E299" s="78">
        <v>0</v>
      </c>
      <c r="F299" s="78">
        <v>44883.54</v>
      </c>
      <c r="G299" s="135">
        <f t="shared" si="65"/>
        <v>44883.54</v>
      </c>
      <c r="H299" s="136">
        <v>6003.08</v>
      </c>
      <c r="I299" s="136">
        <v>0</v>
      </c>
      <c r="J299" s="136">
        <v>0</v>
      </c>
      <c r="K299" s="136">
        <f t="shared" si="66"/>
        <v>0</v>
      </c>
      <c r="L299" s="136">
        <v>0</v>
      </c>
      <c r="M299" s="136">
        <v>0</v>
      </c>
      <c r="N299" s="136">
        <f t="shared" si="67"/>
        <v>0</v>
      </c>
      <c r="O299" s="135">
        <v>0</v>
      </c>
      <c r="P299" s="135">
        <v>0</v>
      </c>
      <c r="Q299" s="135">
        <v>0</v>
      </c>
      <c r="R299" s="135">
        <v>0</v>
      </c>
      <c r="S299" s="135">
        <f t="shared" si="68"/>
        <v>0</v>
      </c>
      <c r="T299" s="135">
        <f t="shared" si="69"/>
        <v>50886.62</v>
      </c>
      <c r="U299" s="78">
        <v>0</v>
      </c>
      <c r="V299" s="78">
        <f t="shared" si="70"/>
        <v>50886.62</v>
      </c>
      <c r="W299" s="79">
        <v>-2040.59</v>
      </c>
      <c r="X299" s="78">
        <f t="shared" si="71"/>
        <v>48846.030000000006</v>
      </c>
    </row>
    <row r="300" spans="1:24" ht="12.75" hidden="1" outlineLevel="1">
      <c r="A300" s="78" t="s">
        <v>2396</v>
      </c>
      <c r="C300" s="79" t="s">
        <v>2397</v>
      </c>
      <c r="D300" s="79" t="s">
        <v>2398</v>
      </c>
      <c r="E300" s="78">
        <v>0</v>
      </c>
      <c r="F300" s="78">
        <v>46600.38</v>
      </c>
      <c r="G300" s="135">
        <f t="shared" si="65"/>
        <v>46600.38</v>
      </c>
      <c r="H300" s="136">
        <v>3813.73</v>
      </c>
      <c r="I300" s="136">
        <v>0</v>
      </c>
      <c r="J300" s="136">
        <v>0</v>
      </c>
      <c r="K300" s="136">
        <f t="shared" si="66"/>
        <v>0</v>
      </c>
      <c r="L300" s="136">
        <v>0</v>
      </c>
      <c r="M300" s="136">
        <v>0</v>
      </c>
      <c r="N300" s="136">
        <f t="shared" si="67"/>
        <v>0</v>
      </c>
      <c r="O300" s="135">
        <v>0</v>
      </c>
      <c r="P300" s="135">
        <v>0</v>
      </c>
      <c r="Q300" s="135">
        <v>0</v>
      </c>
      <c r="R300" s="135">
        <v>0</v>
      </c>
      <c r="S300" s="135">
        <f t="shared" si="68"/>
        <v>0</v>
      </c>
      <c r="T300" s="135">
        <f t="shared" si="69"/>
        <v>50414.11</v>
      </c>
      <c r="U300" s="78">
        <v>0</v>
      </c>
      <c r="V300" s="78">
        <f t="shared" si="70"/>
        <v>50414.11</v>
      </c>
      <c r="W300" s="79">
        <v>0</v>
      </c>
      <c r="X300" s="78">
        <f t="shared" si="71"/>
        <v>50414.11</v>
      </c>
    </row>
    <row r="301" spans="1:24" ht="12.75" hidden="1" outlineLevel="1">
      <c r="A301" s="78" t="s">
        <v>2399</v>
      </c>
      <c r="C301" s="79" t="s">
        <v>2400</v>
      </c>
      <c r="D301" s="79" t="s">
        <v>2401</v>
      </c>
      <c r="E301" s="78">
        <v>0</v>
      </c>
      <c r="F301" s="78">
        <v>199449.76</v>
      </c>
      <c r="G301" s="135">
        <f t="shared" si="65"/>
        <v>199449.76</v>
      </c>
      <c r="H301" s="136">
        <v>44048.01</v>
      </c>
      <c r="I301" s="136">
        <v>0</v>
      </c>
      <c r="J301" s="136">
        <v>0</v>
      </c>
      <c r="K301" s="136">
        <f t="shared" si="66"/>
        <v>0</v>
      </c>
      <c r="L301" s="136">
        <v>0</v>
      </c>
      <c r="M301" s="136">
        <v>0</v>
      </c>
      <c r="N301" s="136">
        <f t="shared" si="67"/>
        <v>0</v>
      </c>
      <c r="O301" s="135">
        <v>0</v>
      </c>
      <c r="P301" s="135">
        <v>0</v>
      </c>
      <c r="Q301" s="135">
        <v>0</v>
      </c>
      <c r="R301" s="135">
        <v>0</v>
      </c>
      <c r="S301" s="135">
        <f t="shared" si="68"/>
        <v>0</v>
      </c>
      <c r="T301" s="135">
        <f t="shared" si="69"/>
        <v>243497.77000000002</v>
      </c>
      <c r="U301" s="78">
        <v>0</v>
      </c>
      <c r="V301" s="78">
        <f t="shared" si="70"/>
        <v>243497.77000000002</v>
      </c>
      <c r="W301" s="79">
        <v>5657.47</v>
      </c>
      <c r="X301" s="78">
        <f t="shared" si="71"/>
        <v>249155.24000000002</v>
      </c>
    </row>
    <row r="302" spans="1:24" ht="12.75" hidden="1" outlineLevel="1">
      <c r="A302" s="78" t="s">
        <v>2402</v>
      </c>
      <c r="C302" s="79" t="s">
        <v>2403</v>
      </c>
      <c r="D302" s="79" t="s">
        <v>2404</v>
      </c>
      <c r="E302" s="78">
        <v>0</v>
      </c>
      <c r="F302" s="78">
        <v>618242.4</v>
      </c>
      <c r="G302" s="135">
        <f t="shared" si="65"/>
        <v>618242.4</v>
      </c>
      <c r="H302" s="136">
        <v>2151.66</v>
      </c>
      <c r="I302" s="136">
        <v>0</v>
      </c>
      <c r="J302" s="136">
        <v>0</v>
      </c>
      <c r="K302" s="136">
        <f t="shared" si="66"/>
        <v>0</v>
      </c>
      <c r="L302" s="136">
        <v>0</v>
      </c>
      <c r="M302" s="136">
        <v>0</v>
      </c>
      <c r="N302" s="136">
        <f t="shared" si="67"/>
        <v>0</v>
      </c>
      <c r="O302" s="135">
        <v>2399.7</v>
      </c>
      <c r="P302" s="135">
        <v>0</v>
      </c>
      <c r="Q302" s="135">
        <v>0</v>
      </c>
      <c r="R302" s="135">
        <v>0</v>
      </c>
      <c r="S302" s="135">
        <f t="shared" si="68"/>
        <v>2399.7</v>
      </c>
      <c r="T302" s="135">
        <f t="shared" si="69"/>
        <v>622793.76</v>
      </c>
      <c r="U302" s="78">
        <v>0</v>
      </c>
      <c r="V302" s="78">
        <f t="shared" si="70"/>
        <v>622793.76</v>
      </c>
      <c r="W302" s="79">
        <v>6971.88</v>
      </c>
      <c r="X302" s="78">
        <f t="shared" si="71"/>
        <v>629765.64</v>
      </c>
    </row>
    <row r="303" spans="1:24" ht="12.75" hidden="1" outlineLevel="1">
      <c r="A303" s="78" t="s">
        <v>2405</v>
      </c>
      <c r="C303" s="79" t="s">
        <v>2406</v>
      </c>
      <c r="D303" s="79" t="s">
        <v>2407</v>
      </c>
      <c r="E303" s="78">
        <v>0</v>
      </c>
      <c r="F303" s="78">
        <v>32666.77</v>
      </c>
      <c r="G303" s="135">
        <f t="shared" si="65"/>
        <v>32666.77</v>
      </c>
      <c r="H303" s="136">
        <v>518.53</v>
      </c>
      <c r="I303" s="136">
        <v>0</v>
      </c>
      <c r="J303" s="136">
        <v>0</v>
      </c>
      <c r="K303" s="136">
        <f t="shared" si="66"/>
        <v>0</v>
      </c>
      <c r="L303" s="136">
        <v>0</v>
      </c>
      <c r="M303" s="136">
        <v>0</v>
      </c>
      <c r="N303" s="136">
        <f t="shared" si="67"/>
        <v>0</v>
      </c>
      <c r="O303" s="135">
        <v>0</v>
      </c>
      <c r="P303" s="135">
        <v>0</v>
      </c>
      <c r="Q303" s="135">
        <v>0</v>
      </c>
      <c r="R303" s="135">
        <v>0</v>
      </c>
      <c r="S303" s="135">
        <f t="shared" si="68"/>
        <v>0</v>
      </c>
      <c r="T303" s="135">
        <f t="shared" si="69"/>
        <v>33185.3</v>
      </c>
      <c r="U303" s="78">
        <v>0</v>
      </c>
      <c r="V303" s="78">
        <f t="shared" si="70"/>
        <v>33185.3</v>
      </c>
      <c r="W303" s="79">
        <v>220.75</v>
      </c>
      <c r="X303" s="78">
        <f t="shared" si="71"/>
        <v>33406.05</v>
      </c>
    </row>
    <row r="304" spans="1:24" ht="12.75" hidden="1" outlineLevel="1">
      <c r="A304" s="78" t="s">
        <v>2408</v>
      </c>
      <c r="C304" s="79" t="s">
        <v>2409</v>
      </c>
      <c r="D304" s="79" t="s">
        <v>2410</v>
      </c>
      <c r="E304" s="78">
        <v>0</v>
      </c>
      <c r="F304" s="78">
        <v>957723.03</v>
      </c>
      <c r="G304" s="135">
        <f t="shared" si="65"/>
        <v>957723.03</v>
      </c>
      <c r="H304" s="136">
        <v>2446.01</v>
      </c>
      <c r="I304" s="136">
        <v>0</v>
      </c>
      <c r="J304" s="136">
        <v>0</v>
      </c>
      <c r="K304" s="136">
        <f t="shared" si="66"/>
        <v>0</v>
      </c>
      <c r="L304" s="136">
        <v>0</v>
      </c>
      <c r="M304" s="136">
        <v>0</v>
      </c>
      <c r="N304" s="136">
        <f t="shared" si="67"/>
        <v>0</v>
      </c>
      <c r="O304" s="135">
        <v>4369.2</v>
      </c>
      <c r="P304" s="135">
        <v>0</v>
      </c>
      <c r="Q304" s="135">
        <v>0</v>
      </c>
      <c r="R304" s="135">
        <v>0</v>
      </c>
      <c r="S304" s="135">
        <f t="shared" si="68"/>
        <v>4369.2</v>
      </c>
      <c r="T304" s="135">
        <f t="shared" si="69"/>
        <v>964538.24</v>
      </c>
      <c r="U304" s="78">
        <v>0</v>
      </c>
      <c r="V304" s="78">
        <f t="shared" si="70"/>
        <v>964538.24</v>
      </c>
      <c r="W304" s="79">
        <v>54708.29</v>
      </c>
      <c r="X304" s="78">
        <f t="shared" si="71"/>
        <v>1019246.53</v>
      </c>
    </row>
    <row r="305" spans="1:24" ht="12.75" hidden="1" outlineLevel="1">
      <c r="A305" s="78" t="s">
        <v>2411</v>
      </c>
      <c r="C305" s="79" t="s">
        <v>2412</v>
      </c>
      <c r="D305" s="79" t="s">
        <v>2413</v>
      </c>
      <c r="E305" s="78">
        <v>0</v>
      </c>
      <c r="F305" s="78">
        <v>867084.67</v>
      </c>
      <c r="G305" s="135">
        <f t="shared" si="65"/>
        <v>867084.67</v>
      </c>
      <c r="H305" s="136">
        <v>18591.91</v>
      </c>
      <c r="I305" s="136">
        <v>0</v>
      </c>
      <c r="J305" s="136">
        <v>0</v>
      </c>
      <c r="K305" s="136">
        <f t="shared" si="66"/>
        <v>0</v>
      </c>
      <c r="L305" s="136">
        <v>0</v>
      </c>
      <c r="M305" s="136">
        <v>0</v>
      </c>
      <c r="N305" s="136">
        <f t="shared" si="67"/>
        <v>0</v>
      </c>
      <c r="O305" s="135">
        <v>341.63</v>
      </c>
      <c r="P305" s="135">
        <v>2545.1</v>
      </c>
      <c r="Q305" s="135">
        <v>0</v>
      </c>
      <c r="R305" s="135">
        <v>0</v>
      </c>
      <c r="S305" s="135">
        <f t="shared" si="68"/>
        <v>2886.73</v>
      </c>
      <c r="T305" s="135">
        <f t="shared" si="69"/>
        <v>888563.31</v>
      </c>
      <c r="U305" s="78">
        <v>0</v>
      </c>
      <c r="V305" s="78">
        <f t="shared" si="70"/>
        <v>888563.31</v>
      </c>
      <c r="W305" s="79">
        <v>10071.26</v>
      </c>
      <c r="X305" s="78">
        <f t="shared" si="71"/>
        <v>898634.5700000001</v>
      </c>
    </row>
    <row r="306" spans="1:24" ht="12.75" hidden="1" outlineLevel="1">
      <c r="A306" s="78" t="s">
        <v>2414</v>
      </c>
      <c r="C306" s="79" t="s">
        <v>2415</v>
      </c>
      <c r="D306" s="79" t="s">
        <v>2416</v>
      </c>
      <c r="E306" s="78">
        <v>0</v>
      </c>
      <c r="F306" s="78">
        <v>1388355.35</v>
      </c>
      <c r="G306" s="135">
        <f t="shared" si="65"/>
        <v>1388355.35</v>
      </c>
      <c r="H306" s="136">
        <v>2460054.24</v>
      </c>
      <c r="I306" s="136">
        <v>0</v>
      </c>
      <c r="J306" s="136">
        <v>0</v>
      </c>
      <c r="K306" s="136">
        <f t="shared" si="66"/>
        <v>0</v>
      </c>
      <c r="L306" s="136">
        <v>0</v>
      </c>
      <c r="M306" s="136">
        <v>0</v>
      </c>
      <c r="N306" s="136">
        <f t="shared" si="67"/>
        <v>0</v>
      </c>
      <c r="O306" s="135">
        <v>0</v>
      </c>
      <c r="P306" s="135">
        <v>0</v>
      </c>
      <c r="Q306" s="135">
        <v>0</v>
      </c>
      <c r="R306" s="135">
        <v>0</v>
      </c>
      <c r="S306" s="135">
        <f t="shared" si="68"/>
        <v>0</v>
      </c>
      <c r="T306" s="135">
        <f t="shared" si="69"/>
        <v>3848409.5900000003</v>
      </c>
      <c r="U306" s="78">
        <v>0</v>
      </c>
      <c r="V306" s="78">
        <f t="shared" si="70"/>
        <v>3848409.5900000003</v>
      </c>
      <c r="W306" s="79">
        <v>0</v>
      </c>
      <c r="X306" s="78">
        <f t="shared" si="71"/>
        <v>3848409.5900000003</v>
      </c>
    </row>
    <row r="307" spans="1:24" ht="12.75" hidden="1" outlineLevel="1">
      <c r="A307" s="78" t="s">
        <v>2417</v>
      </c>
      <c r="C307" s="79" t="s">
        <v>2418</v>
      </c>
      <c r="D307" s="79" t="s">
        <v>2419</v>
      </c>
      <c r="E307" s="78">
        <v>0</v>
      </c>
      <c r="F307" s="78">
        <v>631045.14</v>
      </c>
      <c r="G307" s="135">
        <f t="shared" si="65"/>
        <v>631045.14</v>
      </c>
      <c r="H307" s="136">
        <v>262248.87</v>
      </c>
      <c r="I307" s="136">
        <v>0</v>
      </c>
      <c r="J307" s="136">
        <v>0</v>
      </c>
      <c r="K307" s="136">
        <f t="shared" si="66"/>
        <v>0</v>
      </c>
      <c r="L307" s="136">
        <v>0</v>
      </c>
      <c r="M307" s="136">
        <v>0</v>
      </c>
      <c r="N307" s="136">
        <f t="shared" si="67"/>
        <v>0</v>
      </c>
      <c r="O307" s="135">
        <v>0</v>
      </c>
      <c r="P307" s="135">
        <v>0</v>
      </c>
      <c r="Q307" s="135">
        <v>0</v>
      </c>
      <c r="R307" s="135">
        <v>0</v>
      </c>
      <c r="S307" s="135">
        <f t="shared" si="68"/>
        <v>0</v>
      </c>
      <c r="T307" s="135">
        <f t="shared" si="69"/>
        <v>893294.01</v>
      </c>
      <c r="U307" s="78">
        <v>0</v>
      </c>
      <c r="V307" s="78">
        <f t="shared" si="70"/>
        <v>893294.01</v>
      </c>
      <c r="W307" s="79">
        <v>0</v>
      </c>
      <c r="X307" s="78">
        <f t="shared" si="71"/>
        <v>893294.01</v>
      </c>
    </row>
    <row r="308" spans="1:24" ht="12.75" hidden="1" outlineLevel="1">
      <c r="A308" s="78" t="s">
        <v>2420</v>
      </c>
      <c r="C308" s="79" t="s">
        <v>2421</v>
      </c>
      <c r="D308" s="79" t="s">
        <v>2422</v>
      </c>
      <c r="E308" s="78">
        <v>0</v>
      </c>
      <c r="F308" s="78">
        <v>6501.8</v>
      </c>
      <c r="G308" s="135">
        <f t="shared" si="65"/>
        <v>6501.8</v>
      </c>
      <c r="H308" s="136">
        <v>1093.92</v>
      </c>
      <c r="I308" s="136">
        <v>0</v>
      </c>
      <c r="J308" s="136">
        <v>0</v>
      </c>
      <c r="K308" s="136">
        <f t="shared" si="66"/>
        <v>0</v>
      </c>
      <c r="L308" s="136">
        <v>0</v>
      </c>
      <c r="M308" s="136">
        <v>0</v>
      </c>
      <c r="N308" s="136">
        <f t="shared" si="67"/>
        <v>0</v>
      </c>
      <c r="O308" s="135">
        <v>0</v>
      </c>
      <c r="P308" s="135">
        <v>0</v>
      </c>
      <c r="Q308" s="135">
        <v>0</v>
      </c>
      <c r="R308" s="135">
        <v>0</v>
      </c>
      <c r="S308" s="135">
        <f t="shared" si="68"/>
        <v>0</v>
      </c>
      <c r="T308" s="135">
        <f t="shared" si="69"/>
        <v>7595.72</v>
      </c>
      <c r="U308" s="78">
        <v>0</v>
      </c>
      <c r="V308" s="78">
        <f t="shared" si="70"/>
        <v>7595.72</v>
      </c>
      <c r="W308" s="79">
        <v>0</v>
      </c>
      <c r="X308" s="78">
        <f t="shared" si="71"/>
        <v>7595.72</v>
      </c>
    </row>
    <row r="309" spans="1:24" ht="12.75" hidden="1" outlineLevel="1">
      <c r="A309" s="78" t="s">
        <v>2423</v>
      </c>
      <c r="C309" s="79" t="s">
        <v>2424</v>
      </c>
      <c r="D309" s="79" t="s">
        <v>2425</v>
      </c>
      <c r="E309" s="78">
        <v>0</v>
      </c>
      <c r="F309" s="78">
        <v>100145.08</v>
      </c>
      <c r="G309" s="135">
        <f t="shared" si="65"/>
        <v>100145.08</v>
      </c>
      <c r="H309" s="136">
        <v>63792.07</v>
      </c>
      <c r="I309" s="136">
        <v>0</v>
      </c>
      <c r="J309" s="136">
        <v>0</v>
      </c>
      <c r="K309" s="136">
        <f t="shared" si="66"/>
        <v>0</v>
      </c>
      <c r="L309" s="136">
        <v>0</v>
      </c>
      <c r="M309" s="136">
        <v>0</v>
      </c>
      <c r="N309" s="136">
        <f t="shared" si="67"/>
        <v>0</v>
      </c>
      <c r="O309" s="135">
        <v>-391</v>
      </c>
      <c r="P309" s="135">
        <v>0</v>
      </c>
      <c r="Q309" s="135">
        <v>0</v>
      </c>
      <c r="R309" s="135">
        <v>0</v>
      </c>
      <c r="S309" s="135">
        <f t="shared" si="68"/>
        <v>-391</v>
      </c>
      <c r="T309" s="135">
        <f t="shared" si="69"/>
        <v>163546.15</v>
      </c>
      <c r="U309" s="78">
        <v>0</v>
      </c>
      <c r="V309" s="78">
        <f t="shared" si="70"/>
        <v>163546.15</v>
      </c>
      <c r="W309" s="79">
        <v>0</v>
      </c>
      <c r="X309" s="78">
        <f t="shared" si="71"/>
        <v>163546.15</v>
      </c>
    </row>
    <row r="310" spans="1:24" ht="12.75" hidden="1" outlineLevel="1">
      <c r="A310" s="78" t="s">
        <v>2426</v>
      </c>
      <c r="C310" s="79" t="s">
        <v>2427</v>
      </c>
      <c r="D310" s="79" t="s">
        <v>2428</v>
      </c>
      <c r="E310" s="78">
        <v>0</v>
      </c>
      <c r="F310" s="78">
        <v>108219.57</v>
      </c>
      <c r="G310" s="135">
        <f t="shared" si="65"/>
        <v>108219.57</v>
      </c>
      <c r="H310" s="136">
        <v>15496.02</v>
      </c>
      <c r="I310" s="136">
        <v>0</v>
      </c>
      <c r="J310" s="136">
        <v>0</v>
      </c>
      <c r="K310" s="136">
        <f t="shared" si="66"/>
        <v>0</v>
      </c>
      <c r="L310" s="136">
        <v>0</v>
      </c>
      <c r="M310" s="136">
        <v>0</v>
      </c>
      <c r="N310" s="136">
        <f t="shared" si="67"/>
        <v>0</v>
      </c>
      <c r="O310" s="135">
        <v>0</v>
      </c>
      <c r="P310" s="135">
        <v>0</v>
      </c>
      <c r="Q310" s="135">
        <v>0</v>
      </c>
      <c r="R310" s="135">
        <v>0</v>
      </c>
      <c r="S310" s="135">
        <f t="shared" si="68"/>
        <v>0</v>
      </c>
      <c r="T310" s="135">
        <f t="shared" si="69"/>
        <v>123715.59000000001</v>
      </c>
      <c r="U310" s="78">
        <v>0</v>
      </c>
      <c r="V310" s="78">
        <f t="shared" si="70"/>
        <v>123715.59000000001</v>
      </c>
      <c r="W310" s="79">
        <v>0</v>
      </c>
      <c r="X310" s="78">
        <f t="shared" si="71"/>
        <v>123715.59000000001</v>
      </c>
    </row>
    <row r="311" spans="1:24" ht="12.75" hidden="1" outlineLevel="1">
      <c r="A311" s="78" t="s">
        <v>2429</v>
      </c>
      <c r="C311" s="79" t="s">
        <v>2430</v>
      </c>
      <c r="D311" s="79" t="s">
        <v>2431</v>
      </c>
      <c r="E311" s="78">
        <v>0</v>
      </c>
      <c r="F311" s="78">
        <v>35</v>
      </c>
      <c r="G311" s="135">
        <f t="shared" si="65"/>
        <v>35</v>
      </c>
      <c r="H311" s="136">
        <v>0</v>
      </c>
      <c r="I311" s="136">
        <v>0</v>
      </c>
      <c r="J311" s="136">
        <v>0</v>
      </c>
      <c r="K311" s="136">
        <f t="shared" si="66"/>
        <v>0</v>
      </c>
      <c r="L311" s="136">
        <v>0</v>
      </c>
      <c r="M311" s="136">
        <v>0</v>
      </c>
      <c r="N311" s="136">
        <f t="shared" si="67"/>
        <v>0</v>
      </c>
      <c r="O311" s="135">
        <v>0</v>
      </c>
      <c r="P311" s="135">
        <v>0</v>
      </c>
      <c r="Q311" s="135">
        <v>0</v>
      </c>
      <c r="R311" s="135">
        <v>0</v>
      </c>
      <c r="S311" s="135">
        <f t="shared" si="68"/>
        <v>0</v>
      </c>
      <c r="T311" s="135">
        <f t="shared" si="69"/>
        <v>35</v>
      </c>
      <c r="U311" s="78">
        <v>0</v>
      </c>
      <c r="V311" s="78">
        <f t="shared" si="70"/>
        <v>35</v>
      </c>
      <c r="W311" s="79">
        <v>0</v>
      </c>
      <c r="X311" s="78">
        <f t="shared" si="71"/>
        <v>35</v>
      </c>
    </row>
    <row r="312" spans="1:24" ht="12.75" hidden="1" outlineLevel="1">
      <c r="A312" s="78" t="s">
        <v>2432</v>
      </c>
      <c r="C312" s="79" t="s">
        <v>2433</v>
      </c>
      <c r="D312" s="79" t="s">
        <v>2434</v>
      </c>
      <c r="E312" s="78">
        <v>0</v>
      </c>
      <c r="F312" s="78">
        <v>595089.66</v>
      </c>
      <c r="G312" s="135">
        <f t="shared" si="65"/>
        <v>595089.66</v>
      </c>
      <c r="H312" s="136">
        <v>36969.27</v>
      </c>
      <c r="I312" s="136">
        <v>0</v>
      </c>
      <c r="J312" s="136">
        <v>0</v>
      </c>
      <c r="K312" s="136">
        <f t="shared" si="66"/>
        <v>0</v>
      </c>
      <c r="L312" s="136">
        <v>0</v>
      </c>
      <c r="M312" s="136">
        <v>0</v>
      </c>
      <c r="N312" s="136">
        <f t="shared" si="67"/>
        <v>0</v>
      </c>
      <c r="O312" s="135">
        <v>0</v>
      </c>
      <c r="P312" s="135">
        <v>0</v>
      </c>
      <c r="Q312" s="135">
        <v>0</v>
      </c>
      <c r="R312" s="135">
        <v>0</v>
      </c>
      <c r="S312" s="135">
        <f t="shared" si="68"/>
        <v>0</v>
      </c>
      <c r="T312" s="135">
        <f t="shared" si="69"/>
        <v>632058.93</v>
      </c>
      <c r="U312" s="78">
        <v>0</v>
      </c>
      <c r="V312" s="78">
        <f t="shared" si="70"/>
        <v>632058.93</v>
      </c>
      <c r="W312" s="79">
        <v>0</v>
      </c>
      <c r="X312" s="78">
        <f t="shared" si="71"/>
        <v>632058.93</v>
      </c>
    </row>
    <row r="313" spans="1:24" ht="12.75" hidden="1" outlineLevel="1">
      <c r="A313" s="78" t="s">
        <v>2435</v>
      </c>
      <c r="C313" s="79" t="s">
        <v>2436</v>
      </c>
      <c r="D313" s="79" t="s">
        <v>2437</v>
      </c>
      <c r="E313" s="78">
        <v>0</v>
      </c>
      <c r="F313" s="78">
        <v>722812.29</v>
      </c>
      <c r="G313" s="135">
        <f t="shared" si="65"/>
        <v>722812.29</v>
      </c>
      <c r="H313" s="136">
        <v>5333.2</v>
      </c>
      <c r="I313" s="136">
        <v>0</v>
      </c>
      <c r="J313" s="136">
        <v>0</v>
      </c>
      <c r="K313" s="136">
        <f t="shared" si="66"/>
        <v>0</v>
      </c>
      <c r="L313" s="136">
        <v>0</v>
      </c>
      <c r="M313" s="136">
        <v>0</v>
      </c>
      <c r="N313" s="136">
        <f t="shared" si="67"/>
        <v>0</v>
      </c>
      <c r="O313" s="135">
        <v>0</v>
      </c>
      <c r="P313" s="135">
        <v>0</v>
      </c>
      <c r="Q313" s="135">
        <v>0</v>
      </c>
      <c r="R313" s="135">
        <v>0</v>
      </c>
      <c r="S313" s="135">
        <f t="shared" si="68"/>
        <v>0</v>
      </c>
      <c r="T313" s="135">
        <f t="shared" si="69"/>
        <v>728145.49</v>
      </c>
      <c r="U313" s="78">
        <v>0</v>
      </c>
      <c r="V313" s="78">
        <f t="shared" si="70"/>
        <v>728145.49</v>
      </c>
      <c r="W313" s="79">
        <v>2230.3</v>
      </c>
      <c r="X313" s="78">
        <f t="shared" si="71"/>
        <v>730375.79</v>
      </c>
    </row>
    <row r="314" spans="1:24" ht="12.75" hidden="1" outlineLevel="1">
      <c r="A314" s="78" t="s">
        <v>2438</v>
      </c>
      <c r="C314" s="79" t="s">
        <v>2439</v>
      </c>
      <c r="D314" s="79" t="s">
        <v>2440</v>
      </c>
      <c r="E314" s="78">
        <v>0</v>
      </c>
      <c r="F314" s="78">
        <v>31266.32</v>
      </c>
      <c r="G314" s="135">
        <f t="shared" si="65"/>
        <v>31266.32</v>
      </c>
      <c r="H314" s="136">
        <v>44505.92</v>
      </c>
      <c r="I314" s="136">
        <v>0</v>
      </c>
      <c r="J314" s="136">
        <v>0</v>
      </c>
      <c r="K314" s="136">
        <f t="shared" si="66"/>
        <v>0</v>
      </c>
      <c r="L314" s="136">
        <v>0</v>
      </c>
      <c r="M314" s="136">
        <v>0</v>
      </c>
      <c r="N314" s="136">
        <f t="shared" si="67"/>
        <v>0</v>
      </c>
      <c r="O314" s="135">
        <v>0</v>
      </c>
      <c r="P314" s="135">
        <v>0</v>
      </c>
      <c r="Q314" s="135">
        <v>0</v>
      </c>
      <c r="R314" s="135">
        <v>0</v>
      </c>
      <c r="S314" s="135">
        <f t="shared" si="68"/>
        <v>0</v>
      </c>
      <c r="T314" s="135">
        <f t="shared" si="69"/>
        <v>75772.23999999999</v>
      </c>
      <c r="U314" s="78">
        <v>0</v>
      </c>
      <c r="V314" s="78">
        <f t="shared" si="70"/>
        <v>75772.23999999999</v>
      </c>
      <c r="W314" s="79">
        <v>0</v>
      </c>
      <c r="X314" s="78">
        <f t="shared" si="71"/>
        <v>75772.23999999999</v>
      </c>
    </row>
    <row r="315" spans="1:24" ht="12.75" hidden="1" outlineLevel="1">
      <c r="A315" s="78" t="s">
        <v>2441</v>
      </c>
      <c r="C315" s="79" t="s">
        <v>2442</v>
      </c>
      <c r="D315" s="79" t="s">
        <v>2443</v>
      </c>
      <c r="E315" s="78">
        <v>0</v>
      </c>
      <c r="F315" s="78">
        <v>697.12</v>
      </c>
      <c r="G315" s="135">
        <f t="shared" si="65"/>
        <v>697.12</v>
      </c>
      <c r="H315" s="136">
        <v>1919.85</v>
      </c>
      <c r="I315" s="136">
        <v>0</v>
      </c>
      <c r="J315" s="136">
        <v>0</v>
      </c>
      <c r="K315" s="136">
        <f t="shared" si="66"/>
        <v>0</v>
      </c>
      <c r="L315" s="136">
        <v>0</v>
      </c>
      <c r="M315" s="136">
        <v>0</v>
      </c>
      <c r="N315" s="136">
        <f t="shared" si="67"/>
        <v>0</v>
      </c>
      <c r="O315" s="135">
        <v>0</v>
      </c>
      <c r="P315" s="135">
        <v>0</v>
      </c>
      <c r="Q315" s="135">
        <v>0</v>
      </c>
      <c r="R315" s="135">
        <v>0</v>
      </c>
      <c r="S315" s="135">
        <f t="shared" si="68"/>
        <v>0</v>
      </c>
      <c r="T315" s="135">
        <f t="shared" si="69"/>
        <v>2616.97</v>
      </c>
      <c r="U315" s="78">
        <v>0</v>
      </c>
      <c r="V315" s="78">
        <f t="shared" si="70"/>
        <v>2616.97</v>
      </c>
      <c r="W315" s="79">
        <v>0</v>
      </c>
      <c r="X315" s="78">
        <f t="shared" si="71"/>
        <v>2616.97</v>
      </c>
    </row>
    <row r="316" spans="1:24" ht="12.75" hidden="1" outlineLevel="1">
      <c r="A316" s="78" t="s">
        <v>2444</v>
      </c>
      <c r="C316" s="79" t="s">
        <v>2445</v>
      </c>
      <c r="D316" s="79" t="s">
        <v>2446</v>
      </c>
      <c r="E316" s="78">
        <v>0</v>
      </c>
      <c r="F316" s="78">
        <v>249932.45</v>
      </c>
      <c r="G316" s="135">
        <f t="shared" si="65"/>
        <v>249932.45</v>
      </c>
      <c r="H316" s="136">
        <v>16547.43</v>
      </c>
      <c r="I316" s="136">
        <v>0</v>
      </c>
      <c r="J316" s="136">
        <v>0</v>
      </c>
      <c r="K316" s="136">
        <f t="shared" si="66"/>
        <v>0</v>
      </c>
      <c r="L316" s="136">
        <v>0</v>
      </c>
      <c r="M316" s="136">
        <v>0</v>
      </c>
      <c r="N316" s="136">
        <f t="shared" si="67"/>
        <v>0</v>
      </c>
      <c r="O316" s="135">
        <v>0</v>
      </c>
      <c r="P316" s="135">
        <v>0</v>
      </c>
      <c r="Q316" s="135">
        <v>0</v>
      </c>
      <c r="R316" s="135">
        <v>0</v>
      </c>
      <c r="S316" s="135">
        <f t="shared" si="68"/>
        <v>0</v>
      </c>
      <c r="T316" s="135">
        <f t="shared" si="69"/>
        <v>266479.88</v>
      </c>
      <c r="U316" s="78">
        <v>0</v>
      </c>
      <c r="V316" s="78">
        <f t="shared" si="70"/>
        <v>266479.88</v>
      </c>
      <c r="W316" s="79">
        <v>0</v>
      </c>
      <c r="X316" s="78">
        <f t="shared" si="71"/>
        <v>266479.88</v>
      </c>
    </row>
    <row r="317" spans="1:24" ht="12.75" hidden="1" outlineLevel="1">
      <c r="A317" s="78" t="s">
        <v>2447</v>
      </c>
      <c r="C317" s="79" t="s">
        <v>2448</v>
      </c>
      <c r="D317" s="79" t="s">
        <v>2449</v>
      </c>
      <c r="E317" s="78">
        <v>0</v>
      </c>
      <c r="F317" s="78">
        <v>90100.66</v>
      </c>
      <c r="G317" s="135">
        <f t="shared" si="65"/>
        <v>90100.66</v>
      </c>
      <c r="H317" s="136">
        <v>5670.83</v>
      </c>
      <c r="I317" s="136">
        <v>0</v>
      </c>
      <c r="J317" s="136">
        <v>0</v>
      </c>
      <c r="K317" s="136">
        <f t="shared" si="66"/>
        <v>0</v>
      </c>
      <c r="L317" s="136">
        <v>0</v>
      </c>
      <c r="M317" s="136">
        <v>0</v>
      </c>
      <c r="N317" s="136">
        <f t="shared" si="67"/>
        <v>0</v>
      </c>
      <c r="O317" s="135">
        <v>0</v>
      </c>
      <c r="P317" s="135">
        <v>0</v>
      </c>
      <c r="Q317" s="135">
        <v>0</v>
      </c>
      <c r="R317" s="135">
        <v>0</v>
      </c>
      <c r="S317" s="135">
        <f t="shared" si="68"/>
        <v>0</v>
      </c>
      <c r="T317" s="135">
        <f t="shared" si="69"/>
        <v>95771.49</v>
      </c>
      <c r="U317" s="78">
        <v>0</v>
      </c>
      <c r="V317" s="78">
        <f t="shared" si="70"/>
        <v>95771.49</v>
      </c>
      <c r="W317" s="79">
        <v>0</v>
      </c>
      <c r="X317" s="78">
        <f t="shared" si="71"/>
        <v>95771.49</v>
      </c>
    </row>
    <row r="318" spans="1:24" ht="12.75" hidden="1" outlineLevel="1">
      <c r="A318" s="78" t="s">
        <v>2450</v>
      </c>
      <c r="C318" s="79" t="s">
        <v>2451</v>
      </c>
      <c r="D318" s="79" t="s">
        <v>2452</v>
      </c>
      <c r="E318" s="78">
        <v>0</v>
      </c>
      <c r="F318" s="78">
        <v>231319.3</v>
      </c>
      <c r="G318" s="135">
        <f t="shared" si="65"/>
        <v>231319.3</v>
      </c>
      <c r="H318" s="136">
        <v>604.59</v>
      </c>
      <c r="I318" s="136">
        <v>0</v>
      </c>
      <c r="J318" s="136">
        <v>0</v>
      </c>
      <c r="K318" s="136">
        <f t="shared" si="66"/>
        <v>0</v>
      </c>
      <c r="L318" s="136">
        <v>0</v>
      </c>
      <c r="M318" s="136">
        <v>0</v>
      </c>
      <c r="N318" s="136">
        <f t="shared" si="67"/>
        <v>0</v>
      </c>
      <c r="O318" s="135">
        <v>0</v>
      </c>
      <c r="P318" s="135">
        <v>0</v>
      </c>
      <c r="Q318" s="135">
        <v>0</v>
      </c>
      <c r="R318" s="135">
        <v>0</v>
      </c>
      <c r="S318" s="135">
        <f t="shared" si="68"/>
        <v>0</v>
      </c>
      <c r="T318" s="135">
        <f t="shared" si="69"/>
        <v>231923.88999999998</v>
      </c>
      <c r="U318" s="78">
        <v>0</v>
      </c>
      <c r="V318" s="78">
        <f t="shared" si="70"/>
        <v>231923.88999999998</v>
      </c>
      <c r="W318" s="79">
        <v>0</v>
      </c>
      <c r="X318" s="78">
        <f t="shared" si="71"/>
        <v>231923.88999999998</v>
      </c>
    </row>
    <row r="319" spans="1:24" ht="12.75" hidden="1" outlineLevel="1">
      <c r="A319" s="78" t="s">
        <v>2453</v>
      </c>
      <c r="C319" s="79" t="s">
        <v>2454</v>
      </c>
      <c r="D319" s="79" t="s">
        <v>2455</v>
      </c>
      <c r="E319" s="78">
        <v>0</v>
      </c>
      <c r="F319" s="78">
        <v>713412.27</v>
      </c>
      <c r="G319" s="135">
        <f t="shared" si="65"/>
        <v>713412.27</v>
      </c>
      <c r="H319" s="136">
        <v>57820.93</v>
      </c>
      <c r="I319" s="136">
        <v>0</v>
      </c>
      <c r="J319" s="136">
        <v>0</v>
      </c>
      <c r="K319" s="136">
        <f t="shared" si="66"/>
        <v>0</v>
      </c>
      <c r="L319" s="136">
        <v>0</v>
      </c>
      <c r="M319" s="136">
        <v>0</v>
      </c>
      <c r="N319" s="136">
        <f t="shared" si="67"/>
        <v>0</v>
      </c>
      <c r="O319" s="135">
        <v>0</v>
      </c>
      <c r="P319" s="135">
        <v>0</v>
      </c>
      <c r="Q319" s="135">
        <v>0</v>
      </c>
      <c r="R319" s="135">
        <v>0</v>
      </c>
      <c r="S319" s="135">
        <f t="shared" si="68"/>
        <v>0</v>
      </c>
      <c r="T319" s="135">
        <f t="shared" si="69"/>
        <v>771233.2000000001</v>
      </c>
      <c r="U319" s="78">
        <v>0</v>
      </c>
      <c r="V319" s="78">
        <f t="shared" si="70"/>
        <v>771233.2000000001</v>
      </c>
      <c r="W319" s="79">
        <v>391.5</v>
      </c>
      <c r="X319" s="78">
        <f t="shared" si="71"/>
        <v>771624.7000000001</v>
      </c>
    </row>
    <row r="320" spans="1:24" ht="12.75" hidden="1" outlineLevel="1">
      <c r="A320" s="78" t="s">
        <v>2456</v>
      </c>
      <c r="C320" s="79" t="s">
        <v>2457</v>
      </c>
      <c r="D320" s="79" t="s">
        <v>2458</v>
      </c>
      <c r="E320" s="78">
        <v>0</v>
      </c>
      <c r="F320" s="78">
        <v>87340.1</v>
      </c>
      <c r="G320" s="135">
        <f t="shared" si="65"/>
        <v>87340.1</v>
      </c>
      <c r="H320" s="136">
        <v>50</v>
      </c>
      <c r="I320" s="136">
        <v>0</v>
      </c>
      <c r="J320" s="136">
        <v>0</v>
      </c>
      <c r="K320" s="136">
        <f t="shared" si="66"/>
        <v>0</v>
      </c>
      <c r="L320" s="136">
        <v>0</v>
      </c>
      <c r="M320" s="136">
        <v>0</v>
      </c>
      <c r="N320" s="136">
        <f t="shared" si="67"/>
        <v>0</v>
      </c>
      <c r="O320" s="135">
        <v>0</v>
      </c>
      <c r="P320" s="135">
        <v>0</v>
      </c>
      <c r="Q320" s="135">
        <v>0</v>
      </c>
      <c r="R320" s="135">
        <v>0</v>
      </c>
      <c r="S320" s="135">
        <f t="shared" si="68"/>
        <v>0</v>
      </c>
      <c r="T320" s="135">
        <f t="shared" si="69"/>
        <v>87390.1</v>
      </c>
      <c r="U320" s="78">
        <v>0</v>
      </c>
      <c r="V320" s="78">
        <f t="shared" si="70"/>
        <v>87390.1</v>
      </c>
      <c r="W320" s="79">
        <v>0</v>
      </c>
      <c r="X320" s="78">
        <f t="shared" si="71"/>
        <v>87390.1</v>
      </c>
    </row>
    <row r="321" spans="1:24" ht="12.75" hidden="1" outlineLevel="1">
      <c r="A321" s="78" t="s">
        <v>2459</v>
      </c>
      <c r="C321" s="79" t="s">
        <v>2460</v>
      </c>
      <c r="D321" s="79" t="s">
        <v>2461</v>
      </c>
      <c r="E321" s="78">
        <v>0</v>
      </c>
      <c r="F321" s="78">
        <v>329073.3</v>
      </c>
      <c r="G321" s="135">
        <f t="shared" si="65"/>
        <v>329073.3</v>
      </c>
      <c r="H321" s="136">
        <v>2602.11</v>
      </c>
      <c r="I321" s="136">
        <v>0</v>
      </c>
      <c r="J321" s="136">
        <v>0</v>
      </c>
      <c r="K321" s="136">
        <f t="shared" si="66"/>
        <v>0</v>
      </c>
      <c r="L321" s="136">
        <v>0</v>
      </c>
      <c r="M321" s="136">
        <v>0</v>
      </c>
      <c r="N321" s="136">
        <f t="shared" si="67"/>
        <v>0</v>
      </c>
      <c r="O321" s="135">
        <v>11527</v>
      </c>
      <c r="P321" s="135">
        <v>0</v>
      </c>
      <c r="Q321" s="135">
        <v>0</v>
      </c>
      <c r="R321" s="135">
        <v>0</v>
      </c>
      <c r="S321" s="135">
        <f t="shared" si="68"/>
        <v>11527</v>
      </c>
      <c r="T321" s="135">
        <f t="shared" si="69"/>
        <v>343202.41</v>
      </c>
      <c r="U321" s="78">
        <v>0</v>
      </c>
      <c r="V321" s="78">
        <f t="shared" si="70"/>
        <v>343202.41</v>
      </c>
      <c r="W321" s="79">
        <v>0</v>
      </c>
      <c r="X321" s="78">
        <f t="shared" si="71"/>
        <v>343202.41</v>
      </c>
    </row>
    <row r="322" spans="1:24" ht="12.75" hidden="1" outlineLevel="1">
      <c r="A322" s="78" t="s">
        <v>2462</v>
      </c>
      <c r="C322" s="79" t="s">
        <v>2463</v>
      </c>
      <c r="D322" s="79" t="s">
        <v>2464</v>
      </c>
      <c r="E322" s="78">
        <v>0</v>
      </c>
      <c r="F322" s="78">
        <v>58165.41</v>
      </c>
      <c r="G322" s="135">
        <f t="shared" si="65"/>
        <v>58165.41</v>
      </c>
      <c r="H322" s="136">
        <v>4</v>
      </c>
      <c r="I322" s="136">
        <v>0</v>
      </c>
      <c r="J322" s="136">
        <v>0</v>
      </c>
      <c r="K322" s="136">
        <f t="shared" si="66"/>
        <v>0</v>
      </c>
      <c r="L322" s="136">
        <v>0</v>
      </c>
      <c r="M322" s="136">
        <v>0</v>
      </c>
      <c r="N322" s="136">
        <f t="shared" si="67"/>
        <v>0</v>
      </c>
      <c r="O322" s="135">
        <v>0</v>
      </c>
      <c r="P322" s="135">
        <v>0</v>
      </c>
      <c r="Q322" s="135">
        <v>0</v>
      </c>
      <c r="R322" s="135">
        <v>0</v>
      </c>
      <c r="S322" s="135">
        <f t="shared" si="68"/>
        <v>0</v>
      </c>
      <c r="T322" s="135">
        <f t="shared" si="69"/>
        <v>58169.41</v>
      </c>
      <c r="U322" s="78">
        <v>0</v>
      </c>
      <c r="V322" s="78">
        <f t="shared" si="70"/>
        <v>58169.41</v>
      </c>
      <c r="W322" s="79">
        <v>0</v>
      </c>
      <c r="X322" s="78">
        <f t="shared" si="71"/>
        <v>58169.41</v>
      </c>
    </row>
    <row r="323" spans="1:24" ht="12.75" hidden="1" outlineLevel="1">
      <c r="A323" s="78" t="s">
        <v>2465</v>
      </c>
      <c r="C323" s="79" t="s">
        <v>2466</v>
      </c>
      <c r="D323" s="79" t="s">
        <v>2467</v>
      </c>
      <c r="E323" s="78">
        <v>0</v>
      </c>
      <c r="F323" s="78">
        <v>510806.8</v>
      </c>
      <c r="G323" s="135">
        <f t="shared" si="65"/>
        <v>510806.8</v>
      </c>
      <c r="H323" s="136">
        <v>5963.78</v>
      </c>
      <c r="I323" s="136">
        <v>0</v>
      </c>
      <c r="J323" s="136">
        <v>0</v>
      </c>
      <c r="K323" s="136">
        <f t="shared" si="66"/>
        <v>0</v>
      </c>
      <c r="L323" s="136">
        <v>0</v>
      </c>
      <c r="M323" s="136">
        <v>0</v>
      </c>
      <c r="N323" s="136">
        <f t="shared" si="67"/>
        <v>0</v>
      </c>
      <c r="O323" s="135">
        <v>0</v>
      </c>
      <c r="P323" s="135">
        <v>0</v>
      </c>
      <c r="Q323" s="135">
        <v>0</v>
      </c>
      <c r="R323" s="135">
        <v>0</v>
      </c>
      <c r="S323" s="135">
        <f t="shared" si="68"/>
        <v>0</v>
      </c>
      <c r="T323" s="135">
        <f t="shared" si="69"/>
        <v>516770.58</v>
      </c>
      <c r="U323" s="78">
        <v>0</v>
      </c>
      <c r="V323" s="78">
        <f t="shared" si="70"/>
        <v>516770.58</v>
      </c>
      <c r="W323" s="79">
        <v>0</v>
      </c>
      <c r="X323" s="78">
        <f t="shared" si="71"/>
        <v>516770.58</v>
      </c>
    </row>
    <row r="324" spans="1:24" ht="12.75" hidden="1" outlineLevel="1">
      <c r="A324" s="78" t="s">
        <v>2468</v>
      </c>
      <c r="C324" s="79" t="s">
        <v>2469</v>
      </c>
      <c r="D324" s="79" t="s">
        <v>2470</v>
      </c>
      <c r="E324" s="78">
        <v>0</v>
      </c>
      <c r="F324" s="78">
        <v>16256505.26</v>
      </c>
      <c r="G324" s="135">
        <f t="shared" si="65"/>
        <v>16256505.26</v>
      </c>
      <c r="H324" s="136">
        <v>2166.73</v>
      </c>
      <c r="I324" s="136">
        <v>0</v>
      </c>
      <c r="J324" s="136">
        <v>0</v>
      </c>
      <c r="K324" s="136">
        <f t="shared" si="66"/>
        <v>0</v>
      </c>
      <c r="L324" s="136">
        <v>0</v>
      </c>
      <c r="M324" s="136">
        <v>0</v>
      </c>
      <c r="N324" s="136">
        <f t="shared" si="67"/>
        <v>0</v>
      </c>
      <c r="O324" s="135">
        <v>545.25</v>
      </c>
      <c r="P324" s="135">
        <v>0</v>
      </c>
      <c r="Q324" s="135">
        <v>0</v>
      </c>
      <c r="R324" s="135">
        <v>0</v>
      </c>
      <c r="S324" s="135">
        <f t="shared" si="68"/>
        <v>545.25</v>
      </c>
      <c r="T324" s="135">
        <f t="shared" si="69"/>
        <v>16259217.24</v>
      </c>
      <c r="U324" s="78">
        <v>0</v>
      </c>
      <c r="V324" s="78">
        <f t="shared" si="70"/>
        <v>16259217.24</v>
      </c>
      <c r="W324" s="79">
        <v>9.32</v>
      </c>
      <c r="X324" s="78">
        <f t="shared" si="71"/>
        <v>16259226.56</v>
      </c>
    </row>
    <row r="325" spans="1:24" ht="12.75" hidden="1" outlineLevel="1">
      <c r="A325" s="78" t="s">
        <v>2471</v>
      </c>
      <c r="C325" s="79" t="s">
        <v>2472</v>
      </c>
      <c r="D325" s="79" t="s">
        <v>2473</v>
      </c>
      <c r="E325" s="78">
        <v>0</v>
      </c>
      <c r="F325" s="78">
        <v>789078.14</v>
      </c>
      <c r="G325" s="135">
        <f t="shared" si="65"/>
        <v>789078.14</v>
      </c>
      <c r="H325" s="136">
        <v>15.2</v>
      </c>
      <c r="I325" s="136">
        <v>0</v>
      </c>
      <c r="J325" s="136">
        <v>0</v>
      </c>
      <c r="K325" s="136">
        <f t="shared" si="66"/>
        <v>0</v>
      </c>
      <c r="L325" s="136">
        <v>0</v>
      </c>
      <c r="M325" s="136">
        <v>0</v>
      </c>
      <c r="N325" s="136">
        <f t="shared" si="67"/>
        <v>0</v>
      </c>
      <c r="O325" s="135">
        <v>0</v>
      </c>
      <c r="P325" s="135">
        <v>0</v>
      </c>
      <c r="Q325" s="135">
        <v>0</v>
      </c>
      <c r="R325" s="135">
        <v>0</v>
      </c>
      <c r="S325" s="135">
        <f t="shared" si="68"/>
        <v>0</v>
      </c>
      <c r="T325" s="135">
        <f t="shared" si="69"/>
        <v>789093.34</v>
      </c>
      <c r="U325" s="78">
        <v>0</v>
      </c>
      <c r="V325" s="78">
        <f t="shared" si="70"/>
        <v>789093.34</v>
      </c>
      <c r="W325" s="79">
        <v>0</v>
      </c>
      <c r="X325" s="78">
        <f t="shared" si="71"/>
        <v>789093.34</v>
      </c>
    </row>
    <row r="326" spans="1:24" ht="12.75" hidden="1" outlineLevel="1">
      <c r="A326" s="78" t="s">
        <v>2474</v>
      </c>
      <c r="C326" s="79" t="s">
        <v>2475</v>
      </c>
      <c r="D326" s="79" t="s">
        <v>2476</v>
      </c>
      <c r="E326" s="78">
        <v>0</v>
      </c>
      <c r="F326" s="78">
        <v>238492.61</v>
      </c>
      <c r="G326" s="135">
        <f t="shared" si="65"/>
        <v>238492.61</v>
      </c>
      <c r="H326" s="136">
        <v>0</v>
      </c>
      <c r="I326" s="136">
        <v>0</v>
      </c>
      <c r="J326" s="136">
        <v>0</v>
      </c>
      <c r="K326" s="136">
        <f t="shared" si="66"/>
        <v>0</v>
      </c>
      <c r="L326" s="136">
        <v>0</v>
      </c>
      <c r="M326" s="136">
        <v>0</v>
      </c>
      <c r="N326" s="136">
        <f t="shared" si="67"/>
        <v>0</v>
      </c>
      <c r="O326" s="135">
        <v>0</v>
      </c>
      <c r="P326" s="135">
        <v>0</v>
      </c>
      <c r="Q326" s="135">
        <v>0</v>
      </c>
      <c r="R326" s="135">
        <v>0</v>
      </c>
      <c r="S326" s="135">
        <f t="shared" si="68"/>
        <v>0</v>
      </c>
      <c r="T326" s="135">
        <f t="shared" si="69"/>
        <v>238492.61</v>
      </c>
      <c r="U326" s="78">
        <v>0</v>
      </c>
      <c r="V326" s="78">
        <f t="shared" si="70"/>
        <v>238492.61</v>
      </c>
      <c r="W326" s="79">
        <v>0</v>
      </c>
      <c r="X326" s="78">
        <f t="shared" si="71"/>
        <v>238492.61</v>
      </c>
    </row>
    <row r="327" spans="1:24" ht="12.75" hidden="1" outlineLevel="1">
      <c r="A327" s="78" t="s">
        <v>2477</v>
      </c>
      <c r="C327" s="79" t="s">
        <v>2478</v>
      </c>
      <c r="D327" s="79" t="s">
        <v>2479</v>
      </c>
      <c r="E327" s="78">
        <v>0</v>
      </c>
      <c r="F327" s="78">
        <v>1988088.9</v>
      </c>
      <c r="G327" s="135">
        <f t="shared" si="65"/>
        <v>1988088.9</v>
      </c>
      <c r="H327" s="136">
        <v>0</v>
      </c>
      <c r="I327" s="136">
        <v>0</v>
      </c>
      <c r="J327" s="136">
        <v>0</v>
      </c>
      <c r="K327" s="136">
        <f t="shared" si="66"/>
        <v>0</v>
      </c>
      <c r="L327" s="136">
        <v>0</v>
      </c>
      <c r="M327" s="136">
        <v>0</v>
      </c>
      <c r="N327" s="136">
        <f t="shared" si="67"/>
        <v>0</v>
      </c>
      <c r="O327" s="135">
        <v>0</v>
      </c>
      <c r="P327" s="135">
        <v>0</v>
      </c>
      <c r="Q327" s="135">
        <v>0</v>
      </c>
      <c r="R327" s="135">
        <v>0</v>
      </c>
      <c r="S327" s="135">
        <f t="shared" si="68"/>
        <v>0</v>
      </c>
      <c r="T327" s="135">
        <f t="shared" si="69"/>
        <v>1988088.9</v>
      </c>
      <c r="U327" s="78">
        <v>0</v>
      </c>
      <c r="V327" s="78">
        <f t="shared" si="70"/>
        <v>1988088.9</v>
      </c>
      <c r="W327" s="79">
        <v>0</v>
      </c>
      <c r="X327" s="78">
        <f t="shared" si="71"/>
        <v>1988088.9</v>
      </c>
    </row>
    <row r="328" spans="1:24" ht="12.75" hidden="1" outlineLevel="1">
      <c r="A328" s="78" t="s">
        <v>2480</v>
      </c>
      <c r="C328" s="79" t="s">
        <v>2481</v>
      </c>
      <c r="D328" s="79" t="s">
        <v>2482</v>
      </c>
      <c r="E328" s="78">
        <v>0</v>
      </c>
      <c r="F328" s="78">
        <v>1314557.64</v>
      </c>
      <c r="G328" s="135">
        <f t="shared" si="65"/>
        <v>1314557.64</v>
      </c>
      <c r="H328" s="136">
        <v>395</v>
      </c>
      <c r="I328" s="136">
        <v>0</v>
      </c>
      <c r="J328" s="136">
        <v>0</v>
      </c>
      <c r="K328" s="136">
        <f t="shared" si="66"/>
        <v>0</v>
      </c>
      <c r="L328" s="136">
        <v>0</v>
      </c>
      <c r="M328" s="136">
        <v>0</v>
      </c>
      <c r="N328" s="136">
        <f t="shared" si="67"/>
        <v>0</v>
      </c>
      <c r="O328" s="135">
        <v>0</v>
      </c>
      <c r="P328" s="135">
        <v>0</v>
      </c>
      <c r="Q328" s="135">
        <v>0</v>
      </c>
      <c r="R328" s="135">
        <v>0</v>
      </c>
      <c r="S328" s="135">
        <f t="shared" si="68"/>
        <v>0</v>
      </c>
      <c r="T328" s="135">
        <f t="shared" si="69"/>
        <v>1314952.64</v>
      </c>
      <c r="U328" s="78">
        <v>0</v>
      </c>
      <c r="V328" s="78">
        <f t="shared" si="70"/>
        <v>1314952.64</v>
      </c>
      <c r="W328" s="79">
        <v>0</v>
      </c>
      <c r="X328" s="78">
        <f t="shared" si="71"/>
        <v>1314952.64</v>
      </c>
    </row>
    <row r="329" spans="1:24" ht="12.75" hidden="1" outlineLevel="1">
      <c r="A329" s="78" t="s">
        <v>2483</v>
      </c>
      <c r="C329" s="79" t="s">
        <v>2484</v>
      </c>
      <c r="D329" s="79" t="s">
        <v>2485</v>
      </c>
      <c r="E329" s="78">
        <v>0</v>
      </c>
      <c r="F329" s="78">
        <v>36980.1</v>
      </c>
      <c r="G329" s="135">
        <f t="shared" si="65"/>
        <v>36980.1</v>
      </c>
      <c r="H329" s="136">
        <v>2011.44</v>
      </c>
      <c r="I329" s="136">
        <v>0</v>
      </c>
      <c r="J329" s="136">
        <v>0</v>
      </c>
      <c r="K329" s="136">
        <f t="shared" si="66"/>
        <v>0</v>
      </c>
      <c r="L329" s="136">
        <v>0</v>
      </c>
      <c r="M329" s="136">
        <v>0</v>
      </c>
      <c r="N329" s="136">
        <f t="shared" si="67"/>
        <v>0</v>
      </c>
      <c r="O329" s="135">
        <v>0</v>
      </c>
      <c r="P329" s="135">
        <v>0</v>
      </c>
      <c r="Q329" s="135">
        <v>0</v>
      </c>
      <c r="R329" s="135">
        <v>0</v>
      </c>
      <c r="S329" s="135">
        <f t="shared" si="68"/>
        <v>0</v>
      </c>
      <c r="T329" s="135">
        <f t="shared" si="69"/>
        <v>38991.54</v>
      </c>
      <c r="U329" s="78">
        <v>0</v>
      </c>
      <c r="V329" s="78">
        <f t="shared" si="70"/>
        <v>38991.54</v>
      </c>
      <c r="W329" s="79">
        <v>0</v>
      </c>
      <c r="X329" s="78">
        <f t="shared" si="71"/>
        <v>38991.54</v>
      </c>
    </row>
    <row r="330" spans="1:24" ht="12.75" hidden="1" outlineLevel="1">
      <c r="A330" s="78" t="s">
        <v>2486</v>
      </c>
      <c r="C330" s="79" t="s">
        <v>2487</v>
      </c>
      <c r="D330" s="79" t="s">
        <v>2488</v>
      </c>
      <c r="E330" s="78">
        <v>0</v>
      </c>
      <c r="F330" s="78">
        <v>914826.37</v>
      </c>
      <c r="G330" s="135">
        <f t="shared" si="65"/>
        <v>914826.37</v>
      </c>
      <c r="H330" s="136">
        <v>7516.72</v>
      </c>
      <c r="I330" s="136">
        <v>0</v>
      </c>
      <c r="J330" s="136">
        <v>0</v>
      </c>
      <c r="K330" s="136">
        <f t="shared" si="66"/>
        <v>0</v>
      </c>
      <c r="L330" s="136">
        <v>0</v>
      </c>
      <c r="M330" s="136">
        <v>0</v>
      </c>
      <c r="N330" s="136">
        <f t="shared" si="67"/>
        <v>0</v>
      </c>
      <c r="O330" s="135">
        <v>0</v>
      </c>
      <c r="P330" s="135">
        <v>0</v>
      </c>
      <c r="Q330" s="135">
        <v>0</v>
      </c>
      <c r="R330" s="135">
        <v>0</v>
      </c>
      <c r="S330" s="135">
        <f t="shared" si="68"/>
        <v>0</v>
      </c>
      <c r="T330" s="135">
        <f t="shared" si="69"/>
        <v>922343.09</v>
      </c>
      <c r="U330" s="78">
        <v>0</v>
      </c>
      <c r="V330" s="78">
        <f t="shared" si="70"/>
        <v>922343.09</v>
      </c>
      <c r="W330" s="79">
        <v>-152</v>
      </c>
      <c r="X330" s="78">
        <f t="shared" si="71"/>
        <v>922191.09</v>
      </c>
    </row>
    <row r="331" spans="1:24" ht="12.75" hidden="1" outlineLevel="1">
      <c r="A331" s="78" t="s">
        <v>2489</v>
      </c>
      <c r="C331" s="79" t="s">
        <v>2490</v>
      </c>
      <c r="D331" s="79" t="s">
        <v>2491</v>
      </c>
      <c r="E331" s="78">
        <v>0</v>
      </c>
      <c r="F331" s="78">
        <v>346070.39</v>
      </c>
      <c r="G331" s="135">
        <f t="shared" si="65"/>
        <v>346070.39</v>
      </c>
      <c r="H331" s="136">
        <v>917.99</v>
      </c>
      <c r="I331" s="136">
        <v>0</v>
      </c>
      <c r="J331" s="136">
        <v>0</v>
      </c>
      <c r="K331" s="136">
        <f t="shared" si="66"/>
        <v>0</v>
      </c>
      <c r="L331" s="136">
        <v>0</v>
      </c>
      <c r="M331" s="136">
        <v>0</v>
      </c>
      <c r="N331" s="136">
        <f t="shared" si="67"/>
        <v>0</v>
      </c>
      <c r="O331" s="135">
        <v>0</v>
      </c>
      <c r="P331" s="135">
        <v>0</v>
      </c>
      <c r="Q331" s="135">
        <v>0</v>
      </c>
      <c r="R331" s="135">
        <v>0</v>
      </c>
      <c r="S331" s="135">
        <f t="shared" si="68"/>
        <v>0</v>
      </c>
      <c r="T331" s="135">
        <f t="shared" si="69"/>
        <v>346988.38</v>
      </c>
      <c r="U331" s="78">
        <v>0</v>
      </c>
      <c r="V331" s="78">
        <f t="shared" si="70"/>
        <v>346988.38</v>
      </c>
      <c r="W331" s="79">
        <v>0</v>
      </c>
      <c r="X331" s="78">
        <f t="shared" si="71"/>
        <v>346988.38</v>
      </c>
    </row>
    <row r="332" spans="1:24" ht="12.75" hidden="1" outlineLevel="1">
      <c r="A332" s="78" t="s">
        <v>2492</v>
      </c>
      <c r="C332" s="79" t="s">
        <v>2493</v>
      </c>
      <c r="D332" s="79" t="s">
        <v>2494</v>
      </c>
      <c r="E332" s="78">
        <v>0</v>
      </c>
      <c r="F332" s="78">
        <v>614.32</v>
      </c>
      <c r="G332" s="135">
        <f t="shared" si="65"/>
        <v>614.32</v>
      </c>
      <c r="H332" s="136">
        <v>0</v>
      </c>
      <c r="I332" s="136">
        <v>0</v>
      </c>
      <c r="J332" s="136">
        <v>0</v>
      </c>
      <c r="K332" s="136">
        <f t="shared" si="66"/>
        <v>0</v>
      </c>
      <c r="L332" s="136">
        <v>0</v>
      </c>
      <c r="M332" s="136">
        <v>0</v>
      </c>
      <c r="N332" s="136">
        <f t="shared" si="67"/>
        <v>0</v>
      </c>
      <c r="O332" s="135">
        <v>0</v>
      </c>
      <c r="P332" s="135">
        <v>0</v>
      </c>
      <c r="Q332" s="135">
        <v>0</v>
      </c>
      <c r="R332" s="135">
        <v>0</v>
      </c>
      <c r="S332" s="135">
        <f t="shared" si="68"/>
        <v>0</v>
      </c>
      <c r="T332" s="135">
        <f t="shared" si="69"/>
        <v>614.32</v>
      </c>
      <c r="U332" s="78">
        <v>0</v>
      </c>
      <c r="V332" s="78">
        <f t="shared" si="70"/>
        <v>614.32</v>
      </c>
      <c r="W332" s="79">
        <v>0</v>
      </c>
      <c r="X332" s="78">
        <f t="shared" si="71"/>
        <v>614.32</v>
      </c>
    </row>
    <row r="333" spans="1:24" ht="12.75" hidden="1" outlineLevel="1">
      <c r="A333" s="78" t="s">
        <v>2495</v>
      </c>
      <c r="C333" s="79" t="s">
        <v>2496</v>
      </c>
      <c r="D333" s="79" t="s">
        <v>2497</v>
      </c>
      <c r="E333" s="78">
        <v>0</v>
      </c>
      <c r="F333" s="78">
        <v>6251230.56</v>
      </c>
      <c r="G333" s="135">
        <f t="shared" si="65"/>
        <v>6251230.56</v>
      </c>
      <c r="H333" s="136">
        <v>0</v>
      </c>
      <c r="I333" s="136">
        <v>0</v>
      </c>
      <c r="J333" s="136">
        <v>0</v>
      </c>
      <c r="K333" s="136">
        <f t="shared" si="66"/>
        <v>0</v>
      </c>
      <c r="L333" s="136">
        <v>0</v>
      </c>
      <c r="M333" s="136">
        <v>0</v>
      </c>
      <c r="N333" s="136">
        <f t="shared" si="67"/>
        <v>0</v>
      </c>
      <c r="O333" s="135">
        <v>0</v>
      </c>
      <c r="P333" s="135">
        <v>0</v>
      </c>
      <c r="Q333" s="135">
        <v>0</v>
      </c>
      <c r="R333" s="135">
        <v>0</v>
      </c>
      <c r="S333" s="135">
        <f t="shared" si="68"/>
        <v>0</v>
      </c>
      <c r="T333" s="135">
        <f t="shared" si="69"/>
        <v>6251230.56</v>
      </c>
      <c r="U333" s="78">
        <v>0</v>
      </c>
      <c r="V333" s="78">
        <f t="shared" si="70"/>
        <v>6251230.56</v>
      </c>
      <c r="W333" s="79">
        <v>0</v>
      </c>
      <c r="X333" s="78">
        <f t="shared" si="71"/>
        <v>6251230.56</v>
      </c>
    </row>
    <row r="334" spans="1:24" ht="12.75" hidden="1" outlineLevel="1">
      <c r="A334" s="78" t="s">
        <v>2498</v>
      </c>
      <c r="C334" s="79" t="s">
        <v>2499</v>
      </c>
      <c r="D334" s="79" t="s">
        <v>2500</v>
      </c>
      <c r="E334" s="78">
        <v>0</v>
      </c>
      <c r="F334" s="78">
        <v>1471195.77</v>
      </c>
      <c r="G334" s="135">
        <f t="shared" si="65"/>
        <v>1471195.77</v>
      </c>
      <c r="H334" s="136">
        <v>230.72</v>
      </c>
      <c r="I334" s="136">
        <v>0</v>
      </c>
      <c r="J334" s="136">
        <v>0</v>
      </c>
      <c r="K334" s="136">
        <f t="shared" si="66"/>
        <v>0</v>
      </c>
      <c r="L334" s="136">
        <v>0</v>
      </c>
      <c r="M334" s="136">
        <v>0</v>
      </c>
      <c r="N334" s="136">
        <f t="shared" si="67"/>
        <v>0</v>
      </c>
      <c r="O334" s="135">
        <v>0</v>
      </c>
      <c r="P334" s="135">
        <v>0</v>
      </c>
      <c r="Q334" s="135">
        <v>0</v>
      </c>
      <c r="R334" s="135">
        <v>0</v>
      </c>
      <c r="S334" s="135">
        <f t="shared" si="68"/>
        <v>0</v>
      </c>
      <c r="T334" s="135">
        <f t="shared" si="69"/>
        <v>1471426.49</v>
      </c>
      <c r="U334" s="78">
        <v>0</v>
      </c>
      <c r="V334" s="78">
        <f t="shared" si="70"/>
        <v>1471426.49</v>
      </c>
      <c r="W334" s="79">
        <v>543.2</v>
      </c>
      <c r="X334" s="78">
        <f t="shared" si="71"/>
        <v>1471969.69</v>
      </c>
    </row>
    <row r="335" spans="1:24" ht="12.75" hidden="1" outlineLevel="1">
      <c r="A335" s="78" t="s">
        <v>2501</v>
      </c>
      <c r="C335" s="79" t="s">
        <v>2502</v>
      </c>
      <c r="D335" s="79" t="s">
        <v>2503</v>
      </c>
      <c r="E335" s="78">
        <v>0</v>
      </c>
      <c r="F335" s="78">
        <v>11185.56</v>
      </c>
      <c r="G335" s="135">
        <f t="shared" si="65"/>
        <v>11185.56</v>
      </c>
      <c r="H335" s="136">
        <v>0</v>
      </c>
      <c r="I335" s="136">
        <v>0</v>
      </c>
      <c r="J335" s="136">
        <v>0</v>
      </c>
      <c r="K335" s="136">
        <f t="shared" si="66"/>
        <v>0</v>
      </c>
      <c r="L335" s="136">
        <v>0</v>
      </c>
      <c r="M335" s="136">
        <v>0</v>
      </c>
      <c r="N335" s="136">
        <f t="shared" si="67"/>
        <v>0</v>
      </c>
      <c r="O335" s="135">
        <v>0</v>
      </c>
      <c r="P335" s="135">
        <v>0</v>
      </c>
      <c r="Q335" s="135">
        <v>0</v>
      </c>
      <c r="R335" s="135">
        <v>0</v>
      </c>
      <c r="S335" s="135">
        <f t="shared" si="68"/>
        <v>0</v>
      </c>
      <c r="T335" s="135">
        <f t="shared" si="69"/>
        <v>11185.56</v>
      </c>
      <c r="U335" s="78">
        <v>0</v>
      </c>
      <c r="V335" s="78">
        <f t="shared" si="70"/>
        <v>11185.56</v>
      </c>
      <c r="W335" s="79">
        <v>0</v>
      </c>
      <c r="X335" s="78">
        <f t="shared" si="71"/>
        <v>11185.56</v>
      </c>
    </row>
    <row r="336" spans="1:24" ht="12.75" hidden="1" outlineLevel="1">
      <c r="A336" s="78" t="s">
        <v>2504</v>
      </c>
      <c r="C336" s="79" t="s">
        <v>2505</v>
      </c>
      <c r="D336" s="79" t="s">
        <v>2506</v>
      </c>
      <c r="E336" s="78">
        <v>0</v>
      </c>
      <c r="F336" s="78">
        <v>135567.01</v>
      </c>
      <c r="G336" s="135">
        <f t="shared" si="65"/>
        <v>135567.01</v>
      </c>
      <c r="H336" s="136">
        <v>0</v>
      </c>
      <c r="I336" s="136">
        <v>0</v>
      </c>
      <c r="J336" s="136">
        <v>0</v>
      </c>
      <c r="K336" s="136">
        <f t="shared" si="66"/>
        <v>0</v>
      </c>
      <c r="L336" s="136">
        <v>0</v>
      </c>
      <c r="M336" s="136">
        <v>0</v>
      </c>
      <c r="N336" s="136">
        <f t="shared" si="67"/>
        <v>0</v>
      </c>
      <c r="O336" s="135">
        <v>0</v>
      </c>
      <c r="P336" s="135">
        <v>0</v>
      </c>
      <c r="Q336" s="135">
        <v>0</v>
      </c>
      <c r="R336" s="135">
        <v>0</v>
      </c>
      <c r="S336" s="135">
        <f t="shared" si="68"/>
        <v>0</v>
      </c>
      <c r="T336" s="135">
        <f t="shared" si="69"/>
        <v>135567.01</v>
      </c>
      <c r="U336" s="78">
        <v>0</v>
      </c>
      <c r="V336" s="78">
        <f t="shared" si="70"/>
        <v>135567.01</v>
      </c>
      <c r="W336" s="79">
        <v>5.56</v>
      </c>
      <c r="X336" s="78">
        <f t="shared" si="71"/>
        <v>135572.57</v>
      </c>
    </row>
    <row r="337" spans="1:24" ht="12.75" hidden="1" outlineLevel="1">
      <c r="A337" s="78" t="s">
        <v>2507</v>
      </c>
      <c r="C337" s="79" t="s">
        <v>2508</v>
      </c>
      <c r="D337" s="79" t="s">
        <v>2509</v>
      </c>
      <c r="E337" s="78">
        <v>0</v>
      </c>
      <c r="F337" s="78">
        <v>432905.82</v>
      </c>
      <c r="G337" s="135">
        <f t="shared" si="65"/>
        <v>432905.82</v>
      </c>
      <c r="H337" s="136">
        <v>47260.56</v>
      </c>
      <c r="I337" s="136">
        <v>0</v>
      </c>
      <c r="J337" s="136">
        <v>0</v>
      </c>
      <c r="K337" s="136">
        <f t="shared" si="66"/>
        <v>0</v>
      </c>
      <c r="L337" s="136">
        <v>0</v>
      </c>
      <c r="M337" s="136">
        <v>0</v>
      </c>
      <c r="N337" s="136">
        <f t="shared" si="67"/>
        <v>0</v>
      </c>
      <c r="O337" s="135">
        <v>0</v>
      </c>
      <c r="P337" s="135">
        <v>0</v>
      </c>
      <c r="Q337" s="135">
        <v>0</v>
      </c>
      <c r="R337" s="135">
        <v>0</v>
      </c>
      <c r="S337" s="135">
        <f t="shared" si="68"/>
        <v>0</v>
      </c>
      <c r="T337" s="135">
        <f t="shared" si="69"/>
        <v>480166.38</v>
      </c>
      <c r="U337" s="78">
        <v>0</v>
      </c>
      <c r="V337" s="78">
        <f t="shared" si="70"/>
        <v>480166.38</v>
      </c>
      <c r="W337" s="79">
        <v>0</v>
      </c>
      <c r="X337" s="78">
        <f t="shared" si="71"/>
        <v>480166.38</v>
      </c>
    </row>
    <row r="338" spans="1:24" ht="12.75" hidden="1" outlineLevel="1">
      <c r="A338" s="78" t="s">
        <v>2510</v>
      </c>
      <c r="C338" s="79" t="s">
        <v>2511</v>
      </c>
      <c r="D338" s="79" t="s">
        <v>2512</v>
      </c>
      <c r="E338" s="78">
        <v>0</v>
      </c>
      <c r="F338" s="78">
        <v>21936439.220000003</v>
      </c>
      <c r="G338" s="135">
        <f t="shared" si="65"/>
        <v>21936439.220000003</v>
      </c>
      <c r="H338" s="136">
        <v>486616.09</v>
      </c>
      <c r="I338" s="136">
        <v>0</v>
      </c>
      <c r="J338" s="136">
        <v>0</v>
      </c>
      <c r="K338" s="136">
        <f t="shared" si="66"/>
        <v>0</v>
      </c>
      <c r="L338" s="136">
        <v>0</v>
      </c>
      <c r="M338" s="136">
        <v>0</v>
      </c>
      <c r="N338" s="136">
        <f t="shared" si="67"/>
        <v>0</v>
      </c>
      <c r="O338" s="135">
        <v>0</v>
      </c>
      <c r="P338" s="135">
        <v>0</v>
      </c>
      <c r="Q338" s="135">
        <v>0</v>
      </c>
      <c r="R338" s="135">
        <v>0</v>
      </c>
      <c r="S338" s="135">
        <f t="shared" si="68"/>
        <v>0</v>
      </c>
      <c r="T338" s="135">
        <f t="shared" si="69"/>
        <v>22423055.310000002</v>
      </c>
      <c r="U338" s="78">
        <v>0</v>
      </c>
      <c r="V338" s="78">
        <f t="shared" si="70"/>
        <v>22423055.310000002</v>
      </c>
      <c r="W338" s="79">
        <v>0</v>
      </c>
      <c r="X338" s="78">
        <f t="shared" si="71"/>
        <v>22423055.310000002</v>
      </c>
    </row>
    <row r="339" spans="1:24" ht="12.75" hidden="1" outlineLevel="1">
      <c r="A339" s="78" t="s">
        <v>2513</v>
      </c>
      <c r="C339" s="79" t="s">
        <v>2514</v>
      </c>
      <c r="D339" s="79" t="s">
        <v>2515</v>
      </c>
      <c r="E339" s="78">
        <v>0</v>
      </c>
      <c r="F339" s="78">
        <v>14659.14</v>
      </c>
      <c r="G339" s="135">
        <f t="shared" si="65"/>
        <v>14659.14</v>
      </c>
      <c r="H339" s="136">
        <v>0</v>
      </c>
      <c r="I339" s="136">
        <v>0</v>
      </c>
      <c r="J339" s="136">
        <v>0</v>
      </c>
      <c r="K339" s="136">
        <f t="shared" si="66"/>
        <v>0</v>
      </c>
      <c r="L339" s="136">
        <v>0</v>
      </c>
      <c r="M339" s="136">
        <v>0</v>
      </c>
      <c r="N339" s="136">
        <f t="shared" si="67"/>
        <v>0</v>
      </c>
      <c r="O339" s="135">
        <v>0</v>
      </c>
      <c r="P339" s="135">
        <v>0</v>
      </c>
      <c r="Q339" s="135">
        <v>0</v>
      </c>
      <c r="R339" s="135">
        <v>0</v>
      </c>
      <c r="S339" s="135">
        <f t="shared" si="68"/>
        <v>0</v>
      </c>
      <c r="T339" s="135">
        <f t="shared" si="69"/>
        <v>14659.14</v>
      </c>
      <c r="U339" s="78">
        <v>0</v>
      </c>
      <c r="V339" s="78">
        <f t="shared" si="70"/>
        <v>14659.14</v>
      </c>
      <c r="W339" s="79">
        <v>0</v>
      </c>
      <c r="X339" s="78">
        <f t="shared" si="71"/>
        <v>14659.14</v>
      </c>
    </row>
    <row r="340" spans="1:24" ht="12.75" hidden="1" outlineLevel="1">
      <c r="A340" s="78" t="s">
        <v>2516</v>
      </c>
      <c r="C340" s="79" t="s">
        <v>2517</v>
      </c>
      <c r="D340" s="79" t="s">
        <v>2518</v>
      </c>
      <c r="E340" s="78">
        <v>0</v>
      </c>
      <c r="F340" s="78">
        <v>514509.11</v>
      </c>
      <c r="G340" s="135">
        <f t="shared" si="65"/>
        <v>514509.11</v>
      </c>
      <c r="H340" s="136">
        <v>2483.75</v>
      </c>
      <c r="I340" s="136">
        <v>0</v>
      </c>
      <c r="J340" s="136">
        <v>0</v>
      </c>
      <c r="K340" s="136">
        <f t="shared" si="66"/>
        <v>0</v>
      </c>
      <c r="L340" s="136">
        <v>0</v>
      </c>
      <c r="M340" s="136">
        <v>0</v>
      </c>
      <c r="N340" s="136">
        <f t="shared" si="67"/>
        <v>0</v>
      </c>
      <c r="O340" s="135">
        <v>0</v>
      </c>
      <c r="P340" s="135">
        <v>0</v>
      </c>
      <c r="Q340" s="135">
        <v>0</v>
      </c>
      <c r="R340" s="135">
        <v>0</v>
      </c>
      <c r="S340" s="135">
        <f t="shared" si="68"/>
        <v>0</v>
      </c>
      <c r="T340" s="135">
        <f t="shared" si="69"/>
        <v>516992.86</v>
      </c>
      <c r="U340" s="78">
        <v>0</v>
      </c>
      <c r="V340" s="78">
        <f t="shared" si="70"/>
        <v>516992.86</v>
      </c>
      <c r="W340" s="79">
        <v>0</v>
      </c>
      <c r="X340" s="78">
        <f t="shared" si="71"/>
        <v>516992.86</v>
      </c>
    </row>
    <row r="341" spans="1:24" ht="12.75" hidden="1" outlineLevel="1">
      <c r="A341" s="78" t="s">
        <v>2519</v>
      </c>
      <c r="C341" s="79" t="s">
        <v>2520</v>
      </c>
      <c r="D341" s="79" t="s">
        <v>2521</v>
      </c>
      <c r="E341" s="78">
        <v>0</v>
      </c>
      <c r="F341" s="78">
        <v>535313.03</v>
      </c>
      <c r="G341" s="135">
        <f t="shared" si="65"/>
        <v>535313.03</v>
      </c>
      <c r="H341" s="136">
        <v>47965.15</v>
      </c>
      <c r="I341" s="136">
        <v>0</v>
      </c>
      <c r="J341" s="136">
        <v>0</v>
      </c>
      <c r="K341" s="136">
        <f t="shared" si="66"/>
        <v>0</v>
      </c>
      <c r="L341" s="136">
        <v>0</v>
      </c>
      <c r="M341" s="136">
        <v>0</v>
      </c>
      <c r="N341" s="136">
        <f t="shared" si="67"/>
        <v>0</v>
      </c>
      <c r="O341" s="135">
        <v>0</v>
      </c>
      <c r="P341" s="135">
        <v>0</v>
      </c>
      <c r="Q341" s="135">
        <v>0</v>
      </c>
      <c r="R341" s="135">
        <v>0</v>
      </c>
      <c r="S341" s="135">
        <f t="shared" si="68"/>
        <v>0</v>
      </c>
      <c r="T341" s="135">
        <f t="shared" si="69"/>
        <v>583278.18</v>
      </c>
      <c r="U341" s="78">
        <v>0</v>
      </c>
      <c r="V341" s="78">
        <f t="shared" si="70"/>
        <v>583278.18</v>
      </c>
      <c r="W341" s="79">
        <v>1609.6</v>
      </c>
      <c r="X341" s="78">
        <f t="shared" si="71"/>
        <v>584887.78</v>
      </c>
    </row>
    <row r="342" spans="1:24" ht="12.75" hidden="1" outlineLevel="1">
      <c r="A342" s="78" t="s">
        <v>2522</v>
      </c>
      <c r="C342" s="79" t="s">
        <v>2523</v>
      </c>
      <c r="D342" s="79" t="s">
        <v>2524</v>
      </c>
      <c r="E342" s="78">
        <v>0</v>
      </c>
      <c r="F342" s="78">
        <v>2852217.78</v>
      </c>
      <c r="G342" s="135">
        <f t="shared" si="65"/>
        <v>2852217.78</v>
      </c>
      <c r="H342" s="136">
        <v>651385.37</v>
      </c>
      <c r="I342" s="136">
        <v>0</v>
      </c>
      <c r="J342" s="136">
        <v>0</v>
      </c>
      <c r="K342" s="136">
        <f t="shared" si="66"/>
        <v>0</v>
      </c>
      <c r="L342" s="136">
        <v>0</v>
      </c>
      <c r="M342" s="136">
        <v>0</v>
      </c>
      <c r="N342" s="136">
        <f t="shared" si="67"/>
        <v>0</v>
      </c>
      <c r="O342" s="135">
        <v>0</v>
      </c>
      <c r="P342" s="135">
        <v>0</v>
      </c>
      <c r="Q342" s="135">
        <v>0</v>
      </c>
      <c r="R342" s="135">
        <v>0</v>
      </c>
      <c r="S342" s="135">
        <f t="shared" si="68"/>
        <v>0</v>
      </c>
      <c r="T342" s="135">
        <f t="shared" si="69"/>
        <v>3503603.15</v>
      </c>
      <c r="U342" s="78">
        <v>0</v>
      </c>
      <c r="V342" s="78">
        <f t="shared" si="70"/>
        <v>3503603.15</v>
      </c>
      <c r="W342" s="79">
        <v>38232.2</v>
      </c>
      <c r="X342" s="78">
        <f t="shared" si="71"/>
        <v>3541835.35</v>
      </c>
    </row>
    <row r="343" spans="1:24" ht="12.75" hidden="1" outlineLevel="1">
      <c r="A343" s="78" t="s">
        <v>2525</v>
      </c>
      <c r="C343" s="79" t="s">
        <v>2526</v>
      </c>
      <c r="D343" s="79" t="s">
        <v>2527</v>
      </c>
      <c r="E343" s="78">
        <v>0</v>
      </c>
      <c r="F343" s="78">
        <v>310768.08</v>
      </c>
      <c r="G343" s="135">
        <f t="shared" si="65"/>
        <v>310768.08</v>
      </c>
      <c r="H343" s="136">
        <v>53662.74</v>
      </c>
      <c r="I343" s="136">
        <v>0</v>
      </c>
      <c r="J343" s="136">
        <v>0</v>
      </c>
      <c r="K343" s="136">
        <f t="shared" si="66"/>
        <v>0</v>
      </c>
      <c r="L343" s="136">
        <v>0</v>
      </c>
      <c r="M343" s="136">
        <v>0</v>
      </c>
      <c r="N343" s="136">
        <f t="shared" si="67"/>
        <v>0</v>
      </c>
      <c r="O343" s="135">
        <v>0</v>
      </c>
      <c r="P343" s="135">
        <v>0</v>
      </c>
      <c r="Q343" s="135">
        <v>0</v>
      </c>
      <c r="R343" s="135">
        <v>0</v>
      </c>
      <c r="S343" s="135">
        <f t="shared" si="68"/>
        <v>0</v>
      </c>
      <c r="T343" s="135">
        <f t="shared" si="69"/>
        <v>364430.82</v>
      </c>
      <c r="U343" s="78">
        <v>0</v>
      </c>
      <c r="V343" s="78">
        <f t="shared" si="70"/>
        <v>364430.82</v>
      </c>
      <c r="W343" s="79">
        <v>2742.5</v>
      </c>
      <c r="X343" s="78">
        <f t="shared" si="71"/>
        <v>367173.32</v>
      </c>
    </row>
    <row r="344" spans="1:24" ht="12.75" hidden="1" outlineLevel="1">
      <c r="A344" s="78" t="s">
        <v>2528</v>
      </c>
      <c r="C344" s="79" t="s">
        <v>2529</v>
      </c>
      <c r="D344" s="79" t="s">
        <v>2530</v>
      </c>
      <c r="E344" s="78">
        <v>0</v>
      </c>
      <c r="F344" s="78">
        <v>57479.19</v>
      </c>
      <c r="G344" s="135">
        <f t="shared" si="65"/>
        <v>57479.19</v>
      </c>
      <c r="H344" s="136">
        <v>5778</v>
      </c>
      <c r="I344" s="136">
        <v>0</v>
      </c>
      <c r="J344" s="136">
        <v>0</v>
      </c>
      <c r="K344" s="136">
        <f t="shared" si="66"/>
        <v>0</v>
      </c>
      <c r="L344" s="136">
        <v>0</v>
      </c>
      <c r="M344" s="136">
        <v>0</v>
      </c>
      <c r="N344" s="136">
        <f t="shared" si="67"/>
        <v>0</v>
      </c>
      <c r="O344" s="135">
        <v>0</v>
      </c>
      <c r="P344" s="135">
        <v>0</v>
      </c>
      <c r="Q344" s="135">
        <v>0</v>
      </c>
      <c r="R344" s="135">
        <v>0</v>
      </c>
      <c r="S344" s="135">
        <f t="shared" si="68"/>
        <v>0</v>
      </c>
      <c r="T344" s="135">
        <f t="shared" si="69"/>
        <v>63257.19</v>
      </c>
      <c r="U344" s="78">
        <v>0</v>
      </c>
      <c r="V344" s="78">
        <f t="shared" si="70"/>
        <v>63257.19</v>
      </c>
      <c r="W344" s="79">
        <v>0</v>
      </c>
      <c r="X344" s="78">
        <f t="shared" si="71"/>
        <v>63257.19</v>
      </c>
    </row>
    <row r="345" spans="1:24" ht="12.75" hidden="1" outlineLevel="1">
      <c r="A345" s="78" t="s">
        <v>2531</v>
      </c>
      <c r="C345" s="79" t="s">
        <v>2532</v>
      </c>
      <c r="D345" s="79" t="s">
        <v>2533</v>
      </c>
      <c r="E345" s="78">
        <v>0</v>
      </c>
      <c r="F345" s="78">
        <v>709975.09</v>
      </c>
      <c r="G345" s="135">
        <f t="shared" si="65"/>
        <v>709975.09</v>
      </c>
      <c r="H345" s="136">
        <v>17369.95</v>
      </c>
      <c r="I345" s="136">
        <v>0</v>
      </c>
      <c r="J345" s="136">
        <v>0</v>
      </c>
      <c r="K345" s="136">
        <f t="shared" si="66"/>
        <v>0</v>
      </c>
      <c r="L345" s="136">
        <v>0</v>
      </c>
      <c r="M345" s="136">
        <v>0</v>
      </c>
      <c r="N345" s="136">
        <f t="shared" si="67"/>
        <v>0</v>
      </c>
      <c r="O345" s="135">
        <v>0</v>
      </c>
      <c r="P345" s="135">
        <v>0</v>
      </c>
      <c r="Q345" s="135">
        <v>0</v>
      </c>
      <c r="R345" s="135">
        <v>0</v>
      </c>
      <c r="S345" s="135">
        <f t="shared" si="68"/>
        <v>0</v>
      </c>
      <c r="T345" s="135">
        <f t="shared" si="69"/>
        <v>727345.0399999999</v>
      </c>
      <c r="U345" s="78">
        <v>0</v>
      </c>
      <c r="V345" s="78">
        <f t="shared" si="70"/>
        <v>727345.0399999999</v>
      </c>
      <c r="W345" s="79">
        <v>0</v>
      </c>
      <c r="X345" s="78">
        <f t="shared" si="71"/>
        <v>727345.0399999999</v>
      </c>
    </row>
    <row r="346" spans="1:24" ht="12.75" hidden="1" outlineLevel="1">
      <c r="A346" s="78" t="s">
        <v>2534</v>
      </c>
      <c r="C346" s="79" t="s">
        <v>2535</v>
      </c>
      <c r="D346" s="79" t="s">
        <v>2536</v>
      </c>
      <c r="E346" s="78">
        <v>0</v>
      </c>
      <c r="F346" s="78">
        <v>130</v>
      </c>
      <c r="G346" s="135">
        <f t="shared" si="65"/>
        <v>130</v>
      </c>
      <c r="H346" s="136">
        <v>0</v>
      </c>
      <c r="I346" s="136">
        <v>0</v>
      </c>
      <c r="J346" s="136">
        <v>0</v>
      </c>
      <c r="K346" s="136">
        <f t="shared" si="66"/>
        <v>0</v>
      </c>
      <c r="L346" s="136">
        <v>0</v>
      </c>
      <c r="M346" s="136">
        <v>0</v>
      </c>
      <c r="N346" s="136">
        <f t="shared" si="67"/>
        <v>0</v>
      </c>
      <c r="O346" s="135">
        <v>0</v>
      </c>
      <c r="P346" s="135">
        <v>0</v>
      </c>
      <c r="Q346" s="135">
        <v>0</v>
      </c>
      <c r="R346" s="135">
        <v>0</v>
      </c>
      <c r="S346" s="135">
        <f t="shared" si="68"/>
        <v>0</v>
      </c>
      <c r="T346" s="135">
        <f t="shared" si="69"/>
        <v>130</v>
      </c>
      <c r="U346" s="78">
        <v>0</v>
      </c>
      <c r="V346" s="78">
        <f t="shared" si="70"/>
        <v>130</v>
      </c>
      <c r="W346" s="79">
        <v>0</v>
      </c>
      <c r="X346" s="78">
        <f t="shared" si="71"/>
        <v>130</v>
      </c>
    </row>
    <row r="347" spans="1:24" ht="12.75" hidden="1" outlineLevel="1">
      <c r="A347" s="78" t="s">
        <v>2537</v>
      </c>
      <c r="C347" s="79" t="s">
        <v>2538</v>
      </c>
      <c r="D347" s="79" t="s">
        <v>2539</v>
      </c>
      <c r="E347" s="78">
        <v>1106.2</v>
      </c>
      <c r="F347" s="78">
        <v>12045989.9</v>
      </c>
      <c r="G347" s="135">
        <f t="shared" si="65"/>
        <v>12047096.1</v>
      </c>
      <c r="H347" s="136">
        <v>2543098.74</v>
      </c>
      <c r="I347" s="136">
        <v>0</v>
      </c>
      <c r="J347" s="136">
        <v>0</v>
      </c>
      <c r="K347" s="136">
        <f t="shared" si="66"/>
        <v>0</v>
      </c>
      <c r="L347" s="136">
        <v>0</v>
      </c>
      <c r="M347" s="136">
        <v>0</v>
      </c>
      <c r="N347" s="136">
        <f t="shared" si="67"/>
        <v>0</v>
      </c>
      <c r="O347" s="135">
        <v>10436.96</v>
      </c>
      <c r="P347" s="135">
        <v>56390.1</v>
      </c>
      <c r="Q347" s="135">
        <v>0</v>
      </c>
      <c r="R347" s="135">
        <v>0</v>
      </c>
      <c r="S347" s="135">
        <f t="shared" si="68"/>
        <v>66827.06</v>
      </c>
      <c r="T347" s="135">
        <f t="shared" si="69"/>
        <v>14657021.9</v>
      </c>
      <c r="U347" s="78">
        <v>0</v>
      </c>
      <c r="V347" s="78">
        <f t="shared" si="70"/>
        <v>14657021.9</v>
      </c>
      <c r="W347" s="79">
        <v>425435.66</v>
      </c>
      <c r="X347" s="78">
        <f t="shared" si="71"/>
        <v>15082457.56</v>
      </c>
    </row>
    <row r="348" spans="1:24" ht="12.75" hidden="1" outlineLevel="1">
      <c r="A348" s="78" t="s">
        <v>2540</v>
      </c>
      <c r="C348" s="79" t="s">
        <v>2541</v>
      </c>
      <c r="D348" s="79" t="s">
        <v>2542</v>
      </c>
      <c r="E348" s="78">
        <v>0</v>
      </c>
      <c r="F348" s="78">
        <v>923483.14</v>
      </c>
      <c r="G348" s="135">
        <f t="shared" si="65"/>
        <v>923483.14</v>
      </c>
      <c r="H348" s="136">
        <v>310771.84</v>
      </c>
      <c r="I348" s="136">
        <v>0</v>
      </c>
      <c r="J348" s="136">
        <v>0</v>
      </c>
      <c r="K348" s="136">
        <f t="shared" si="66"/>
        <v>0</v>
      </c>
      <c r="L348" s="136">
        <v>0</v>
      </c>
      <c r="M348" s="136">
        <v>0</v>
      </c>
      <c r="N348" s="136">
        <f t="shared" si="67"/>
        <v>0</v>
      </c>
      <c r="O348" s="135">
        <v>12707.41</v>
      </c>
      <c r="P348" s="135">
        <v>0</v>
      </c>
      <c r="Q348" s="135">
        <v>0</v>
      </c>
      <c r="R348" s="135">
        <v>0</v>
      </c>
      <c r="S348" s="135">
        <f t="shared" si="68"/>
        <v>12707.41</v>
      </c>
      <c r="T348" s="135">
        <f t="shared" si="69"/>
        <v>1246962.39</v>
      </c>
      <c r="U348" s="78">
        <v>0</v>
      </c>
      <c r="V348" s="78">
        <f t="shared" si="70"/>
        <v>1246962.39</v>
      </c>
      <c r="W348" s="79">
        <v>163627.16</v>
      </c>
      <c r="X348" s="78">
        <f t="shared" si="71"/>
        <v>1410589.5499999998</v>
      </c>
    </row>
    <row r="349" spans="1:24" ht="12.75" hidden="1" outlineLevel="1">
      <c r="A349" s="78" t="s">
        <v>2543</v>
      </c>
      <c r="C349" s="79" t="s">
        <v>2544</v>
      </c>
      <c r="D349" s="79" t="s">
        <v>2545</v>
      </c>
      <c r="E349" s="78">
        <v>0</v>
      </c>
      <c r="F349" s="78">
        <v>1811892.33</v>
      </c>
      <c r="G349" s="135">
        <f t="shared" si="65"/>
        <v>1811892.33</v>
      </c>
      <c r="H349" s="136">
        <v>461008.29</v>
      </c>
      <c r="I349" s="136">
        <v>0</v>
      </c>
      <c r="J349" s="136">
        <v>0</v>
      </c>
      <c r="K349" s="136">
        <f t="shared" si="66"/>
        <v>0</v>
      </c>
      <c r="L349" s="136">
        <v>0</v>
      </c>
      <c r="M349" s="136">
        <v>0</v>
      </c>
      <c r="N349" s="136">
        <f t="shared" si="67"/>
        <v>0</v>
      </c>
      <c r="O349" s="135">
        <v>5616.14</v>
      </c>
      <c r="P349" s="135">
        <v>2083.32</v>
      </c>
      <c r="Q349" s="135">
        <v>0</v>
      </c>
      <c r="R349" s="135">
        <v>0</v>
      </c>
      <c r="S349" s="135">
        <f t="shared" si="68"/>
        <v>7699.460000000001</v>
      </c>
      <c r="T349" s="135">
        <f t="shared" si="69"/>
        <v>2280600.08</v>
      </c>
      <c r="U349" s="78">
        <v>0</v>
      </c>
      <c r="V349" s="78">
        <f t="shared" si="70"/>
        <v>2280600.08</v>
      </c>
      <c r="W349" s="79">
        <v>2879.63</v>
      </c>
      <c r="X349" s="78">
        <f t="shared" si="71"/>
        <v>2283479.71</v>
      </c>
    </row>
    <row r="350" spans="1:24" ht="12.75" hidden="1" outlineLevel="1">
      <c r="A350" s="78" t="s">
        <v>2546</v>
      </c>
      <c r="C350" s="79" t="s">
        <v>2547</v>
      </c>
      <c r="D350" s="79" t="s">
        <v>2548</v>
      </c>
      <c r="E350" s="78">
        <v>0</v>
      </c>
      <c r="F350" s="78">
        <v>11828651.57</v>
      </c>
      <c r="G350" s="135">
        <f t="shared" si="65"/>
        <v>11828651.57</v>
      </c>
      <c r="H350" s="136">
        <v>562088.02</v>
      </c>
      <c r="I350" s="136">
        <v>0</v>
      </c>
      <c r="J350" s="136">
        <v>195.55</v>
      </c>
      <c r="K350" s="136">
        <f t="shared" si="66"/>
        <v>195.55</v>
      </c>
      <c r="L350" s="136">
        <v>0</v>
      </c>
      <c r="M350" s="136">
        <v>0</v>
      </c>
      <c r="N350" s="136">
        <f t="shared" si="67"/>
        <v>0</v>
      </c>
      <c r="O350" s="135">
        <v>106914.9</v>
      </c>
      <c r="P350" s="135">
        <v>40.25</v>
      </c>
      <c r="Q350" s="135">
        <v>0</v>
      </c>
      <c r="R350" s="135">
        <v>0</v>
      </c>
      <c r="S350" s="135">
        <f t="shared" si="68"/>
        <v>106955.15</v>
      </c>
      <c r="T350" s="135">
        <f t="shared" si="69"/>
        <v>12497890.290000001</v>
      </c>
      <c r="U350" s="78">
        <v>0</v>
      </c>
      <c r="V350" s="78">
        <f t="shared" si="70"/>
        <v>12497890.290000001</v>
      </c>
      <c r="W350" s="79">
        <v>8574.32</v>
      </c>
      <c r="X350" s="78">
        <f t="shared" si="71"/>
        <v>12506464.610000001</v>
      </c>
    </row>
    <row r="351" spans="1:24" ht="12.75" hidden="1" outlineLevel="1">
      <c r="A351" s="78" t="s">
        <v>2549</v>
      </c>
      <c r="C351" s="79" t="s">
        <v>2550</v>
      </c>
      <c r="D351" s="79" t="s">
        <v>2551</v>
      </c>
      <c r="E351" s="78">
        <v>0</v>
      </c>
      <c r="F351" s="78">
        <v>239265.18</v>
      </c>
      <c r="G351" s="135">
        <f t="shared" si="65"/>
        <v>239265.18</v>
      </c>
      <c r="H351" s="136">
        <v>48265.38</v>
      </c>
      <c r="I351" s="136">
        <v>0</v>
      </c>
      <c r="J351" s="136">
        <v>0</v>
      </c>
      <c r="K351" s="136">
        <f t="shared" si="66"/>
        <v>0</v>
      </c>
      <c r="L351" s="136">
        <v>0</v>
      </c>
      <c r="M351" s="136">
        <v>0</v>
      </c>
      <c r="N351" s="136">
        <f t="shared" si="67"/>
        <v>0</v>
      </c>
      <c r="O351" s="135">
        <v>0</v>
      </c>
      <c r="P351" s="135">
        <v>0</v>
      </c>
      <c r="Q351" s="135">
        <v>0</v>
      </c>
      <c r="R351" s="135">
        <v>0</v>
      </c>
      <c r="S351" s="135">
        <f t="shared" si="68"/>
        <v>0</v>
      </c>
      <c r="T351" s="135">
        <f t="shared" si="69"/>
        <v>287530.56</v>
      </c>
      <c r="U351" s="78">
        <v>1260</v>
      </c>
      <c r="V351" s="78">
        <f t="shared" si="70"/>
        <v>288790.56</v>
      </c>
      <c r="W351" s="79">
        <v>4140</v>
      </c>
      <c r="X351" s="78">
        <f t="shared" si="71"/>
        <v>292930.56</v>
      </c>
    </row>
    <row r="352" spans="1:24" ht="12.75" hidden="1" outlineLevel="1">
      <c r="A352" s="78" t="s">
        <v>2552</v>
      </c>
      <c r="C352" s="79" t="s">
        <v>2553</v>
      </c>
      <c r="D352" s="79" t="s">
        <v>2554</v>
      </c>
      <c r="E352" s="78">
        <v>0</v>
      </c>
      <c r="F352" s="78">
        <v>2190</v>
      </c>
      <c r="G352" s="135">
        <f t="shared" si="65"/>
        <v>2190</v>
      </c>
      <c r="H352" s="136">
        <v>2653.5</v>
      </c>
      <c r="I352" s="136">
        <v>0</v>
      </c>
      <c r="J352" s="136">
        <v>0</v>
      </c>
      <c r="K352" s="136">
        <f t="shared" si="66"/>
        <v>0</v>
      </c>
      <c r="L352" s="136">
        <v>0</v>
      </c>
      <c r="M352" s="136">
        <v>0</v>
      </c>
      <c r="N352" s="136">
        <f t="shared" si="67"/>
        <v>0</v>
      </c>
      <c r="O352" s="135">
        <v>0</v>
      </c>
      <c r="P352" s="135">
        <v>0</v>
      </c>
      <c r="Q352" s="135">
        <v>0</v>
      </c>
      <c r="R352" s="135">
        <v>0</v>
      </c>
      <c r="S352" s="135">
        <f t="shared" si="68"/>
        <v>0</v>
      </c>
      <c r="T352" s="135">
        <f t="shared" si="69"/>
        <v>4843.5</v>
      </c>
      <c r="U352" s="78">
        <v>0</v>
      </c>
      <c r="V352" s="78">
        <f t="shared" si="70"/>
        <v>4843.5</v>
      </c>
      <c r="W352" s="79">
        <v>0</v>
      </c>
      <c r="X352" s="78">
        <f t="shared" si="71"/>
        <v>4843.5</v>
      </c>
    </row>
    <row r="353" spans="1:24" ht="12.75" hidden="1" outlineLevel="1">
      <c r="A353" s="78" t="s">
        <v>2555</v>
      </c>
      <c r="C353" s="79" t="s">
        <v>2556</v>
      </c>
      <c r="D353" s="79" t="s">
        <v>2557</v>
      </c>
      <c r="E353" s="78">
        <v>0</v>
      </c>
      <c r="F353" s="78">
        <v>2202705.62</v>
      </c>
      <c r="G353" s="135">
        <f t="shared" si="65"/>
        <v>2202705.62</v>
      </c>
      <c r="H353" s="136">
        <v>170135.46</v>
      </c>
      <c r="I353" s="136">
        <v>437.5</v>
      </c>
      <c r="J353" s="136">
        <v>0</v>
      </c>
      <c r="K353" s="136">
        <f t="shared" si="66"/>
        <v>437.5</v>
      </c>
      <c r="L353" s="136">
        <v>0</v>
      </c>
      <c r="M353" s="136">
        <v>0</v>
      </c>
      <c r="N353" s="136">
        <f t="shared" si="67"/>
        <v>0</v>
      </c>
      <c r="O353" s="135">
        <v>1302.6</v>
      </c>
      <c r="P353" s="135">
        <v>0</v>
      </c>
      <c r="Q353" s="135">
        <v>0</v>
      </c>
      <c r="R353" s="135">
        <v>0</v>
      </c>
      <c r="S353" s="135">
        <f t="shared" si="68"/>
        <v>1302.6</v>
      </c>
      <c r="T353" s="135">
        <f t="shared" si="69"/>
        <v>2374581.18</v>
      </c>
      <c r="U353" s="78">
        <v>0</v>
      </c>
      <c r="V353" s="78">
        <f t="shared" si="70"/>
        <v>2374581.18</v>
      </c>
      <c r="W353" s="79">
        <v>88192.24</v>
      </c>
      <c r="X353" s="78">
        <f t="shared" si="71"/>
        <v>2462773.4200000004</v>
      </c>
    </row>
    <row r="354" spans="1:24" ht="12.75" hidden="1" outlineLevel="1">
      <c r="A354" s="78" t="s">
        <v>2558</v>
      </c>
      <c r="C354" s="79" t="s">
        <v>2559</v>
      </c>
      <c r="D354" s="79" t="s">
        <v>2560</v>
      </c>
      <c r="E354" s="78">
        <v>0</v>
      </c>
      <c r="F354" s="78">
        <v>435494.12</v>
      </c>
      <c r="G354" s="135">
        <f t="shared" si="65"/>
        <v>435494.12</v>
      </c>
      <c r="H354" s="136">
        <v>32945.91</v>
      </c>
      <c r="I354" s="136">
        <v>0</v>
      </c>
      <c r="J354" s="136">
        <v>0</v>
      </c>
      <c r="K354" s="136">
        <f t="shared" si="66"/>
        <v>0</v>
      </c>
      <c r="L354" s="136">
        <v>0</v>
      </c>
      <c r="M354" s="136">
        <v>0</v>
      </c>
      <c r="N354" s="136">
        <f t="shared" si="67"/>
        <v>0</v>
      </c>
      <c r="O354" s="135">
        <v>1262837</v>
      </c>
      <c r="P354" s="135">
        <v>0</v>
      </c>
      <c r="Q354" s="135">
        <v>0</v>
      </c>
      <c r="R354" s="135">
        <v>0</v>
      </c>
      <c r="S354" s="135">
        <f t="shared" si="68"/>
        <v>1262837</v>
      </c>
      <c r="T354" s="135">
        <f t="shared" si="69"/>
        <v>1731277.03</v>
      </c>
      <c r="U354" s="78">
        <v>0</v>
      </c>
      <c r="V354" s="78">
        <f t="shared" si="70"/>
        <v>1731277.03</v>
      </c>
      <c r="W354" s="79">
        <v>129.4</v>
      </c>
      <c r="X354" s="78">
        <f t="shared" si="71"/>
        <v>1731406.43</v>
      </c>
    </row>
    <row r="355" spans="1:24" ht="12.75" hidden="1" outlineLevel="1">
      <c r="A355" s="78" t="s">
        <v>2561</v>
      </c>
      <c r="C355" s="79" t="s">
        <v>2562</v>
      </c>
      <c r="D355" s="79" t="s">
        <v>2563</v>
      </c>
      <c r="E355" s="78">
        <v>0</v>
      </c>
      <c r="F355" s="78">
        <v>1471387.79</v>
      </c>
      <c r="G355" s="135">
        <f t="shared" si="65"/>
        <v>1471387.79</v>
      </c>
      <c r="H355" s="136">
        <v>249341.91</v>
      </c>
      <c r="I355" s="136">
        <v>0</v>
      </c>
      <c r="J355" s="136">
        <v>0</v>
      </c>
      <c r="K355" s="136">
        <f t="shared" si="66"/>
        <v>0</v>
      </c>
      <c r="L355" s="136">
        <v>0</v>
      </c>
      <c r="M355" s="136">
        <v>0</v>
      </c>
      <c r="N355" s="136">
        <f t="shared" si="67"/>
        <v>0</v>
      </c>
      <c r="O355" s="135">
        <v>75075.63</v>
      </c>
      <c r="P355" s="135">
        <v>0</v>
      </c>
      <c r="Q355" s="135">
        <v>0</v>
      </c>
      <c r="R355" s="135">
        <v>0</v>
      </c>
      <c r="S355" s="135">
        <f t="shared" si="68"/>
        <v>75075.63</v>
      </c>
      <c r="T355" s="135">
        <f t="shared" si="69"/>
        <v>1795805.33</v>
      </c>
      <c r="U355" s="78">
        <v>0</v>
      </c>
      <c r="V355" s="78">
        <f t="shared" si="70"/>
        <v>1795805.33</v>
      </c>
      <c r="W355" s="79">
        <v>40653.58</v>
      </c>
      <c r="X355" s="78">
        <f t="shared" si="71"/>
        <v>1836458.9100000001</v>
      </c>
    </row>
    <row r="356" spans="1:24" ht="12.75" hidden="1" outlineLevel="1">
      <c r="A356" s="78" t="s">
        <v>2564</v>
      </c>
      <c r="C356" s="79" t="s">
        <v>2565</v>
      </c>
      <c r="D356" s="79" t="s">
        <v>2566</v>
      </c>
      <c r="E356" s="78">
        <v>0</v>
      </c>
      <c r="F356" s="78">
        <v>2389028.21</v>
      </c>
      <c r="G356" s="135">
        <f t="shared" si="65"/>
        <v>2389028.21</v>
      </c>
      <c r="H356" s="136">
        <v>1280894.28</v>
      </c>
      <c r="I356" s="136">
        <v>0</v>
      </c>
      <c r="J356" s="136">
        <v>0</v>
      </c>
      <c r="K356" s="136">
        <f t="shared" si="66"/>
        <v>0</v>
      </c>
      <c r="L356" s="136">
        <v>0</v>
      </c>
      <c r="M356" s="136">
        <v>0</v>
      </c>
      <c r="N356" s="136">
        <f t="shared" si="67"/>
        <v>0</v>
      </c>
      <c r="O356" s="135">
        <v>528453.74</v>
      </c>
      <c r="P356" s="135">
        <v>2486</v>
      </c>
      <c r="Q356" s="135">
        <v>0</v>
      </c>
      <c r="R356" s="135">
        <v>0</v>
      </c>
      <c r="S356" s="135">
        <f t="shared" si="68"/>
        <v>530939.74</v>
      </c>
      <c r="T356" s="135">
        <f t="shared" si="69"/>
        <v>4200862.23</v>
      </c>
      <c r="U356" s="78">
        <v>0</v>
      </c>
      <c r="V356" s="78">
        <f t="shared" si="70"/>
        <v>4200862.23</v>
      </c>
      <c r="W356" s="79">
        <v>3649</v>
      </c>
      <c r="X356" s="78">
        <f t="shared" si="71"/>
        <v>4204511.23</v>
      </c>
    </row>
    <row r="357" spans="1:24" ht="12.75" hidden="1" outlineLevel="1">
      <c r="A357" s="78" t="s">
        <v>2567</v>
      </c>
      <c r="C357" s="79" t="s">
        <v>2568</v>
      </c>
      <c r="D357" s="79" t="s">
        <v>2569</v>
      </c>
      <c r="E357" s="78">
        <v>0</v>
      </c>
      <c r="F357" s="78">
        <v>5123469.72</v>
      </c>
      <c r="G357" s="135">
        <f t="shared" si="65"/>
        <v>5123469.72</v>
      </c>
      <c r="H357" s="136">
        <v>936017.41</v>
      </c>
      <c r="I357" s="136">
        <v>0</v>
      </c>
      <c r="J357" s="136">
        <v>0</v>
      </c>
      <c r="K357" s="136">
        <f t="shared" si="66"/>
        <v>0</v>
      </c>
      <c r="L357" s="136">
        <v>0</v>
      </c>
      <c r="M357" s="136">
        <v>0</v>
      </c>
      <c r="N357" s="136">
        <f t="shared" si="67"/>
        <v>0</v>
      </c>
      <c r="O357" s="135">
        <v>832735.21</v>
      </c>
      <c r="P357" s="135">
        <v>0</v>
      </c>
      <c r="Q357" s="135">
        <v>0</v>
      </c>
      <c r="R357" s="135">
        <v>0</v>
      </c>
      <c r="S357" s="135">
        <f t="shared" si="68"/>
        <v>832735.21</v>
      </c>
      <c r="T357" s="135">
        <f t="shared" si="69"/>
        <v>6892222.34</v>
      </c>
      <c r="U357" s="78">
        <v>0</v>
      </c>
      <c r="V357" s="78">
        <f t="shared" si="70"/>
        <v>6892222.34</v>
      </c>
      <c r="W357" s="79">
        <v>16318.41</v>
      </c>
      <c r="X357" s="78">
        <f t="shared" si="71"/>
        <v>6908540.75</v>
      </c>
    </row>
    <row r="358" spans="1:24" ht="12.75" hidden="1" outlineLevel="1">
      <c r="A358" s="78" t="s">
        <v>2570</v>
      </c>
      <c r="C358" s="79" t="s">
        <v>2571</v>
      </c>
      <c r="D358" s="79" t="s">
        <v>2572</v>
      </c>
      <c r="E358" s="78">
        <v>0</v>
      </c>
      <c r="F358" s="78">
        <v>340857.03</v>
      </c>
      <c r="G358" s="135">
        <f aca="true" t="shared" si="72" ref="G358:G421">E358+F358</f>
        <v>340857.03</v>
      </c>
      <c r="H358" s="136">
        <v>43123.18</v>
      </c>
      <c r="I358" s="136">
        <v>0</v>
      </c>
      <c r="J358" s="136">
        <v>0</v>
      </c>
      <c r="K358" s="136">
        <f aca="true" t="shared" si="73" ref="K358:K421">J358+I358</f>
        <v>0</v>
      </c>
      <c r="L358" s="136">
        <v>0</v>
      </c>
      <c r="M358" s="136">
        <v>0</v>
      </c>
      <c r="N358" s="136">
        <f aca="true" t="shared" si="74" ref="N358:N421">L358+M358</f>
        <v>0</v>
      </c>
      <c r="O358" s="135">
        <v>4566.98</v>
      </c>
      <c r="P358" s="135">
        <v>630.65</v>
      </c>
      <c r="Q358" s="135">
        <v>0</v>
      </c>
      <c r="R358" s="135">
        <v>0</v>
      </c>
      <c r="S358" s="135">
        <f aca="true" t="shared" si="75" ref="S358:S421">O358+P358+Q358+R358</f>
        <v>5197.629999999999</v>
      </c>
      <c r="T358" s="135">
        <f aca="true" t="shared" si="76" ref="T358:T421">G358+H358+K358+N358+S358</f>
        <v>389177.84</v>
      </c>
      <c r="U358" s="78">
        <v>0</v>
      </c>
      <c r="V358" s="78">
        <f aca="true" t="shared" si="77" ref="V358:V421">T358+U358</f>
        <v>389177.84</v>
      </c>
      <c r="W358" s="79">
        <v>19411.88</v>
      </c>
      <c r="X358" s="78">
        <f aca="true" t="shared" si="78" ref="X358:X421">V358+W358</f>
        <v>408589.72000000003</v>
      </c>
    </row>
    <row r="359" spans="1:24" ht="12.75" hidden="1" outlineLevel="1">
      <c r="A359" s="78" t="s">
        <v>2573</v>
      </c>
      <c r="C359" s="79" t="s">
        <v>2574</v>
      </c>
      <c r="D359" s="79" t="s">
        <v>2575</v>
      </c>
      <c r="E359" s="78">
        <v>0</v>
      </c>
      <c r="F359" s="78">
        <v>839724.2</v>
      </c>
      <c r="G359" s="135">
        <f t="shared" si="72"/>
        <v>839724.2</v>
      </c>
      <c r="H359" s="136">
        <v>778927.81</v>
      </c>
      <c r="I359" s="136">
        <v>0</v>
      </c>
      <c r="J359" s="136">
        <v>0</v>
      </c>
      <c r="K359" s="136">
        <f t="shared" si="73"/>
        <v>0</v>
      </c>
      <c r="L359" s="136">
        <v>0</v>
      </c>
      <c r="M359" s="136">
        <v>0</v>
      </c>
      <c r="N359" s="136">
        <f t="shared" si="74"/>
        <v>0</v>
      </c>
      <c r="O359" s="135">
        <v>177758.86</v>
      </c>
      <c r="P359" s="135">
        <v>17667.85</v>
      </c>
      <c r="Q359" s="135">
        <v>0</v>
      </c>
      <c r="R359" s="135">
        <v>0</v>
      </c>
      <c r="S359" s="135">
        <f t="shared" si="75"/>
        <v>195426.71</v>
      </c>
      <c r="T359" s="135">
        <f t="shared" si="76"/>
        <v>1814078.72</v>
      </c>
      <c r="U359" s="78">
        <v>0</v>
      </c>
      <c r="V359" s="78">
        <f t="shared" si="77"/>
        <v>1814078.72</v>
      </c>
      <c r="W359" s="79">
        <v>12699.68</v>
      </c>
      <c r="X359" s="78">
        <f t="shared" si="78"/>
        <v>1826778.4</v>
      </c>
    </row>
    <row r="360" spans="1:24" ht="12.75" hidden="1" outlineLevel="1">
      <c r="A360" s="78" t="s">
        <v>2576</v>
      </c>
      <c r="C360" s="79" t="s">
        <v>2577</v>
      </c>
      <c r="D360" s="79" t="s">
        <v>2578</v>
      </c>
      <c r="E360" s="78">
        <v>0</v>
      </c>
      <c r="F360" s="78">
        <v>141585.38</v>
      </c>
      <c r="G360" s="135">
        <f t="shared" si="72"/>
        <v>141585.38</v>
      </c>
      <c r="H360" s="136">
        <v>33717.4</v>
      </c>
      <c r="I360" s="136">
        <v>0</v>
      </c>
      <c r="J360" s="136">
        <v>0</v>
      </c>
      <c r="K360" s="136">
        <f t="shared" si="73"/>
        <v>0</v>
      </c>
      <c r="L360" s="136">
        <v>0</v>
      </c>
      <c r="M360" s="136">
        <v>0</v>
      </c>
      <c r="N360" s="136">
        <f t="shared" si="74"/>
        <v>0</v>
      </c>
      <c r="O360" s="135">
        <v>6171.35</v>
      </c>
      <c r="P360" s="135">
        <v>68285.35</v>
      </c>
      <c r="Q360" s="135">
        <v>0</v>
      </c>
      <c r="R360" s="135">
        <v>0</v>
      </c>
      <c r="S360" s="135">
        <f t="shared" si="75"/>
        <v>74456.70000000001</v>
      </c>
      <c r="T360" s="135">
        <f t="shared" si="76"/>
        <v>249759.48</v>
      </c>
      <c r="U360" s="78">
        <v>0</v>
      </c>
      <c r="V360" s="78">
        <f t="shared" si="77"/>
        <v>249759.48</v>
      </c>
      <c r="W360" s="79">
        <v>0</v>
      </c>
      <c r="X360" s="78">
        <f t="shared" si="78"/>
        <v>249759.48</v>
      </c>
    </row>
    <row r="361" spans="1:24" ht="12.75" hidden="1" outlineLevel="1">
      <c r="A361" s="78" t="s">
        <v>2579</v>
      </c>
      <c r="C361" s="79" t="s">
        <v>2580</v>
      </c>
      <c r="D361" s="79" t="s">
        <v>2581</v>
      </c>
      <c r="E361" s="78">
        <v>0</v>
      </c>
      <c r="F361" s="78">
        <v>467525.34</v>
      </c>
      <c r="G361" s="135">
        <f t="shared" si="72"/>
        <v>467525.34</v>
      </c>
      <c r="H361" s="136">
        <v>519003.7</v>
      </c>
      <c r="I361" s="136">
        <v>0</v>
      </c>
      <c r="J361" s="136">
        <v>0</v>
      </c>
      <c r="K361" s="136">
        <f t="shared" si="73"/>
        <v>0</v>
      </c>
      <c r="L361" s="136">
        <v>0</v>
      </c>
      <c r="M361" s="136">
        <v>0</v>
      </c>
      <c r="N361" s="136">
        <f t="shared" si="74"/>
        <v>0</v>
      </c>
      <c r="O361" s="135">
        <v>16674.33</v>
      </c>
      <c r="P361" s="135">
        <v>4993.5</v>
      </c>
      <c r="Q361" s="135">
        <v>0</v>
      </c>
      <c r="R361" s="135">
        <v>0</v>
      </c>
      <c r="S361" s="135">
        <f t="shared" si="75"/>
        <v>21667.83</v>
      </c>
      <c r="T361" s="135">
        <f t="shared" si="76"/>
        <v>1008196.87</v>
      </c>
      <c r="U361" s="78">
        <v>0</v>
      </c>
      <c r="V361" s="78">
        <f t="shared" si="77"/>
        <v>1008196.87</v>
      </c>
      <c r="W361" s="79">
        <v>0</v>
      </c>
      <c r="X361" s="78">
        <f t="shared" si="78"/>
        <v>1008196.87</v>
      </c>
    </row>
    <row r="362" spans="1:24" ht="12.75" hidden="1" outlineLevel="1">
      <c r="A362" s="78" t="s">
        <v>2582</v>
      </c>
      <c r="C362" s="79" t="s">
        <v>2583</v>
      </c>
      <c r="D362" s="79" t="s">
        <v>2584</v>
      </c>
      <c r="E362" s="78">
        <v>0</v>
      </c>
      <c r="F362" s="78">
        <v>1185849</v>
      </c>
      <c r="G362" s="135">
        <f t="shared" si="72"/>
        <v>1185849</v>
      </c>
      <c r="H362" s="136">
        <v>352464.21</v>
      </c>
      <c r="I362" s="136">
        <v>0</v>
      </c>
      <c r="J362" s="136">
        <v>0</v>
      </c>
      <c r="K362" s="136">
        <f t="shared" si="73"/>
        <v>0</v>
      </c>
      <c r="L362" s="136">
        <v>0</v>
      </c>
      <c r="M362" s="136">
        <v>0</v>
      </c>
      <c r="N362" s="136">
        <f t="shared" si="74"/>
        <v>0</v>
      </c>
      <c r="O362" s="135">
        <v>406687.68</v>
      </c>
      <c r="P362" s="135">
        <v>905856.44</v>
      </c>
      <c r="Q362" s="135">
        <v>0</v>
      </c>
      <c r="R362" s="135">
        <v>0</v>
      </c>
      <c r="S362" s="135">
        <f t="shared" si="75"/>
        <v>1312544.1199999999</v>
      </c>
      <c r="T362" s="135">
        <f t="shared" si="76"/>
        <v>2850857.33</v>
      </c>
      <c r="U362" s="78">
        <v>0</v>
      </c>
      <c r="V362" s="78">
        <f t="shared" si="77"/>
        <v>2850857.33</v>
      </c>
      <c r="W362" s="79">
        <v>3452.03</v>
      </c>
      <c r="X362" s="78">
        <f t="shared" si="78"/>
        <v>2854309.36</v>
      </c>
    </row>
    <row r="363" spans="1:24" ht="12.75" hidden="1" outlineLevel="1">
      <c r="A363" s="78" t="s">
        <v>2585</v>
      </c>
      <c r="C363" s="79" t="s">
        <v>2586</v>
      </c>
      <c r="D363" s="79" t="s">
        <v>2587</v>
      </c>
      <c r="E363" s="78">
        <v>0</v>
      </c>
      <c r="F363" s="78">
        <v>490.5</v>
      </c>
      <c r="G363" s="135">
        <f t="shared" si="72"/>
        <v>490.5</v>
      </c>
      <c r="H363" s="136">
        <v>115.5</v>
      </c>
      <c r="I363" s="136">
        <v>0</v>
      </c>
      <c r="J363" s="136">
        <v>0</v>
      </c>
      <c r="K363" s="136">
        <f t="shared" si="73"/>
        <v>0</v>
      </c>
      <c r="L363" s="136">
        <v>0</v>
      </c>
      <c r="M363" s="136">
        <v>0</v>
      </c>
      <c r="N363" s="136">
        <f t="shared" si="74"/>
        <v>0</v>
      </c>
      <c r="O363" s="135">
        <v>0</v>
      </c>
      <c r="P363" s="135">
        <v>0</v>
      </c>
      <c r="Q363" s="135">
        <v>0</v>
      </c>
      <c r="R363" s="135">
        <v>0</v>
      </c>
      <c r="S363" s="135">
        <f t="shared" si="75"/>
        <v>0</v>
      </c>
      <c r="T363" s="135">
        <f t="shared" si="76"/>
        <v>606</v>
      </c>
      <c r="U363" s="78">
        <v>0</v>
      </c>
      <c r="V363" s="78">
        <f t="shared" si="77"/>
        <v>606</v>
      </c>
      <c r="W363" s="79">
        <v>0</v>
      </c>
      <c r="X363" s="78">
        <f t="shared" si="78"/>
        <v>606</v>
      </c>
    </row>
    <row r="364" spans="1:24" ht="12.75" hidden="1" outlineLevel="1">
      <c r="A364" s="78" t="s">
        <v>2588</v>
      </c>
      <c r="C364" s="79" t="s">
        <v>2589</v>
      </c>
      <c r="D364" s="79" t="s">
        <v>2590</v>
      </c>
      <c r="E364" s="78">
        <v>0</v>
      </c>
      <c r="F364" s="78">
        <v>4511.49</v>
      </c>
      <c r="G364" s="135">
        <f t="shared" si="72"/>
        <v>4511.49</v>
      </c>
      <c r="H364" s="136">
        <v>0</v>
      </c>
      <c r="I364" s="136">
        <v>0</v>
      </c>
      <c r="J364" s="136">
        <v>0</v>
      </c>
      <c r="K364" s="136">
        <f t="shared" si="73"/>
        <v>0</v>
      </c>
      <c r="L364" s="136">
        <v>0</v>
      </c>
      <c r="M364" s="136">
        <v>0</v>
      </c>
      <c r="N364" s="136">
        <f t="shared" si="74"/>
        <v>0</v>
      </c>
      <c r="O364" s="135">
        <v>0</v>
      </c>
      <c r="P364" s="135">
        <v>0</v>
      </c>
      <c r="Q364" s="135">
        <v>0</v>
      </c>
      <c r="R364" s="135">
        <v>0</v>
      </c>
      <c r="S364" s="135">
        <f t="shared" si="75"/>
        <v>0</v>
      </c>
      <c r="T364" s="135">
        <f t="shared" si="76"/>
        <v>4511.49</v>
      </c>
      <c r="U364" s="78">
        <v>0</v>
      </c>
      <c r="V364" s="78">
        <f t="shared" si="77"/>
        <v>4511.49</v>
      </c>
      <c r="W364" s="79">
        <v>0</v>
      </c>
      <c r="X364" s="78">
        <f t="shared" si="78"/>
        <v>4511.49</v>
      </c>
    </row>
    <row r="365" spans="1:24" ht="12.75" hidden="1" outlineLevel="1">
      <c r="A365" s="78" t="s">
        <v>2591</v>
      </c>
      <c r="C365" s="79" t="s">
        <v>2592</v>
      </c>
      <c r="D365" s="79" t="s">
        <v>2593</v>
      </c>
      <c r="E365" s="78">
        <v>0</v>
      </c>
      <c r="F365" s="78">
        <v>72602.45</v>
      </c>
      <c r="G365" s="135">
        <f t="shared" si="72"/>
        <v>72602.45</v>
      </c>
      <c r="H365" s="136">
        <v>273381.02</v>
      </c>
      <c r="I365" s="136">
        <v>0</v>
      </c>
      <c r="J365" s="136">
        <v>0</v>
      </c>
      <c r="K365" s="136">
        <f t="shared" si="73"/>
        <v>0</v>
      </c>
      <c r="L365" s="136">
        <v>0</v>
      </c>
      <c r="M365" s="136">
        <v>0</v>
      </c>
      <c r="N365" s="136">
        <f t="shared" si="74"/>
        <v>0</v>
      </c>
      <c r="O365" s="135">
        <v>0</v>
      </c>
      <c r="P365" s="135">
        <v>0</v>
      </c>
      <c r="Q365" s="135">
        <v>0</v>
      </c>
      <c r="R365" s="135">
        <v>0</v>
      </c>
      <c r="S365" s="135">
        <f t="shared" si="75"/>
        <v>0</v>
      </c>
      <c r="T365" s="135">
        <f t="shared" si="76"/>
        <v>345983.47000000003</v>
      </c>
      <c r="U365" s="78">
        <v>0</v>
      </c>
      <c r="V365" s="78">
        <f t="shared" si="77"/>
        <v>345983.47000000003</v>
      </c>
      <c r="W365" s="79">
        <v>0</v>
      </c>
      <c r="X365" s="78">
        <f t="shared" si="78"/>
        <v>345983.47000000003</v>
      </c>
    </row>
    <row r="366" spans="1:24" ht="12.75" hidden="1" outlineLevel="1">
      <c r="A366" s="78" t="s">
        <v>2594</v>
      </c>
      <c r="C366" s="79" t="s">
        <v>2595</v>
      </c>
      <c r="D366" s="79" t="s">
        <v>2596</v>
      </c>
      <c r="E366" s="78">
        <v>0</v>
      </c>
      <c r="F366" s="78">
        <v>52315.03</v>
      </c>
      <c r="G366" s="135">
        <f t="shared" si="72"/>
        <v>52315.03</v>
      </c>
      <c r="H366" s="136">
        <v>30268.26</v>
      </c>
      <c r="I366" s="136">
        <v>0</v>
      </c>
      <c r="J366" s="136">
        <v>0</v>
      </c>
      <c r="K366" s="136">
        <f t="shared" si="73"/>
        <v>0</v>
      </c>
      <c r="L366" s="136">
        <v>0</v>
      </c>
      <c r="M366" s="136">
        <v>0</v>
      </c>
      <c r="N366" s="136">
        <f t="shared" si="74"/>
        <v>0</v>
      </c>
      <c r="O366" s="135">
        <v>0</v>
      </c>
      <c r="P366" s="135">
        <v>0</v>
      </c>
      <c r="Q366" s="135">
        <v>0</v>
      </c>
      <c r="R366" s="135">
        <v>0</v>
      </c>
      <c r="S366" s="135">
        <f t="shared" si="75"/>
        <v>0</v>
      </c>
      <c r="T366" s="135">
        <f t="shared" si="76"/>
        <v>82583.29</v>
      </c>
      <c r="U366" s="78">
        <v>0</v>
      </c>
      <c r="V366" s="78">
        <f t="shared" si="77"/>
        <v>82583.29</v>
      </c>
      <c r="W366" s="79">
        <v>0</v>
      </c>
      <c r="X366" s="78">
        <f t="shared" si="78"/>
        <v>82583.29</v>
      </c>
    </row>
    <row r="367" spans="1:24" ht="12.75" hidden="1" outlineLevel="1">
      <c r="A367" s="78" t="s">
        <v>2597</v>
      </c>
      <c r="C367" s="79" t="s">
        <v>2598</v>
      </c>
      <c r="D367" s="79" t="s">
        <v>2599</v>
      </c>
      <c r="E367" s="78">
        <v>0</v>
      </c>
      <c r="F367" s="78">
        <v>4647.19</v>
      </c>
      <c r="G367" s="135">
        <f t="shared" si="72"/>
        <v>4647.19</v>
      </c>
      <c r="H367" s="136">
        <v>1478</v>
      </c>
      <c r="I367" s="136">
        <v>0</v>
      </c>
      <c r="J367" s="136">
        <v>0</v>
      </c>
      <c r="K367" s="136">
        <f t="shared" si="73"/>
        <v>0</v>
      </c>
      <c r="L367" s="136">
        <v>0</v>
      </c>
      <c r="M367" s="136">
        <v>0</v>
      </c>
      <c r="N367" s="136">
        <f t="shared" si="74"/>
        <v>0</v>
      </c>
      <c r="O367" s="135">
        <v>0</v>
      </c>
      <c r="P367" s="135">
        <v>0</v>
      </c>
      <c r="Q367" s="135">
        <v>0</v>
      </c>
      <c r="R367" s="135">
        <v>0</v>
      </c>
      <c r="S367" s="135">
        <f t="shared" si="75"/>
        <v>0</v>
      </c>
      <c r="T367" s="135">
        <f t="shared" si="76"/>
        <v>6125.19</v>
      </c>
      <c r="U367" s="78">
        <v>0</v>
      </c>
      <c r="V367" s="78">
        <f t="shared" si="77"/>
        <v>6125.19</v>
      </c>
      <c r="W367" s="79">
        <v>0</v>
      </c>
      <c r="X367" s="78">
        <f t="shared" si="78"/>
        <v>6125.19</v>
      </c>
    </row>
    <row r="368" spans="1:24" ht="12.75" hidden="1" outlineLevel="1">
      <c r="A368" s="78" t="s">
        <v>2600</v>
      </c>
      <c r="C368" s="79" t="s">
        <v>2601</v>
      </c>
      <c r="D368" s="79" t="s">
        <v>2602</v>
      </c>
      <c r="E368" s="78">
        <v>0</v>
      </c>
      <c r="F368" s="78">
        <v>25954.62</v>
      </c>
      <c r="G368" s="135">
        <f t="shared" si="72"/>
        <v>25954.62</v>
      </c>
      <c r="H368" s="136">
        <v>50325.95</v>
      </c>
      <c r="I368" s="136">
        <v>0</v>
      </c>
      <c r="J368" s="136">
        <v>0</v>
      </c>
      <c r="K368" s="136">
        <f t="shared" si="73"/>
        <v>0</v>
      </c>
      <c r="L368" s="136">
        <v>0</v>
      </c>
      <c r="M368" s="136">
        <v>0</v>
      </c>
      <c r="N368" s="136">
        <f t="shared" si="74"/>
        <v>0</v>
      </c>
      <c r="O368" s="135">
        <v>0</v>
      </c>
      <c r="P368" s="135">
        <v>0</v>
      </c>
      <c r="Q368" s="135">
        <v>0</v>
      </c>
      <c r="R368" s="135">
        <v>0</v>
      </c>
      <c r="S368" s="135">
        <f t="shared" si="75"/>
        <v>0</v>
      </c>
      <c r="T368" s="135">
        <f t="shared" si="76"/>
        <v>76280.56999999999</v>
      </c>
      <c r="U368" s="78">
        <v>0</v>
      </c>
      <c r="V368" s="78">
        <f t="shared" si="77"/>
        <v>76280.56999999999</v>
      </c>
      <c r="W368" s="79">
        <v>0</v>
      </c>
      <c r="X368" s="78">
        <f t="shared" si="78"/>
        <v>76280.56999999999</v>
      </c>
    </row>
    <row r="369" spans="1:24" ht="12.75" hidden="1" outlineLevel="1">
      <c r="A369" s="78" t="s">
        <v>2603</v>
      </c>
      <c r="C369" s="79" t="s">
        <v>2604</v>
      </c>
      <c r="D369" s="79" t="s">
        <v>2605</v>
      </c>
      <c r="E369" s="78">
        <v>0</v>
      </c>
      <c r="F369" s="78">
        <v>259534.28</v>
      </c>
      <c r="G369" s="135">
        <f t="shared" si="72"/>
        <v>259534.28</v>
      </c>
      <c r="H369" s="136">
        <v>67903.46</v>
      </c>
      <c r="I369" s="136">
        <v>0</v>
      </c>
      <c r="J369" s="136">
        <v>0</v>
      </c>
      <c r="K369" s="136">
        <f t="shared" si="73"/>
        <v>0</v>
      </c>
      <c r="L369" s="136">
        <v>0</v>
      </c>
      <c r="M369" s="136">
        <v>0</v>
      </c>
      <c r="N369" s="136">
        <f t="shared" si="74"/>
        <v>0</v>
      </c>
      <c r="O369" s="135">
        <v>0</v>
      </c>
      <c r="P369" s="135">
        <v>0</v>
      </c>
      <c r="Q369" s="135">
        <v>0</v>
      </c>
      <c r="R369" s="135">
        <v>0</v>
      </c>
      <c r="S369" s="135">
        <f t="shared" si="75"/>
        <v>0</v>
      </c>
      <c r="T369" s="135">
        <f t="shared" si="76"/>
        <v>327437.74</v>
      </c>
      <c r="U369" s="78">
        <v>0</v>
      </c>
      <c r="V369" s="78">
        <f t="shared" si="77"/>
        <v>327437.74</v>
      </c>
      <c r="W369" s="79">
        <v>534.95</v>
      </c>
      <c r="X369" s="78">
        <f t="shared" si="78"/>
        <v>327972.69</v>
      </c>
    </row>
    <row r="370" spans="1:24" ht="12.75" hidden="1" outlineLevel="1">
      <c r="A370" s="78" t="s">
        <v>2606</v>
      </c>
      <c r="C370" s="79" t="s">
        <v>2607</v>
      </c>
      <c r="D370" s="79" t="s">
        <v>2608</v>
      </c>
      <c r="E370" s="78">
        <v>0</v>
      </c>
      <c r="F370" s="78">
        <v>80</v>
      </c>
      <c r="G370" s="135">
        <f t="shared" si="72"/>
        <v>80</v>
      </c>
      <c r="H370" s="136">
        <v>0</v>
      </c>
      <c r="I370" s="136">
        <v>0</v>
      </c>
      <c r="J370" s="136">
        <v>0</v>
      </c>
      <c r="K370" s="136">
        <f t="shared" si="73"/>
        <v>0</v>
      </c>
      <c r="L370" s="136">
        <v>0</v>
      </c>
      <c r="M370" s="136">
        <v>0</v>
      </c>
      <c r="N370" s="136">
        <f t="shared" si="74"/>
        <v>0</v>
      </c>
      <c r="O370" s="135">
        <v>0</v>
      </c>
      <c r="P370" s="135">
        <v>0</v>
      </c>
      <c r="Q370" s="135">
        <v>0</v>
      </c>
      <c r="R370" s="135">
        <v>0</v>
      </c>
      <c r="S370" s="135">
        <f t="shared" si="75"/>
        <v>0</v>
      </c>
      <c r="T370" s="135">
        <f t="shared" si="76"/>
        <v>80</v>
      </c>
      <c r="U370" s="78">
        <v>0</v>
      </c>
      <c r="V370" s="78">
        <f t="shared" si="77"/>
        <v>80</v>
      </c>
      <c r="W370" s="79">
        <v>0</v>
      </c>
      <c r="X370" s="78">
        <f t="shared" si="78"/>
        <v>80</v>
      </c>
    </row>
    <row r="371" spans="1:24" ht="12.75" hidden="1" outlineLevel="1">
      <c r="A371" s="78" t="s">
        <v>2609</v>
      </c>
      <c r="C371" s="79" t="s">
        <v>2610</v>
      </c>
      <c r="D371" s="79" t="s">
        <v>2611</v>
      </c>
      <c r="E371" s="78">
        <v>0</v>
      </c>
      <c r="F371" s="78">
        <v>4631879.78</v>
      </c>
      <c r="G371" s="135">
        <f t="shared" si="72"/>
        <v>4631879.78</v>
      </c>
      <c r="H371" s="136">
        <v>485773.75</v>
      </c>
      <c r="I371" s="136">
        <v>0</v>
      </c>
      <c r="J371" s="136">
        <v>0</v>
      </c>
      <c r="K371" s="136">
        <f t="shared" si="73"/>
        <v>0</v>
      </c>
      <c r="L371" s="136">
        <v>0</v>
      </c>
      <c r="M371" s="136">
        <v>4000</v>
      </c>
      <c r="N371" s="136">
        <f t="shared" si="74"/>
        <v>4000</v>
      </c>
      <c r="O371" s="135">
        <v>99671.81</v>
      </c>
      <c r="P371" s="135">
        <v>1609</v>
      </c>
      <c r="Q371" s="135">
        <v>0</v>
      </c>
      <c r="R371" s="135">
        <v>0</v>
      </c>
      <c r="S371" s="135">
        <f t="shared" si="75"/>
        <v>101280.81</v>
      </c>
      <c r="T371" s="135">
        <f t="shared" si="76"/>
        <v>5222934.34</v>
      </c>
      <c r="U371" s="78">
        <v>0</v>
      </c>
      <c r="V371" s="78">
        <f t="shared" si="77"/>
        <v>5222934.34</v>
      </c>
      <c r="W371" s="79">
        <v>88530.75</v>
      </c>
      <c r="X371" s="78">
        <f t="shared" si="78"/>
        <v>5311465.09</v>
      </c>
    </row>
    <row r="372" spans="1:24" ht="12.75" hidden="1" outlineLevel="1">
      <c r="A372" s="78" t="s">
        <v>2612</v>
      </c>
      <c r="C372" s="79" t="s">
        <v>2613</v>
      </c>
      <c r="D372" s="79" t="s">
        <v>2614</v>
      </c>
      <c r="E372" s="78">
        <v>0</v>
      </c>
      <c r="F372" s="78">
        <v>47022.79</v>
      </c>
      <c r="G372" s="135">
        <f t="shared" si="72"/>
        <v>47022.79</v>
      </c>
      <c r="H372" s="136">
        <v>2672.53</v>
      </c>
      <c r="I372" s="136">
        <v>0</v>
      </c>
      <c r="J372" s="136">
        <v>0</v>
      </c>
      <c r="K372" s="136">
        <f t="shared" si="73"/>
        <v>0</v>
      </c>
      <c r="L372" s="136">
        <v>0</v>
      </c>
      <c r="M372" s="136">
        <v>0</v>
      </c>
      <c r="N372" s="136">
        <f t="shared" si="74"/>
        <v>0</v>
      </c>
      <c r="O372" s="135">
        <v>0</v>
      </c>
      <c r="P372" s="135">
        <v>0</v>
      </c>
      <c r="Q372" s="135">
        <v>0</v>
      </c>
      <c r="R372" s="135">
        <v>0</v>
      </c>
      <c r="S372" s="135">
        <f t="shared" si="75"/>
        <v>0</v>
      </c>
      <c r="T372" s="135">
        <f t="shared" si="76"/>
        <v>49695.32</v>
      </c>
      <c r="U372" s="78">
        <v>0</v>
      </c>
      <c r="V372" s="78">
        <f t="shared" si="77"/>
        <v>49695.32</v>
      </c>
      <c r="W372" s="79">
        <v>0</v>
      </c>
      <c r="X372" s="78">
        <f t="shared" si="78"/>
        <v>49695.32</v>
      </c>
    </row>
    <row r="373" spans="1:24" ht="12.75" hidden="1" outlineLevel="1">
      <c r="A373" s="78" t="s">
        <v>2615</v>
      </c>
      <c r="C373" s="79" t="s">
        <v>2616</v>
      </c>
      <c r="D373" s="79" t="s">
        <v>2617</v>
      </c>
      <c r="E373" s="78">
        <v>0</v>
      </c>
      <c r="F373" s="78">
        <v>155946.48</v>
      </c>
      <c r="G373" s="135">
        <f t="shared" si="72"/>
        <v>155946.48</v>
      </c>
      <c r="H373" s="136">
        <v>0</v>
      </c>
      <c r="I373" s="136">
        <v>0</v>
      </c>
      <c r="J373" s="136">
        <v>0</v>
      </c>
      <c r="K373" s="136">
        <f t="shared" si="73"/>
        <v>0</v>
      </c>
      <c r="L373" s="136">
        <v>0</v>
      </c>
      <c r="M373" s="136">
        <v>0</v>
      </c>
      <c r="N373" s="136">
        <f t="shared" si="74"/>
        <v>0</v>
      </c>
      <c r="O373" s="135">
        <v>0</v>
      </c>
      <c r="P373" s="135">
        <v>0</v>
      </c>
      <c r="Q373" s="135">
        <v>0</v>
      </c>
      <c r="R373" s="135">
        <v>0</v>
      </c>
      <c r="S373" s="135">
        <f t="shared" si="75"/>
        <v>0</v>
      </c>
      <c r="T373" s="135">
        <f t="shared" si="76"/>
        <v>155946.48</v>
      </c>
      <c r="U373" s="78">
        <v>0</v>
      </c>
      <c r="V373" s="78">
        <f t="shared" si="77"/>
        <v>155946.48</v>
      </c>
      <c r="W373" s="79">
        <v>0</v>
      </c>
      <c r="X373" s="78">
        <f t="shared" si="78"/>
        <v>155946.48</v>
      </c>
    </row>
    <row r="374" spans="1:24" ht="12.75" hidden="1" outlineLevel="1">
      <c r="A374" s="78" t="s">
        <v>2618</v>
      </c>
      <c r="C374" s="79" t="s">
        <v>2619</v>
      </c>
      <c r="D374" s="79" t="s">
        <v>2620</v>
      </c>
      <c r="E374" s="78">
        <v>-28499.91</v>
      </c>
      <c r="F374" s="78">
        <v>24792796.019999996</v>
      </c>
      <c r="G374" s="135">
        <f t="shared" si="72"/>
        <v>24764296.109999996</v>
      </c>
      <c r="H374" s="136">
        <v>4698017.67</v>
      </c>
      <c r="I374" s="136">
        <v>0</v>
      </c>
      <c r="J374" s="136">
        <v>256548.5</v>
      </c>
      <c r="K374" s="136">
        <f t="shared" si="73"/>
        <v>256548.5</v>
      </c>
      <c r="L374" s="136">
        <v>3877.5</v>
      </c>
      <c r="M374" s="136">
        <v>31379.39</v>
      </c>
      <c r="N374" s="136">
        <f t="shared" si="74"/>
        <v>35256.89</v>
      </c>
      <c r="O374" s="135">
        <v>246255.09</v>
      </c>
      <c r="P374" s="135">
        <v>821419.95</v>
      </c>
      <c r="Q374" s="135">
        <v>0</v>
      </c>
      <c r="R374" s="135">
        <v>110988.1</v>
      </c>
      <c r="S374" s="135">
        <f t="shared" si="75"/>
        <v>1178663.1400000001</v>
      </c>
      <c r="T374" s="135">
        <f t="shared" si="76"/>
        <v>30932782.309999995</v>
      </c>
      <c r="U374" s="78">
        <v>21234.47</v>
      </c>
      <c r="V374" s="78">
        <f t="shared" si="77"/>
        <v>30954016.779999994</v>
      </c>
      <c r="W374" s="79">
        <v>165166031.68</v>
      </c>
      <c r="X374" s="78">
        <f t="shared" si="78"/>
        <v>196120048.46</v>
      </c>
    </row>
    <row r="375" spans="1:24" ht="12.75" hidden="1" outlineLevel="1">
      <c r="A375" s="78" t="s">
        <v>2621</v>
      </c>
      <c r="C375" s="79" t="s">
        <v>2622</v>
      </c>
      <c r="D375" s="79" t="s">
        <v>2623</v>
      </c>
      <c r="E375" s="78">
        <v>0</v>
      </c>
      <c r="F375" s="78">
        <v>263.69</v>
      </c>
      <c r="G375" s="135">
        <f t="shared" si="72"/>
        <v>263.69</v>
      </c>
      <c r="H375" s="136">
        <v>0</v>
      </c>
      <c r="I375" s="136">
        <v>0</v>
      </c>
      <c r="J375" s="136">
        <v>0</v>
      </c>
      <c r="K375" s="136">
        <f t="shared" si="73"/>
        <v>0</v>
      </c>
      <c r="L375" s="136">
        <v>0</v>
      </c>
      <c r="M375" s="136">
        <v>0</v>
      </c>
      <c r="N375" s="136">
        <f t="shared" si="74"/>
        <v>0</v>
      </c>
      <c r="O375" s="135">
        <v>0</v>
      </c>
      <c r="P375" s="135">
        <v>0</v>
      </c>
      <c r="Q375" s="135">
        <v>0</v>
      </c>
      <c r="R375" s="135">
        <v>0</v>
      </c>
      <c r="S375" s="135">
        <f t="shared" si="75"/>
        <v>0</v>
      </c>
      <c r="T375" s="135">
        <f t="shared" si="76"/>
        <v>263.69</v>
      </c>
      <c r="U375" s="78">
        <v>0</v>
      </c>
      <c r="V375" s="78">
        <f t="shared" si="77"/>
        <v>263.69</v>
      </c>
      <c r="W375" s="79">
        <v>18500.98</v>
      </c>
      <c r="X375" s="78">
        <f t="shared" si="78"/>
        <v>18764.67</v>
      </c>
    </row>
    <row r="376" spans="1:24" ht="12.75" hidden="1" outlineLevel="1">
      <c r="A376" s="78" t="s">
        <v>2624</v>
      </c>
      <c r="C376" s="79" t="s">
        <v>2625</v>
      </c>
      <c r="D376" s="79" t="s">
        <v>2626</v>
      </c>
      <c r="E376" s="78">
        <v>0</v>
      </c>
      <c r="F376" s="78">
        <v>-10790.55</v>
      </c>
      <c r="G376" s="135">
        <f t="shared" si="72"/>
        <v>-10790.55</v>
      </c>
      <c r="H376" s="136">
        <v>0</v>
      </c>
      <c r="I376" s="136">
        <v>0</v>
      </c>
      <c r="J376" s="136">
        <v>0</v>
      </c>
      <c r="K376" s="136">
        <f t="shared" si="73"/>
        <v>0</v>
      </c>
      <c r="L376" s="136">
        <v>0</v>
      </c>
      <c r="M376" s="136">
        <v>0</v>
      </c>
      <c r="N376" s="136">
        <f t="shared" si="74"/>
        <v>0</v>
      </c>
      <c r="O376" s="135">
        <v>0</v>
      </c>
      <c r="P376" s="135">
        <v>0</v>
      </c>
      <c r="Q376" s="135">
        <v>0</v>
      </c>
      <c r="R376" s="135">
        <v>0</v>
      </c>
      <c r="S376" s="135">
        <f t="shared" si="75"/>
        <v>0</v>
      </c>
      <c r="T376" s="135">
        <f t="shared" si="76"/>
        <v>-10790.55</v>
      </c>
      <c r="U376" s="78">
        <v>0</v>
      </c>
      <c r="V376" s="78">
        <f t="shared" si="77"/>
        <v>-10790.55</v>
      </c>
      <c r="W376" s="79">
        <v>0</v>
      </c>
      <c r="X376" s="78">
        <f t="shared" si="78"/>
        <v>-10790.55</v>
      </c>
    </row>
    <row r="377" spans="1:24" ht="12.75" hidden="1" outlineLevel="1">
      <c r="A377" s="78" t="s">
        <v>2627</v>
      </c>
      <c r="C377" s="79" t="s">
        <v>2628</v>
      </c>
      <c r="D377" s="79" t="s">
        <v>2629</v>
      </c>
      <c r="E377" s="78">
        <v>0</v>
      </c>
      <c r="F377" s="78">
        <v>-18000</v>
      </c>
      <c r="G377" s="135">
        <f t="shared" si="72"/>
        <v>-18000</v>
      </c>
      <c r="H377" s="136">
        <v>0</v>
      </c>
      <c r="I377" s="136">
        <v>0</v>
      </c>
      <c r="J377" s="136">
        <v>0</v>
      </c>
      <c r="K377" s="136">
        <f t="shared" si="73"/>
        <v>0</v>
      </c>
      <c r="L377" s="136">
        <v>0</v>
      </c>
      <c r="M377" s="136">
        <v>0</v>
      </c>
      <c r="N377" s="136">
        <f t="shared" si="74"/>
        <v>0</v>
      </c>
      <c r="O377" s="135">
        <v>0</v>
      </c>
      <c r="P377" s="135">
        <v>0</v>
      </c>
      <c r="Q377" s="135">
        <v>0</v>
      </c>
      <c r="R377" s="135">
        <v>0</v>
      </c>
      <c r="S377" s="135">
        <f t="shared" si="75"/>
        <v>0</v>
      </c>
      <c r="T377" s="135">
        <f t="shared" si="76"/>
        <v>-18000</v>
      </c>
      <c r="U377" s="78">
        <v>0</v>
      </c>
      <c r="V377" s="78">
        <f t="shared" si="77"/>
        <v>-18000</v>
      </c>
      <c r="W377" s="79">
        <v>0</v>
      </c>
      <c r="X377" s="78">
        <f t="shared" si="78"/>
        <v>-18000</v>
      </c>
    </row>
    <row r="378" spans="1:24" ht="12.75" hidden="1" outlineLevel="1">
      <c r="A378" s="78" t="s">
        <v>2630</v>
      </c>
      <c r="C378" s="79" t="s">
        <v>2631</v>
      </c>
      <c r="D378" s="79" t="s">
        <v>2632</v>
      </c>
      <c r="E378" s="78">
        <v>0</v>
      </c>
      <c r="F378" s="78">
        <v>322204.88</v>
      </c>
      <c r="G378" s="135">
        <f t="shared" si="72"/>
        <v>322204.88</v>
      </c>
      <c r="H378" s="136">
        <v>701</v>
      </c>
      <c r="I378" s="136">
        <v>0</v>
      </c>
      <c r="J378" s="136">
        <v>0</v>
      </c>
      <c r="K378" s="136">
        <f t="shared" si="73"/>
        <v>0</v>
      </c>
      <c r="L378" s="136">
        <v>0</v>
      </c>
      <c r="M378" s="136">
        <v>0</v>
      </c>
      <c r="N378" s="136">
        <f t="shared" si="74"/>
        <v>0</v>
      </c>
      <c r="O378" s="135">
        <v>0</v>
      </c>
      <c r="P378" s="135">
        <v>0</v>
      </c>
      <c r="Q378" s="135">
        <v>0</v>
      </c>
      <c r="R378" s="135">
        <v>0</v>
      </c>
      <c r="S378" s="135">
        <f t="shared" si="75"/>
        <v>0</v>
      </c>
      <c r="T378" s="135">
        <f t="shared" si="76"/>
        <v>322905.88</v>
      </c>
      <c r="U378" s="78">
        <v>0</v>
      </c>
      <c r="V378" s="78">
        <f t="shared" si="77"/>
        <v>322905.88</v>
      </c>
      <c r="W378" s="79">
        <v>47227.53</v>
      </c>
      <c r="X378" s="78">
        <f t="shared" si="78"/>
        <v>370133.41000000003</v>
      </c>
    </row>
    <row r="379" spans="1:24" ht="12.75" hidden="1" outlineLevel="1">
      <c r="A379" s="78" t="s">
        <v>2633</v>
      </c>
      <c r="C379" s="79" t="s">
        <v>2634</v>
      </c>
      <c r="D379" s="79" t="s">
        <v>2635</v>
      </c>
      <c r="E379" s="78">
        <v>0</v>
      </c>
      <c r="F379" s="78">
        <v>414119.84</v>
      </c>
      <c r="G379" s="135">
        <f t="shared" si="72"/>
        <v>414119.84</v>
      </c>
      <c r="H379" s="136">
        <v>4899.02</v>
      </c>
      <c r="I379" s="136">
        <v>0</v>
      </c>
      <c r="J379" s="136">
        <v>0</v>
      </c>
      <c r="K379" s="136">
        <f t="shared" si="73"/>
        <v>0</v>
      </c>
      <c r="L379" s="136">
        <v>0</v>
      </c>
      <c r="M379" s="136">
        <v>0</v>
      </c>
      <c r="N379" s="136">
        <f t="shared" si="74"/>
        <v>0</v>
      </c>
      <c r="O379" s="135">
        <v>0</v>
      </c>
      <c r="P379" s="135">
        <v>0</v>
      </c>
      <c r="Q379" s="135">
        <v>0</v>
      </c>
      <c r="R379" s="135">
        <v>0</v>
      </c>
      <c r="S379" s="135">
        <f t="shared" si="75"/>
        <v>0</v>
      </c>
      <c r="T379" s="135">
        <f t="shared" si="76"/>
        <v>419018.86000000004</v>
      </c>
      <c r="U379" s="78">
        <v>0</v>
      </c>
      <c r="V379" s="78">
        <f t="shared" si="77"/>
        <v>419018.86000000004</v>
      </c>
      <c r="W379" s="79">
        <v>0</v>
      </c>
      <c r="X379" s="78">
        <f t="shared" si="78"/>
        <v>419018.86000000004</v>
      </c>
    </row>
    <row r="380" spans="1:24" ht="12.75" hidden="1" outlineLevel="1">
      <c r="A380" s="78" t="s">
        <v>2636</v>
      </c>
      <c r="C380" s="79" t="s">
        <v>2637</v>
      </c>
      <c r="D380" s="79" t="s">
        <v>2638</v>
      </c>
      <c r="E380" s="78">
        <v>0</v>
      </c>
      <c r="F380" s="78">
        <v>995174.96</v>
      </c>
      <c r="G380" s="135">
        <f t="shared" si="72"/>
        <v>995174.96</v>
      </c>
      <c r="H380" s="136">
        <v>20777.82</v>
      </c>
      <c r="I380" s="136">
        <v>0</v>
      </c>
      <c r="J380" s="136">
        <v>0</v>
      </c>
      <c r="K380" s="136">
        <f t="shared" si="73"/>
        <v>0</v>
      </c>
      <c r="L380" s="136">
        <v>0</v>
      </c>
      <c r="M380" s="136">
        <v>0</v>
      </c>
      <c r="N380" s="136">
        <f t="shared" si="74"/>
        <v>0</v>
      </c>
      <c r="O380" s="135">
        <v>0</v>
      </c>
      <c r="P380" s="135">
        <v>0</v>
      </c>
      <c r="Q380" s="135">
        <v>0</v>
      </c>
      <c r="R380" s="135">
        <v>0</v>
      </c>
      <c r="S380" s="135">
        <f t="shared" si="75"/>
        <v>0</v>
      </c>
      <c r="T380" s="135">
        <f t="shared" si="76"/>
        <v>1015952.7799999999</v>
      </c>
      <c r="U380" s="78">
        <v>0</v>
      </c>
      <c r="V380" s="78">
        <f t="shared" si="77"/>
        <v>1015952.7799999999</v>
      </c>
      <c r="W380" s="79">
        <v>-390872</v>
      </c>
      <c r="X380" s="78">
        <f t="shared" si="78"/>
        <v>625080.7799999999</v>
      </c>
    </row>
    <row r="381" spans="1:24" ht="12.75" hidden="1" outlineLevel="1">
      <c r="A381" s="78" t="s">
        <v>2639</v>
      </c>
      <c r="C381" s="79" t="s">
        <v>2640</v>
      </c>
      <c r="D381" s="79" t="s">
        <v>2641</v>
      </c>
      <c r="E381" s="78">
        <v>0</v>
      </c>
      <c r="F381" s="78">
        <v>659145.29</v>
      </c>
      <c r="G381" s="135">
        <f t="shared" si="72"/>
        <v>659145.29</v>
      </c>
      <c r="H381" s="136">
        <v>2085.92</v>
      </c>
      <c r="I381" s="136">
        <v>0</v>
      </c>
      <c r="J381" s="136">
        <v>0</v>
      </c>
      <c r="K381" s="136">
        <f t="shared" si="73"/>
        <v>0</v>
      </c>
      <c r="L381" s="136">
        <v>0</v>
      </c>
      <c r="M381" s="136">
        <v>0</v>
      </c>
      <c r="N381" s="136">
        <f t="shared" si="74"/>
        <v>0</v>
      </c>
      <c r="O381" s="135">
        <v>0</v>
      </c>
      <c r="P381" s="135">
        <v>0</v>
      </c>
      <c r="Q381" s="135">
        <v>0</v>
      </c>
      <c r="R381" s="135">
        <v>0</v>
      </c>
      <c r="S381" s="135">
        <f t="shared" si="75"/>
        <v>0</v>
      </c>
      <c r="T381" s="135">
        <f t="shared" si="76"/>
        <v>661231.2100000001</v>
      </c>
      <c r="U381" s="78">
        <v>0</v>
      </c>
      <c r="V381" s="78">
        <f t="shared" si="77"/>
        <v>661231.2100000001</v>
      </c>
      <c r="W381" s="79">
        <v>0</v>
      </c>
      <c r="X381" s="78">
        <f t="shared" si="78"/>
        <v>661231.2100000001</v>
      </c>
    </row>
    <row r="382" spans="1:24" ht="12.75" hidden="1" outlineLevel="1">
      <c r="A382" s="78" t="s">
        <v>2642</v>
      </c>
      <c r="C382" s="79" t="s">
        <v>2643</v>
      </c>
      <c r="D382" s="79" t="s">
        <v>2644</v>
      </c>
      <c r="E382" s="78">
        <v>0</v>
      </c>
      <c r="F382" s="78">
        <v>47450</v>
      </c>
      <c r="G382" s="135">
        <f t="shared" si="72"/>
        <v>47450</v>
      </c>
      <c r="H382" s="136">
        <v>23856.5</v>
      </c>
      <c r="I382" s="136">
        <v>0</v>
      </c>
      <c r="J382" s="136">
        <v>0</v>
      </c>
      <c r="K382" s="136">
        <f t="shared" si="73"/>
        <v>0</v>
      </c>
      <c r="L382" s="136">
        <v>0</v>
      </c>
      <c r="M382" s="136">
        <v>0</v>
      </c>
      <c r="N382" s="136">
        <f t="shared" si="74"/>
        <v>0</v>
      </c>
      <c r="O382" s="135">
        <v>0</v>
      </c>
      <c r="P382" s="135">
        <v>0</v>
      </c>
      <c r="Q382" s="135">
        <v>0</v>
      </c>
      <c r="R382" s="135">
        <v>0</v>
      </c>
      <c r="S382" s="135">
        <f t="shared" si="75"/>
        <v>0</v>
      </c>
      <c r="T382" s="135">
        <f t="shared" si="76"/>
        <v>71306.5</v>
      </c>
      <c r="U382" s="78">
        <v>0</v>
      </c>
      <c r="V382" s="78">
        <f t="shared" si="77"/>
        <v>71306.5</v>
      </c>
      <c r="W382" s="79">
        <v>0</v>
      </c>
      <c r="X382" s="78">
        <f t="shared" si="78"/>
        <v>71306.5</v>
      </c>
    </row>
    <row r="383" spans="1:24" ht="12.75" hidden="1" outlineLevel="1">
      <c r="A383" s="78" t="s">
        <v>2645</v>
      </c>
      <c r="C383" s="79" t="s">
        <v>2646</v>
      </c>
      <c r="D383" s="79" t="s">
        <v>2647</v>
      </c>
      <c r="E383" s="78">
        <v>0</v>
      </c>
      <c r="F383" s="78">
        <v>11047.72</v>
      </c>
      <c r="G383" s="135">
        <f t="shared" si="72"/>
        <v>11047.72</v>
      </c>
      <c r="H383" s="136">
        <v>0</v>
      </c>
      <c r="I383" s="136">
        <v>0</v>
      </c>
      <c r="J383" s="136">
        <v>0</v>
      </c>
      <c r="K383" s="136">
        <f t="shared" si="73"/>
        <v>0</v>
      </c>
      <c r="L383" s="136">
        <v>0</v>
      </c>
      <c r="M383" s="136">
        <v>0</v>
      </c>
      <c r="N383" s="136">
        <f t="shared" si="74"/>
        <v>0</v>
      </c>
      <c r="O383" s="135">
        <v>0</v>
      </c>
      <c r="P383" s="135">
        <v>0</v>
      </c>
      <c r="Q383" s="135">
        <v>0</v>
      </c>
      <c r="R383" s="135">
        <v>0</v>
      </c>
      <c r="S383" s="135">
        <f t="shared" si="75"/>
        <v>0</v>
      </c>
      <c r="T383" s="135">
        <f t="shared" si="76"/>
        <v>11047.72</v>
      </c>
      <c r="U383" s="78">
        <v>0</v>
      </c>
      <c r="V383" s="78">
        <f t="shared" si="77"/>
        <v>11047.72</v>
      </c>
      <c r="W383" s="79">
        <v>0</v>
      </c>
      <c r="X383" s="78">
        <f t="shared" si="78"/>
        <v>11047.72</v>
      </c>
    </row>
    <row r="384" spans="1:24" ht="12.75" hidden="1" outlineLevel="1">
      <c r="A384" s="78" t="s">
        <v>2648</v>
      </c>
      <c r="C384" s="79" t="s">
        <v>2649</v>
      </c>
      <c r="D384" s="79" t="s">
        <v>2650</v>
      </c>
      <c r="E384" s="78">
        <v>0</v>
      </c>
      <c r="F384" s="78">
        <v>29.97</v>
      </c>
      <c r="G384" s="135">
        <f t="shared" si="72"/>
        <v>29.97</v>
      </c>
      <c r="H384" s="136">
        <v>0</v>
      </c>
      <c r="I384" s="136">
        <v>0</v>
      </c>
      <c r="J384" s="136">
        <v>0</v>
      </c>
      <c r="K384" s="136">
        <f t="shared" si="73"/>
        <v>0</v>
      </c>
      <c r="L384" s="136">
        <v>0</v>
      </c>
      <c r="M384" s="136">
        <v>0</v>
      </c>
      <c r="N384" s="136">
        <f t="shared" si="74"/>
        <v>0</v>
      </c>
      <c r="O384" s="135">
        <v>0</v>
      </c>
      <c r="P384" s="135">
        <v>0</v>
      </c>
      <c r="Q384" s="135">
        <v>0</v>
      </c>
      <c r="R384" s="135">
        <v>0</v>
      </c>
      <c r="S384" s="135">
        <f t="shared" si="75"/>
        <v>0</v>
      </c>
      <c r="T384" s="135">
        <f t="shared" si="76"/>
        <v>29.97</v>
      </c>
      <c r="U384" s="78">
        <v>0</v>
      </c>
      <c r="V384" s="78">
        <f t="shared" si="77"/>
        <v>29.97</v>
      </c>
      <c r="W384" s="79">
        <v>0</v>
      </c>
      <c r="X384" s="78">
        <f t="shared" si="78"/>
        <v>29.97</v>
      </c>
    </row>
    <row r="385" spans="1:24" ht="12.75" hidden="1" outlineLevel="1">
      <c r="A385" s="78" t="s">
        <v>2651</v>
      </c>
      <c r="C385" s="79" t="s">
        <v>2652</v>
      </c>
      <c r="D385" s="79" t="s">
        <v>2653</v>
      </c>
      <c r="E385" s="78">
        <v>0</v>
      </c>
      <c r="F385" s="78">
        <v>36865100.04999999</v>
      </c>
      <c r="G385" s="135">
        <f t="shared" si="72"/>
        <v>36865100.04999999</v>
      </c>
      <c r="H385" s="136">
        <v>620.48</v>
      </c>
      <c r="I385" s="136">
        <v>-130000</v>
      </c>
      <c r="J385" s="136">
        <v>-1340800</v>
      </c>
      <c r="K385" s="136">
        <f t="shared" si="73"/>
        <v>-1470800</v>
      </c>
      <c r="L385" s="136">
        <v>0</v>
      </c>
      <c r="M385" s="136">
        <v>0</v>
      </c>
      <c r="N385" s="136">
        <f t="shared" si="74"/>
        <v>0</v>
      </c>
      <c r="O385" s="135">
        <v>0</v>
      </c>
      <c r="P385" s="135">
        <v>0</v>
      </c>
      <c r="Q385" s="135">
        <v>0</v>
      </c>
      <c r="R385" s="135">
        <v>0</v>
      </c>
      <c r="S385" s="135">
        <f t="shared" si="75"/>
        <v>0</v>
      </c>
      <c r="T385" s="135">
        <f t="shared" si="76"/>
        <v>35394920.52999999</v>
      </c>
      <c r="U385" s="78">
        <v>0</v>
      </c>
      <c r="V385" s="78">
        <f t="shared" si="77"/>
        <v>35394920.52999999</v>
      </c>
      <c r="W385" s="79">
        <v>94.18</v>
      </c>
      <c r="X385" s="78">
        <f t="shared" si="78"/>
        <v>35395014.709999986</v>
      </c>
    </row>
    <row r="386" spans="1:24" ht="12.75" hidden="1" outlineLevel="1">
      <c r="A386" s="78" t="s">
        <v>2654</v>
      </c>
      <c r="C386" s="79" t="s">
        <v>2655</v>
      </c>
      <c r="D386" s="79" t="s">
        <v>2656</v>
      </c>
      <c r="E386" s="78">
        <v>0</v>
      </c>
      <c r="F386" s="78">
        <v>21531997</v>
      </c>
      <c r="G386" s="135">
        <f t="shared" si="72"/>
        <v>21531997</v>
      </c>
      <c r="H386" s="136">
        <v>0</v>
      </c>
      <c r="I386" s="136">
        <v>0</v>
      </c>
      <c r="J386" s="136">
        <v>0</v>
      </c>
      <c r="K386" s="136">
        <f t="shared" si="73"/>
        <v>0</v>
      </c>
      <c r="L386" s="136">
        <v>0</v>
      </c>
      <c r="M386" s="136">
        <v>0</v>
      </c>
      <c r="N386" s="136">
        <f t="shared" si="74"/>
        <v>0</v>
      </c>
      <c r="O386" s="135">
        <v>0</v>
      </c>
      <c r="P386" s="135">
        <v>0</v>
      </c>
      <c r="Q386" s="135">
        <v>0</v>
      </c>
      <c r="R386" s="135">
        <v>0</v>
      </c>
      <c r="S386" s="135">
        <f t="shared" si="75"/>
        <v>0</v>
      </c>
      <c r="T386" s="135">
        <f t="shared" si="76"/>
        <v>21531997</v>
      </c>
      <c r="U386" s="78">
        <v>0</v>
      </c>
      <c r="V386" s="78">
        <f t="shared" si="77"/>
        <v>21531997</v>
      </c>
      <c r="W386" s="79">
        <v>0</v>
      </c>
      <c r="X386" s="78">
        <f t="shared" si="78"/>
        <v>21531997</v>
      </c>
    </row>
    <row r="387" spans="1:24" ht="12.75" hidden="1" outlineLevel="1">
      <c r="A387" s="78" t="s">
        <v>2657</v>
      </c>
      <c r="C387" s="79" t="s">
        <v>2658</v>
      </c>
      <c r="D387" s="79" t="s">
        <v>2659</v>
      </c>
      <c r="E387" s="78">
        <v>0</v>
      </c>
      <c r="F387" s="78">
        <v>81125.23</v>
      </c>
      <c r="G387" s="135">
        <f t="shared" si="72"/>
        <v>81125.23</v>
      </c>
      <c r="H387" s="136">
        <v>0</v>
      </c>
      <c r="I387" s="136">
        <v>0</v>
      </c>
      <c r="J387" s="136">
        <v>0</v>
      </c>
      <c r="K387" s="136">
        <f t="shared" si="73"/>
        <v>0</v>
      </c>
      <c r="L387" s="136">
        <v>0</v>
      </c>
      <c r="M387" s="136">
        <v>0</v>
      </c>
      <c r="N387" s="136">
        <f t="shared" si="74"/>
        <v>0</v>
      </c>
      <c r="O387" s="135">
        <v>0</v>
      </c>
      <c r="P387" s="135">
        <v>0</v>
      </c>
      <c r="Q387" s="135">
        <v>0</v>
      </c>
      <c r="R387" s="135">
        <v>0</v>
      </c>
      <c r="S387" s="135">
        <f t="shared" si="75"/>
        <v>0</v>
      </c>
      <c r="T387" s="135">
        <f t="shared" si="76"/>
        <v>81125.23</v>
      </c>
      <c r="U387" s="78">
        <v>0</v>
      </c>
      <c r="V387" s="78">
        <f t="shared" si="77"/>
        <v>81125.23</v>
      </c>
      <c r="W387" s="79">
        <v>0</v>
      </c>
      <c r="X387" s="78">
        <f t="shared" si="78"/>
        <v>81125.23</v>
      </c>
    </row>
    <row r="388" spans="1:24" ht="12.75" hidden="1" outlineLevel="1">
      <c r="A388" s="78" t="s">
        <v>2660</v>
      </c>
      <c r="C388" s="79" t="s">
        <v>2661</v>
      </c>
      <c r="D388" s="79" t="s">
        <v>2662</v>
      </c>
      <c r="E388" s="78">
        <v>0</v>
      </c>
      <c r="F388" s="78">
        <v>29441.28</v>
      </c>
      <c r="G388" s="135">
        <f t="shared" si="72"/>
        <v>29441.28</v>
      </c>
      <c r="H388" s="136">
        <v>7483.45</v>
      </c>
      <c r="I388" s="136">
        <v>0</v>
      </c>
      <c r="J388" s="136">
        <v>0</v>
      </c>
      <c r="K388" s="136">
        <f t="shared" si="73"/>
        <v>0</v>
      </c>
      <c r="L388" s="136">
        <v>0</v>
      </c>
      <c r="M388" s="136">
        <v>0</v>
      </c>
      <c r="N388" s="136">
        <f t="shared" si="74"/>
        <v>0</v>
      </c>
      <c r="O388" s="135">
        <v>0</v>
      </c>
      <c r="P388" s="135">
        <v>0</v>
      </c>
      <c r="Q388" s="135">
        <v>0</v>
      </c>
      <c r="R388" s="135">
        <v>0</v>
      </c>
      <c r="S388" s="135">
        <f t="shared" si="75"/>
        <v>0</v>
      </c>
      <c r="T388" s="135">
        <f t="shared" si="76"/>
        <v>36924.729999999996</v>
      </c>
      <c r="U388" s="78">
        <v>0</v>
      </c>
      <c r="V388" s="78">
        <f t="shared" si="77"/>
        <v>36924.729999999996</v>
      </c>
      <c r="W388" s="79">
        <v>0</v>
      </c>
      <c r="X388" s="78">
        <f t="shared" si="78"/>
        <v>36924.729999999996</v>
      </c>
    </row>
    <row r="389" spans="1:24" ht="12.75" hidden="1" outlineLevel="1">
      <c r="A389" s="78" t="s">
        <v>2663</v>
      </c>
      <c r="C389" s="79" t="s">
        <v>2664</v>
      </c>
      <c r="D389" s="79" t="s">
        <v>2665</v>
      </c>
      <c r="E389" s="78">
        <v>0</v>
      </c>
      <c r="F389" s="78">
        <v>337162.73</v>
      </c>
      <c r="G389" s="135">
        <f t="shared" si="72"/>
        <v>337162.73</v>
      </c>
      <c r="H389" s="136">
        <v>303054.22</v>
      </c>
      <c r="I389" s="136">
        <v>0</v>
      </c>
      <c r="J389" s="136">
        <v>0</v>
      </c>
      <c r="K389" s="136">
        <f t="shared" si="73"/>
        <v>0</v>
      </c>
      <c r="L389" s="136">
        <v>0</v>
      </c>
      <c r="M389" s="136">
        <v>0</v>
      </c>
      <c r="N389" s="136">
        <f t="shared" si="74"/>
        <v>0</v>
      </c>
      <c r="O389" s="135">
        <v>0</v>
      </c>
      <c r="P389" s="135">
        <v>0</v>
      </c>
      <c r="Q389" s="135">
        <v>0</v>
      </c>
      <c r="R389" s="135">
        <v>0</v>
      </c>
      <c r="S389" s="135">
        <f t="shared" si="75"/>
        <v>0</v>
      </c>
      <c r="T389" s="135">
        <f t="shared" si="76"/>
        <v>640216.95</v>
      </c>
      <c r="U389" s="78">
        <v>0</v>
      </c>
      <c r="V389" s="78">
        <f t="shared" si="77"/>
        <v>640216.95</v>
      </c>
      <c r="W389" s="79">
        <v>22711.23</v>
      </c>
      <c r="X389" s="78">
        <f t="shared" si="78"/>
        <v>662928.1799999999</v>
      </c>
    </row>
    <row r="390" spans="1:24" ht="12.75" hidden="1" outlineLevel="1">
      <c r="A390" s="78" t="s">
        <v>2666</v>
      </c>
      <c r="C390" s="79" t="s">
        <v>2667</v>
      </c>
      <c r="D390" s="79" t="s">
        <v>2668</v>
      </c>
      <c r="E390" s="78">
        <v>0</v>
      </c>
      <c r="F390" s="78">
        <v>123015.97</v>
      </c>
      <c r="G390" s="135">
        <f t="shared" si="72"/>
        <v>123015.97</v>
      </c>
      <c r="H390" s="136">
        <v>79203.31</v>
      </c>
      <c r="I390" s="136">
        <v>0</v>
      </c>
      <c r="J390" s="136">
        <v>0</v>
      </c>
      <c r="K390" s="136">
        <f t="shared" si="73"/>
        <v>0</v>
      </c>
      <c r="L390" s="136">
        <v>0</v>
      </c>
      <c r="M390" s="136">
        <v>0</v>
      </c>
      <c r="N390" s="136">
        <f t="shared" si="74"/>
        <v>0</v>
      </c>
      <c r="O390" s="135">
        <v>0</v>
      </c>
      <c r="P390" s="135">
        <v>0</v>
      </c>
      <c r="Q390" s="135">
        <v>0</v>
      </c>
      <c r="R390" s="135">
        <v>0</v>
      </c>
      <c r="S390" s="135">
        <f t="shared" si="75"/>
        <v>0</v>
      </c>
      <c r="T390" s="135">
        <f t="shared" si="76"/>
        <v>202219.28</v>
      </c>
      <c r="U390" s="78">
        <v>0</v>
      </c>
      <c r="V390" s="78">
        <f t="shared" si="77"/>
        <v>202219.28</v>
      </c>
      <c r="W390" s="79">
        <v>10871.69</v>
      </c>
      <c r="X390" s="78">
        <f t="shared" si="78"/>
        <v>213090.97</v>
      </c>
    </row>
    <row r="391" spans="1:24" ht="12.75" hidden="1" outlineLevel="1">
      <c r="A391" s="78" t="s">
        <v>2669</v>
      </c>
      <c r="C391" s="79" t="s">
        <v>2670</v>
      </c>
      <c r="D391" s="79" t="s">
        <v>2671</v>
      </c>
      <c r="E391" s="78">
        <v>0</v>
      </c>
      <c r="F391" s="78">
        <v>-167.05</v>
      </c>
      <c r="G391" s="135">
        <f t="shared" si="72"/>
        <v>-167.05</v>
      </c>
      <c r="H391" s="136">
        <v>0</v>
      </c>
      <c r="I391" s="136">
        <v>0</v>
      </c>
      <c r="J391" s="136">
        <v>0</v>
      </c>
      <c r="K391" s="136">
        <f t="shared" si="73"/>
        <v>0</v>
      </c>
      <c r="L391" s="136">
        <v>0</v>
      </c>
      <c r="M391" s="136">
        <v>0</v>
      </c>
      <c r="N391" s="136">
        <f t="shared" si="74"/>
        <v>0</v>
      </c>
      <c r="O391" s="135">
        <v>7561.12</v>
      </c>
      <c r="P391" s="135">
        <v>0</v>
      </c>
      <c r="Q391" s="135">
        <v>0</v>
      </c>
      <c r="R391" s="135">
        <v>0</v>
      </c>
      <c r="S391" s="135">
        <f t="shared" si="75"/>
        <v>7561.12</v>
      </c>
      <c r="T391" s="135">
        <f t="shared" si="76"/>
        <v>7394.07</v>
      </c>
      <c r="U391" s="78">
        <v>0</v>
      </c>
      <c r="V391" s="78">
        <f t="shared" si="77"/>
        <v>7394.07</v>
      </c>
      <c r="W391" s="79">
        <v>0</v>
      </c>
      <c r="X391" s="78">
        <f t="shared" si="78"/>
        <v>7394.07</v>
      </c>
    </row>
    <row r="392" spans="1:24" ht="12.75" hidden="1" outlineLevel="1">
      <c r="A392" s="78" t="s">
        <v>2672</v>
      </c>
      <c r="C392" s="79" t="s">
        <v>2673</v>
      </c>
      <c r="D392" s="79" t="s">
        <v>2674</v>
      </c>
      <c r="E392" s="78">
        <v>0</v>
      </c>
      <c r="F392" s="78">
        <v>18786.8</v>
      </c>
      <c r="G392" s="135">
        <f t="shared" si="72"/>
        <v>18786.8</v>
      </c>
      <c r="H392" s="136">
        <v>0</v>
      </c>
      <c r="I392" s="136">
        <v>0</v>
      </c>
      <c r="J392" s="136">
        <v>0</v>
      </c>
      <c r="K392" s="136">
        <f t="shared" si="73"/>
        <v>0</v>
      </c>
      <c r="L392" s="136">
        <v>0</v>
      </c>
      <c r="M392" s="136">
        <v>0</v>
      </c>
      <c r="N392" s="136">
        <f t="shared" si="74"/>
        <v>0</v>
      </c>
      <c r="O392" s="135">
        <v>0</v>
      </c>
      <c r="P392" s="135">
        <v>0</v>
      </c>
      <c r="Q392" s="135">
        <v>0</v>
      </c>
      <c r="R392" s="135">
        <v>0</v>
      </c>
      <c r="S392" s="135">
        <f t="shared" si="75"/>
        <v>0</v>
      </c>
      <c r="T392" s="135">
        <f t="shared" si="76"/>
        <v>18786.8</v>
      </c>
      <c r="U392" s="78">
        <v>0</v>
      </c>
      <c r="V392" s="78">
        <f t="shared" si="77"/>
        <v>18786.8</v>
      </c>
      <c r="W392" s="79">
        <v>0</v>
      </c>
      <c r="X392" s="78">
        <f t="shared" si="78"/>
        <v>18786.8</v>
      </c>
    </row>
    <row r="393" spans="1:24" ht="12.75" hidden="1" outlineLevel="1">
      <c r="A393" s="78" t="s">
        <v>2675</v>
      </c>
      <c r="C393" s="79" t="s">
        <v>2676</v>
      </c>
      <c r="D393" s="79" t="s">
        <v>2677</v>
      </c>
      <c r="E393" s="78">
        <v>0</v>
      </c>
      <c r="F393" s="78">
        <v>449.6</v>
      </c>
      <c r="G393" s="135">
        <f t="shared" si="72"/>
        <v>449.6</v>
      </c>
      <c r="H393" s="136">
        <v>0</v>
      </c>
      <c r="I393" s="136">
        <v>0</v>
      </c>
      <c r="J393" s="136">
        <v>0</v>
      </c>
      <c r="K393" s="136">
        <f t="shared" si="73"/>
        <v>0</v>
      </c>
      <c r="L393" s="136">
        <v>0</v>
      </c>
      <c r="M393" s="136">
        <v>0</v>
      </c>
      <c r="N393" s="136">
        <f t="shared" si="74"/>
        <v>0</v>
      </c>
      <c r="O393" s="135">
        <v>0</v>
      </c>
      <c r="P393" s="135">
        <v>0</v>
      </c>
      <c r="Q393" s="135">
        <v>0</v>
      </c>
      <c r="R393" s="135">
        <v>0</v>
      </c>
      <c r="S393" s="135">
        <f t="shared" si="75"/>
        <v>0</v>
      </c>
      <c r="T393" s="135">
        <f t="shared" si="76"/>
        <v>449.6</v>
      </c>
      <c r="U393" s="78">
        <v>0</v>
      </c>
      <c r="V393" s="78">
        <f t="shared" si="77"/>
        <v>449.6</v>
      </c>
      <c r="W393" s="79">
        <v>0</v>
      </c>
      <c r="X393" s="78">
        <f t="shared" si="78"/>
        <v>449.6</v>
      </c>
    </row>
    <row r="394" spans="1:24" ht="12.75" hidden="1" outlineLevel="1">
      <c r="A394" s="78" t="s">
        <v>2678</v>
      </c>
      <c r="C394" s="79" t="s">
        <v>2679</v>
      </c>
      <c r="D394" s="79" t="s">
        <v>2680</v>
      </c>
      <c r="E394" s="78">
        <v>0</v>
      </c>
      <c r="F394" s="78">
        <v>454442.27</v>
      </c>
      <c r="G394" s="135">
        <f t="shared" si="72"/>
        <v>454442.27</v>
      </c>
      <c r="H394" s="136">
        <v>12469.7</v>
      </c>
      <c r="I394" s="136">
        <v>0</v>
      </c>
      <c r="J394" s="136">
        <v>0</v>
      </c>
      <c r="K394" s="136">
        <f t="shared" si="73"/>
        <v>0</v>
      </c>
      <c r="L394" s="136">
        <v>0</v>
      </c>
      <c r="M394" s="136">
        <v>0</v>
      </c>
      <c r="N394" s="136">
        <f t="shared" si="74"/>
        <v>0</v>
      </c>
      <c r="O394" s="135">
        <v>0</v>
      </c>
      <c r="P394" s="135">
        <v>0</v>
      </c>
      <c r="Q394" s="135">
        <v>0</v>
      </c>
      <c r="R394" s="135">
        <v>0</v>
      </c>
      <c r="S394" s="135">
        <f t="shared" si="75"/>
        <v>0</v>
      </c>
      <c r="T394" s="135">
        <f t="shared" si="76"/>
        <v>466911.97000000003</v>
      </c>
      <c r="U394" s="78">
        <v>0</v>
      </c>
      <c r="V394" s="78">
        <f t="shared" si="77"/>
        <v>466911.97000000003</v>
      </c>
      <c r="W394" s="79">
        <v>8069.25</v>
      </c>
      <c r="X394" s="78">
        <f t="shared" si="78"/>
        <v>474981.22000000003</v>
      </c>
    </row>
    <row r="395" spans="1:24" ht="12.75" hidden="1" outlineLevel="1">
      <c r="A395" s="78" t="s">
        <v>2681</v>
      </c>
      <c r="C395" s="79" t="s">
        <v>2682</v>
      </c>
      <c r="D395" s="79" t="s">
        <v>2683</v>
      </c>
      <c r="E395" s="78">
        <v>0</v>
      </c>
      <c r="F395" s="78">
        <v>18830.17</v>
      </c>
      <c r="G395" s="135">
        <f t="shared" si="72"/>
        <v>18830.17</v>
      </c>
      <c r="H395" s="136">
        <v>25024.61</v>
      </c>
      <c r="I395" s="136">
        <v>0</v>
      </c>
      <c r="J395" s="136">
        <v>0</v>
      </c>
      <c r="K395" s="136">
        <f t="shared" si="73"/>
        <v>0</v>
      </c>
      <c r="L395" s="136">
        <v>0</v>
      </c>
      <c r="M395" s="136">
        <v>0</v>
      </c>
      <c r="N395" s="136">
        <f t="shared" si="74"/>
        <v>0</v>
      </c>
      <c r="O395" s="135">
        <v>0</v>
      </c>
      <c r="P395" s="135">
        <v>0</v>
      </c>
      <c r="Q395" s="135">
        <v>0</v>
      </c>
      <c r="R395" s="135">
        <v>0</v>
      </c>
      <c r="S395" s="135">
        <f t="shared" si="75"/>
        <v>0</v>
      </c>
      <c r="T395" s="135">
        <f t="shared" si="76"/>
        <v>43854.78</v>
      </c>
      <c r="U395" s="78">
        <v>0</v>
      </c>
      <c r="V395" s="78">
        <f t="shared" si="77"/>
        <v>43854.78</v>
      </c>
      <c r="W395" s="79">
        <v>15.7</v>
      </c>
      <c r="X395" s="78">
        <f t="shared" si="78"/>
        <v>43870.479999999996</v>
      </c>
    </row>
    <row r="396" spans="1:24" ht="12.75" hidden="1" outlineLevel="1">
      <c r="A396" s="78" t="s">
        <v>2684</v>
      </c>
      <c r="C396" s="79" t="s">
        <v>2685</v>
      </c>
      <c r="D396" s="79" t="s">
        <v>2686</v>
      </c>
      <c r="E396" s="78">
        <v>0</v>
      </c>
      <c r="F396" s="78">
        <v>-61328.02</v>
      </c>
      <c r="G396" s="135">
        <f t="shared" si="72"/>
        <v>-61328.02</v>
      </c>
      <c r="H396" s="136">
        <v>0</v>
      </c>
      <c r="I396" s="136">
        <v>0</v>
      </c>
      <c r="J396" s="136">
        <v>0</v>
      </c>
      <c r="K396" s="136">
        <f t="shared" si="73"/>
        <v>0</v>
      </c>
      <c r="L396" s="136">
        <v>0</v>
      </c>
      <c r="M396" s="136">
        <v>0</v>
      </c>
      <c r="N396" s="136">
        <f t="shared" si="74"/>
        <v>0</v>
      </c>
      <c r="O396" s="135">
        <v>0</v>
      </c>
      <c r="P396" s="135">
        <v>0</v>
      </c>
      <c r="Q396" s="135">
        <v>0</v>
      </c>
      <c r="R396" s="135">
        <v>0</v>
      </c>
      <c r="S396" s="135">
        <f t="shared" si="75"/>
        <v>0</v>
      </c>
      <c r="T396" s="135">
        <f t="shared" si="76"/>
        <v>-61328.02</v>
      </c>
      <c r="U396" s="78">
        <v>0</v>
      </c>
      <c r="V396" s="78">
        <f t="shared" si="77"/>
        <v>-61328.02</v>
      </c>
      <c r="W396" s="79">
        <v>0</v>
      </c>
      <c r="X396" s="78">
        <f t="shared" si="78"/>
        <v>-61328.02</v>
      </c>
    </row>
    <row r="397" spans="1:24" ht="12.75" hidden="1" outlineLevel="1">
      <c r="A397" s="78" t="s">
        <v>2687</v>
      </c>
      <c r="C397" s="79" t="s">
        <v>2688</v>
      </c>
      <c r="D397" s="79" t="s">
        <v>2689</v>
      </c>
      <c r="E397" s="78">
        <v>0</v>
      </c>
      <c r="F397" s="78">
        <v>63906</v>
      </c>
      <c r="G397" s="135">
        <f t="shared" si="72"/>
        <v>63906</v>
      </c>
      <c r="H397" s="136">
        <v>0</v>
      </c>
      <c r="I397" s="136">
        <v>0</v>
      </c>
      <c r="J397" s="136">
        <v>0</v>
      </c>
      <c r="K397" s="136">
        <f t="shared" si="73"/>
        <v>0</v>
      </c>
      <c r="L397" s="136">
        <v>0</v>
      </c>
      <c r="M397" s="136">
        <v>0</v>
      </c>
      <c r="N397" s="136">
        <f t="shared" si="74"/>
        <v>0</v>
      </c>
      <c r="O397" s="135">
        <v>0</v>
      </c>
      <c r="P397" s="135">
        <v>0</v>
      </c>
      <c r="Q397" s="135">
        <v>0</v>
      </c>
      <c r="R397" s="135">
        <v>0</v>
      </c>
      <c r="S397" s="135">
        <f t="shared" si="75"/>
        <v>0</v>
      </c>
      <c r="T397" s="135">
        <f t="shared" si="76"/>
        <v>63906</v>
      </c>
      <c r="U397" s="78">
        <v>0</v>
      </c>
      <c r="V397" s="78">
        <f t="shared" si="77"/>
        <v>63906</v>
      </c>
      <c r="W397" s="79">
        <v>0</v>
      </c>
      <c r="X397" s="78">
        <f t="shared" si="78"/>
        <v>63906</v>
      </c>
    </row>
    <row r="398" spans="1:24" ht="12.75" hidden="1" outlineLevel="1">
      <c r="A398" s="78" t="s">
        <v>2690</v>
      </c>
      <c r="C398" s="79" t="s">
        <v>2691</v>
      </c>
      <c r="D398" s="79" t="s">
        <v>2692</v>
      </c>
      <c r="E398" s="78">
        <v>0</v>
      </c>
      <c r="F398" s="78">
        <v>3997.94</v>
      </c>
      <c r="G398" s="135">
        <f t="shared" si="72"/>
        <v>3997.94</v>
      </c>
      <c r="H398" s="136">
        <v>0</v>
      </c>
      <c r="I398" s="136">
        <v>0</v>
      </c>
      <c r="J398" s="136">
        <v>0</v>
      </c>
      <c r="K398" s="136">
        <f t="shared" si="73"/>
        <v>0</v>
      </c>
      <c r="L398" s="136">
        <v>0</v>
      </c>
      <c r="M398" s="136">
        <v>0</v>
      </c>
      <c r="N398" s="136">
        <f t="shared" si="74"/>
        <v>0</v>
      </c>
      <c r="O398" s="135">
        <v>0</v>
      </c>
      <c r="P398" s="135">
        <v>0</v>
      </c>
      <c r="Q398" s="135">
        <v>0</v>
      </c>
      <c r="R398" s="135">
        <v>0</v>
      </c>
      <c r="S398" s="135">
        <f t="shared" si="75"/>
        <v>0</v>
      </c>
      <c r="T398" s="135">
        <f t="shared" si="76"/>
        <v>3997.94</v>
      </c>
      <c r="U398" s="78">
        <v>0</v>
      </c>
      <c r="V398" s="78">
        <f t="shared" si="77"/>
        <v>3997.94</v>
      </c>
      <c r="W398" s="79">
        <v>5000</v>
      </c>
      <c r="X398" s="78">
        <f t="shared" si="78"/>
        <v>8997.94</v>
      </c>
    </row>
    <row r="399" spans="1:24" ht="12.75" hidden="1" outlineLevel="1">
      <c r="A399" s="78" t="s">
        <v>2693</v>
      </c>
      <c r="C399" s="79" t="s">
        <v>2694</v>
      </c>
      <c r="D399" s="79" t="s">
        <v>2695</v>
      </c>
      <c r="E399" s="78">
        <v>0</v>
      </c>
      <c r="F399" s="78">
        <v>10229615.26</v>
      </c>
      <c r="G399" s="135">
        <f t="shared" si="72"/>
        <v>10229615.26</v>
      </c>
      <c r="H399" s="136">
        <v>3030714.63</v>
      </c>
      <c r="I399" s="136">
        <v>0</v>
      </c>
      <c r="J399" s="136">
        <v>0</v>
      </c>
      <c r="K399" s="136">
        <f t="shared" si="73"/>
        <v>0</v>
      </c>
      <c r="L399" s="136">
        <v>0</v>
      </c>
      <c r="M399" s="136">
        <v>0</v>
      </c>
      <c r="N399" s="136">
        <f t="shared" si="74"/>
        <v>0</v>
      </c>
      <c r="O399" s="135">
        <v>131916.03</v>
      </c>
      <c r="P399" s="135">
        <v>-46961.28</v>
      </c>
      <c r="Q399" s="135">
        <v>7114.22</v>
      </c>
      <c r="R399" s="135">
        <v>0</v>
      </c>
      <c r="S399" s="135">
        <f t="shared" si="75"/>
        <v>92068.97</v>
      </c>
      <c r="T399" s="135">
        <f t="shared" si="76"/>
        <v>13352398.860000001</v>
      </c>
      <c r="U399" s="78">
        <v>59543</v>
      </c>
      <c r="V399" s="78">
        <f t="shared" si="77"/>
        <v>13411941.860000001</v>
      </c>
      <c r="W399" s="79">
        <v>657416.56</v>
      </c>
      <c r="X399" s="78">
        <f t="shared" si="78"/>
        <v>14069358.420000002</v>
      </c>
    </row>
    <row r="400" spans="1:24" ht="12.75" hidden="1" outlineLevel="1">
      <c r="A400" s="78" t="s">
        <v>2696</v>
      </c>
      <c r="C400" s="79" t="s">
        <v>2697</v>
      </c>
      <c r="D400" s="79" t="s">
        <v>2698</v>
      </c>
      <c r="E400" s="78">
        <v>0</v>
      </c>
      <c r="F400" s="78">
        <v>8397441.899999999</v>
      </c>
      <c r="G400" s="135">
        <f t="shared" si="72"/>
        <v>8397441.899999999</v>
      </c>
      <c r="H400" s="136">
        <v>4397856.12</v>
      </c>
      <c r="I400" s="136">
        <v>0</v>
      </c>
      <c r="J400" s="136">
        <v>0</v>
      </c>
      <c r="K400" s="136">
        <f t="shared" si="73"/>
        <v>0</v>
      </c>
      <c r="L400" s="136">
        <v>0</v>
      </c>
      <c r="M400" s="136">
        <v>4022.64</v>
      </c>
      <c r="N400" s="136">
        <f t="shared" si="74"/>
        <v>4022.64</v>
      </c>
      <c r="O400" s="135">
        <v>137062.59</v>
      </c>
      <c r="P400" s="135">
        <v>11283.65</v>
      </c>
      <c r="Q400" s="135">
        <v>0</v>
      </c>
      <c r="R400" s="135">
        <v>0</v>
      </c>
      <c r="S400" s="135">
        <f t="shared" si="75"/>
        <v>148346.24</v>
      </c>
      <c r="T400" s="135">
        <f t="shared" si="76"/>
        <v>12947666.9</v>
      </c>
      <c r="U400" s="78">
        <v>375353.39</v>
      </c>
      <c r="V400" s="78">
        <f t="shared" si="77"/>
        <v>13323020.290000001</v>
      </c>
      <c r="W400" s="79">
        <v>163730.23</v>
      </c>
      <c r="X400" s="78">
        <f t="shared" si="78"/>
        <v>13486750.520000001</v>
      </c>
    </row>
    <row r="401" spans="1:24" ht="12.75" hidden="1" outlineLevel="1">
      <c r="A401" s="78" t="s">
        <v>2699</v>
      </c>
      <c r="C401" s="79" t="s">
        <v>2700</v>
      </c>
      <c r="D401" s="79" t="s">
        <v>2701</v>
      </c>
      <c r="E401" s="78">
        <v>0</v>
      </c>
      <c r="F401" s="78">
        <v>37467.57</v>
      </c>
      <c r="G401" s="135">
        <f t="shared" si="72"/>
        <v>37467.57</v>
      </c>
      <c r="H401" s="136">
        <v>77853.31</v>
      </c>
      <c r="I401" s="136">
        <v>0</v>
      </c>
      <c r="J401" s="136">
        <v>0</v>
      </c>
      <c r="K401" s="136">
        <f t="shared" si="73"/>
        <v>0</v>
      </c>
      <c r="L401" s="136">
        <v>0</v>
      </c>
      <c r="M401" s="136">
        <v>0</v>
      </c>
      <c r="N401" s="136">
        <f t="shared" si="74"/>
        <v>0</v>
      </c>
      <c r="O401" s="135">
        <v>0</v>
      </c>
      <c r="P401" s="135">
        <v>0</v>
      </c>
      <c r="Q401" s="135">
        <v>0</v>
      </c>
      <c r="R401" s="135">
        <v>0</v>
      </c>
      <c r="S401" s="135">
        <f t="shared" si="75"/>
        <v>0</v>
      </c>
      <c r="T401" s="135">
        <f t="shared" si="76"/>
        <v>115320.88</v>
      </c>
      <c r="U401" s="78">
        <v>0</v>
      </c>
      <c r="V401" s="78">
        <f t="shared" si="77"/>
        <v>115320.88</v>
      </c>
      <c r="W401" s="79">
        <v>0</v>
      </c>
      <c r="X401" s="78">
        <f t="shared" si="78"/>
        <v>115320.88</v>
      </c>
    </row>
    <row r="402" spans="1:24" ht="12.75" hidden="1" outlineLevel="1">
      <c r="A402" s="78" t="s">
        <v>2702</v>
      </c>
      <c r="C402" s="79" t="s">
        <v>2703</v>
      </c>
      <c r="D402" s="79" t="s">
        <v>2704</v>
      </c>
      <c r="E402" s="78">
        <v>0</v>
      </c>
      <c r="F402" s="78">
        <v>31514.6</v>
      </c>
      <c r="G402" s="135">
        <f t="shared" si="72"/>
        <v>31514.6</v>
      </c>
      <c r="H402" s="136">
        <v>66597.84</v>
      </c>
      <c r="I402" s="136">
        <v>0</v>
      </c>
      <c r="J402" s="136">
        <v>0</v>
      </c>
      <c r="K402" s="136">
        <f t="shared" si="73"/>
        <v>0</v>
      </c>
      <c r="L402" s="136">
        <v>0</v>
      </c>
      <c r="M402" s="136">
        <v>0</v>
      </c>
      <c r="N402" s="136">
        <f t="shared" si="74"/>
        <v>0</v>
      </c>
      <c r="O402" s="135">
        <v>0</v>
      </c>
      <c r="P402" s="135">
        <v>0</v>
      </c>
      <c r="Q402" s="135">
        <v>0</v>
      </c>
      <c r="R402" s="135">
        <v>0</v>
      </c>
      <c r="S402" s="135">
        <f t="shared" si="75"/>
        <v>0</v>
      </c>
      <c r="T402" s="135">
        <f t="shared" si="76"/>
        <v>98112.44</v>
      </c>
      <c r="U402" s="78">
        <v>0</v>
      </c>
      <c r="V402" s="78">
        <f t="shared" si="77"/>
        <v>98112.44</v>
      </c>
      <c r="W402" s="79">
        <v>0</v>
      </c>
      <c r="X402" s="78">
        <f t="shared" si="78"/>
        <v>98112.44</v>
      </c>
    </row>
    <row r="403" spans="1:24" ht="12.75" hidden="1" outlineLevel="1">
      <c r="A403" s="78" t="s">
        <v>2705</v>
      </c>
      <c r="C403" s="79" t="s">
        <v>2706</v>
      </c>
      <c r="D403" s="79" t="s">
        <v>2707</v>
      </c>
      <c r="E403" s="78">
        <v>0</v>
      </c>
      <c r="F403" s="78">
        <v>388940.02</v>
      </c>
      <c r="G403" s="135">
        <f t="shared" si="72"/>
        <v>388940.02</v>
      </c>
      <c r="H403" s="136">
        <v>8747.17</v>
      </c>
      <c r="I403" s="136">
        <v>0</v>
      </c>
      <c r="J403" s="136">
        <v>0</v>
      </c>
      <c r="K403" s="136">
        <f t="shared" si="73"/>
        <v>0</v>
      </c>
      <c r="L403" s="136">
        <v>0</v>
      </c>
      <c r="M403" s="136">
        <v>0</v>
      </c>
      <c r="N403" s="136">
        <f t="shared" si="74"/>
        <v>0</v>
      </c>
      <c r="O403" s="135">
        <v>0</v>
      </c>
      <c r="P403" s="135">
        <v>0</v>
      </c>
      <c r="Q403" s="135">
        <v>0</v>
      </c>
      <c r="R403" s="135">
        <v>0</v>
      </c>
      <c r="S403" s="135">
        <f t="shared" si="75"/>
        <v>0</v>
      </c>
      <c r="T403" s="135">
        <f t="shared" si="76"/>
        <v>397687.19</v>
      </c>
      <c r="U403" s="78">
        <v>0</v>
      </c>
      <c r="V403" s="78">
        <f t="shared" si="77"/>
        <v>397687.19</v>
      </c>
      <c r="W403" s="79">
        <v>0</v>
      </c>
      <c r="X403" s="78">
        <f t="shared" si="78"/>
        <v>397687.19</v>
      </c>
    </row>
    <row r="404" spans="1:24" ht="12.75" hidden="1" outlineLevel="1">
      <c r="A404" s="78" t="s">
        <v>2708</v>
      </c>
      <c r="C404" s="79" t="s">
        <v>2709</v>
      </c>
      <c r="D404" s="79" t="s">
        <v>2710</v>
      </c>
      <c r="E404" s="78">
        <v>0</v>
      </c>
      <c r="F404" s="78">
        <v>459615.9</v>
      </c>
      <c r="G404" s="135">
        <f t="shared" si="72"/>
        <v>459615.9</v>
      </c>
      <c r="H404" s="136">
        <v>139403.44</v>
      </c>
      <c r="I404" s="136">
        <v>0</v>
      </c>
      <c r="J404" s="136">
        <v>0</v>
      </c>
      <c r="K404" s="136">
        <f t="shared" si="73"/>
        <v>0</v>
      </c>
      <c r="L404" s="136">
        <v>0</v>
      </c>
      <c r="M404" s="136">
        <v>0</v>
      </c>
      <c r="N404" s="136">
        <f t="shared" si="74"/>
        <v>0</v>
      </c>
      <c r="O404" s="135">
        <v>11425</v>
      </c>
      <c r="P404" s="135">
        <v>321</v>
      </c>
      <c r="Q404" s="135">
        <v>0</v>
      </c>
      <c r="R404" s="135">
        <v>0</v>
      </c>
      <c r="S404" s="135">
        <f t="shared" si="75"/>
        <v>11746</v>
      </c>
      <c r="T404" s="135">
        <f t="shared" si="76"/>
        <v>610765.3400000001</v>
      </c>
      <c r="U404" s="78">
        <v>0</v>
      </c>
      <c r="V404" s="78">
        <f t="shared" si="77"/>
        <v>610765.3400000001</v>
      </c>
      <c r="W404" s="79">
        <v>837</v>
      </c>
      <c r="X404" s="78">
        <f t="shared" si="78"/>
        <v>611602.3400000001</v>
      </c>
    </row>
    <row r="405" spans="1:24" ht="12.75" hidden="1" outlineLevel="1">
      <c r="A405" s="78" t="s">
        <v>2711</v>
      </c>
      <c r="C405" s="79" t="s">
        <v>2712</v>
      </c>
      <c r="D405" s="79" t="s">
        <v>2713</v>
      </c>
      <c r="E405" s="78">
        <v>0</v>
      </c>
      <c r="F405" s="78">
        <v>112896.4</v>
      </c>
      <c r="G405" s="135">
        <f t="shared" si="72"/>
        <v>112896.4</v>
      </c>
      <c r="H405" s="136">
        <v>2493.27</v>
      </c>
      <c r="I405" s="136">
        <v>0</v>
      </c>
      <c r="J405" s="136">
        <v>0</v>
      </c>
      <c r="K405" s="136">
        <f t="shared" si="73"/>
        <v>0</v>
      </c>
      <c r="L405" s="136">
        <v>0</v>
      </c>
      <c r="M405" s="136">
        <v>0</v>
      </c>
      <c r="N405" s="136">
        <f t="shared" si="74"/>
        <v>0</v>
      </c>
      <c r="O405" s="135">
        <v>321.92</v>
      </c>
      <c r="P405" s="135">
        <v>1932.21</v>
      </c>
      <c r="Q405" s="135">
        <v>0</v>
      </c>
      <c r="R405" s="135">
        <v>0</v>
      </c>
      <c r="S405" s="135">
        <f t="shared" si="75"/>
        <v>2254.13</v>
      </c>
      <c r="T405" s="135">
        <f t="shared" si="76"/>
        <v>117643.8</v>
      </c>
      <c r="U405" s="78">
        <v>0</v>
      </c>
      <c r="V405" s="78">
        <f t="shared" si="77"/>
        <v>117643.8</v>
      </c>
      <c r="W405" s="79">
        <v>3612.25</v>
      </c>
      <c r="X405" s="78">
        <f t="shared" si="78"/>
        <v>121256.05</v>
      </c>
    </row>
    <row r="406" spans="1:24" ht="12.75" hidden="1" outlineLevel="1">
      <c r="A406" s="78" t="s">
        <v>2714</v>
      </c>
      <c r="C406" s="79" t="s">
        <v>2715</v>
      </c>
      <c r="D406" s="79" t="s">
        <v>2716</v>
      </c>
      <c r="E406" s="78">
        <v>0</v>
      </c>
      <c r="F406" s="78">
        <v>78892.35</v>
      </c>
      <c r="G406" s="135">
        <f t="shared" si="72"/>
        <v>78892.35</v>
      </c>
      <c r="H406" s="136">
        <v>0</v>
      </c>
      <c r="I406" s="136">
        <v>0</v>
      </c>
      <c r="J406" s="136">
        <v>0</v>
      </c>
      <c r="K406" s="136">
        <f t="shared" si="73"/>
        <v>0</v>
      </c>
      <c r="L406" s="136">
        <v>0</v>
      </c>
      <c r="M406" s="136">
        <v>0</v>
      </c>
      <c r="N406" s="136">
        <f t="shared" si="74"/>
        <v>0</v>
      </c>
      <c r="O406" s="135">
        <v>0</v>
      </c>
      <c r="P406" s="135">
        <v>0</v>
      </c>
      <c r="Q406" s="135">
        <v>0</v>
      </c>
      <c r="R406" s="135">
        <v>0</v>
      </c>
      <c r="S406" s="135">
        <f t="shared" si="75"/>
        <v>0</v>
      </c>
      <c r="T406" s="135">
        <f t="shared" si="76"/>
        <v>78892.35</v>
      </c>
      <c r="U406" s="78">
        <v>0</v>
      </c>
      <c r="V406" s="78">
        <f t="shared" si="77"/>
        <v>78892.35</v>
      </c>
      <c r="W406" s="79">
        <v>343.5</v>
      </c>
      <c r="X406" s="78">
        <f t="shared" si="78"/>
        <v>79235.85</v>
      </c>
    </row>
    <row r="407" spans="1:24" ht="12.75" hidden="1" outlineLevel="1">
      <c r="A407" s="78" t="s">
        <v>2717</v>
      </c>
      <c r="C407" s="79" t="s">
        <v>2718</v>
      </c>
      <c r="D407" s="79" t="s">
        <v>2719</v>
      </c>
      <c r="E407" s="78">
        <v>0</v>
      </c>
      <c r="F407" s="78">
        <v>89704.18</v>
      </c>
      <c r="G407" s="135">
        <f t="shared" si="72"/>
        <v>89704.18</v>
      </c>
      <c r="H407" s="136">
        <v>1755</v>
      </c>
      <c r="I407" s="136">
        <v>0</v>
      </c>
      <c r="J407" s="136">
        <v>0</v>
      </c>
      <c r="K407" s="136">
        <f t="shared" si="73"/>
        <v>0</v>
      </c>
      <c r="L407" s="136">
        <v>0</v>
      </c>
      <c r="M407" s="136">
        <v>0</v>
      </c>
      <c r="N407" s="136">
        <f t="shared" si="74"/>
        <v>0</v>
      </c>
      <c r="O407" s="135">
        <v>266</v>
      </c>
      <c r="P407" s="135">
        <v>0</v>
      </c>
      <c r="Q407" s="135">
        <v>0</v>
      </c>
      <c r="R407" s="135">
        <v>0</v>
      </c>
      <c r="S407" s="135">
        <f t="shared" si="75"/>
        <v>266</v>
      </c>
      <c r="T407" s="135">
        <f t="shared" si="76"/>
        <v>91725.18</v>
      </c>
      <c r="U407" s="78">
        <v>0</v>
      </c>
      <c r="V407" s="78">
        <f t="shared" si="77"/>
        <v>91725.18</v>
      </c>
      <c r="W407" s="79">
        <v>2926</v>
      </c>
      <c r="X407" s="78">
        <f t="shared" si="78"/>
        <v>94651.18</v>
      </c>
    </row>
    <row r="408" spans="1:24" ht="12.75" hidden="1" outlineLevel="1">
      <c r="A408" s="78" t="s">
        <v>2720</v>
      </c>
      <c r="C408" s="79" t="s">
        <v>2721</v>
      </c>
      <c r="D408" s="79" t="s">
        <v>2722</v>
      </c>
      <c r="E408" s="78">
        <v>0</v>
      </c>
      <c r="F408" s="78">
        <v>1722825.41</v>
      </c>
      <c r="G408" s="135">
        <f t="shared" si="72"/>
        <v>1722825.41</v>
      </c>
      <c r="H408" s="136">
        <v>0</v>
      </c>
      <c r="I408" s="136">
        <v>0</v>
      </c>
      <c r="J408" s="136">
        <v>0</v>
      </c>
      <c r="K408" s="136">
        <f t="shared" si="73"/>
        <v>0</v>
      </c>
      <c r="L408" s="136">
        <v>0</v>
      </c>
      <c r="M408" s="136">
        <v>0</v>
      </c>
      <c r="N408" s="136">
        <f t="shared" si="74"/>
        <v>0</v>
      </c>
      <c r="O408" s="135">
        <v>0</v>
      </c>
      <c r="P408" s="135">
        <v>0</v>
      </c>
      <c r="Q408" s="135">
        <v>0</v>
      </c>
      <c r="R408" s="135">
        <v>0</v>
      </c>
      <c r="S408" s="135">
        <f t="shared" si="75"/>
        <v>0</v>
      </c>
      <c r="T408" s="135">
        <f t="shared" si="76"/>
        <v>1722825.41</v>
      </c>
      <c r="U408" s="78">
        <v>0</v>
      </c>
      <c r="V408" s="78">
        <f t="shared" si="77"/>
        <v>1722825.41</v>
      </c>
      <c r="W408" s="79">
        <v>51264.56</v>
      </c>
      <c r="X408" s="78">
        <f t="shared" si="78"/>
        <v>1774089.97</v>
      </c>
    </row>
    <row r="409" spans="1:24" ht="12.75" hidden="1" outlineLevel="1">
      <c r="A409" s="78" t="s">
        <v>2723</v>
      </c>
      <c r="C409" s="79" t="s">
        <v>2724</v>
      </c>
      <c r="D409" s="79" t="s">
        <v>2725</v>
      </c>
      <c r="E409" s="78">
        <v>0</v>
      </c>
      <c r="F409" s="78">
        <v>705954.05</v>
      </c>
      <c r="G409" s="135">
        <f t="shared" si="72"/>
        <v>705954.05</v>
      </c>
      <c r="H409" s="136">
        <v>2625.33</v>
      </c>
      <c r="I409" s="136">
        <v>0</v>
      </c>
      <c r="J409" s="136">
        <v>0</v>
      </c>
      <c r="K409" s="136">
        <f t="shared" si="73"/>
        <v>0</v>
      </c>
      <c r="L409" s="136">
        <v>0</v>
      </c>
      <c r="M409" s="136">
        <v>0</v>
      </c>
      <c r="N409" s="136">
        <f t="shared" si="74"/>
        <v>0</v>
      </c>
      <c r="O409" s="135">
        <v>1140</v>
      </c>
      <c r="P409" s="135">
        <v>0</v>
      </c>
      <c r="Q409" s="135">
        <v>0</v>
      </c>
      <c r="R409" s="135">
        <v>0</v>
      </c>
      <c r="S409" s="135">
        <f t="shared" si="75"/>
        <v>1140</v>
      </c>
      <c r="T409" s="135">
        <f t="shared" si="76"/>
        <v>709719.38</v>
      </c>
      <c r="U409" s="78">
        <v>0</v>
      </c>
      <c r="V409" s="78">
        <f t="shared" si="77"/>
        <v>709719.38</v>
      </c>
      <c r="W409" s="79">
        <v>9088</v>
      </c>
      <c r="X409" s="78">
        <f t="shared" si="78"/>
        <v>718807.38</v>
      </c>
    </row>
    <row r="410" spans="1:24" ht="12.75" hidden="1" outlineLevel="1">
      <c r="A410" s="78" t="s">
        <v>2726</v>
      </c>
      <c r="C410" s="79" t="s">
        <v>2727</v>
      </c>
      <c r="D410" s="79" t="s">
        <v>2728</v>
      </c>
      <c r="E410" s="78">
        <v>0</v>
      </c>
      <c r="F410" s="78">
        <v>10055947.070000002</v>
      </c>
      <c r="G410" s="135">
        <f t="shared" si="72"/>
        <v>10055947.070000002</v>
      </c>
      <c r="H410" s="136">
        <v>1491138.19</v>
      </c>
      <c r="I410" s="136">
        <v>0</v>
      </c>
      <c r="J410" s="136">
        <v>0</v>
      </c>
      <c r="K410" s="136">
        <f t="shared" si="73"/>
        <v>0</v>
      </c>
      <c r="L410" s="136">
        <v>0</v>
      </c>
      <c r="M410" s="136">
        <v>0</v>
      </c>
      <c r="N410" s="136">
        <f t="shared" si="74"/>
        <v>0</v>
      </c>
      <c r="O410" s="135">
        <v>27702.38</v>
      </c>
      <c r="P410" s="135">
        <v>602.75</v>
      </c>
      <c r="Q410" s="135">
        <v>0</v>
      </c>
      <c r="R410" s="135">
        <v>0</v>
      </c>
      <c r="S410" s="135">
        <f t="shared" si="75"/>
        <v>28305.13</v>
      </c>
      <c r="T410" s="135">
        <f t="shared" si="76"/>
        <v>11575390.390000002</v>
      </c>
      <c r="U410" s="78">
        <v>912</v>
      </c>
      <c r="V410" s="78">
        <f t="shared" si="77"/>
        <v>11576302.390000002</v>
      </c>
      <c r="W410" s="79">
        <v>119060.23</v>
      </c>
      <c r="X410" s="78">
        <f t="shared" si="78"/>
        <v>11695362.620000003</v>
      </c>
    </row>
    <row r="411" spans="1:24" ht="12.75" hidden="1" outlineLevel="1">
      <c r="A411" s="78" t="s">
        <v>2729</v>
      </c>
      <c r="C411" s="79" t="s">
        <v>2730</v>
      </c>
      <c r="D411" s="79" t="s">
        <v>2731</v>
      </c>
      <c r="E411" s="78">
        <v>0</v>
      </c>
      <c r="F411" s="78">
        <v>850136.91</v>
      </c>
      <c r="G411" s="135">
        <f t="shared" si="72"/>
        <v>850136.91</v>
      </c>
      <c r="H411" s="136">
        <v>85684.97</v>
      </c>
      <c r="I411" s="136">
        <v>0</v>
      </c>
      <c r="J411" s="136">
        <v>0</v>
      </c>
      <c r="K411" s="136">
        <f t="shared" si="73"/>
        <v>0</v>
      </c>
      <c r="L411" s="136">
        <v>0</v>
      </c>
      <c r="M411" s="136">
        <v>0</v>
      </c>
      <c r="N411" s="136">
        <f t="shared" si="74"/>
        <v>0</v>
      </c>
      <c r="O411" s="135">
        <v>0</v>
      </c>
      <c r="P411" s="135">
        <v>0</v>
      </c>
      <c r="Q411" s="135">
        <v>0</v>
      </c>
      <c r="R411" s="135">
        <v>0</v>
      </c>
      <c r="S411" s="135">
        <f t="shared" si="75"/>
        <v>0</v>
      </c>
      <c r="T411" s="135">
        <f t="shared" si="76"/>
        <v>935821.88</v>
      </c>
      <c r="U411" s="78">
        <v>0</v>
      </c>
      <c r="V411" s="78">
        <f t="shared" si="77"/>
        <v>935821.88</v>
      </c>
      <c r="W411" s="79">
        <v>9470</v>
      </c>
      <c r="X411" s="78">
        <f t="shared" si="78"/>
        <v>945291.88</v>
      </c>
    </row>
    <row r="412" spans="1:24" ht="12.75" hidden="1" outlineLevel="1">
      <c r="A412" s="78" t="s">
        <v>2732</v>
      </c>
      <c r="C412" s="79" t="s">
        <v>2733</v>
      </c>
      <c r="D412" s="79" t="s">
        <v>2734</v>
      </c>
      <c r="E412" s="78">
        <v>0</v>
      </c>
      <c r="F412" s="78">
        <v>384540.94</v>
      </c>
      <c r="G412" s="135">
        <f t="shared" si="72"/>
        <v>384540.94</v>
      </c>
      <c r="H412" s="136">
        <v>24669.3</v>
      </c>
      <c r="I412" s="136">
        <v>0</v>
      </c>
      <c r="J412" s="136">
        <v>0</v>
      </c>
      <c r="K412" s="136">
        <f t="shared" si="73"/>
        <v>0</v>
      </c>
      <c r="L412" s="136">
        <v>0</v>
      </c>
      <c r="M412" s="136">
        <v>0</v>
      </c>
      <c r="N412" s="136">
        <f t="shared" si="74"/>
        <v>0</v>
      </c>
      <c r="O412" s="135">
        <v>1038.19</v>
      </c>
      <c r="P412" s="135">
        <v>240</v>
      </c>
      <c r="Q412" s="135">
        <v>0</v>
      </c>
      <c r="R412" s="135">
        <v>0</v>
      </c>
      <c r="S412" s="135">
        <f t="shared" si="75"/>
        <v>1278.19</v>
      </c>
      <c r="T412" s="135">
        <f t="shared" si="76"/>
        <v>410488.43</v>
      </c>
      <c r="U412" s="78">
        <v>0</v>
      </c>
      <c r="V412" s="78">
        <f t="shared" si="77"/>
        <v>410488.43</v>
      </c>
      <c r="W412" s="79">
        <v>12916.32</v>
      </c>
      <c r="X412" s="78">
        <f t="shared" si="78"/>
        <v>423404.75</v>
      </c>
    </row>
    <row r="413" spans="1:24" ht="12.75" hidden="1" outlineLevel="1">
      <c r="A413" s="78" t="s">
        <v>2735</v>
      </c>
      <c r="C413" s="79" t="s">
        <v>2736</v>
      </c>
      <c r="D413" s="79" t="s">
        <v>2737</v>
      </c>
      <c r="E413" s="78">
        <v>0</v>
      </c>
      <c r="F413" s="78">
        <v>-5680</v>
      </c>
      <c r="G413" s="135">
        <f t="shared" si="72"/>
        <v>-5680</v>
      </c>
      <c r="H413" s="136">
        <v>11722</v>
      </c>
      <c r="I413" s="136">
        <v>0</v>
      </c>
      <c r="J413" s="136">
        <v>0</v>
      </c>
      <c r="K413" s="136">
        <f t="shared" si="73"/>
        <v>0</v>
      </c>
      <c r="L413" s="136">
        <v>0</v>
      </c>
      <c r="M413" s="136">
        <v>0</v>
      </c>
      <c r="N413" s="136">
        <f t="shared" si="74"/>
        <v>0</v>
      </c>
      <c r="O413" s="135">
        <v>0</v>
      </c>
      <c r="P413" s="135">
        <v>0</v>
      </c>
      <c r="Q413" s="135">
        <v>0</v>
      </c>
      <c r="R413" s="135">
        <v>0</v>
      </c>
      <c r="S413" s="135">
        <f t="shared" si="75"/>
        <v>0</v>
      </c>
      <c r="T413" s="135">
        <f t="shared" si="76"/>
        <v>6042</v>
      </c>
      <c r="U413" s="78">
        <v>0</v>
      </c>
      <c r="V413" s="78">
        <f t="shared" si="77"/>
        <v>6042</v>
      </c>
      <c r="W413" s="79">
        <v>0</v>
      </c>
      <c r="X413" s="78">
        <f t="shared" si="78"/>
        <v>6042</v>
      </c>
    </row>
    <row r="414" spans="1:24" ht="12.75" hidden="1" outlineLevel="1">
      <c r="A414" s="78" t="s">
        <v>2738</v>
      </c>
      <c r="C414" s="79" t="s">
        <v>2739</v>
      </c>
      <c r="D414" s="79" t="s">
        <v>2740</v>
      </c>
      <c r="E414" s="78">
        <v>0</v>
      </c>
      <c r="F414" s="78">
        <v>226630.48</v>
      </c>
      <c r="G414" s="135">
        <f t="shared" si="72"/>
        <v>226630.48</v>
      </c>
      <c r="H414" s="136">
        <v>459631.56</v>
      </c>
      <c r="I414" s="136">
        <v>0</v>
      </c>
      <c r="J414" s="136">
        <v>0</v>
      </c>
      <c r="K414" s="136">
        <f t="shared" si="73"/>
        <v>0</v>
      </c>
      <c r="L414" s="136">
        <v>0</v>
      </c>
      <c r="M414" s="136">
        <v>0</v>
      </c>
      <c r="N414" s="136">
        <f t="shared" si="74"/>
        <v>0</v>
      </c>
      <c r="O414" s="135">
        <v>0</v>
      </c>
      <c r="P414" s="135">
        <v>0</v>
      </c>
      <c r="Q414" s="135">
        <v>0</v>
      </c>
      <c r="R414" s="135">
        <v>0</v>
      </c>
      <c r="S414" s="135">
        <f t="shared" si="75"/>
        <v>0</v>
      </c>
      <c r="T414" s="135">
        <f t="shared" si="76"/>
        <v>686262.04</v>
      </c>
      <c r="U414" s="78">
        <v>0</v>
      </c>
      <c r="V414" s="78">
        <f t="shared" si="77"/>
        <v>686262.04</v>
      </c>
      <c r="W414" s="79">
        <v>5884</v>
      </c>
      <c r="X414" s="78">
        <f t="shared" si="78"/>
        <v>692146.04</v>
      </c>
    </row>
    <row r="415" spans="1:24" ht="12.75" hidden="1" outlineLevel="1">
      <c r="A415" s="78" t="s">
        <v>2741</v>
      </c>
      <c r="C415" s="79" t="s">
        <v>2742</v>
      </c>
      <c r="D415" s="79" t="s">
        <v>2743</v>
      </c>
      <c r="E415" s="78">
        <v>0</v>
      </c>
      <c r="F415" s="78">
        <v>318831.57</v>
      </c>
      <c r="G415" s="135">
        <f t="shared" si="72"/>
        <v>318831.57</v>
      </c>
      <c r="H415" s="136">
        <v>7014.77</v>
      </c>
      <c r="I415" s="136">
        <v>0</v>
      </c>
      <c r="J415" s="136">
        <v>0</v>
      </c>
      <c r="K415" s="136">
        <f t="shared" si="73"/>
        <v>0</v>
      </c>
      <c r="L415" s="136">
        <v>0</v>
      </c>
      <c r="M415" s="136">
        <v>0</v>
      </c>
      <c r="N415" s="136">
        <f t="shared" si="74"/>
        <v>0</v>
      </c>
      <c r="O415" s="135">
        <v>0</v>
      </c>
      <c r="P415" s="135">
        <v>0</v>
      </c>
      <c r="Q415" s="135">
        <v>0</v>
      </c>
      <c r="R415" s="135">
        <v>0</v>
      </c>
      <c r="S415" s="135">
        <f t="shared" si="75"/>
        <v>0</v>
      </c>
      <c r="T415" s="135">
        <f t="shared" si="76"/>
        <v>325846.34</v>
      </c>
      <c r="U415" s="78">
        <v>0</v>
      </c>
      <c r="V415" s="78">
        <f t="shared" si="77"/>
        <v>325846.34</v>
      </c>
      <c r="W415" s="79">
        <v>4178.98</v>
      </c>
      <c r="X415" s="78">
        <f t="shared" si="78"/>
        <v>330025.32</v>
      </c>
    </row>
    <row r="416" spans="1:24" ht="12.75" hidden="1" outlineLevel="1">
      <c r="A416" s="78" t="s">
        <v>2744</v>
      </c>
      <c r="C416" s="79" t="s">
        <v>2745</v>
      </c>
      <c r="D416" s="79" t="s">
        <v>2746</v>
      </c>
      <c r="E416" s="78">
        <v>0</v>
      </c>
      <c r="F416" s="78">
        <v>930184.08</v>
      </c>
      <c r="G416" s="135">
        <f t="shared" si="72"/>
        <v>930184.08</v>
      </c>
      <c r="H416" s="136">
        <v>2202.03</v>
      </c>
      <c r="I416" s="136">
        <v>0</v>
      </c>
      <c r="J416" s="136">
        <v>0</v>
      </c>
      <c r="K416" s="136">
        <f t="shared" si="73"/>
        <v>0</v>
      </c>
      <c r="L416" s="136">
        <v>0</v>
      </c>
      <c r="M416" s="136">
        <v>0</v>
      </c>
      <c r="N416" s="136">
        <f t="shared" si="74"/>
        <v>0</v>
      </c>
      <c r="O416" s="135">
        <v>0</v>
      </c>
      <c r="P416" s="135">
        <v>0</v>
      </c>
      <c r="Q416" s="135">
        <v>0</v>
      </c>
      <c r="R416" s="135">
        <v>0</v>
      </c>
      <c r="S416" s="135">
        <f t="shared" si="75"/>
        <v>0</v>
      </c>
      <c r="T416" s="135">
        <f t="shared" si="76"/>
        <v>932386.11</v>
      </c>
      <c r="U416" s="78">
        <v>0</v>
      </c>
      <c r="V416" s="78">
        <f t="shared" si="77"/>
        <v>932386.11</v>
      </c>
      <c r="W416" s="79">
        <v>0</v>
      </c>
      <c r="X416" s="78">
        <f t="shared" si="78"/>
        <v>932386.11</v>
      </c>
    </row>
    <row r="417" spans="1:24" ht="12.75" hidden="1" outlineLevel="1">
      <c r="A417" s="78" t="s">
        <v>2747</v>
      </c>
      <c r="C417" s="79" t="s">
        <v>2748</v>
      </c>
      <c r="D417" s="79" t="s">
        <v>2749</v>
      </c>
      <c r="E417" s="78">
        <v>0</v>
      </c>
      <c r="F417" s="78">
        <v>781361.89</v>
      </c>
      <c r="G417" s="135">
        <f t="shared" si="72"/>
        <v>781361.89</v>
      </c>
      <c r="H417" s="136">
        <v>31276</v>
      </c>
      <c r="I417" s="136">
        <v>0</v>
      </c>
      <c r="J417" s="136">
        <v>0</v>
      </c>
      <c r="K417" s="136">
        <f t="shared" si="73"/>
        <v>0</v>
      </c>
      <c r="L417" s="136">
        <v>0</v>
      </c>
      <c r="M417" s="136">
        <v>0</v>
      </c>
      <c r="N417" s="136">
        <f t="shared" si="74"/>
        <v>0</v>
      </c>
      <c r="O417" s="135">
        <v>0</v>
      </c>
      <c r="P417" s="135">
        <v>0</v>
      </c>
      <c r="Q417" s="135">
        <v>0</v>
      </c>
      <c r="R417" s="135">
        <v>0</v>
      </c>
      <c r="S417" s="135">
        <f t="shared" si="75"/>
        <v>0</v>
      </c>
      <c r="T417" s="135">
        <f t="shared" si="76"/>
        <v>812637.89</v>
      </c>
      <c r="U417" s="78">
        <v>0</v>
      </c>
      <c r="V417" s="78">
        <f t="shared" si="77"/>
        <v>812637.89</v>
      </c>
      <c r="W417" s="79">
        <v>0</v>
      </c>
      <c r="X417" s="78">
        <f t="shared" si="78"/>
        <v>812637.89</v>
      </c>
    </row>
    <row r="418" spans="1:24" ht="12.75" hidden="1" outlineLevel="1">
      <c r="A418" s="78" t="s">
        <v>2750</v>
      </c>
      <c r="C418" s="79" t="s">
        <v>2751</v>
      </c>
      <c r="D418" s="79" t="s">
        <v>2752</v>
      </c>
      <c r="E418" s="78">
        <v>0</v>
      </c>
      <c r="F418" s="78">
        <v>211225.88</v>
      </c>
      <c r="G418" s="135">
        <f t="shared" si="72"/>
        <v>211225.88</v>
      </c>
      <c r="H418" s="136">
        <v>0</v>
      </c>
      <c r="I418" s="136">
        <v>0</v>
      </c>
      <c r="J418" s="136">
        <v>0</v>
      </c>
      <c r="K418" s="136">
        <f t="shared" si="73"/>
        <v>0</v>
      </c>
      <c r="L418" s="136">
        <v>0</v>
      </c>
      <c r="M418" s="136">
        <v>0</v>
      </c>
      <c r="N418" s="136">
        <f t="shared" si="74"/>
        <v>0</v>
      </c>
      <c r="O418" s="135">
        <v>0</v>
      </c>
      <c r="P418" s="135">
        <v>0</v>
      </c>
      <c r="Q418" s="135">
        <v>0</v>
      </c>
      <c r="R418" s="135">
        <v>0</v>
      </c>
      <c r="S418" s="135">
        <f t="shared" si="75"/>
        <v>0</v>
      </c>
      <c r="T418" s="135">
        <f t="shared" si="76"/>
        <v>211225.88</v>
      </c>
      <c r="U418" s="78">
        <v>0</v>
      </c>
      <c r="V418" s="78">
        <f t="shared" si="77"/>
        <v>211225.88</v>
      </c>
      <c r="W418" s="79">
        <v>0</v>
      </c>
      <c r="X418" s="78">
        <f t="shared" si="78"/>
        <v>211225.88</v>
      </c>
    </row>
    <row r="419" spans="1:24" ht="12.75" hidden="1" outlineLevel="1">
      <c r="A419" s="78" t="s">
        <v>2753</v>
      </c>
      <c r="C419" s="79" t="s">
        <v>2754</v>
      </c>
      <c r="D419" s="79" t="s">
        <v>2755</v>
      </c>
      <c r="E419" s="78">
        <v>0</v>
      </c>
      <c r="F419" s="78">
        <v>5242422.94</v>
      </c>
      <c r="G419" s="135">
        <f t="shared" si="72"/>
        <v>5242422.94</v>
      </c>
      <c r="H419" s="136">
        <v>1458</v>
      </c>
      <c r="I419" s="136">
        <v>0</v>
      </c>
      <c r="J419" s="136">
        <v>0</v>
      </c>
      <c r="K419" s="136">
        <f t="shared" si="73"/>
        <v>0</v>
      </c>
      <c r="L419" s="136">
        <v>0</v>
      </c>
      <c r="M419" s="136">
        <v>0</v>
      </c>
      <c r="N419" s="136">
        <f t="shared" si="74"/>
        <v>0</v>
      </c>
      <c r="O419" s="135">
        <v>0</v>
      </c>
      <c r="P419" s="135">
        <v>0</v>
      </c>
      <c r="Q419" s="135">
        <v>0</v>
      </c>
      <c r="R419" s="135">
        <v>0</v>
      </c>
      <c r="S419" s="135">
        <f t="shared" si="75"/>
        <v>0</v>
      </c>
      <c r="T419" s="135">
        <f t="shared" si="76"/>
        <v>5243880.94</v>
      </c>
      <c r="U419" s="78">
        <v>0</v>
      </c>
      <c r="V419" s="78">
        <f t="shared" si="77"/>
        <v>5243880.94</v>
      </c>
      <c r="W419" s="79">
        <v>0</v>
      </c>
      <c r="X419" s="78">
        <f t="shared" si="78"/>
        <v>5243880.94</v>
      </c>
    </row>
    <row r="420" spans="1:24" ht="12.75" hidden="1" outlineLevel="1">
      <c r="A420" s="78" t="s">
        <v>2756</v>
      </c>
      <c r="C420" s="79" t="s">
        <v>351</v>
      </c>
      <c r="D420" s="79" t="s">
        <v>352</v>
      </c>
      <c r="E420" s="78">
        <v>0</v>
      </c>
      <c r="F420" s="78">
        <v>5615</v>
      </c>
      <c r="G420" s="135">
        <f t="shared" si="72"/>
        <v>5615</v>
      </c>
      <c r="H420" s="136">
        <v>0</v>
      </c>
      <c r="I420" s="136">
        <v>0</v>
      </c>
      <c r="J420" s="136">
        <v>0</v>
      </c>
      <c r="K420" s="136">
        <f t="shared" si="73"/>
        <v>0</v>
      </c>
      <c r="L420" s="136">
        <v>0</v>
      </c>
      <c r="M420" s="136">
        <v>0</v>
      </c>
      <c r="N420" s="136">
        <f t="shared" si="74"/>
        <v>0</v>
      </c>
      <c r="O420" s="135">
        <v>0</v>
      </c>
      <c r="P420" s="135">
        <v>0</v>
      </c>
      <c r="Q420" s="135">
        <v>0</v>
      </c>
      <c r="R420" s="135">
        <v>0</v>
      </c>
      <c r="S420" s="135">
        <f t="shared" si="75"/>
        <v>0</v>
      </c>
      <c r="T420" s="135">
        <f t="shared" si="76"/>
        <v>5615</v>
      </c>
      <c r="U420" s="78">
        <v>0</v>
      </c>
      <c r="V420" s="78">
        <f t="shared" si="77"/>
        <v>5615</v>
      </c>
      <c r="W420" s="79">
        <v>0</v>
      </c>
      <c r="X420" s="78">
        <f t="shared" si="78"/>
        <v>5615</v>
      </c>
    </row>
    <row r="421" spans="1:24" ht="12.75" hidden="1" outlineLevel="1">
      <c r="A421" s="78" t="s">
        <v>353</v>
      </c>
      <c r="C421" s="79" t="s">
        <v>354</v>
      </c>
      <c r="D421" s="79" t="s">
        <v>355</v>
      </c>
      <c r="E421" s="78">
        <v>0</v>
      </c>
      <c r="F421" s="78">
        <v>171550</v>
      </c>
      <c r="G421" s="135">
        <f t="shared" si="72"/>
        <v>171550</v>
      </c>
      <c r="H421" s="136">
        <v>0</v>
      </c>
      <c r="I421" s="136">
        <v>0</v>
      </c>
      <c r="J421" s="136">
        <v>0</v>
      </c>
      <c r="K421" s="136">
        <f t="shared" si="73"/>
        <v>0</v>
      </c>
      <c r="L421" s="136">
        <v>0</v>
      </c>
      <c r="M421" s="136">
        <v>0</v>
      </c>
      <c r="N421" s="136">
        <f t="shared" si="74"/>
        <v>0</v>
      </c>
      <c r="O421" s="135">
        <v>0</v>
      </c>
      <c r="P421" s="135">
        <v>0</v>
      </c>
      <c r="Q421" s="135">
        <v>0</v>
      </c>
      <c r="R421" s="135">
        <v>0</v>
      </c>
      <c r="S421" s="135">
        <f t="shared" si="75"/>
        <v>0</v>
      </c>
      <c r="T421" s="135">
        <f t="shared" si="76"/>
        <v>171550</v>
      </c>
      <c r="U421" s="78">
        <v>0</v>
      </c>
      <c r="V421" s="78">
        <f t="shared" si="77"/>
        <v>171550</v>
      </c>
      <c r="W421" s="79">
        <v>0</v>
      </c>
      <c r="X421" s="78">
        <f t="shared" si="78"/>
        <v>171550</v>
      </c>
    </row>
    <row r="422" spans="1:24" ht="12.75" hidden="1" outlineLevel="1">
      <c r="A422" s="78" t="s">
        <v>356</v>
      </c>
      <c r="C422" s="79" t="s">
        <v>357</v>
      </c>
      <c r="D422" s="79" t="s">
        <v>358</v>
      </c>
      <c r="E422" s="78">
        <v>0</v>
      </c>
      <c r="F422" s="78">
        <v>5000</v>
      </c>
      <c r="G422" s="135">
        <f aca="true" t="shared" si="79" ref="G422:G485">E422+F422</f>
        <v>5000</v>
      </c>
      <c r="H422" s="136">
        <v>0</v>
      </c>
      <c r="I422" s="136">
        <v>0</v>
      </c>
      <c r="J422" s="136">
        <v>0</v>
      </c>
      <c r="K422" s="136">
        <f aca="true" t="shared" si="80" ref="K422:K485">J422+I422</f>
        <v>0</v>
      </c>
      <c r="L422" s="136">
        <v>0</v>
      </c>
      <c r="M422" s="136">
        <v>0</v>
      </c>
      <c r="N422" s="136">
        <f aca="true" t="shared" si="81" ref="N422:N485">L422+M422</f>
        <v>0</v>
      </c>
      <c r="O422" s="135">
        <v>0</v>
      </c>
      <c r="P422" s="135">
        <v>0</v>
      </c>
      <c r="Q422" s="135">
        <v>0</v>
      </c>
      <c r="R422" s="135">
        <v>0</v>
      </c>
      <c r="S422" s="135">
        <f aca="true" t="shared" si="82" ref="S422:S485">O422+P422+Q422+R422</f>
        <v>0</v>
      </c>
      <c r="T422" s="135">
        <f aca="true" t="shared" si="83" ref="T422:T485">G422+H422+K422+N422+S422</f>
        <v>5000</v>
      </c>
      <c r="U422" s="78">
        <v>0</v>
      </c>
      <c r="V422" s="78">
        <f aca="true" t="shared" si="84" ref="V422:V485">T422+U422</f>
        <v>5000</v>
      </c>
      <c r="W422" s="79">
        <v>0</v>
      </c>
      <c r="X422" s="78">
        <f aca="true" t="shared" si="85" ref="X422:X485">V422+W422</f>
        <v>5000</v>
      </c>
    </row>
    <row r="423" spans="1:24" ht="12.75" hidden="1" outlineLevel="1">
      <c r="A423" s="78" t="s">
        <v>359</v>
      </c>
      <c r="C423" s="79" t="s">
        <v>360</v>
      </c>
      <c r="D423" s="79" t="s">
        <v>361</v>
      </c>
      <c r="E423" s="78">
        <v>0</v>
      </c>
      <c r="F423" s="78">
        <v>957814.51</v>
      </c>
      <c r="G423" s="135">
        <f t="shared" si="79"/>
        <v>957814.51</v>
      </c>
      <c r="H423" s="136">
        <v>0</v>
      </c>
      <c r="I423" s="136">
        <v>0</v>
      </c>
      <c r="J423" s="136">
        <v>0</v>
      </c>
      <c r="K423" s="136">
        <f t="shared" si="80"/>
        <v>0</v>
      </c>
      <c r="L423" s="136">
        <v>0</v>
      </c>
      <c r="M423" s="136">
        <v>0</v>
      </c>
      <c r="N423" s="136">
        <f t="shared" si="81"/>
        <v>0</v>
      </c>
      <c r="O423" s="135">
        <v>0</v>
      </c>
      <c r="P423" s="135">
        <v>0</v>
      </c>
      <c r="Q423" s="135">
        <v>0</v>
      </c>
      <c r="R423" s="135">
        <v>0</v>
      </c>
      <c r="S423" s="135">
        <f t="shared" si="82"/>
        <v>0</v>
      </c>
      <c r="T423" s="135">
        <f t="shared" si="83"/>
        <v>957814.51</v>
      </c>
      <c r="U423" s="78">
        <v>0</v>
      </c>
      <c r="V423" s="78">
        <f t="shared" si="84"/>
        <v>957814.51</v>
      </c>
      <c r="W423" s="79">
        <v>0</v>
      </c>
      <c r="X423" s="78">
        <f t="shared" si="85"/>
        <v>957814.51</v>
      </c>
    </row>
    <row r="424" spans="1:24" ht="12.75" hidden="1" outlineLevel="1">
      <c r="A424" s="78" t="s">
        <v>362</v>
      </c>
      <c r="C424" s="79" t="s">
        <v>363</v>
      </c>
      <c r="D424" s="79" t="s">
        <v>364</v>
      </c>
      <c r="E424" s="78">
        <v>0</v>
      </c>
      <c r="F424" s="78">
        <v>123314.76</v>
      </c>
      <c r="G424" s="135">
        <f t="shared" si="79"/>
        <v>123314.76</v>
      </c>
      <c r="H424" s="136">
        <v>0</v>
      </c>
      <c r="I424" s="136">
        <v>0</v>
      </c>
      <c r="J424" s="136">
        <v>0</v>
      </c>
      <c r="K424" s="136">
        <f t="shared" si="80"/>
        <v>0</v>
      </c>
      <c r="L424" s="136">
        <v>0</v>
      </c>
      <c r="M424" s="136">
        <v>0</v>
      </c>
      <c r="N424" s="136">
        <f t="shared" si="81"/>
        <v>0</v>
      </c>
      <c r="O424" s="135">
        <v>0</v>
      </c>
      <c r="P424" s="135">
        <v>0</v>
      </c>
      <c r="Q424" s="135">
        <v>0</v>
      </c>
      <c r="R424" s="135">
        <v>0</v>
      </c>
      <c r="S424" s="135">
        <f t="shared" si="82"/>
        <v>0</v>
      </c>
      <c r="T424" s="135">
        <f t="shared" si="83"/>
        <v>123314.76</v>
      </c>
      <c r="U424" s="78">
        <v>0</v>
      </c>
      <c r="V424" s="78">
        <f t="shared" si="84"/>
        <v>123314.76</v>
      </c>
      <c r="W424" s="79">
        <v>0</v>
      </c>
      <c r="X424" s="78">
        <f t="shared" si="85"/>
        <v>123314.76</v>
      </c>
    </row>
    <row r="425" spans="1:24" ht="12.75" hidden="1" outlineLevel="1">
      <c r="A425" s="78" t="s">
        <v>365</v>
      </c>
      <c r="C425" s="79" t="s">
        <v>366</v>
      </c>
      <c r="D425" s="79" t="s">
        <v>367</v>
      </c>
      <c r="E425" s="78">
        <v>0</v>
      </c>
      <c r="F425" s="78">
        <v>115.5</v>
      </c>
      <c r="G425" s="135">
        <f t="shared" si="79"/>
        <v>115.5</v>
      </c>
      <c r="H425" s="136">
        <v>0</v>
      </c>
      <c r="I425" s="136">
        <v>0</v>
      </c>
      <c r="J425" s="136">
        <v>0</v>
      </c>
      <c r="K425" s="136">
        <f t="shared" si="80"/>
        <v>0</v>
      </c>
      <c r="L425" s="136">
        <v>0</v>
      </c>
      <c r="M425" s="136">
        <v>0</v>
      </c>
      <c r="N425" s="136">
        <f t="shared" si="81"/>
        <v>0</v>
      </c>
      <c r="O425" s="135">
        <v>0</v>
      </c>
      <c r="P425" s="135">
        <v>0</v>
      </c>
      <c r="Q425" s="135">
        <v>0</v>
      </c>
      <c r="R425" s="135">
        <v>0</v>
      </c>
      <c r="S425" s="135">
        <f t="shared" si="82"/>
        <v>0</v>
      </c>
      <c r="T425" s="135">
        <f t="shared" si="83"/>
        <v>115.5</v>
      </c>
      <c r="U425" s="78">
        <v>0</v>
      </c>
      <c r="V425" s="78">
        <f t="shared" si="84"/>
        <v>115.5</v>
      </c>
      <c r="W425" s="79">
        <v>0</v>
      </c>
      <c r="X425" s="78">
        <f t="shared" si="85"/>
        <v>115.5</v>
      </c>
    </row>
    <row r="426" spans="1:24" ht="12.75" hidden="1" outlineLevel="1">
      <c r="A426" s="78" t="s">
        <v>368</v>
      </c>
      <c r="C426" s="79" t="s">
        <v>369</v>
      </c>
      <c r="D426" s="79" t="s">
        <v>370</v>
      </c>
      <c r="E426" s="78">
        <v>0</v>
      </c>
      <c r="F426" s="78">
        <v>25092.76</v>
      </c>
      <c r="G426" s="135">
        <f t="shared" si="79"/>
        <v>25092.76</v>
      </c>
      <c r="H426" s="136">
        <v>8242.73</v>
      </c>
      <c r="I426" s="136">
        <v>0</v>
      </c>
      <c r="J426" s="136">
        <v>0</v>
      </c>
      <c r="K426" s="136">
        <f t="shared" si="80"/>
        <v>0</v>
      </c>
      <c r="L426" s="136">
        <v>0</v>
      </c>
      <c r="M426" s="136">
        <v>0</v>
      </c>
      <c r="N426" s="136">
        <f t="shared" si="81"/>
        <v>0</v>
      </c>
      <c r="O426" s="135">
        <v>0</v>
      </c>
      <c r="P426" s="135">
        <v>0</v>
      </c>
      <c r="Q426" s="135">
        <v>0</v>
      </c>
      <c r="R426" s="135">
        <v>0</v>
      </c>
      <c r="S426" s="135">
        <f t="shared" si="82"/>
        <v>0</v>
      </c>
      <c r="T426" s="135">
        <f t="shared" si="83"/>
        <v>33335.49</v>
      </c>
      <c r="U426" s="78">
        <v>0</v>
      </c>
      <c r="V426" s="78">
        <f t="shared" si="84"/>
        <v>33335.49</v>
      </c>
      <c r="W426" s="79">
        <v>0</v>
      </c>
      <c r="X426" s="78">
        <f t="shared" si="85"/>
        <v>33335.49</v>
      </c>
    </row>
    <row r="427" spans="1:24" ht="12.75" hidden="1" outlineLevel="1">
      <c r="A427" s="78" t="s">
        <v>371</v>
      </c>
      <c r="C427" s="79" t="s">
        <v>372</v>
      </c>
      <c r="D427" s="79" t="s">
        <v>373</v>
      </c>
      <c r="E427" s="78">
        <v>0</v>
      </c>
      <c r="F427" s="78">
        <v>144202.4</v>
      </c>
      <c r="G427" s="135">
        <f t="shared" si="79"/>
        <v>144202.4</v>
      </c>
      <c r="H427" s="136">
        <v>20475.94</v>
      </c>
      <c r="I427" s="136">
        <v>0</v>
      </c>
      <c r="J427" s="136">
        <v>0</v>
      </c>
      <c r="K427" s="136">
        <f t="shared" si="80"/>
        <v>0</v>
      </c>
      <c r="L427" s="136">
        <v>0</v>
      </c>
      <c r="M427" s="136">
        <v>0</v>
      </c>
      <c r="N427" s="136">
        <f t="shared" si="81"/>
        <v>0</v>
      </c>
      <c r="O427" s="135">
        <v>0</v>
      </c>
      <c r="P427" s="135">
        <v>0</v>
      </c>
      <c r="Q427" s="135">
        <v>0</v>
      </c>
      <c r="R427" s="135">
        <v>0</v>
      </c>
      <c r="S427" s="135">
        <f t="shared" si="82"/>
        <v>0</v>
      </c>
      <c r="T427" s="135">
        <f t="shared" si="83"/>
        <v>164678.34</v>
      </c>
      <c r="U427" s="78">
        <v>0</v>
      </c>
      <c r="V427" s="78">
        <f t="shared" si="84"/>
        <v>164678.34</v>
      </c>
      <c r="W427" s="79">
        <v>0</v>
      </c>
      <c r="X427" s="78">
        <f t="shared" si="85"/>
        <v>164678.34</v>
      </c>
    </row>
    <row r="428" spans="1:24" ht="12.75" hidden="1" outlineLevel="1">
      <c r="A428" s="78" t="s">
        <v>374</v>
      </c>
      <c r="C428" s="79" t="s">
        <v>375</v>
      </c>
      <c r="D428" s="79" t="s">
        <v>376</v>
      </c>
      <c r="E428" s="78">
        <v>0</v>
      </c>
      <c r="F428" s="78">
        <v>5758551.32</v>
      </c>
      <c r="G428" s="135">
        <f t="shared" si="79"/>
        <v>5758551.32</v>
      </c>
      <c r="H428" s="136">
        <v>0</v>
      </c>
      <c r="I428" s="136">
        <v>0</v>
      </c>
      <c r="J428" s="136">
        <v>0</v>
      </c>
      <c r="K428" s="136">
        <f t="shared" si="80"/>
        <v>0</v>
      </c>
      <c r="L428" s="136">
        <v>0</v>
      </c>
      <c r="M428" s="136">
        <v>0</v>
      </c>
      <c r="N428" s="136">
        <f t="shared" si="81"/>
        <v>0</v>
      </c>
      <c r="O428" s="135">
        <v>0</v>
      </c>
      <c r="P428" s="135">
        <v>0</v>
      </c>
      <c r="Q428" s="135">
        <v>0</v>
      </c>
      <c r="R428" s="135">
        <v>0</v>
      </c>
      <c r="S428" s="135">
        <f t="shared" si="82"/>
        <v>0</v>
      </c>
      <c r="T428" s="135">
        <f t="shared" si="83"/>
        <v>5758551.32</v>
      </c>
      <c r="U428" s="78">
        <v>0</v>
      </c>
      <c r="V428" s="78">
        <f t="shared" si="84"/>
        <v>5758551.32</v>
      </c>
      <c r="W428" s="79">
        <v>0</v>
      </c>
      <c r="X428" s="78">
        <f t="shared" si="85"/>
        <v>5758551.32</v>
      </c>
    </row>
    <row r="429" spans="1:24" ht="12.75" hidden="1" outlineLevel="1">
      <c r="A429" s="78" t="s">
        <v>377</v>
      </c>
      <c r="C429" s="79" t="s">
        <v>378</v>
      </c>
      <c r="D429" s="79" t="s">
        <v>379</v>
      </c>
      <c r="E429" s="78">
        <v>0</v>
      </c>
      <c r="F429" s="78">
        <v>368.91</v>
      </c>
      <c r="G429" s="135">
        <f t="shared" si="79"/>
        <v>368.91</v>
      </c>
      <c r="H429" s="136">
        <v>0</v>
      </c>
      <c r="I429" s="136">
        <v>0</v>
      </c>
      <c r="J429" s="136">
        <v>0</v>
      </c>
      <c r="K429" s="136">
        <f t="shared" si="80"/>
        <v>0</v>
      </c>
      <c r="L429" s="136">
        <v>0</v>
      </c>
      <c r="M429" s="136">
        <v>0</v>
      </c>
      <c r="N429" s="136">
        <f t="shared" si="81"/>
        <v>0</v>
      </c>
      <c r="O429" s="135">
        <v>0</v>
      </c>
      <c r="P429" s="135">
        <v>0</v>
      </c>
      <c r="Q429" s="135">
        <v>0</v>
      </c>
      <c r="R429" s="135">
        <v>0</v>
      </c>
      <c r="S429" s="135">
        <f t="shared" si="82"/>
        <v>0</v>
      </c>
      <c r="T429" s="135">
        <f t="shared" si="83"/>
        <v>368.91</v>
      </c>
      <c r="U429" s="78">
        <v>0</v>
      </c>
      <c r="V429" s="78">
        <f t="shared" si="84"/>
        <v>368.91</v>
      </c>
      <c r="W429" s="79">
        <v>0</v>
      </c>
      <c r="X429" s="78">
        <f t="shared" si="85"/>
        <v>368.91</v>
      </c>
    </row>
    <row r="430" spans="1:24" ht="12.75" hidden="1" outlineLevel="1">
      <c r="A430" s="78" t="s">
        <v>380</v>
      </c>
      <c r="C430" s="79" t="s">
        <v>381</v>
      </c>
      <c r="D430" s="79" t="s">
        <v>382</v>
      </c>
      <c r="E430" s="78">
        <v>0</v>
      </c>
      <c r="F430" s="78">
        <v>1685306.93</v>
      </c>
      <c r="G430" s="135">
        <f t="shared" si="79"/>
        <v>1685306.93</v>
      </c>
      <c r="H430" s="136">
        <v>587270.74</v>
      </c>
      <c r="I430" s="136">
        <v>0</v>
      </c>
      <c r="J430" s="136">
        <v>0</v>
      </c>
      <c r="K430" s="136">
        <f t="shared" si="80"/>
        <v>0</v>
      </c>
      <c r="L430" s="136">
        <v>0</v>
      </c>
      <c r="M430" s="136">
        <v>0</v>
      </c>
      <c r="N430" s="136">
        <f t="shared" si="81"/>
        <v>0</v>
      </c>
      <c r="O430" s="135">
        <v>750</v>
      </c>
      <c r="P430" s="135">
        <v>0</v>
      </c>
      <c r="Q430" s="135">
        <v>0</v>
      </c>
      <c r="R430" s="135">
        <v>0</v>
      </c>
      <c r="S430" s="135">
        <f t="shared" si="82"/>
        <v>750</v>
      </c>
      <c r="T430" s="135">
        <f t="shared" si="83"/>
        <v>2273327.67</v>
      </c>
      <c r="U430" s="78">
        <v>0</v>
      </c>
      <c r="V430" s="78">
        <f t="shared" si="84"/>
        <v>2273327.67</v>
      </c>
      <c r="W430" s="79">
        <v>239038.48</v>
      </c>
      <c r="X430" s="78">
        <f t="shared" si="85"/>
        <v>2512366.15</v>
      </c>
    </row>
    <row r="431" spans="1:24" ht="12.75" hidden="1" outlineLevel="1">
      <c r="A431" s="78" t="s">
        <v>383</v>
      </c>
      <c r="C431" s="79" t="s">
        <v>384</v>
      </c>
      <c r="D431" s="79" t="s">
        <v>385</v>
      </c>
      <c r="E431" s="78">
        <v>0</v>
      </c>
      <c r="F431" s="78">
        <v>11209.47</v>
      </c>
      <c r="G431" s="135">
        <f t="shared" si="79"/>
        <v>11209.47</v>
      </c>
      <c r="H431" s="136">
        <v>15462.75</v>
      </c>
      <c r="I431" s="136">
        <v>0</v>
      </c>
      <c r="J431" s="136">
        <v>0</v>
      </c>
      <c r="K431" s="136">
        <f t="shared" si="80"/>
        <v>0</v>
      </c>
      <c r="L431" s="136">
        <v>0</v>
      </c>
      <c r="M431" s="136">
        <v>0</v>
      </c>
      <c r="N431" s="136">
        <f t="shared" si="81"/>
        <v>0</v>
      </c>
      <c r="O431" s="135">
        <v>0</v>
      </c>
      <c r="P431" s="135">
        <v>0</v>
      </c>
      <c r="Q431" s="135">
        <v>0</v>
      </c>
      <c r="R431" s="135">
        <v>0</v>
      </c>
      <c r="S431" s="135">
        <f t="shared" si="82"/>
        <v>0</v>
      </c>
      <c r="T431" s="135">
        <f t="shared" si="83"/>
        <v>26672.22</v>
      </c>
      <c r="U431" s="78">
        <v>0</v>
      </c>
      <c r="V431" s="78">
        <f t="shared" si="84"/>
        <v>26672.22</v>
      </c>
      <c r="W431" s="79">
        <v>0</v>
      </c>
      <c r="X431" s="78">
        <f t="shared" si="85"/>
        <v>26672.22</v>
      </c>
    </row>
    <row r="432" spans="1:24" ht="12.75" hidden="1" outlineLevel="1">
      <c r="A432" s="78" t="s">
        <v>386</v>
      </c>
      <c r="C432" s="79" t="s">
        <v>387</v>
      </c>
      <c r="D432" s="79" t="s">
        <v>388</v>
      </c>
      <c r="E432" s="78">
        <v>0</v>
      </c>
      <c r="F432" s="78">
        <v>-8397.15</v>
      </c>
      <c r="G432" s="135">
        <f t="shared" si="79"/>
        <v>-8397.15</v>
      </c>
      <c r="H432" s="136">
        <v>2815.81</v>
      </c>
      <c r="I432" s="136">
        <v>0</v>
      </c>
      <c r="J432" s="136">
        <v>0</v>
      </c>
      <c r="K432" s="136">
        <f t="shared" si="80"/>
        <v>0</v>
      </c>
      <c r="L432" s="136">
        <v>0</v>
      </c>
      <c r="M432" s="136">
        <v>0</v>
      </c>
      <c r="N432" s="136">
        <f t="shared" si="81"/>
        <v>0</v>
      </c>
      <c r="O432" s="135">
        <v>0</v>
      </c>
      <c r="P432" s="135">
        <v>0</v>
      </c>
      <c r="Q432" s="135">
        <v>0</v>
      </c>
      <c r="R432" s="135">
        <v>0</v>
      </c>
      <c r="S432" s="135">
        <f t="shared" si="82"/>
        <v>0</v>
      </c>
      <c r="T432" s="135">
        <f t="shared" si="83"/>
        <v>-5581.34</v>
      </c>
      <c r="U432" s="78">
        <v>0</v>
      </c>
      <c r="V432" s="78">
        <f t="shared" si="84"/>
        <v>-5581.34</v>
      </c>
      <c r="W432" s="79">
        <v>0</v>
      </c>
      <c r="X432" s="78">
        <f t="shared" si="85"/>
        <v>-5581.34</v>
      </c>
    </row>
    <row r="433" spans="1:24" ht="12.75" hidden="1" outlineLevel="1">
      <c r="A433" s="78" t="s">
        <v>389</v>
      </c>
      <c r="C433" s="79" t="s">
        <v>390</v>
      </c>
      <c r="D433" s="79" t="s">
        <v>391</v>
      </c>
      <c r="E433" s="78">
        <v>0</v>
      </c>
      <c r="F433" s="78">
        <v>-751.92</v>
      </c>
      <c r="G433" s="135">
        <f t="shared" si="79"/>
        <v>-751.92</v>
      </c>
      <c r="H433" s="136">
        <v>1360.81</v>
      </c>
      <c r="I433" s="136">
        <v>0</v>
      </c>
      <c r="J433" s="136">
        <v>0</v>
      </c>
      <c r="K433" s="136">
        <f t="shared" si="80"/>
        <v>0</v>
      </c>
      <c r="L433" s="136">
        <v>0</v>
      </c>
      <c r="M433" s="136">
        <v>0</v>
      </c>
      <c r="N433" s="136">
        <f t="shared" si="81"/>
        <v>0</v>
      </c>
      <c r="O433" s="135">
        <v>0</v>
      </c>
      <c r="P433" s="135">
        <v>0</v>
      </c>
      <c r="Q433" s="135">
        <v>0</v>
      </c>
      <c r="R433" s="135">
        <v>0</v>
      </c>
      <c r="S433" s="135">
        <f t="shared" si="82"/>
        <v>0</v>
      </c>
      <c r="T433" s="135">
        <f t="shared" si="83"/>
        <v>608.89</v>
      </c>
      <c r="U433" s="78">
        <v>0</v>
      </c>
      <c r="V433" s="78">
        <f t="shared" si="84"/>
        <v>608.89</v>
      </c>
      <c r="W433" s="79">
        <v>0</v>
      </c>
      <c r="X433" s="78">
        <f t="shared" si="85"/>
        <v>608.89</v>
      </c>
    </row>
    <row r="434" spans="1:24" ht="12.75" hidden="1" outlineLevel="1">
      <c r="A434" s="78" t="s">
        <v>392</v>
      </c>
      <c r="C434" s="79" t="s">
        <v>393</v>
      </c>
      <c r="D434" s="79" t="s">
        <v>394</v>
      </c>
      <c r="E434" s="78">
        <v>0</v>
      </c>
      <c r="F434" s="78">
        <v>-872.3</v>
      </c>
      <c r="G434" s="135">
        <f t="shared" si="79"/>
        <v>-872.3</v>
      </c>
      <c r="H434" s="136">
        <v>6760.78</v>
      </c>
      <c r="I434" s="136">
        <v>0</v>
      </c>
      <c r="J434" s="136">
        <v>0</v>
      </c>
      <c r="K434" s="136">
        <f t="shared" si="80"/>
        <v>0</v>
      </c>
      <c r="L434" s="136">
        <v>0</v>
      </c>
      <c r="M434" s="136">
        <v>0</v>
      </c>
      <c r="N434" s="136">
        <f t="shared" si="81"/>
        <v>0</v>
      </c>
      <c r="O434" s="135">
        <v>0</v>
      </c>
      <c r="P434" s="135">
        <v>0</v>
      </c>
      <c r="Q434" s="135">
        <v>0</v>
      </c>
      <c r="R434" s="135">
        <v>0</v>
      </c>
      <c r="S434" s="135">
        <f t="shared" si="82"/>
        <v>0</v>
      </c>
      <c r="T434" s="135">
        <f t="shared" si="83"/>
        <v>5888.48</v>
      </c>
      <c r="U434" s="78">
        <v>0</v>
      </c>
      <c r="V434" s="78">
        <f t="shared" si="84"/>
        <v>5888.48</v>
      </c>
      <c r="W434" s="79">
        <v>0</v>
      </c>
      <c r="X434" s="78">
        <f t="shared" si="85"/>
        <v>5888.48</v>
      </c>
    </row>
    <row r="435" spans="1:24" ht="12.75" hidden="1" outlineLevel="1">
      <c r="A435" s="78" t="s">
        <v>395</v>
      </c>
      <c r="C435" s="79" t="s">
        <v>396</v>
      </c>
      <c r="D435" s="79" t="s">
        <v>397</v>
      </c>
      <c r="E435" s="78">
        <v>0</v>
      </c>
      <c r="F435" s="78">
        <v>336.87</v>
      </c>
      <c r="G435" s="135">
        <f t="shared" si="79"/>
        <v>336.87</v>
      </c>
      <c r="H435" s="136">
        <v>0</v>
      </c>
      <c r="I435" s="136">
        <v>0</v>
      </c>
      <c r="J435" s="136">
        <v>0</v>
      </c>
      <c r="K435" s="136">
        <f t="shared" si="80"/>
        <v>0</v>
      </c>
      <c r="L435" s="136">
        <v>0</v>
      </c>
      <c r="M435" s="136">
        <v>0</v>
      </c>
      <c r="N435" s="136">
        <f t="shared" si="81"/>
        <v>0</v>
      </c>
      <c r="O435" s="135">
        <v>0</v>
      </c>
      <c r="P435" s="135">
        <v>0</v>
      </c>
      <c r="Q435" s="135">
        <v>0</v>
      </c>
      <c r="R435" s="135">
        <v>0</v>
      </c>
      <c r="S435" s="135">
        <f t="shared" si="82"/>
        <v>0</v>
      </c>
      <c r="T435" s="135">
        <f t="shared" si="83"/>
        <v>336.87</v>
      </c>
      <c r="U435" s="78">
        <v>0</v>
      </c>
      <c r="V435" s="78">
        <f t="shared" si="84"/>
        <v>336.87</v>
      </c>
      <c r="W435" s="79">
        <v>0</v>
      </c>
      <c r="X435" s="78">
        <f t="shared" si="85"/>
        <v>336.87</v>
      </c>
    </row>
    <row r="436" spans="1:24" ht="12.75" hidden="1" outlineLevel="1">
      <c r="A436" s="78" t="s">
        <v>398</v>
      </c>
      <c r="C436" s="79" t="s">
        <v>399</v>
      </c>
      <c r="D436" s="79" t="s">
        <v>400</v>
      </c>
      <c r="E436" s="78">
        <v>0</v>
      </c>
      <c r="F436" s="78">
        <v>236.25</v>
      </c>
      <c r="G436" s="135">
        <f t="shared" si="79"/>
        <v>236.25</v>
      </c>
      <c r="H436" s="136">
        <v>0</v>
      </c>
      <c r="I436" s="136">
        <v>0</v>
      </c>
      <c r="J436" s="136">
        <v>0</v>
      </c>
      <c r="K436" s="136">
        <f t="shared" si="80"/>
        <v>0</v>
      </c>
      <c r="L436" s="136">
        <v>0</v>
      </c>
      <c r="M436" s="136">
        <v>0</v>
      </c>
      <c r="N436" s="136">
        <f t="shared" si="81"/>
        <v>0</v>
      </c>
      <c r="O436" s="135">
        <v>0</v>
      </c>
      <c r="P436" s="135">
        <v>0</v>
      </c>
      <c r="Q436" s="135">
        <v>0</v>
      </c>
      <c r="R436" s="135">
        <v>0</v>
      </c>
      <c r="S436" s="135">
        <f t="shared" si="82"/>
        <v>0</v>
      </c>
      <c r="T436" s="135">
        <f t="shared" si="83"/>
        <v>236.25</v>
      </c>
      <c r="U436" s="78">
        <v>0</v>
      </c>
      <c r="V436" s="78">
        <f t="shared" si="84"/>
        <v>236.25</v>
      </c>
      <c r="W436" s="79">
        <v>0</v>
      </c>
      <c r="X436" s="78">
        <f t="shared" si="85"/>
        <v>236.25</v>
      </c>
    </row>
    <row r="437" spans="1:24" ht="12.75" hidden="1" outlineLevel="1">
      <c r="A437" s="78" t="s">
        <v>401</v>
      </c>
      <c r="C437" s="79" t="s">
        <v>402</v>
      </c>
      <c r="D437" s="79" t="s">
        <v>403</v>
      </c>
      <c r="E437" s="78">
        <v>0</v>
      </c>
      <c r="F437" s="78">
        <v>350.87</v>
      </c>
      <c r="G437" s="135">
        <f t="shared" si="79"/>
        <v>350.87</v>
      </c>
      <c r="H437" s="136">
        <v>0</v>
      </c>
      <c r="I437" s="136">
        <v>0</v>
      </c>
      <c r="J437" s="136">
        <v>0</v>
      </c>
      <c r="K437" s="136">
        <f t="shared" si="80"/>
        <v>0</v>
      </c>
      <c r="L437" s="136">
        <v>0</v>
      </c>
      <c r="M437" s="136">
        <v>0</v>
      </c>
      <c r="N437" s="136">
        <f t="shared" si="81"/>
        <v>0</v>
      </c>
      <c r="O437" s="135">
        <v>0</v>
      </c>
      <c r="P437" s="135">
        <v>0</v>
      </c>
      <c r="Q437" s="135">
        <v>0</v>
      </c>
      <c r="R437" s="135">
        <v>0</v>
      </c>
      <c r="S437" s="135">
        <f t="shared" si="82"/>
        <v>0</v>
      </c>
      <c r="T437" s="135">
        <f t="shared" si="83"/>
        <v>350.87</v>
      </c>
      <c r="U437" s="78">
        <v>0</v>
      </c>
      <c r="V437" s="78">
        <f t="shared" si="84"/>
        <v>350.87</v>
      </c>
      <c r="W437" s="79">
        <v>0</v>
      </c>
      <c r="X437" s="78">
        <f t="shared" si="85"/>
        <v>350.87</v>
      </c>
    </row>
    <row r="438" spans="1:24" ht="12.75" hidden="1" outlineLevel="1">
      <c r="A438" s="78" t="s">
        <v>404</v>
      </c>
      <c r="C438" s="79" t="s">
        <v>405</v>
      </c>
      <c r="D438" s="79" t="s">
        <v>406</v>
      </c>
      <c r="E438" s="78">
        <v>0</v>
      </c>
      <c r="F438" s="78">
        <v>-0.14</v>
      </c>
      <c r="G438" s="135">
        <f t="shared" si="79"/>
        <v>-0.14</v>
      </c>
      <c r="H438" s="136">
        <v>0</v>
      </c>
      <c r="I438" s="136">
        <v>0</v>
      </c>
      <c r="J438" s="136">
        <v>0</v>
      </c>
      <c r="K438" s="136">
        <f t="shared" si="80"/>
        <v>0</v>
      </c>
      <c r="L438" s="136">
        <v>0</v>
      </c>
      <c r="M438" s="136">
        <v>0</v>
      </c>
      <c r="N438" s="136">
        <f t="shared" si="81"/>
        <v>0</v>
      </c>
      <c r="O438" s="135">
        <v>0</v>
      </c>
      <c r="P438" s="135">
        <v>0</v>
      </c>
      <c r="Q438" s="135">
        <v>0</v>
      </c>
      <c r="R438" s="135">
        <v>0</v>
      </c>
      <c r="S438" s="135">
        <f t="shared" si="82"/>
        <v>0</v>
      </c>
      <c r="T438" s="135">
        <f t="shared" si="83"/>
        <v>-0.14</v>
      </c>
      <c r="U438" s="78">
        <v>0</v>
      </c>
      <c r="V438" s="78">
        <f t="shared" si="84"/>
        <v>-0.14</v>
      </c>
      <c r="W438" s="79">
        <v>0</v>
      </c>
      <c r="X438" s="78">
        <f t="shared" si="85"/>
        <v>-0.14</v>
      </c>
    </row>
    <row r="439" spans="1:24" ht="12.75" hidden="1" outlineLevel="1">
      <c r="A439" s="78" t="s">
        <v>407</v>
      </c>
      <c r="C439" s="79" t="s">
        <v>408</v>
      </c>
      <c r="D439" s="79" t="s">
        <v>409</v>
      </c>
      <c r="E439" s="78">
        <v>0</v>
      </c>
      <c r="F439" s="78">
        <v>208.48</v>
      </c>
      <c r="G439" s="135">
        <f t="shared" si="79"/>
        <v>208.48</v>
      </c>
      <c r="H439" s="136">
        <v>0</v>
      </c>
      <c r="I439" s="136">
        <v>0</v>
      </c>
      <c r="J439" s="136">
        <v>0</v>
      </c>
      <c r="K439" s="136">
        <f t="shared" si="80"/>
        <v>0</v>
      </c>
      <c r="L439" s="136">
        <v>0</v>
      </c>
      <c r="M439" s="136">
        <v>0</v>
      </c>
      <c r="N439" s="136">
        <f t="shared" si="81"/>
        <v>0</v>
      </c>
      <c r="O439" s="135">
        <v>0</v>
      </c>
      <c r="P439" s="135">
        <v>0</v>
      </c>
      <c r="Q439" s="135">
        <v>0</v>
      </c>
      <c r="R439" s="135">
        <v>0</v>
      </c>
      <c r="S439" s="135">
        <f t="shared" si="82"/>
        <v>0</v>
      </c>
      <c r="T439" s="135">
        <f t="shared" si="83"/>
        <v>208.48</v>
      </c>
      <c r="U439" s="78">
        <v>0</v>
      </c>
      <c r="V439" s="78">
        <f t="shared" si="84"/>
        <v>208.48</v>
      </c>
      <c r="W439" s="79">
        <v>0</v>
      </c>
      <c r="X439" s="78">
        <f t="shared" si="85"/>
        <v>208.48</v>
      </c>
    </row>
    <row r="440" spans="1:24" ht="12.75" hidden="1" outlineLevel="1">
      <c r="A440" s="78" t="s">
        <v>410</v>
      </c>
      <c r="C440" s="79" t="s">
        <v>411</v>
      </c>
      <c r="D440" s="79" t="s">
        <v>412</v>
      </c>
      <c r="E440" s="78">
        <v>0</v>
      </c>
      <c r="F440" s="78">
        <v>2117.16</v>
      </c>
      <c r="G440" s="135">
        <f t="shared" si="79"/>
        <v>2117.16</v>
      </c>
      <c r="H440" s="136">
        <v>0</v>
      </c>
      <c r="I440" s="136">
        <v>0</v>
      </c>
      <c r="J440" s="136">
        <v>0</v>
      </c>
      <c r="K440" s="136">
        <f t="shared" si="80"/>
        <v>0</v>
      </c>
      <c r="L440" s="136">
        <v>0</v>
      </c>
      <c r="M440" s="136">
        <v>0</v>
      </c>
      <c r="N440" s="136">
        <f t="shared" si="81"/>
        <v>0</v>
      </c>
      <c r="O440" s="135">
        <v>0</v>
      </c>
      <c r="P440" s="135">
        <v>0</v>
      </c>
      <c r="Q440" s="135">
        <v>0</v>
      </c>
      <c r="R440" s="135">
        <v>0</v>
      </c>
      <c r="S440" s="135">
        <f t="shared" si="82"/>
        <v>0</v>
      </c>
      <c r="T440" s="135">
        <f t="shared" si="83"/>
        <v>2117.16</v>
      </c>
      <c r="U440" s="78">
        <v>0</v>
      </c>
      <c r="V440" s="78">
        <f t="shared" si="84"/>
        <v>2117.16</v>
      </c>
      <c r="W440" s="79">
        <v>0</v>
      </c>
      <c r="X440" s="78">
        <f t="shared" si="85"/>
        <v>2117.16</v>
      </c>
    </row>
    <row r="441" spans="1:24" ht="12.75" hidden="1" outlineLevel="1">
      <c r="A441" s="78" t="s">
        <v>413</v>
      </c>
      <c r="C441" s="79" t="s">
        <v>414</v>
      </c>
      <c r="D441" s="79" t="s">
        <v>415</v>
      </c>
      <c r="E441" s="78">
        <v>0</v>
      </c>
      <c r="F441" s="78">
        <v>155425.28</v>
      </c>
      <c r="G441" s="135">
        <f t="shared" si="79"/>
        <v>155425.28</v>
      </c>
      <c r="H441" s="136">
        <v>0</v>
      </c>
      <c r="I441" s="136">
        <v>0</v>
      </c>
      <c r="J441" s="136">
        <v>0</v>
      </c>
      <c r="K441" s="136">
        <f t="shared" si="80"/>
        <v>0</v>
      </c>
      <c r="L441" s="136">
        <v>0</v>
      </c>
      <c r="M441" s="136">
        <v>0</v>
      </c>
      <c r="N441" s="136">
        <f t="shared" si="81"/>
        <v>0</v>
      </c>
      <c r="O441" s="135">
        <v>0</v>
      </c>
      <c r="P441" s="135">
        <v>0</v>
      </c>
      <c r="Q441" s="135">
        <v>0</v>
      </c>
      <c r="R441" s="135">
        <v>0</v>
      </c>
      <c r="S441" s="135">
        <f t="shared" si="82"/>
        <v>0</v>
      </c>
      <c r="T441" s="135">
        <f t="shared" si="83"/>
        <v>155425.28</v>
      </c>
      <c r="U441" s="78">
        <v>0</v>
      </c>
      <c r="V441" s="78">
        <f t="shared" si="84"/>
        <v>155425.28</v>
      </c>
      <c r="W441" s="79">
        <v>0</v>
      </c>
      <c r="X441" s="78">
        <f t="shared" si="85"/>
        <v>155425.28</v>
      </c>
    </row>
    <row r="442" spans="1:24" ht="12.75" hidden="1" outlineLevel="1">
      <c r="A442" s="78" t="s">
        <v>416</v>
      </c>
      <c r="C442" s="79" t="s">
        <v>417</v>
      </c>
      <c r="D442" s="79" t="s">
        <v>418</v>
      </c>
      <c r="E442" s="78">
        <v>0</v>
      </c>
      <c r="F442" s="78">
        <v>341619.56</v>
      </c>
      <c r="G442" s="135">
        <f t="shared" si="79"/>
        <v>341619.56</v>
      </c>
      <c r="H442" s="136">
        <v>3770822.54</v>
      </c>
      <c r="I442" s="136">
        <v>0</v>
      </c>
      <c r="J442" s="136">
        <v>0</v>
      </c>
      <c r="K442" s="136">
        <f t="shared" si="80"/>
        <v>0</v>
      </c>
      <c r="L442" s="136">
        <v>0</v>
      </c>
      <c r="M442" s="136">
        <v>0</v>
      </c>
      <c r="N442" s="136">
        <f t="shared" si="81"/>
        <v>0</v>
      </c>
      <c r="O442" s="135">
        <v>0</v>
      </c>
      <c r="P442" s="135">
        <v>0</v>
      </c>
      <c r="Q442" s="135">
        <v>0</v>
      </c>
      <c r="R442" s="135">
        <v>0</v>
      </c>
      <c r="S442" s="135">
        <f t="shared" si="82"/>
        <v>0</v>
      </c>
      <c r="T442" s="135">
        <f t="shared" si="83"/>
        <v>4112442.1</v>
      </c>
      <c r="U442" s="78">
        <v>0</v>
      </c>
      <c r="V442" s="78">
        <f t="shared" si="84"/>
        <v>4112442.1</v>
      </c>
      <c r="W442" s="79">
        <v>0</v>
      </c>
      <c r="X442" s="78">
        <f t="shared" si="85"/>
        <v>4112442.1</v>
      </c>
    </row>
    <row r="443" spans="1:24" ht="12.75" hidden="1" outlineLevel="1">
      <c r="A443" s="78" t="s">
        <v>419</v>
      </c>
      <c r="C443" s="79" t="s">
        <v>420</v>
      </c>
      <c r="D443" s="79" t="s">
        <v>421</v>
      </c>
      <c r="E443" s="78">
        <v>0</v>
      </c>
      <c r="F443" s="78">
        <v>29.47</v>
      </c>
      <c r="G443" s="135">
        <f t="shared" si="79"/>
        <v>29.47</v>
      </c>
      <c r="H443" s="136">
        <v>0</v>
      </c>
      <c r="I443" s="136">
        <v>0</v>
      </c>
      <c r="J443" s="136">
        <v>0</v>
      </c>
      <c r="K443" s="136">
        <f t="shared" si="80"/>
        <v>0</v>
      </c>
      <c r="L443" s="136">
        <v>0</v>
      </c>
      <c r="M443" s="136">
        <v>0</v>
      </c>
      <c r="N443" s="136">
        <f t="shared" si="81"/>
        <v>0</v>
      </c>
      <c r="O443" s="135">
        <v>0</v>
      </c>
      <c r="P443" s="135">
        <v>0</v>
      </c>
      <c r="Q443" s="135">
        <v>0</v>
      </c>
      <c r="R443" s="135">
        <v>0</v>
      </c>
      <c r="S443" s="135">
        <f t="shared" si="82"/>
        <v>0</v>
      </c>
      <c r="T443" s="135">
        <f t="shared" si="83"/>
        <v>29.47</v>
      </c>
      <c r="U443" s="78">
        <v>0</v>
      </c>
      <c r="V443" s="78">
        <f t="shared" si="84"/>
        <v>29.47</v>
      </c>
      <c r="W443" s="79">
        <v>0</v>
      </c>
      <c r="X443" s="78">
        <f t="shared" si="85"/>
        <v>29.47</v>
      </c>
    </row>
    <row r="444" spans="1:24" ht="12.75" hidden="1" outlineLevel="1">
      <c r="A444" s="78" t="s">
        <v>422</v>
      </c>
      <c r="C444" s="79" t="s">
        <v>423</v>
      </c>
      <c r="D444" s="79" t="s">
        <v>424</v>
      </c>
      <c r="E444" s="78">
        <v>0</v>
      </c>
      <c r="F444" s="78">
        <v>1250</v>
      </c>
      <c r="G444" s="135">
        <f t="shared" si="79"/>
        <v>1250</v>
      </c>
      <c r="H444" s="136">
        <v>242.3</v>
      </c>
      <c r="I444" s="136">
        <v>0</v>
      </c>
      <c r="J444" s="136">
        <v>0</v>
      </c>
      <c r="K444" s="136">
        <f t="shared" si="80"/>
        <v>0</v>
      </c>
      <c r="L444" s="136">
        <v>0</v>
      </c>
      <c r="M444" s="136">
        <v>0</v>
      </c>
      <c r="N444" s="136">
        <f t="shared" si="81"/>
        <v>0</v>
      </c>
      <c r="O444" s="135">
        <v>0</v>
      </c>
      <c r="P444" s="135">
        <v>0</v>
      </c>
      <c r="Q444" s="135">
        <v>0</v>
      </c>
      <c r="R444" s="135">
        <v>0</v>
      </c>
      <c r="S444" s="135">
        <f t="shared" si="82"/>
        <v>0</v>
      </c>
      <c r="T444" s="135">
        <f t="shared" si="83"/>
        <v>1492.3</v>
      </c>
      <c r="U444" s="78">
        <v>0</v>
      </c>
      <c r="V444" s="78">
        <f t="shared" si="84"/>
        <v>1492.3</v>
      </c>
      <c r="W444" s="79">
        <v>0</v>
      </c>
      <c r="X444" s="78">
        <f t="shared" si="85"/>
        <v>1492.3</v>
      </c>
    </row>
    <row r="445" spans="1:24" ht="12.75" hidden="1" outlineLevel="1">
      <c r="A445" s="78" t="s">
        <v>425</v>
      </c>
      <c r="C445" s="79" t="s">
        <v>426</v>
      </c>
      <c r="D445" s="79" t="s">
        <v>427</v>
      </c>
      <c r="E445" s="78">
        <v>0</v>
      </c>
      <c r="F445" s="78">
        <v>477152.92</v>
      </c>
      <c r="G445" s="135">
        <f t="shared" si="79"/>
        <v>477152.92</v>
      </c>
      <c r="H445" s="136">
        <v>17427425.73</v>
      </c>
      <c r="I445" s="136">
        <v>0</v>
      </c>
      <c r="J445" s="136">
        <v>0</v>
      </c>
      <c r="K445" s="136">
        <f t="shared" si="80"/>
        <v>0</v>
      </c>
      <c r="L445" s="136">
        <v>0</v>
      </c>
      <c r="M445" s="136">
        <v>0</v>
      </c>
      <c r="N445" s="136">
        <f t="shared" si="81"/>
        <v>0</v>
      </c>
      <c r="O445" s="135">
        <v>0</v>
      </c>
      <c r="P445" s="135">
        <v>0</v>
      </c>
      <c r="Q445" s="135">
        <v>0</v>
      </c>
      <c r="R445" s="135">
        <v>0</v>
      </c>
      <c r="S445" s="135">
        <f t="shared" si="82"/>
        <v>0</v>
      </c>
      <c r="T445" s="135">
        <f t="shared" si="83"/>
        <v>17904578.650000002</v>
      </c>
      <c r="U445" s="78">
        <v>0</v>
      </c>
      <c r="V445" s="78">
        <f t="shared" si="84"/>
        <v>17904578.650000002</v>
      </c>
      <c r="W445" s="79">
        <v>0</v>
      </c>
      <c r="X445" s="78">
        <f t="shared" si="85"/>
        <v>17904578.650000002</v>
      </c>
    </row>
    <row r="446" spans="1:24" ht="12.75" hidden="1" outlineLevel="1">
      <c r="A446" s="78" t="s">
        <v>428</v>
      </c>
      <c r="C446" s="79" t="s">
        <v>429</v>
      </c>
      <c r="D446" s="79" t="s">
        <v>430</v>
      </c>
      <c r="E446" s="78">
        <v>0</v>
      </c>
      <c r="F446" s="78">
        <v>0</v>
      </c>
      <c r="G446" s="135">
        <f t="shared" si="79"/>
        <v>0</v>
      </c>
      <c r="H446" s="136">
        <v>1001.87</v>
      </c>
      <c r="I446" s="136">
        <v>0</v>
      </c>
      <c r="J446" s="136">
        <v>0</v>
      </c>
      <c r="K446" s="136">
        <f t="shared" si="80"/>
        <v>0</v>
      </c>
      <c r="L446" s="136">
        <v>0</v>
      </c>
      <c r="M446" s="136">
        <v>0</v>
      </c>
      <c r="N446" s="136">
        <f t="shared" si="81"/>
        <v>0</v>
      </c>
      <c r="O446" s="135">
        <v>0</v>
      </c>
      <c r="P446" s="135">
        <v>0</v>
      </c>
      <c r="Q446" s="135">
        <v>0</v>
      </c>
      <c r="R446" s="135">
        <v>0</v>
      </c>
      <c r="S446" s="135">
        <f t="shared" si="82"/>
        <v>0</v>
      </c>
      <c r="T446" s="135">
        <f t="shared" si="83"/>
        <v>1001.87</v>
      </c>
      <c r="U446" s="78">
        <v>0</v>
      </c>
      <c r="V446" s="78">
        <f t="shared" si="84"/>
        <v>1001.87</v>
      </c>
      <c r="W446" s="79">
        <v>0</v>
      </c>
      <c r="X446" s="78">
        <f t="shared" si="85"/>
        <v>1001.87</v>
      </c>
    </row>
    <row r="447" spans="1:24" ht="12.75" hidden="1" outlineLevel="1">
      <c r="A447" s="78" t="s">
        <v>431</v>
      </c>
      <c r="C447" s="79" t="s">
        <v>432</v>
      </c>
      <c r="D447" s="79" t="s">
        <v>433</v>
      </c>
      <c r="E447" s="78">
        <v>0</v>
      </c>
      <c r="F447" s="78">
        <v>1388812.72</v>
      </c>
      <c r="G447" s="135">
        <f t="shared" si="79"/>
        <v>1388812.72</v>
      </c>
      <c r="H447" s="136">
        <v>44747.5</v>
      </c>
      <c r="I447" s="136">
        <v>0</v>
      </c>
      <c r="J447" s="136">
        <v>0</v>
      </c>
      <c r="K447" s="136">
        <f t="shared" si="80"/>
        <v>0</v>
      </c>
      <c r="L447" s="136">
        <v>0</v>
      </c>
      <c r="M447" s="136">
        <v>0</v>
      </c>
      <c r="N447" s="136">
        <f t="shared" si="81"/>
        <v>0</v>
      </c>
      <c r="O447" s="135">
        <v>0</v>
      </c>
      <c r="P447" s="135">
        <v>0</v>
      </c>
      <c r="Q447" s="135">
        <v>0</v>
      </c>
      <c r="R447" s="135">
        <v>0</v>
      </c>
      <c r="S447" s="135">
        <f t="shared" si="82"/>
        <v>0</v>
      </c>
      <c r="T447" s="135">
        <f t="shared" si="83"/>
        <v>1433560.22</v>
      </c>
      <c r="U447" s="78">
        <v>0</v>
      </c>
      <c r="V447" s="78">
        <f t="shared" si="84"/>
        <v>1433560.22</v>
      </c>
      <c r="W447" s="79">
        <v>1243.53</v>
      </c>
      <c r="X447" s="78">
        <f t="shared" si="85"/>
        <v>1434803.75</v>
      </c>
    </row>
    <row r="448" spans="1:24" ht="12.75" hidden="1" outlineLevel="1">
      <c r="A448" s="78" t="s">
        <v>434</v>
      </c>
      <c r="C448" s="79" t="s">
        <v>435</v>
      </c>
      <c r="D448" s="79" t="s">
        <v>436</v>
      </c>
      <c r="E448" s="78">
        <v>0</v>
      </c>
      <c r="F448" s="78">
        <v>11442044.620000001</v>
      </c>
      <c r="G448" s="135">
        <f t="shared" si="79"/>
        <v>11442044.620000001</v>
      </c>
      <c r="H448" s="136">
        <v>1004554.46</v>
      </c>
      <c r="I448" s="136">
        <v>0</v>
      </c>
      <c r="J448" s="136">
        <v>0</v>
      </c>
      <c r="K448" s="136">
        <f t="shared" si="80"/>
        <v>0</v>
      </c>
      <c r="L448" s="136">
        <v>0</v>
      </c>
      <c r="M448" s="136">
        <v>0</v>
      </c>
      <c r="N448" s="136">
        <f t="shared" si="81"/>
        <v>0</v>
      </c>
      <c r="O448" s="135">
        <v>1035837.97</v>
      </c>
      <c r="P448" s="135">
        <v>5622.55</v>
      </c>
      <c r="Q448" s="135">
        <v>0</v>
      </c>
      <c r="R448" s="135">
        <v>0</v>
      </c>
      <c r="S448" s="135">
        <f t="shared" si="82"/>
        <v>1041460.52</v>
      </c>
      <c r="T448" s="135">
        <f t="shared" si="83"/>
        <v>13488059.600000001</v>
      </c>
      <c r="U448" s="78">
        <v>0</v>
      </c>
      <c r="V448" s="78">
        <f t="shared" si="84"/>
        <v>13488059.600000001</v>
      </c>
      <c r="W448" s="79">
        <v>50907.61</v>
      </c>
      <c r="X448" s="78">
        <f t="shared" si="85"/>
        <v>13538967.21</v>
      </c>
    </row>
    <row r="449" spans="1:24" ht="12.75" hidden="1" outlineLevel="1">
      <c r="A449" s="78" t="s">
        <v>437</v>
      </c>
      <c r="C449" s="79" t="s">
        <v>438</v>
      </c>
      <c r="D449" s="79" t="s">
        <v>439</v>
      </c>
      <c r="E449" s="78">
        <v>0</v>
      </c>
      <c r="F449" s="78">
        <v>340768.29</v>
      </c>
      <c r="G449" s="135">
        <f t="shared" si="79"/>
        <v>340768.29</v>
      </c>
      <c r="H449" s="136">
        <v>14255.88</v>
      </c>
      <c r="I449" s="136">
        <v>0</v>
      </c>
      <c r="J449" s="136">
        <v>0</v>
      </c>
      <c r="K449" s="136">
        <f t="shared" si="80"/>
        <v>0</v>
      </c>
      <c r="L449" s="136">
        <v>0</v>
      </c>
      <c r="M449" s="136">
        <v>0</v>
      </c>
      <c r="N449" s="136">
        <f t="shared" si="81"/>
        <v>0</v>
      </c>
      <c r="O449" s="135">
        <v>0</v>
      </c>
      <c r="P449" s="135">
        <v>0</v>
      </c>
      <c r="Q449" s="135">
        <v>0</v>
      </c>
      <c r="R449" s="135">
        <v>0</v>
      </c>
      <c r="S449" s="135">
        <f t="shared" si="82"/>
        <v>0</v>
      </c>
      <c r="T449" s="135">
        <f t="shared" si="83"/>
        <v>355024.17</v>
      </c>
      <c r="U449" s="78">
        <v>0</v>
      </c>
      <c r="V449" s="78">
        <f t="shared" si="84"/>
        <v>355024.17</v>
      </c>
      <c r="W449" s="79">
        <v>278.95</v>
      </c>
      <c r="X449" s="78">
        <f t="shared" si="85"/>
        <v>355303.12</v>
      </c>
    </row>
    <row r="450" spans="1:24" ht="12.75" hidden="1" outlineLevel="1">
      <c r="A450" s="78" t="s">
        <v>440</v>
      </c>
      <c r="C450" s="79" t="s">
        <v>441</v>
      </c>
      <c r="D450" s="79" t="s">
        <v>442</v>
      </c>
      <c r="E450" s="78">
        <v>0</v>
      </c>
      <c r="F450" s="78">
        <v>438408.68</v>
      </c>
      <c r="G450" s="135">
        <f t="shared" si="79"/>
        <v>438408.68</v>
      </c>
      <c r="H450" s="136">
        <v>2292.93</v>
      </c>
      <c r="I450" s="136">
        <v>0</v>
      </c>
      <c r="J450" s="136">
        <v>0</v>
      </c>
      <c r="K450" s="136">
        <f t="shared" si="80"/>
        <v>0</v>
      </c>
      <c r="L450" s="136">
        <v>0</v>
      </c>
      <c r="M450" s="136">
        <v>0</v>
      </c>
      <c r="N450" s="136">
        <f t="shared" si="81"/>
        <v>0</v>
      </c>
      <c r="O450" s="135">
        <v>0</v>
      </c>
      <c r="P450" s="135">
        <v>0</v>
      </c>
      <c r="Q450" s="135">
        <v>0</v>
      </c>
      <c r="R450" s="135">
        <v>0</v>
      </c>
      <c r="S450" s="135">
        <f t="shared" si="82"/>
        <v>0</v>
      </c>
      <c r="T450" s="135">
        <f t="shared" si="83"/>
        <v>440701.61</v>
      </c>
      <c r="U450" s="78">
        <v>0</v>
      </c>
      <c r="V450" s="78">
        <f t="shared" si="84"/>
        <v>440701.61</v>
      </c>
      <c r="W450" s="79">
        <v>0</v>
      </c>
      <c r="X450" s="78">
        <f t="shared" si="85"/>
        <v>440701.61</v>
      </c>
    </row>
    <row r="451" spans="1:24" ht="12.75" hidden="1" outlineLevel="1">
      <c r="A451" s="78" t="s">
        <v>443</v>
      </c>
      <c r="C451" s="79" t="s">
        <v>444</v>
      </c>
      <c r="D451" s="79" t="s">
        <v>445</v>
      </c>
      <c r="E451" s="78">
        <v>0</v>
      </c>
      <c r="F451" s="78">
        <v>21270.97</v>
      </c>
      <c r="G451" s="135">
        <f t="shared" si="79"/>
        <v>21270.97</v>
      </c>
      <c r="H451" s="136">
        <v>0</v>
      </c>
      <c r="I451" s="136">
        <v>0</v>
      </c>
      <c r="J451" s="136">
        <v>0</v>
      </c>
      <c r="K451" s="136">
        <f t="shared" si="80"/>
        <v>0</v>
      </c>
      <c r="L451" s="136">
        <v>0</v>
      </c>
      <c r="M451" s="136">
        <v>0</v>
      </c>
      <c r="N451" s="136">
        <f t="shared" si="81"/>
        <v>0</v>
      </c>
      <c r="O451" s="135">
        <v>0</v>
      </c>
      <c r="P451" s="135">
        <v>0</v>
      </c>
      <c r="Q451" s="135">
        <v>0</v>
      </c>
      <c r="R451" s="135">
        <v>0</v>
      </c>
      <c r="S451" s="135">
        <f t="shared" si="82"/>
        <v>0</v>
      </c>
      <c r="T451" s="135">
        <f t="shared" si="83"/>
        <v>21270.97</v>
      </c>
      <c r="U451" s="78">
        <v>0</v>
      </c>
      <c r="V451" s="78">
        <f t="shared" si="84"/>
        <v>21270.97</v>
      </c>
      <c r="W451" s="79">
        <v>0</v>
      </c>
      <c r="X451" s="78">
        <f t="shared" si="85"/>
        <v>21270.97</v>
      </c>
    </row>
    <row r="452" spans="1:24" ht="12.75" hidden="1" outlineLevel="1">
      <c r="A452" s="78" t="s">
        <v>446</v>
      </c>
      <c r="C452" s="79" t="s">
        <v>447</v>
      </c>
      <c r="D452" s="79" t="s">
        <v>448</v>
      </c>
      <c r="E452" s="78">
        <v>0</v>
      </c>
      <c r="F452" s="78">
        <v>175218.47</v>
      </c>
      <c r="G452" s="135">
        <f t="shared" si="79"/>
        <v>175218.47</v>
      </c>
      <c r="H452" s="136">
        <v>0</v>
      </c>
      <c r="I452" s="136">
        <v>0</v>
      </c>
      <c r="J452" s="136">
        <v>0</v>
      </c>
      <c r="K452" s="136">
        <f t="shared" si="80"/>
        <v>0</v>
      </c>
      <c r="L452" s="136">
        <v>0</v>
      </c>
      <c r="M452" s="136">
        <v>0</v>
      </c>
      <c r="N452" s="136">
        <f t="shared" si="81"/>
        <v>0</v>
      </c>
      <c r="O452" s="135">
        <v>0</v>
      </c>
      <c r="P452" s="135">
        <v>0</v>
      </c>
      <c r="Q452" s="135">
        <v>0</v>
      </c>
      <c r="R452" s="135">
        <v>0</v>
      </c>
      <c r="S452" s="135">
        <f t="shared" si="82"/>
        <v>0</v>
      </c>
      <c r="T452" s="135">
        <f t="shared" si="83"/>
        <v>175218.47</v>
      </c>
      <c r="U452" s="78">
        <v>0</v>
      </c>
      <c r="V452" s="78">
        <f t="shared" si="84"/>
        <v>175218.47</v>
      </c>
      <c r="W452" s="79">
        <v>0</v>
      </c>
      <c r="X452" s="78">
        <f t="shared" si="85"/>
        <v>175218.47</v>
      </c>
    </row>
    <row r="453" spans="1:24" ht="12.75" hidden="1" outlineLevel="1">
      <c r="A453" s="78" t="s">
        <v>449</v>
      </c>
      <c r="C453" s="79" t="s">
        <v>450</v>
      </c>
      <c r="D453" s="79" t="s">
        <v>451</v>
      </c>
      <c r="E453" s="78">
        <v>0</v>
      </c>
      <c r="F453" s="78">
        <v>36240.56</v>
      </c>
      <c r="G453" s="135">
        <f t="shared" si="79"/>
        <v>36240.56</v>
      </c>
      <c r="H453" s="136">
        <v>0</v>
      </c>
      <c r="I453" s="136">
        <v>0</v>
      </c>
      <c r="J453" s="136">
        <v>0</v>
      </c>
      <c r="K453" s="136">
        <f t="shared" si="80"/>
        <v>0</v>
      </c>
      <c r="L453" s="136">
        <v>0</v>
      </c>
      <c r="M453" s="136">
        <v>0</v>
      </c>
      <c r="N453" s="136">
        <f t="shared" si="81"/>
        <v>0</v>
      </c>
      <c r="O453" s="135">
        <v>0</v>
      </c>
      <c r="P453" s="135">
        <v>0</v>
      </c>
      <c r="Q453" s="135">
        <v>0</v>
      </c>
      <c r="R453" s="135">
        <v>0</v>
      </c>
      <c r="S453" s="135">
        <f t="shared" si="82"/>
        <v>0</v>
      </c>
      <c r="T453" s="135">
        <f t="shared" si="83"/>
        <v>36240.56</v>
      </c>
      <c r="U453" s="78">
        <v>0</v>
      </c>
      <c r="V453" s="78">
        <f t="shared" si="84"/>
        <v>36240.56</v>
      </c>
      <c r="W453" s="79">
        <v>18817.72</v>
      </c>
      <c r="X453" s="78">
        <f t="shared" si="85"/>
        <v>55058.28</v>
      </c>
    </row>
    <row r="454" spans="1:24" ht="12.75" hidden="1" outlineLevel="1">
      <c r="A454" s="78" t="s">
        <v>452</v>
      </c>
      <c r="C454" s="79" t="s">
        <v>453</v>
      </c>
      <c r="D454" s="79" t="s">
        <v>454</v>
      </c>
      <c r="E454" s="78">
        <v>0</v>
      </c>
      <c r="F454" s="78">
        <v>1591102.4</v>
      </c>
      <c r="G454" s="135">
        <f t="shared" si="79"/>
        <v>1591102.4</v>
      </c>
      <c r="H454" s="136">
        <v>48728.55</v>
      </c>
      <c r="I454" s="136">
        <v>0</v>
      </c>
      <c r="J454" s="136">
        <v>0</v>
      </c>
      <c r="K454" s="136">
        <f t="shared" si="80"/>
        <v>0</v>
      </c>
      <c r="L454" s="136">
        <v>0</v>
      </c>
      <c r="M454" s="136">
        <v>0</v>
      </c>
      <c r="N454" s="136">
        <f t="shared" si="81"/>
        <v>0</v>
      </c>
      <c r="O454" s="135">
        <v>0</v>
      </c>
      <c r="P454" s="135">
        <v>0</v>
      </c>
      <c r="Q454" s="135">
        <v>0</v>
      </c>
      <c r="R454" s="135">
        <v>0</v>
      </c>
      <c r="S454" s="135">
        <f t="shared" si="82"/>
        <v>0</v>
      </c>
      <c r="T454" s="135">
        <f t="shared" si="83"/>
        <v>1639830.95</v>
      </c>
      <c r="U454" s="78">
        <v>0</v>
      </c>
      <c r="V454" s="78">
        <f t="shared" si="84"/>
        <v>1639830.95</v>
      </c>
      <c r="W454" s="79">
        <v>820950.45</v>
      </c>
      <c r="X454" s="78">
        <f t="shared" si="85"/>
        <v>2460781.4</v>
      </c>
    </row>
    <row r="455" spans="1:24" ht="12.75" hidden="1" outlineLevel="1">
      <c r="A455" s="78" t="s">
        <v>455</v>
      </c>
      <c r="C455" s="79" t="s">
        <v>456</v>
      </c>
      <c r="D455" s="79" t="s">
        <v>457</v>
      </c>
      <c r="E455" s="78">
        <v>0</v>
      </c>
      <c r="F455" s="78">
        <v>1138149.44</v>
      </c>
      <c r="G455" s="135">
        <f t="shared" si="79"/>
        <v>1138149.44</v>
      </c>
      <c r="H455" s="136">
        <v>2920.93</v>
      </c>
      <c r="I455" s="136">
        <v>0</v>
      </c>
      <c r="J455" s="136">
        <v>0</v>
      </c>
      <c r="K455" s="136">
        <f t="shared" si="80"/>
        <v>0</v>
      </c>
      <c r="L455" s="136">
        <v>0</v>
      </c>
      <c r="M455" s="136">
        <v>0</v>
      </c>
      <c r="N455" s="136">
        <f t="shared" si="81"/>
        <v>0</v>
      </c>
      <c r="O455" s="135">
        <v>0</v>
      </c>
      <c r="P455" s="135">
        <v>0</v>
      </c>
      <c r="Q455" s="135">
        <v>0</v>
      </c>
      <c r="R455" s="135">
        <v>0</v>
      </c>
      <c r="S455" s="135">
        <f t="shared" si="82"/>
        <v>0</v>
      </c>
      <c r="T455" s="135">
        <f t="shared" si="83"/>
        <v>1141070.3699999999</v>
      </c>
      <c r="U455" s="78">
        <v>0</v>
      </c>
      <c r="V455" s="78">
        <f t="shared" si="84"/>
        <v>1141070.3699999999</v>
      </c>
      <c r="W455" s="79">
        <v>41703.93</v>
      </c>
      <c r="X455" s="78">
        <f t="shared" si="85"/>
        <v>1182774.2999999998</v>
      </c>
    </row>
    <row r="456" spans="1:24" ht="12.75" hidden="1" outlineLevel="1">
      <c r="A456" s="78" t="s">
        <v>458</v>
      </c>
      <c r="C456" s="79" t="s">
        <v>459</v>
      </c>
      <c r="D456" s="79" t="s">
        <v>460</v>
      </c>
      <c r="E456" s="78">
        <v>0</v>
      </c>
      <c r="F456" s="78">
        <v>954419.47</v>
      </c>
      <c r="G456" s="135">
        <f t="shared" si="79"/>
        <v>954419.47</v>
      </c>
      <c r="H456" s="136">
        <v>555635.2</v>
      </c>
      <c r="I456" s="136">
        <v>0</v>
      </c>
      <c r="J456" s="136">
        <v>0</v>
      </c>
      <c r="K456" s="136">
        <f t="shared" si="80"/>
        <v>0</v>
      </c>
      <c r="L456" s="136">
        <v>0</v>
      </c>
      <c r="M456" s="136">
        <v>0</v>
      </c>
      <c r="N456" s="136">
        <f t="shared" si="81"/>
        <v>0</v>
      </c>
      <c r="O456" s="135">
        <v>0</v>
      </c>
      <c r="P456" s="135">
        <v>0</v>
      </c>
      <c r="Q456" s="135">
        <v>0</v>
      </c>
      <c r="R456" s="135">
        <v>0</v>
      </c>
      <c r="S456" s="135">
        <f t="shared" si="82"/>
        <v>0</v>
      </c>
      <c r="T456" s="135">
        <f t="shared" si="83"/>
        <v>1510054.67</v>
      </c>
      <c r="U456" s="78">
        <v>0</v>
      </c>
      <c r="V456" s="78">
        <f t="shared" si="84"/>
        <v>1510054.67</v>
      </c>
      <c r="W456" s="79">
        <v>155322.66</v>
      </c>
      <c r="X456" s="78">
        <f t="shared" si="85"/>
        <v>1665377.3299999998</v>
      </c>
    </row>
    <row r="457" spans="1:24" ht="12.75" hidden="1" outlineLevel="1">
      <c r="A457" s="78" t="s">
        <v>461</v>
      </c>
      <c r="C457" s="79" t="s">
        <v>462</v>
      </c>
      <c r="D457" s="79" t="s">
        <v>463</v>
      </c>
      <c r="E457" s="78">
        <v>0</v>
      </c>
      <c r="F457" s="78">
        <v>4475343.54</v>
      </c>
      <c r="G457" s="135">
        <f t="shared" si="79"/>
        <v>4475343.54</v>
      </c>
      <c r="H457" s="136">
        <v>618107.36</v>
      </c>
      <c r="I457" s="136">
        <v>0</v>
      </c>
      <c r="J457" s="136">
        <v>0</v>
      </c>
      <c r="K457" s="136">
        <f t="shared" si="80"/>
        <v>0</v>
      </c>
      <c r="L457" s="136">
        <v>0</v>
      </c>
      <c r="M457" s="136">
        <v>0</v>
      </c>
      <c r="N457" s="136">
        <f t="shared" si="81"/>
        <v>0</v>
      </c>
      <c r="O457" s="135">
        <v>6286.48</v>
      </c>
      <c r="P457" s="135">
        <v>0</v>
      </c>
      <c r="Q457" s="135">
        <v>0</v>
      </c>
      <c r="R457" s="135">
        <v>0</v>
      </c>
      <c r="S457" s="135">
        <f t="shared" si="82"/>
        <v>6286.48</v>
      </c>
      <c r="T457" s="135">
        <f t="shared" si="83"/>
        <v>5099737.380000001</v>
      </c>
      <c r="U457" s="78">
        <v>0</v>
      </c>
      <c r="V457" s="78">
        <f t="shared" si="84"/>
        <v>5099737.380000001</v>
      </c>
      <c r="W457" s="79">
        <v>1</v>
      </c>
      <c r="X457" s="78">
        <f t="shared" si="85"/>
        <v>5099738.380000001</v>
      </c>
    </row>
    <row r="458" spans="1:24" ht="12.75" hidden="1" outlineLevel="1">
      <c r="A458" s="78" t="s">
        <v>464</v>
      </c>
      <c r="C458" s="79" t="s">
        <v>465</v>
      </c>
      <c r="D458" s="79" t="s">
        <v>466</v>
      </c>
      <c r="E458" s="78">
        <v>0</v>
      </c>
      <c r="F458" s="78">
        <v>87862.04</v>
      </c>
      <c r="G458" s="135">
        <f t="shared" si="79"/>
        <v>87862.04</v>
      </c>
      <c r="H458" s="136">
        <v>44282.45</v>
      </c>
      <c r="I458" s="136">
        <v>0</v>
      </c>
      <c r="J458" s="136">
        <v>0</v>
      </c>
      <c r="K458" s="136">
        <f t="shared" si="80"/>
        <v>0</v>
      </c>
      <c r="L458" s="136">
        <v>0</v>
      </c>
      <c r="M458" s="136">
        <v>0</v>
      </c>
      <c r="N458" s="136">
        <f t="shared" si="81"/>
        <v>0</v>
      </c>
      <c r="O458" s="135">
        <v>0</v>
      </c>
      <c r="P458" s="135">
        <v>0</v>
      </c>
      <c r="Q458" s="135">
        <v>0</v>
      </c>
      <c r="R458" s="135">
        <v>0</v>
      </c>
      <c r="S458" s="135">
        <f t="shared" si="82"/>
        <v>0</v>
      </c>
      <c r="T458" s="135">
        <f t="shared" si="83"/>
        <v>132144.49</v>
      </c>
      <c r="U458" s="78">
        <v>0</v>
      </c>
      <c r="V458" s="78">
        <f t="shared" si="84"/>
        <v>132144.49</v>
      </c>
      <c r="W458" s="79">
        <v>0</v>
      </c>
      <c r="X458" s="78">
        <f t="shared" si="85"/>
        <v>132144.49</v>
      </c>
    </row>
    <row r="459" spans="1:24" ht="12.75" hidden="1" outlineLevel="1">
      <c r="A459" s="78" t="s">
        <v>467</v>
      </c>
      <c r="C459" s="79" t="s">
        <v>468</v>
      </c>
      <c r="D459" s="79" t="s">
        <v>469</v>
      </c>
      <c r="E459" s="78">
        <v>0</v>
      </c>
      <c r="F459" s="78">
        <v>201548.1</v>
      </c>
      <c r="G459" s="135">
        <f t="shared" si="79"/>
        <v>201548.1</v>
      </c>
      <c r="H459" s="136">
        <v>2479.74</v>
      </c>
      <c r="I459" s="136">
        <v>0</v>
      </c>
      <c r="J459" s="136">
        <v>0</v>
      </c>
      <c r="K459" s="136">
        <f t="shared" si="80"/>
        <v>0</v>
      </c>
      <c r="L459" s="136">
        <v>0</v>
      </c>
      <c r="M459" s="136">
        <v>0</v>
      </c>
      <c r="N459" s="136">
        <f t="shared" si="81"/>
        <v>0</v>
      </c>
      <c r="O459" s="135">
        <v>0</v>
      </c>
      <c r="P459" s="135">
        <v>0</v>
      </c>
      <c r="Q459" s="135">
        <v>0</v>
      </c>
      <c r="R459" s="135">
        <v>0</v>
      </c>
      <c r="S459" s="135">
        <f t="shared" si="82"/>
        <v>0</v>
      </c>
      <c r="T459" s="135">
        <f t="shared" si="83"/>
        <v>204027.84</v>
      </c>
      <c r="U459" s="78">
        <v>0</v>
      </c>
      <c r="V459" s="78">
        <f t="shared" si="84"/>
        <v>204027.84</v>
      </c>
      <c r="W459" s="79">
        <v>0</v>
      </c>
      <c r="X459" s="78">
        <f t="shared" si="85"/>
        <v>204027.84</v>
      </c>
    </row>
    <row r="460" spans="1:24" ht="12.75" hidden="1" outlineLevel="1">
      <c r="A460" s="78" t="s">
        <v>470</v>
      </c>
      <c r="C460" s="79" t="s">
        <v>471</v>
      </c>
      <c r="D460" s="79" t="s">
        <v>472</v>
      </c>
      <c r="E460" s="78">
        <v>0</v>
      </c>
      <c r="F460" s="78">
        <v>1645016.73</v>
      </c>
      <c r="G460" s="135">
        <f t="shared" si="79"/>
        <v>1645016.73</v>
      </c>
      <c r="H460" s="136">
        <v>55242.94</v>
      </c>
      <c r="I460" s="136">
        <v>0</v>
      </c>
      <c r="J460" s="136">
        <v>0</v>
      </c>
      <c r="K460" s="136">
        <f t="shared" si="80"/>
        <v>0</v>
      </c>
      <c r="L460" s="136">
        <v>0</v>
      </c>
      <c r="M460" s="136">
        <v>0</v>
      </c>
      <c r="N460" s="136">
        <f t="shared" si="81"/>
        <v>0</v>
      </c>
      <c r="O460" s="135">
        <v>1000.94</v>
      </c>
      <c r="P460" s="135">
        <v>401.5</v>
      </c>
      <c r="Q460" s="135">
        <v>0</v>
      </c>
      <c r="R460" s="135">
        <v>0</v>
      </c>
      <c r="S460" s="135">
        <f t="shared" si="82"/>
        <v>1402.44</v>
      </c>
      <c r="T460" s="135">
        <f t="shared" si="83"/>
        <v>1701662.1099999999</v>
      </c>
      <c r="U460" s="78">
        <v>0</v>
      </c>
      <c r="V460" s="78">
        <f t="shared" si="84"/>
        <v>1701662.1099999999</v>
      </c>
      <c r="W460" s="79">
        <v>100084.43</v>
      </c>
      <c r="X460" s="78">
        <f t="shared" si="85"/>
        <v>1801746.5399999998</v>
      </c>
    </row>
    <row r="461" spans="1:24" ht="12.75" hidden="1" outlineLevel="1">
      <c r="A461" s="78" t="s">
        <v>473</v>
      </c>
      <c r="C461" s="79" t="s">
        <v>474</v>
      </c>
      <c r="D461" s="79" t="s">
        <v>475</v>
      </c>
      <c r="E461" s="78">
        <v>0</v>
      </c>
      <c r="F461" s="78">
        <v>1088893.68</v>
      </c>
      <c r="G461" s="135">
        <f t="shared" si="79"/>
        <v>1088893.68</v>
      </c>
      <c r="H461" s="136">
        <v>67744.47</v>
      </c>
      <c r="I461" s="136">
        <v>0</v>
      </c>
      <c r="J461" s="136">
        <v>0</v>
      </c>
      <c r="K461" s="136">
        <f t="shared" si="80"/>
        <v>0</v>
      </c>
      <c r="L461" s="136">
        <v>0</v>
      </c>
      <c r="M461" s="136">
        <v>0</v>
      </c>
      <c r="N461" s="136">
        <f t="shared" si="81"/>
        <v>0</v>
      </c>
      <c r="O461" s="135">
        <v>216413.54</v>
      </c>
      <c r="P461" s="135">
        <v>16647.99</v>
      </c>
      <c r="Q461" s="135">
        <v>0</v>
      </c>
      <c r="R461" s="135">
        <v>0</v>
      </c>
      <c r="S461" s="135">
        <f t="shared" si="82"/>
        <v>233061.53</v>
      </c>
      <c r="T461" s="135">
        <f t="shared" si="83"/>
        <v>1389699.68</v>
      </c>
      <c r="U461" s="78">
        <v>0</v>
      </c>
      <c r="V461" s="78">
        <f t="shared" si="84"/>
        <v>1389699.68</v>
      </c>
      <c r="W461" s="79">
        <v>47623.8</v>
      </c>
      <c r="X461" s="78">
        <f t="shared" si="85"/>
        <v>1437323.48</v>
      </c>
    </row>
    <row r="462" spans="1:24" ht="12.75" hidden="1" outlineLevel="1">
      <c r="A462" s="78" t="s">
        <v>476</v>
      </c>
      <c r="C462" s="79" t="s">
        <v>477</v>
      </c>
      <c r="D462" s="79" t="s">
        <v>478</v>
      </c>
      <c r="E462" s="78">
        <v>0</v>
      </c>
      <c r="F462" s="78">
        <v>3383406.35</v>
      </c>
      <c r="G462" s="135">
        <f t="shared" si="79"/>
        <v>3383406.35</v>
      </c>
      <c r="H462" s="136">
        <v>27735.33</v>
      </c>
      <c r="I462" s="136">
        <v>0</v>
      </c>
      <c r="J462" s="136">
        <v>0</v>
      </c>
      <c r="K462" s="136">
        <f t="shared" si="80"/>
        <v>0</v>
      </c>
      <c r="L462" s="136">
        <v>0</v>
      </c>
      <c r="M462" s="136">
        <v>0</v>
      </c>
      <c r="N462" s="136">
        <f t="shared" si="81"/>
        <v>0</v>
      </c>
      <c r="O462" s="135">
        <v>15592.08</v>
      </c>
      <c r="P462" s="135">
        <v>1396.5</v>
      </c>
      <c r="Q462" s="135">
        <v>0</v>
      </c>
      <c r="R462" s="135">
        <v>0</v>
      </c>
      <c r="S462" s="135">
        <f t="shared" si="82"/>
        <v>16988.58</v>
      </c>
      <c r="T462" s="135">
        <f t="shared" si="83"/>
        <v>3428130.2600000002</v>
      </c>
      <c r="U462" s="78">
        <v>0</v>
      </c>
      <c r="V462" s="78">
        <f t="shared" si="84"/>
        <v>3428130.2600000002</v>
      </c>
      <c r="W462" s="79">
        <v>184199.57</v>
      </c>
      <c r="X462" s="78">
        <f t="shared" si="85"/>
        <v>3612329.83</v>
      </c>
    </row>
    <row r="463" spans="1:24" ht="12.75" hidden="1" outlineLevel="1">
      <c r="A463" s="78" t="s">
        <v>479</v>
      </c>
      <c r="C463" s="79" t="s">
        <v>480</v>
      </c>
      <c r="D463" s="79" t="s">
        <v>481</v>
      </c>
      <c r="E463" s="78">
        <v>0</v>
      </c>
      <c r="F463" s="78">
        <v>9237189.509999998</v>
      </c>
      <c r="G463" s="135">
        <f t="shared" si="79"/>
        <v>9237189.509999998</v>
      </c>
      <c r="H463" s="136">
        <v>93039.99</v>
      </c>
      <c r="I463" s="136">
        <v>0</v>
      </c>
      <c r="J463" s="136">
        <v>0</v>
      </c>
      <c r="K463" s="136">
        <f t="shared" si="80"/>
        <v>0</v>
      </c>
      <c r="L463" s="136">
        <v>0</v>
      </c>
      <c r="M463" s="136">
        <v>0</v>
      </c>
      <c r="N463" s="136">
        <f t="shared" si="81"/>
        <v>0</v>
      </c>
      <c r="O463" s="135">
        <v>2189441.78</v>
      </c>
      <c r="P463" s="135">
        <v>155594.9</v>
      </c>
      <c r="Q463" s="135">
        <v>0</v>
      </c>
      <c r="R463" s="135">
        <v>0</v>
      </c>
      <c r="S463" s="135">
        <f t="shared" si="82"/>
        <v>2345036.6799999997</v>
      </c>
      <c r="T463" s="135">
        <f t="shared" si="83"/>
        <v>11675266.179999998</v>
      </c>
      <c r="U463" s="78">
        <v>0</v>
      </c>
      <c r="V463" s="78">
        <f t="shared" si="84"/>
        <v>11675266.179999998</v>
      </c>
      <c r="W463" s="79">
        <v>-20847.76</v>
      </c>
      <c r="X463" s="78">
        <f t="shared" si="85"/>
        <v>11654418.419999998</v>
      </c>
    </row>
    <row r="464" spans="1:24" ht="12.75" hidden="1" outlineLevel="1">
      <c r="A464" s="78" t="s">
        <v>482</v>
      </c>
      <c r="C464" s="79" t="s">
        <v>483</v>
      </c>
      <c r="D464" s="79" t="s">
        <v>484</v>
      </c>
      <c r="E464" s="78">
        <v>0</v>
      </c>
      <c r="F464" s="78">
        <v>583219.7</v>
      </c>
      <c r="G464" s="135">
        <f t="shared" si="79"/>
        <v>583219.7</v>
      </c>
      <c r="H464" s="136">
        <v>351597.51</v>
      </c>
      <c r="I464" s="136">
        <v>0</v>
      </c>
      <c r="J464" s="136">
        <v>0</v>
      </c>
      <c r="K464" s="136">
        <f t="shared" si="80"/>
        <v>0</v>
      </c>
      <c r="L464" s="136">
        <v>0</v>
      </c>
      <c r="M464" s="136">
        <v>0</v>
      </c>
      <c r="N464" s="136">
        <f t="shared" si="81"/>
        <v>0</v>
      </c>
      <c r="O464" s="135">
        <v>1387591.68</v>
      </c>
      <c r="P464" s="135">
        <v>53924.62</v>
      </c>
      <c r="Q464" s="135">
        <v>0</v>
      </c>
      <c r="R464" s="135">
        <v>0</v>
      </c>
      <c r="S464" s="135">
        <f t="shared" si="82"/>
        <v>1441516.3</v>
      </c>
      <c r="T464" s="135">
        <f t="shared" si="83"/>
        <v>2376333.51</v>
      </c>
      <c r="U464" s="78">
        <v>0</v>
      </c>
      <c r="V464" s="78">
        <f t="shared" si="84"/>
        <v>2376333.51</v>
      </c>
      <c r="W464" s="79">
        <v>16273.43</v>
      </c>
      <c r="X464" s="78">
        <f t="shared" si="85"/>
        <v>2392606.94</v>
      </c>
    </row>
    <row r="465" spans="1:24" ht="12.75" hidden="1" outlineLevel="1">
      <c r="A465" s="78" t="s">
        <v>485</v>
      </c>
      <c r="C465" s="79" t="s">
        <v>486</v>
      </c>
      <c r="D465" s="79" t="s">
        <v>487</v>
      </c>
      <c r="E465" s="78">
        <v>0</v>
      </c>
      <c r="F465" s="78">
        <v>332660.77</v>
      </c>
      <c r="G465" s="135">
        <f t="shared" si="79"/>
        <v>332660.77</v>
      </c>
      <c r="H465" s="136">
        <v>0</v>
      </c>
      <c r="I465" s="136">
        <v>0</v>
      </c>
      <c r="J465" s="136">
        <v>0</v>
      </c>
      <c r="K465" s="136">
        <f t="shared" si="80"/>
        <v>0</v>
      </c>
      <c r="L465" s="136">
        <v>0</v>
      </c>
      <c r="M465" s="136">
        <v>0</v>
      </c>
      <c r="N465" s="136">
        <f t="shared" si="81"/>
        <v>0</v>
      </c>
      <c r="O465" s="135">
        <v>283759.62</v>
      </c>
      <c r="P465" s="135">
        <v>0</v>
      </c>
      <c r="Q465" s="135">
        <v>0</v>
      </c>
      <c r="R465" s="135">
        <v>0</v>
      </c>
      <c r="S465" s="135">
        <f t="shared" si="82"/>
        <v>283759.62</v>
      </c>
      <c r="T465" s="135">
        <f t="shared" si="83"/>
        <v>616420.39</v>
      </c>
      <c r="U465" s="78">
        <v>0</v>
      </c>
      <c r="V465" s="78">
        <f t="shared" si="84"/>
        <v>616420.39</v>
      </c>
      <c r="W465" s="79">
        <v>0</v>
      </c>
      <c r="X465" s="78">
        <f t="shared" si="85"/>
        <v>616420.39</v>
      </c>
    </row>
    <row r="466" spans="1:24" ht="12.75" hidden="1" outlineLevel="1">
      <c r="A466" s="78" t="s">
        <v>488</v>
      </c>
      <c r="C466" s="79" t="s">
        <v>489</v>
      </c>
      <c r="D466" s="79" t="s">
        <v>490</v>
      </c>
      <c r="E466" s="78">
        <v>0</v>
      </c>
      <c r="F466" s="78">
        <v>402961.18</v>
      </c>
      <c r="G466" s="135">
        <f t="shared" si="79"/>
        <v>402961.18</v>
      </c>
      <c r="H466" s="136">
        <v>211.47</v>
      </c>
      <c r="I466" s="136">
        <v>0</v>
      </c>
      <c r="J466" s="136">
        <v>0</v>
      </c>
      <c r="K466" s="136">
        <f t="shared" si="80"/>
        <v>0</v>
      </c>
      <c r="L466" s="136">
        <v>0</v>
      </c>
      <c r="M466" s="136">
        <v>0</v>
      </c>
      <c r="N466" s="136">
        <f t="shared" si="81"/>
        <v>0</v>
      </c>
      <c r="O466" s="135">
        <v>0</v>
      </c>
      <c r="P466" s="135">
        <v>0</v>
      </c>
      <c r="Q466" s="135">
        <v>0</v>
      </c>
      <c r="R466" s="135">
        <v>0</v>
      </c>
      <c r="S466" s="135">
        <f t="shared" si="82"/>
        <v>0</v>
      </c>
      <c r="T466" s="135">
        <f t="shared" si="83"/>
        <v>403172.64999999997</v>
      </c>
      <c r="U466" s="78">
        <v>0</v>
      </c>
      <c r="V466" s="78">
        <f t="shared" si="84"/>
        <v>403172.64999999997</v>
      </c>
      <c r="W466" s="79">
        <v>0</v>
      </c>
      <c r="X466" s="78">
        <f t="shared" si="85"/>
        <v>403172.64999999997</v>
      </c>
    </row>
    <row r="467" spans="1:24" ht="12.75" hidden="1" outlineLevel="1">
      <c r="A467" s="78" t="s">
        <v>491</v>
      </c>
      <c r="C467" s="79" t="s">
        <v>492</v>
      </c>
      <c r="D467" s="79" t="s">
        <v>493</v>
      </c>
      <c r="E467" s="78">
        <v>0</v>
      </c>
      <c r="F467" s="78">
        <v>148597.18</v>
      </c>
      <c r="G467" s="135">
        <f t="shared" si="79"/>
        <v>148597.18</v>
      </c>
      <c r="H467" s="136">
        <v>322.3</v>
      </c>
      <c r="I467" s="136">
        <v>0</v>
      </c>
      <c r="J467" s="136">
        <v>0</v>
      </c>
      <c r="K467" s="136">
        <f t="shared" si="80"/>
        <v>0</v>
      </c>
      <c r="L467" s="136">
        <v>0</v>
      </c>
      <c r="M467" s="136">
        <v>0</v>
      </c>
      <c r="N467" s="136">
        <f t="shared" si="81"/>
        <v>0</v>
      </c>
      <c r="O467" s="135">
        <v>0</v>
      </c>
      <c r="P467" s="135">
        <v>0</v>
      </c>
      <c r="Q467" s="135">
        <v>0</v>
      </c>
      <c r="R467" s="135">
        <v>0</v>
      </c>
      <c r="S467" s="135">
        <f t="shared" si="82"/>
        <v>0</v>
      </c>
      <c r="T467" s="135">
        <f t="shared" si="83"/>
        <v>148919.47999999998</v>
      </c>
      <c r="U467" s="78">
        <v>0</v>
      </c>
      <c r="V467" s="78">
        <f t="shared" si="84"/>
        <v>148919.47999999998</v>
      </c>
      <c r="W467" s="79">
        <v>0</v>
      </c>
      <c r="X467" s="78">
        <f t="shared" si="85"/>
        <v>148919.47999999998</v>
      </c>
    </row>
    <row r="468" spans="1:24" ht="12.75" hidden="1" outlineLevel="1">
      <c r="A468" s="78" t="s">
        <v>494</v>
      </c>
      <c r="C468" s="79" t="s">
        <v>495</v>
      </c>
      <c r="D468" s="79" t="s">
        <v>496</v>
      </c>
      <c r="E468" s="78">
        <v>0</v>
      </c>
      <c r="F468" s="78">
        <v>11286164.84</v>
      </c>
      <c r="G468" s="135">
        <f t="shared" si="79"/>
        <v>11286164.84</v>
      </c>
      <c r="H468" s="136">
        <v>1226.03</v>
      </c>
      <c r="I468" s="136">
        <v>0</v>
      </c>
      <c r="J468" s="136">
        <v>0</v>
      </c>
      <c r="K468" s="136">
        <f t="shared" si="80"/>
        <v>0</v>
      </c>
      <c r="L468" s="136">
        <v>0</v>
      </c>
      <c r="M468" s="136">
        <v>0</v>
      </c>
      <c r="N468" s="136">
        <f t="shared" si="81"/>
        <v>0</v>
      </c>
      <c r="O468" s="135">
        <v>0</v>
      </c>
      <c r="P468" s="135">
        <v>324.26</v>
      </c>
      <c r="Q468" s="135">
        <v>0</v>
      </c>
      <c r="R468" s="135">
        <v>0</v>
      </c>
      <c r="S468" s="135">
        <f t="shared" si="82"/>
        <v>324.26</v>
      </c>
      <c r="T468" s="135">
        <f t="shared" si="83"/>
        <v>11287715.129999999</v>
      </c>
      <c r="U468" s="78">
        <v>0</v>
      </c>
      <c r="V468" s="78">
        <f t="shared" si="84"/>
        <v>11287715.129999999</v>
      </c>
      <c r="W468" s="79">
        <v>0</v>
      </c>
      <c r="X468" s="78">
        <f t="shared" si="85"/>
        <v>11287715.129999999</v>
      </c>
    </row>
    <row r="469" spans="1:24" ht="12.75" hidden="1" outlineLevel="1">
      <c r="A469" s="78" t="s">
        <v>497</v>
      </c>
      <c r="C469" s="79" t="s">
        <v>498</v>
      </c>
      <c r="D469" s="79" t="s">
        <v>499</v>
      </c>
      <c r="E469" s="78">
        <v>0</v>
      </c>
      <c r="F469" s="78">
        <v>738196.51</v>
      </c>
      <c r="G469" s="135">
        <f t="shared" si="79"/>
        <v>738196.51</v>
      </c>
      <c r="H469" s="136">
        <v>780.52</v>
      </c>
      <c r="I469" s="136">
        <v>0</v>
      </c>
      <c r="J469" s="136">
        <v>0</v>
      </c>
      <c r="K469" s="136">
        <f t="shared" si="80"/>
        <v>0</v>
      </c>
      <c r="L469" s="136">
        <v>0</v>
      </c>
      <c r="M469" s="136">
        <v>0</v>
      </c>
      <c r="N469" s="136">
        <f t="shared" si="81"/>
        <v>0</v>
      </c>
      <c r="O469" s="135">
        <v>0</v>
      </c>
      <c r="P469" s="135">
        <v>163.04</v>
      </c>
      <c r="Q469" s="135">
        <v>0</v>
      </c>
      <c r="R469" s="135">
        <v>0</v>
      </c>
      <c r="S469" s="135">
        <f t="shared" si="82"/>
        <v>163.04</v>
      </c>
      <c r="T469" s="135">
        <f t="shared" si="83"/>
        <v>739140.0700000001</v>
      </c>
      <c r="U469" s="78">
        <v>0</v>
      </c>
      <c r="V469" s="78">
        <f t="shared" si="84"/>
        <v>739140.0700000001</v>
      </c>
      <c r="W469" s="79">
        <v>0</v>
      </c>
      <c r="X469" s="78">
        <f t="shared" si="85"/>
        <v>739140.0700000001</v>
      </c>
    </row>
    <row r="470" spans="1:24" ht="12.75" hidden="1" outlineLevel="1">
      <c r="A470" s="78" t="s">
        <v>500</v>
      </c>
      <c r="C470" s="79" t="s">
        <v>501</v>
      </c>
      <c r="D470" s="79" t="s">
        <v>502</v>
      </c>
      <c r="E470" s="78">
        <v>0</v>
      </c>
      <c r="F470" s="78">
        <v>577314.3</v>
      </c>
      <c r="G470" s="135">
        <f t="shared" si="79"/>
        <v>577314.3</v>
      </c>
      <c r="H470" s="136">
        <v>0</v>
      </c>
      <c r="I470" s="136">
        <v>0</v>
      </c>
      <c r="J470" s="136">
        <v>0</v>
      </c>
      <c r="K470" s="136">
        <f t="shared" si="80"/>
        <v>0</v>
      </c>
      <c r="L470" s="136">
        <v>0</v>
      </c>
      <c r="M470" s="136">
        <v>0</v>
      </c>
      <c r="N470" s="136">
        <f t="shared" si="81"/>
        <v>0</v>
      </c>
      <c r="O470" s="135">
        <v>0</v>
      </c>
      <c r="P470" s="135">
        <v>0</v>
      </c>
      <c r="Q470" s="135">
        <v>0</v>
      </c>
      <c r="R470" s="135">
        <v>0</v>
      </c>
      <c r="S470" s="135">
        <f t="shared" si="82"/>
        <v>0</v>
      </c>
      <c r="T470" s="135">
        <f t="shared" si="83"/>
        <v>577314.3</v>
      </c>
      <c r="U470" s="78">
        <v>0</v>
      </c>
      <c r="V470" s="78">
        <f t="shared" si="84"/>
        <v>577314.3</v>
      </c>
      <c r="W470" s="79">
        <v>0</v>
      </c>
      <c r="X470" s="78">
        <f t="shared" si="85"/>
        <v>577314.3</v>
      </c>
    </row>
    <row r="471" spans="1:24" ht="12.75" hidden="1" outlineLevel="1">
      <c r="A471" s="78" t="s">
        <v>503</v>
      </c>
      <c r="C471" s="79" t="s">
        <v>504</v>
      </c>
      <c r="D471" s="79" t="s">
        <v>505</v>
      </c>
      <c r="E471" s="78">
        <v>0</v>
      </c>
      <c r="F471" s="78">
        <v>7246005.12</v>
      </c>
      <c r="G471" s="135">
        <f t="shared" si="79"/>
        <v>7246005.12</v>
      </c>
      <c r="H471" s="136">
        <v>0</v>
      </c>
      <c r="I471" s="136">
        <v>0</v>
      </c>
      <c r="J471" s="136">
        <v>0</v>
      </c>
      <c r="K471" s="136">
        <f t="shared" si="80"/>
        <v>0</v>
      </c>
      <c r="L471" s="136">
        <v>0</v>
      </c>
      <c r="M471" s="136">
        <v>0</v>
      </c>
      <c r="N471" s="136">
        <f t="shared" si="81"/>
        <v>0</v>
      </c>
      <c r="O471" s="135">
        <v>0</v>
      </c>
      <c r="P471" s="135">
        <v>0</v>
      </c>
      <c r="Q471" s="135">
        <v>0</v>
      </c>
      <c r="R471" s="135">
        <v>0</v>
      </c>
      <c r="S471" s="135">
        <f t="shared" si="82"/>
        <v>0</v>
      </c>
      <c r="T471" s="135">
        <f t="shared" si="83"/>
        <v>7246005.12</v>
      </c>
      <c r="U471" s="78">
        <v>0</v>
      </c>
      <c r="V471" s="78">
        <f t="shared" si="84"/>
        <v>7246005.12</v>
      </c>
      <c r="W471" s="79">
        <v>0</v>
      </c>
      <c r="X471" s="78">
        <f t="shared" si="85"/>
        <v>7246005.12</v>
      </c>
    </row>
    <row r="472" spans="1:24" ht="12.75" hidden="1" outlineLevel="1">
      <c r="A472" s="78" t="s">
        <v>506</v>
      </c>
      <c r="C472" s="79" t="s">
        <v>507</v>
      </c>
      <c r="D472" s="79" t="s">
        <v>508</v>
      </c>
      <c r="E472" s="78">
        <v>0</v>
      </c>
      <c r="F472" s="78">
        <v>6455969.89</v>
      </c>
      <c r="G472" s="135">
        <f t="shared" si="79"/>
        <v>6455969.89</v>
      </c>
      <c r="H472" s="136">
        <v>0</v>
      </c>
      <c r="I472" s="136">
        <v>0</v>
      </c>
      <c r="J472" s="136">
        <v>0</v>
      </c>
      <c r="K472" s="136">
        <f t="shared" si="80"/>
        <v>0</v>
      </c>
      <c r="L472" s="136">
        <v>0</v>
      </c>
      <c r="M472" s="136">
        <v>0</v>
      </c>
      <c r="N472" s="136">
        <f t="shared" si="81"/>
        <v>0</v>
      </c>
      <c r="O472" s="135">
        <v>0</v>
      </c>
      <c r="P472" s="135">
        <v>0</v>
      </c>
      <c r="Q472" s="135">
        <v>0</v>
      </c>
      <c r="R472" s="135">
        <v>0</v>
      </c>
      <c r="S472" s="135">
        <f t="shared" si="82"/>
        <v>0</v>
      </c>
      <c r="T472" s="135">
        <f t="shared" si="83"/>
        <v>6455969.89</v>
      </c>
      <c r="U472" s="78">
        <v>0</v>
      </c>
      <c r="V472" s="78">
        <f t="shared" si="84"/>
        <v>6455969.89</v>
      </c>
      <c r="W472" s="79">
        <v>0</v>
      </c>
      <c r="X472" s="78">
        <f t="shared" si="85"/>
        <v>6455969.89</v>
      </c>
    </row>
    <row r="473" spans="1:24" ht="12.75" hidden="1" outlineLevel="1">
      <c r="A473" s="78" t="s">
        <v>509</v>
      </c>
      <c r="C473" s="79" t="s">
        <v>510</v>
      </c>
      <c r="D473" s="79" t="s">
        <v>511</v>
      </c>
      <c r="E473" s="78">
        <v>0</v>
      </c>
      <c r="F473" s="78">
        <v>209784.61</v>
      </c>
      <c r="G473" s="135">
        <f t="shared" si="79"/>
        <v>209784.61</v>
      </c>
      <c r="H473" s="136">
        <v>5589.01</v>
      </c>
      <c r="I473" s="136">
        <v>0</v>
      </c>
      <c r="J473" s="136">
        <v>0</v>
      </c>
      <c r="K473" s="136">
        <f t="shared" si="80"/>
        <v>0</v>
      </c>
      <c r="L473" s="136">
        <v>0</v>
      </c>
      <c r="M473" s="136">
        <v>0</v>
      </c>
      <c r="N473" s="136">
        <f t="shared" si="81"/>
        <v>0</v>
      </c>
      <c r="O473" s="135">
        <v>0</v>
      </c>
      <c r="P473" s="135">
        <v>0</v>
      </c>
      <c r="Q473" s="135">
        <v>0</v>
      </c>
      <c r="R473" s="135">
        <v>0</v>
      </c>
      <c r="S473" s="135">
        <f t="shared" si="82"/>
        <v>0</v>
      </c>
      <c r="T473" s="135">
        <f t="shared" si="83"/>
        <v>215373.62</v>
      </c>
      <c r="U473" s="78">
        <v>0</v>
      </c>
      <c r="V473" s="78">
        <f t="shared" si="84"/>
        <v>215373.62</v>
      </c>
      <c r="W473" s="79">
        <v>0</v>
      </c>
      <c r="X473" s="78">
        <f t="shared" si="85"/>
        <v>215373.62</v>
      </c>
    </row>
    <row r="474" spans="1:24" ht="12.75" hidden="1" outlineLevel="1">
      <c r="A474" s="78" t="s">
        <v>512</v>
      </c>
      <c r="C474" s="79" t="s">
        <v>513</v>
      </c>
      <c r="D474" s="79" t="s">
        <v>514</v>
      </c>
      <c r="E474" s="78">
        <v>0</v>
      </c>
      <c r="F474" s="78">
        <v>11648394.43</v>
      </c>
      <c r="G474" s="135">
        <f t="shared" si="79"/>
        <v>11648394.43</v>
      </c>
      <c r="H474" s="136">
        <v>91231.92</v>
      </c>
      <c r="I474" s="136">
        <v>0</v>
      </c>
      <c r="J474" s="136">
        <v>0</v>
      </c>
      <c r="K474" s="136">
        <f t="shared" si="80"/>
        <v>0</v>
      </c>
      <c r="L474" s="136">
        <v>0</v>
      </c>
      <c r="M474" s="136">
        <v>0</v>
      </c>
      <c r="N474" s="136">
        <f t="shared" si="81"/>
        <v>0</v>
      </c>
      <c r="O474" s="135">
        <v>68.59</v>
      </c>
      <c r="P474" s="135">
        <v>0</v>
      </c>
      <c r="Q474" s="135">
        <v>0</v>
      </c>
      <c r="R474" s="135">
        <v>0</v>
      </c>
      <c r="S474" s="135">
        <f t="shared" si="82"/>
        <v>68.59</v>
      </c>
      <c r="T474" s="135">
        <f t="shared" si="83"/>
        <v>11739694.94</v>
      </c>
      <c r="U474" s="78">
        <v>0</v>
      </c>
      <c r="V474" s="78">
        <f t="shared" si="84"/>
        <v>11739694.94</v>
      </c>
      <c r="W474" s="79">
        <v>8779.52</v>
      </c>
      <c r="X474" s="78">
        <f t="shared" si="85"/>
        <v>11748474.459999999</v>
      </c>
    </row>
    <row r="475" spans="1:24" ht="12.75" hidden="1" outlineLevel="1">
      <c r="A475" s="78" t="s">
        <v>515</v>
      </c>
      <c r="C475" s="79" t="s">
        <v>516</v>
      </c>
      <c r="D475" s="79" t="s">
        <v>517</v>
      </c>
      <c r="E475" s="78">
        <v>0</v>
      </c>
      <c r="F475" s="78">
        <v>959309.92</v>
      </c>
      <c r="G475" s="135">
        <f t="shared" si="79"/>
        <v>959309.92</v>
      </c>
      <c r="H475" s="136">
        <v>6306.11</v>
      </c>
      <c r="I475" s="136">
        <v>0</v>
      </c>
      <c r="J475" s="136">
        <v>0</v>
      </c>
      <c r="K475" s="136">
        <f t="shared" si="80"/>
        <v>0</v>
      </c>
      <c r="L475" s="136">
        <v>0</v>
      </c>
      <c r="M475" s="136">
        <v>0</v>
      </c>
      <c r="N475" s="136">
        <f t="shared" si="81"/>
        <v>0</v>
      </c>
      <c r="O475" s="135">
        <v>28.29</v>
      </c>
      <c r="P475" s="135">
        <v>0</v>
      </c>
      <c r="Q475" s="135">
        <v>0</v>
      </c>
      <c r="R475" s="135">
        <v>0</v>
      </c>
      <c r="S475" s="135">
        <f t="shared" si="82"/>
        <v>28.29</v>
      </c>
      <c r="T475" s="135">
        <f t="shared" si="83"/>
        <v>965644.3200000001</v>
      </c>
      <c r="U475" s="78">
        <v>0</v>
      </c>
      <c r="V475" s="78">
        <f t="shared" si="84"/>
        <v>965644.3200000001</v>
      </c>
      <c r="W475" s="79">
        <v>17914.16</v>
      </c>
      <c r="X475" s="78">
        <f t="shared" si="85"/>
        <v>983558.4800000001</v>
      </c>
    </row>
    <row r="476" spans="1:24" ht="12.75" hidden="1" outlineLevel="1">
      <c r="A476" s="78" t="s">
        <v>518</v>
      </c>
      <c r="C476" s="79" t="s">
        <v>519</v>
      </c>
      <c r="D476" s="79" t="s">
        <v>520</v>
      </c>
      <c r="E476" s="78">
        <v>0</v>
      </c>
      <c r="F476" s="78">
        <v>916815.48</v>
      </c>
      <c r="G476" s="135">
        <f t="shared" si="79"/>
        <v>916815.48</v>
      </c>
      <c r="H476" s="136">
        <v>470.46</v>
      </c>
      <c r="I476" s="136">
        <v>0</v>
      </c>
      <c r="J476" s="136">
        <v>0</v>
      </c>
      <c r="K476" s="136">
        <f t="shared" si="80"/>
        <v>0</v>
      </c>
      <c r="L476" s="136">
        <v>0</v>
      </c>
      <c r="M476" s="136">
        <v>0</v>
      </c>
      <c r="N476" s="136">
        <f t="shared" si="81"/>
        <v>0</v>
      </c>
      <c r="O476" s="135">
        <v>-98.65</v>
      </c>
      <c r="P476" s="135">
        <v>0</v>
      </c>
      <c r="Q476" s="135">
        <v>0</v>
      </c>
      <c r="R476" s="135">
        <v>0</v>
      </c>
      <c r="S476" s="135">
        <f t="shared" si="82"/>
        <v>-98.65</v>
      </c>
      <c r="T476" s="135">
        <f t="shared" si="83"/>
        <v>917187.2899999999</v>
      </c>
      <c r="U476" s="78">
        <v>0</v>
      </c>
      <c r="V476" s="78">
        <f t="shared" si="84"/>
        <v>917187.2899999999</v>
      </c>
      <c r="W476" s="79">
        <v>0</v>
      </c>
      <c r="X476" s="78">
        <f t="shared" si="85"/>
        <v>917187.2899999999</v>
      </c>
    </row>
    <row r="477" spans="1:24" ht="12.75" hidden="1" outlineLevel="1">
      <c r="A477" s="78" t="s">
        <v>521</v>
      </c>
      <c r="C477" s="79" t="s">
        <v>522</v>
      </c>
      <c r="D477" s="79" t="s">
        <v>523</v>
      </c>
      <c r="E477" s="78">
        <v>0</v>
      </c>
      <c r="F477" s="78">
        <v>74393.67</v>
      </c>
      <c r="G477" s="135">
        <f t="shared" si="79"/>
        <v>74393.67</v>
      </c>
      <c r="H477" s="136">
        <v>6486.65</v>
      </c>
      <c r="I477" s="136">
        <v>0</v>
      </c>
      <c r="J477" s="136">
        <v>0</v>
      </c>
      <c r="K477" s="136">
        <f t="shared" si="80"/>
        <v>0</v>
      </c>
      <c r="L477" s="136">
        <v>0</v>
      </c>
      <c r="M477" s="136">
        <v>0</v>
      </c>
      <c r="N477" s="136">
        <f t="shared" si="81"/>
        <v>0</v>
      </c>
      <c r="O477" s="135">
        <v>0</v>
      </c>
      <c r="P477" s="135">
        <v>0</v>
      </c>
      <c r="Q477" s="135">
        <v>0</v>
      </c>
      <c r="R477" s="135">
        <v>0</v>
      </c>
      <c r="S477" s="135">
        <f t="shared" si="82"/>
        <v>0</v>
      </c>
      <c r="T477" s="135">
        <f t="shared" si="83"/>
        <v>80880.31999999999</v>
      </c>
      <c r="U477" s="78">
        <v>0</v>
      </c>
      <c r="V477" s="78">
        <f t="shared" si="84"/>
        <v>80880.31999999999</v>
      </c>
      <c r="W477" s="79">
        <v>0</v>
      </c>
      <c r="X477" s="78">
        <f t="shared" si="85"/>
        <v>80880.31999999999</v>
      </c>
    </row>
    <row r="478" spans="1:24" ht="12.75" hidden="1" outlineLevel="1">
      <c r="A478" s="78" t="s">
        <v>524</v>
      </c>
      <c r="C478" s="79" t="s">
        <v>525</v>
      </c>
      <c r="D478" s="79" t="s">
        <v>526</v>
      </c>
      <c r="E478" s="78">
        <v>0</v>
      </c>
      <c r="F478" s="78">
        <v>4988868.99</v>
      </c>
      <c r="G478" s="135">
        <f t="shared" si="79"/>
        <v>4988868.99</v>
      </c>
      <c r="H478" s="136">
        <v>6677.41</v>
      </c>
      <c r="I478" s="136">
        <v>0</v>
      </c>
      <c r="J478" s="136">
        <v>0</v>
      </c>
      <c r="K478" s="136">
        <f t="shared" si="80"/>
        <v>0</v>
      </c>
      <c r="L478" s="136">
        <v>0</v>
      </c>
      <c r="M478" s="136">
        <v>0</v>
      </c>
      <c r="N478" s="136">
        <f t="shared" si="81"/>
        <v>0</v>
      </c>
      <c r="O478" s="135">
        <v>362.85</v>
      </c>
      <c r="P478" s="135">
        <v>0</v>
      </c>
      <c r="Q478" s="135">
        <v>0</v>
      </c>
      <c r="R478" s="135">
        <v>0</v>
      </c>
      <c r="S478" s="135">
        <f t="shared" si="82"/>
        <v>362.85</v>
      </c>
      <c r="T478" s="135">
        <f t="shared" si="83"/>
        <v>4995909.25</v>
      </c>
      <c r="U478" s="78">
        <v>0</v>
      </c>
      <c r="V478" s="78">
        <f t="shared" si="84"/>
        <v>4995909.25</v>
      </c>
      <c r="W478" s="79">
        <v>24641.07</v>
      </c>
      <c r="X478" s="78">
        <f t="shared" si="85"/>
        <v>5020550.32</v>
      </c>
    </row>
    <row r="479" spans="1:24" ht="12.75" hidden="1" outlineLevel="1">
      <c r="A479" s="78" t="s">
        <v>527</v>
      </c>
      <c r="C479" s="79" t="s">
        <v>528</v>
      </c>
      <c r="D479" s="79" t="s">
        <v>529</v>
      </c>
      <c r="E479" s="78">
        <v>0</v>
      </c>
      <c r="F479" s="78">
        <v>31561.19</v>
      </c>
      <c r="G479" s="135">
        <f t="shared" si="79"/>
        <v>31561.19</v>
      </c>
      <c r="H479" s="136">
        <v>132.33</v>
      </c>
      <c r="I479" s="136">
        <v>0</v>
      </c>
      <c r="J479" s="136">
        <v>0</v>
      </c>
      <c r="K479" s="136">
        <f t="shared" si="80"/>
        <v>0</v>
      </c>
      <c r="L479" s="136">
        <v>0</v>
      </c>
      <c r="M479" s="136">
        <v>0</v>
      </c>
      <c r="N479" s="136">
        <f t="shared" si="81"/>
        <v>0</v>
      </c>
      <c r="O479" s="135">
        <v>0</v>
      </c>
      <c r="P479" s="135">
        <v>0</v>
      </c>
      <c r="Q479" s="135">
        <v>0</v>
      </c>
      <c r="R479" s="135">
        <v>0</v>
      </c>
      <c r="S479" s="135">
        <f t="shared" si="82"/>
        <v>0</v>
      </c>
      <c r="T479" s="135">
        <f t="shared" si="83"/>
        <v>31693.52</v>
      </c>
      <c r="U479" s="78">
        <v>0</v>
      </c>
      <c r="V479" s="78">
        <f t="shared" si="84"/>
        <v>31693.52</v>
      </c>
      <c r="W479" s="79">
        <v>0</v>
      </c>
      <c r="X479" s="78">
        <f t="shared" si="85"/>
        <v>31693.52</v>
      </c>
    </row>
    <row r="480" spans="1:24" ht="12.75" hidden="1" outlineLevel="1">
      <c r="A480" s="78" t="s">
        <v>530</v>
      </c>
      <c r="C480" s="79" t="s">
        <v>531</v>
      </c>
      <c r="D480" s="79" t="s">
        <v>532</v>
      </c>
      <c r="E480" s="78">
        <v>0</v>
      </c>
      <c r="F480" s="78">
        <v>15341.56</v>
      </c>
      <c r="G480" s="135">
        <f t="shared" si="79"/>
        <v>15341.56</v>
      </c>
      <c r="H480" s="136">
        <v>0</v>
      </c>
      <c r="I480" s="136">
        <v>0</v>
      </c>
      <c r="J480" s="136">
        <v>0</v>
      </c>
      <c r="K480" s="136">
        <f t="shared" si="80"/>
        <v>0</v>
      </c>
      <c r="L480" s="136">
        <v>0</v>
      </c>
      <c r="M480" s="136">
        <v>0</v>
      </c>
      <c r="N480" s="136">
        <f t="shared" si="81"/>
        <v>0</v>
      </c>
      <c r="O480" s="135">
        <v>0</v>
      </c>
      <c r="P480" s="135">
        <v>0</v>
      </c>
      <c r="Q480" s="135">
        <v>0</v>
      </c>
      <c r="R480" s="135">
        <v>0</v>
      </c>
      <c r="S480" s="135">
        <f t="shared" si="82"/>
        <v>0</v>
      </c>
      <c r="T480" s="135">
        <f t="shared" si="83"/>
        <v>15341.56</v>
      </c>
      <c r="U480" s="78">
        <v>0</v>
      </c>
      <c r="V480" s="78">
        <f t="shared" si="84"/>
        <v>15341.56</v>
      </c>
      <c r="W480" s="79">
        <v>0</v>
      </c>
      <c r="X480" s="78">
        <f t="shared" si="85"/>
        <v>15341.56</v>
      </c>
    </row>
    <row r="481" spans="1:24" ht="12.75" hidden="1" outlineLevel="1">
      <c r="A481" s="78" t="s">
        <v>533</v>
      </c>
      <c r="C481" s="79" t="s">
        <v>534</v>
      </c>
      <c r="D481" s="79" t="s">
        <v>535</v>
      </c>
      <c r="E481" s="78">
        <v>0</v>
      </c>
      <c r="F481" s="78">
        <v>120277.77</v>
      </c>
      <c r="G481" s="135">
        <f t="shared" si="79"/>
        <v>120277.77</v>
      </c>
      <c r="H481" s="136">
        <v>528.79</v>
      </c>
      <c r="I481" s="136">
        <v>0</v>
      </c>
      <c r="J481" s="136">
        <v>0</v>
      </c>
      <c r="K481" s="136">
        <f t="shared" si="80"/>
        <v>0</v>
      </c>
      <c r="L481" s="136">
        <v>0</v>
      </c>
      <c r="M481" s="136">
        <v>0</v>
      </c>
      <c r="N481" s="136">
        <f t="shared" si="81"/>
        <v>0</v>
      </c>
      <c r="O481" s="135">
        <v>0</v>
      </c>
      <c r="P481" s="135">
        <v>0</v>
      </c>
      <c r="Q481" s="135">
        <v>0</v>
      </c>
      <c r="R481" s="135">
        <v>0</v>
      </c>
      <c r="S481" s="135">
        <f t="shared" si="82"/>
        <v>0</v>
      </c>
      <c r="T481" s="135">
        <f t="shared" si="83"/>
        <v>120806.56</v>
      </c>
      <c r="U481" s="78">
        <v>0</v>
      </c>
      <c r="V481" s="78">
        <f t="shared" si="84"/>
        <v>120806.56</v>
      </c>
      <c r="W481" s="79">
        <v>0</v>
      </c>
      <c r="X481" s="78">
        <f t="shared" si="85"/>
        <v>120806.56</v>
      </c>
    </row>
    <row r="482" spans="1:24" ht="12.75" hidden="1" outlineLevel="1">
      <c r="A482" s="78" t="s">
        <v>536</v>
      </c>
      <c r="C482" s="79" t="s">
        <v>537</v>
      </c>
      <c r="D482" s="79" t="s">
        <v>538</v>
      </c>
      <c r="E482" s="78">
        <v>0</v>
      </c>
      <c r="F482" s="78">
        <v>-2391216.64</v>
      </c>
      <c r="G482" s="135">
        <f t="shared" si="79"/>
        <v>-2391216.64</v>
      </c>
      <c r="H482" s="136">
        <v>0</v>
      </c>
      <c r="I482" s="136">
        <v>0</v>
      </c>
      <c r="J482" s="136">
        <v>0</v>
      </c>
      <c r="K482" s="136">
        <f t="shared" si="80"/>
        <v>0</v>
      </c>
      <c r="L482" s="136">
        <v>0</v>
      </c>
      <c r="M482" s="136">
        <v>0</v>
      </c>
      <c r="N482" s="136">
        <f t="shared" si="81"/>
        <v>0</v>
      </c>
      <c r="O482" s="135">
        <v>0</v>
      </c>
      <c r="P482" s="135">
        <v>0</v>
      </c>
      <c r="Q482" s="135">
        <v>0</v>
      </c>
      <c r="R482" s="135">
        <v>24191.78</v>
      </c>
      <c r="S482" s="135">
        <f t="shared" si="82"/>
        <v>24191.78</v>
      </c>
      <c r="T482" s="135">
        <f t="shared" si="83"/>
        <v>-2367024.8600000003</v>
      </c>
      <c r="U482" s="78">
        <v>0</v>
      </c>
      <c r="V482" s="78">
        <f t="shared" si="84"/>
        <v>-2367024.8600000003</v>
      </c>
      <c r="W482" s="79">
        <v>0</v>
      </c>
      <c r="X482" s="78">
        <f t="shared" si="85"/>
        <v>-2367024.8600000003</v>
      </c>
    </row>
    <row r="483" spans="1:24" ht="12.75" hidden="1" outlineLevel="1">
      <c r="A483" s="78" t="s">
        <v>539</v>
      </c>
      <c r="C483" s="79" t="s">
        <v>540</v>
      </c>
      <c r="D483" s="79" t="s">
        <v>541</v>
      </c>
      <c r="E483" s="78">
        <v>0</v>
      </c>
      <c r="F483" s="78">
        <v>-3141911</v>
      </c>
      <c r="G483" s="135">
        <f t="shared" si="79"/>
        <v>-3141911</v>
      </c>
      <c r="H483" s="136">
        <v>0</v>
      </c>
      <c r="I483" s="136">
        <v>0</v>
      </c>
      <c r="J483" s="136">
        <v>0</v>
      </c>
      <c r="K483" s="136">
        <f t="shared" si="80"/>
        <v>0</v>
      </c>
      <c r="L483" s="136">
        <v>0</v>
      </c>
      <c r="M483" s="136">
        <v>0</v>
      </c>
      <c r="N483" s="136">
        <f t="shared" si="81"/>
        <v>0</v>
      </c>
      <c r="O483" s="135">
        <v>0</v>
      </c>
      <c r="P483" s="135">
        <v>0</v>
      </c>
      <c r="Q483" s="135">
        <v>0</v>
      </c>
      <c r="R483" s="135">
        <v>9930966.53</v>
      </c>
      <c r="S483" s="135">
        <f t="shared" si="82"/>
        <v>9930966.53</v>
      </c>
      <c r="T483" s="135">
        <f t="shared" si="83"/>
        <v>6789055.529999999</v>
      </c>
      <c r="U483" s="78">
        <v>0</v>
      </c>
      <c r="V483" s="78">
        <f t="shared" si="84"/>
        <v>6789055.529999999</v>
      </c>
      <c r="W483" s="79">
        <v>0</v>
      </c>
      <c r="X483" s="78">
        <f t="shared" si="85"/>
        <v>6789055.529999999</v>
      </c>
    </row>
    <row r="484" spans="1:24" ht="12.75" hidden="1" outlineLevel="1">
      <c r="A484" s="78" t="s">
        <v>542</v>
      </c>
      <c r="C484" s="79" t="s">
        <v>543</v>
      </c>
      <c r="D484" s="79" t="s">
        <v>544</v>
      </c>
      <c r="E484" s="78">
        <v>0</v>
      </c>
      <c r="F484" s="78">
        <v>2888674.5</v>
      </c>
      <c r="G484" s="135">
        <f t="shared" si="79"/>
        <v>2888674.5</v>
      </c>
      <c r="H484" s="136">
        <v>0</v>
      </c>
      <c r="I484" s="136">
        <v>0</v>
      </c>
      <c r="J484" s="136">
        <v>0</v>
      </c>
      <c r="K484" s="136">
        <f t="shared" si="80"/>
        <v>0</v>
      </c>
      <c r="L484" s="136">
        <v>0</v>
      </c>
      <c r="M484" s="136">
        <v>0</v>
      </c>
      <c r="N484" s="136">
        <f t="shared" si="81"/>
        <v>0</v>
      </c>
      <c r="O484" s="135">
        <v>0</v>
      </c>
      <c r="P484" s="135">
        <v>0</v>
      </c>
      <c r="Q484" s="135">
        <v>0</v>
      </c>
      <c r="R484" s="135">
        <v>0</v>
      </c>
      <c r="S484" s="135">
        <f t="shared" si="82"/>
        <v>0</v>
      </c>
      <c r="T484" s="135">
        <f t="shared" si="83"/>
        <v>2888674.5</v>
      </c>
      <c r="U484" s="78">
        <v>0</v>
      </c>
      <c r="V484" s="78">
        <f t="shared" si="84"/>
        <v>2888674.5</v>
      </c>
      <c r="W484" s="79">
        <v>0</v>
      </c>
      <c r="X484" s="78">
        <f t="shared" si="85"/>
        <v>2888674.5</v>
      </c>
    </row>
    <row r="485" spans="1:24" ht="12.75" hidden="1" outlineLevel="1">
      <c r="A485" s="78" t="s">
        <v>545</v>
      </c>
      <c r="C485" s="79" t="s">
        <v>2053</v>
      </c>
      <c r="D485" s="79" t="s">
        <v>546</v>
      </c>
      <c r="E485" s="78">
        <v>0</v>
      </c>
      <c r="F485" s="78">
        <v>0</v>
      </c>
      <c r="G485" s="135">
        <f t="shared" si="79"/>
        <v>0</v>
      </c>
      <c r="H485" s="136">
        <v>0</v>
      </c>
      <c r="I485" s="136">
        <v>0</v>
      </c>
      <c r="J485" s="136">
        <v>0</v>
      </c>
      <c r="K485" s="136">
        <f t="shared" si="80"/>
        <v>0</v>
      </c>
      <c r="L485" s="136">
        <v>0</v>
      </c>
      <c r="M485" s="136">
        <v>0</v>
      </c>
      <c r="N485" s="136">
        <f t="shared" si="81"/>
        <v>0</v>
      </c>
      <c r="O485" s="135">
        <v>0</v>
      </c>
      <c r="P485" s="135">
        <v>0</v>
      </c>
      <c r="Q485" s="135">
        <v>0</v>
      </c>
      <c r="R485" s="135">
        <v>0</v>
      </c>
      <c r="S485" s="135">
        <f t="shared" si="82"/>
        <v>0</v>
      </c>
      <c r="T485" s="135">
        <f t="shared" si="83"/>
        <v>0</v>
      </c>
      <c r="U485" s="78">
        <v>0</v>
      </c>
      <c r="V485" s="78">
        <f t="shared" si="84"/>
        <v>0</v>
      </c>
      <c r="W485" s="79">
        <v>5935.1</v>
      </c>
      <c r="X485" s="78">
        <f t="shared" si="85"/>
        <v>5935.1</v>
      </c>
    </row>
    <row r="486" spans="1:24" ht="12.75" hidden="1" outlineLevel="1">
      <c r="A486" s="78" t="s">
        <v>547</v>
      </c>
      <c r="C486" s="79" t="s">
        <v>548</v>
      </c>
      <c r="D486" s="79" t="s">
        <v>549</v>
      </c>
      <c r="E486" s="78">
        <v>0</v>
      </c>
      <c r="F486" s="78">
        <v>62708719.3</v>
      </c>
      <c r="G486" s="135">
        <f aca="true" t="shared" si="86" ref="G486:G533">E486+F486</f>
        <v>62708719.3</v>
      </c>
      <c r="H486" s="136">
        <v>0</v>
      </c>
      <c r="I486" s="136">
        <v>0</v>
      </c>
      <c r="J486" s="136">
        <v>0</v>
      </c>
      <c r="K486" s="136">
        <f aca="true" t="shared" si="87" ref="K486:K533">J486+I486</f>
        <v>0</v>
      </c>
      <c r="L486" s="136">
        <v>0</v>
      </c>
      <c r="M486" s="136">
        <v>0</v>
      </c>
      <c r="N486" s="136">
        <f aca="true" t="shared" si="88" ref="N486:N533">L486+M486</f>
        <v>0</v>
      </c>
      <c r="O486" s="135">
        <v>0</v>
      </c>
      <c r="P486" s="135">
        <v>0</v>
      </c>
      <c r="Q486" s="135">
        <v>0</v>
      </c>
      <c r="R486" s="135">
        <v>0</v>
      </c>
      <c r="S486" s="135">
        <f aca="true" t="shared" si="89" ref="S486:S533">O486+P486+Q486+R486</f>
        <v>0</v>
      </c>
      <c r="T486" s="135">
        <f aca="true" t="shared" si="90" ref="T486:T533">G486+H486+K486+N486+S486</f>
        <v>62708719.3</v>
      </c>
      <c r="U486" s="78">
        <v>0</v>
      </c>
      <c r="V486" s="78">
        <f aca="true" t="shared" si="91" ref="V486:V533">T486+U486</f>
        <v>62708719.3</v>
      </c>
      <c r="W486" s="79">
        <v>0</v>
      </c>
      <c r="X486" s="78">
        <f aca="true" t="shared" si="92" ref="X486:X533">V486+W486</f>
        <v>62708719.3</v>
      </c>
    </row>
    <row r="487" spans="1:24" ht="12.75" hidden="1" outlineLevel="1">
      <c r="A487" s="78" t="s">
        <v>550</v>
      </c>
      <c r="C487" s="79" t="s">
        <v>551</v>
      </c>
      <c r="D487" s="79" t="s">
        <v>552</v>
      </c>
      <c r="E487" s="78">
        <v>0</v>
      </c>
      <c r="F487" s="78">
        <v>5731084.03</v>
      </c>
      <c r="G487" s="135">
        <f t="shared" si="86"/>
        <v>5731084.03</v>
      </c>
      <c r="H487" s="136">
        <v>0</v>
      </c>
      <c r="I487" s="136">
        <v>0</v>
      </c>
      <c r="J487" s="136">
        <v>0</v>
      </c>
      <c r="K487" s="136">
        <f t="shared" si="87"/>
        <v>0</v>
      </c>
      <c r="L487" s="136">
        <v>0</v>
      </c>
      <c r="M487" s="136">
        <v>0</v>
      </c>
      <c r="N487" s="136">
        <f t="shared" si="88"/>
        <v>0</v>
      </c>
      <c r="O487" s="135">
        <v>0</v>
      </c>
      <c r="P487" s="135">
        <v>0</v>
      </c>
      <c r="Q487" s="135">
        <v>0</v>
      </c>
      <c r="R487" s="135">
        <v>0</v>
      </c>
      <c r="S487" s="135">
        <f t="shared" si="89"/>
        <v>0</v>
      </c>
      <c r="T487" s="135">
        <f t="shared" si="90"/>
        <v>5731084.03</v>
      </c>
      <c r="U487" s="78">
        <v>0</v>
      </c>
      <c r="V487" s="78">
        <f t="shared" si="91"/>
        <v>5731084.03</v>
      </c>
      <c r="W487" s="79">
        <v>0</v>
      </c>
      <c r="X487" s="78">
        <f t="shared" si="92"/>
        <v>5731084.03</v>
      </c>
    </row>
    <row r="488" spans="1:24" ht="12.75" hidden="1" outlineLevel="1">
      <c r="A488" s="78" t="s">
        <v>553</v>
      </c>
      <c r="C488" s="79" t="s">
        <v>554</v>
      </c>
      <c r="D488" s="79" t="s">
        <v>555</v>
      </c>
      <c r="E488" s="78">
        <v>0</v>
      </c>
      <c r="F488" s="78">
        <v>2007761.54</v>
      </c>
      <c r="G488" s="135">
        <f t="shared" si="86"/>
        <v>2007761.54</v>
      </c>
      <c r="H488" s="136">
        <v>0</v>
      </c>
      <c r="I488" s="136">
        <v>0</v>
      </c>
      <c r="J488" s="136">
        <v>0</v>
      </c>
      <c r="K488" s="136">
        <f t="shared" si="87"/>
        <v>0</v>
      </c>
      <c r="L488" s="136">
        <v>0</v>
      </c>
      <c r="M488" s="136">
        <v>0</v>
      </c>
      <c r="N488" s="136">
        <f t="shared" si="88"/>
        <v>0</v>
      </c>
      <c r="O488" s="135">
        <v>0</v>
      </c>
      <c r="P488" s="135">
        <v>0</v>
      </c>
      <c r="Q488" s="135">
        <v>0</v>
      </c>
      <c r="R488" s="135">
        <v>0</v>
      </c>
      <c r="S488" s="135">
        <f t="shared" si="89"/>
        <v>0</v>
      </c>
      <c r="T488" s="135">
        <f t="shared" si="90"/>
        <v>2007761.54</v>
      </c>
      <c r="U488" s="78">
        <v>0</v>
      </c>
      <c r="V488" s="78">
        <f t="shared" si="91"/>
        <v>2007761.54</v>
      </c>
      <c r="W488" s="79">
        <v>0</v>
      </c>
      <c r="X488" s="78">
        <f t="shared" si="92"/>
        <v>2007761.54</v>
      </c>
    </row>
    <row r="489" spans="1:24" ht="12.75" hidden="1" outlineLevel="1">
      <c r="A489" s="78" t="s">
        <v>556</v>
      </c>
      <c r="C489" s="79" t="s">
        <v>557</v>
      </c>
      <c r="D489" s="79" t="s">
        <v>558</v>
      </c>
      <c r="E489" s="78">
        <v>0</v>
      </c>
      <c r="F489" s="78">
        <v>21039846.51</v>
      </c>
      <c r="G489" s="135">
        <f t="shared" si="86"/>
        <v>21039846.51</v>
      </c>
      <c r="H489" s="136">
        <v>0</v>
      </c>
      <c r="I489" s="136">
        <v>0</v>
      </c>
      <c r="J489" s="136">
        <v>0</v>
      </c>
      <c r="K489" s="136">
        <f t="shared" si="87"/>
        <v>0</v>
      </c>
      <c r="L489" s="136">
        <v>0</v>
      </c>
      <c r="M489" s="136">
        <v>0</v>
      </c>
      <c r="N489" s="136">
        <f t="shared" si="88"/>
        <v>0</v>
      </c>
      <c r="O489" s="135">
        <v>0</v>
      </c>
      <c r="P489" s="135">
        <v>0</v>
      </c>
      <c r="Q489" s="135">
        <v>0</v>
      </c>
      <c r="R489" s="135">
        <v>0</v>
      </c>
      <c r="S489" s="135">
        <f t="shared" si="89"/>
        <v>0</v>
      </c>
      <c r="T489" s="135">
        <f t="shared" si="90"/>
        <v>21039846.51</v>
      </c>
      <c r="U489" s="78">
        <v>0</v>
      </c>
      <c r="V489" s="78">
        <f t="shared" si="91"/>
        <v>21039846.51</v>
      </c>
      <c r="W489" s="79">
        <v>0</v>
      </c>
      <c r="X489" s="78">
        <f t="shared" si="92"/>
        <v>21039846.51</v>
      </c>
    </row>
    <row r="490" spans="1:24" ht="12.75" hidden="1" outlineLevel="1">
      <c r="A490" s="78" t="s">
        <v>559</v>
      </c>
      <c r="C490" s="79" t="s">
        <v>560</v>
      </c>
      <c r="D490" s="79" t="s">
        <v>561</v>
      </c>
      <c r="E490" s="78">
        <v>0</v>
      </c>
      <c r="F490" s="78">
        <v>6021866.29</v>
      </c>
      <c r="G490" s="135">
        <f t="shared" si="86"/>
        <v>6021866.29</v>
      </c>
      <c r="H490" s="136">
        <v>0</v>
      </c>
      <c r="I490" s="136">
        <v>0</v>
      </c>
      <c r="J490" s="136">
        <v>0</v>
      </c>
      <c r="K490" s="136">
        <f t="shared" si="87"/>
        <v>0</v>
      </c>
      <c r="L490" s="136">
        <v>0</v>
      </c>
      <c r="M490" s="136">
        <v>0</v>
      </c>
      <c r="N490" s="136">
        <f t="shared" si="88"/>
        <v>0</v>
      </c>
      <c r="O490" s="135">
        <v>0</v>
      </c>
      <c r="P490" s="135">
        <v>0</v>
      </c>
      <c r="Q490" s="135">
        <v>0</v>
      </c>
      <c r="R490" s="135">
        <v>0</v>
      </c>
      <c r="S490" s="135">
        <f t="shared" si="89"/>
        <v>0</v>
      </c>
      <c r="T490" s="135">
        <f t="shared" si="90"/>
        <v>6021866.29</v>
      </c>
      <c r="U490" s="78">
        <v>0</v>
      </c>
      <c r="V490" s="78">
        <f t="shared" si="91"/>
        <v>6021866.29</v>
      </c>
      <c r="W490" s="79">
        <v>0</v>
      </c>
      <c r="X490" s="78">
        <f t="shared" si="92"/>
        <v>6021866.29</v>
      </c>
    </row>
    <row r="491" spans="1:24" ht="12.75" hidden="1" outlineLevel="1">
      <c r="A491" s="78" t="s">
        <v>562</v>
      </c>
      <c r="C491" s="79" t="s">
        <v>563</v>
      </c>
      <c r="D491" s="79" t="s">
        <v>564</v>
      </c>
      <c r="E491" s="78">
        <v>0</v>
      </c>
      <c r="F491" s="78">
        <v>776277.4</v>
      </c>
      <c r="G491" s="135">
        <f t="shared" si="86"/>
        <v>776277.4</v>
      </c>
      <c r="H491" s="136">
        <v>0</v>
      </c>
      <c r="I491" s="136">
        <v>0</v>
      </c>
      <c r="J491" s="136">
        <v>0</v>
      </c>
      <c r="K491" s="136">
        <f t="shared" si="87"/>
        <v>0</v>
      </c>
      <c r="L491" s="136">
        <v>0</v>
      </c>
      <c r="M491" s="136">
        <v>0</v>
      </c>
      <c r="N491" s="136">
        <f t="shared" si="88"/>
        <v>0</v>
      </c>
      <c r="O491" s="135">
        <v>0</v>
      </c>
      <c r="P491" s="135">
        <v>0</v>
      </c>
      <c r="Q491" s="135">
        <v>0</v>
      </c>
      <c r="R491" s="135">
        <v>0</v>
      </c>
      <c r="S491" s="135">
        <f t="shared" si="89"/>
        <v>0</v>
      </c>
      <c r="T491" s="135">
        <f t="shared" si="90"/>
        <v>776277.4</v>
      </c>
      <c r="U491" s="78">
        <v>0</v>
      </c>
      <c r="V491" s="78">
        <f t="shared" si="91"/>
        <v>776277.4</v>
      </c>
      <c r="W491" s="79">
        <v>0</v>
      </c>
      <c r="X491" s="78">
        <f t="shared" si="92"/>
        <v>776277.4</v>
      </c>
    </row>
    <row r="492" spans="1:24" ht="12.75" hidden="1" outlineLevel="1">
      <c r="A492" s="78" t="s">
        <v>565</v>
      </c>
      <c r="C492" s="79" t="s">
        <v>566</v>
      </c>
      <c r="D492" s="79" t="s">
        <v>567</v>
      </c>
      <c r="E492" s="78">
        <v>0</v>
      </c>
      <c r="F492" s="78">
        <v>391060.91</v>
      </c>
      <c r="G492" s="135">
        <f t="shared" si="86"/>
        <v>391060.91</v>
      </c>
      <c r="H492" s="136">
        <v>0</v>
      </c>
      <c r="I492" s="136">
        <v>0</v>
      </c>
      <c r="J492" s="136">
        <v>0</v>
      </c>
      <c r="K492" s="136">
        <f t="shared" si="87"/>
        <v>0</v>
      </c>
      <c r="L492" s="136">
        <v>0</v>
      </c>
      <c r="M492" s="136">
        <v>0</v>
      </c>
      <c r="N492" s="136">
        <f t="shared" si="88"/>
        <v>0</v>
      </c>
      <c r="O492" s="135">
        <v>0</v>
      </c>
      <c r="P492" s="135">
        <v>0</v>
      </c>
      <c r="Q492" s="135">
        <v>0</v>
      </c>
      <c r="R492" s="135">
        <v>0</v>
      </c>
      <c r="S492" s="135">
        <f t="shared" si="89"/>
        <v>0</v>
      </c>
      <c r="T492" s="135">
        <f t="shared" si="90"/>
        <v>391060.91</v>
      </c>
      <c r="U492" s="78">
        <v>0</v>
      </c>
      <c r="V492" s="78">
        <f t="shared" si="91"/>
        <v>391060.91</v>
      </c>
      <c r="W492" s="79">
        <v>0</v>
      </c>
      <c r="X492" s="78">
        <f t="shared" si="92"/>
        <v>391060.91</v>
      </c>
    </row>
    <row r="493" spans="1:24" ht="12.75" hidden="1" outlineLevel="1">
      <c r="A493" s="78" t="s">
        <v>568</v>
      </c>
      <c r="C493" s="79" t="s">
        <v>569</v>
      </c>
      <c r="D493" s="79" t="s">
        <v>570</v>
      </c>
      <c r="E493" s="78">
        <v>0</v>
      </c>
      <c r="F493" s="78">
        <v>103598.56</v>
      </c>
      <c r="G493" s="135">
        <f t="shared" si="86"/>
        <v>103598.56</v>
      </c>
      <c r="H493" s="136">
        <v>0</v>
      </c>
      <c r="I493" s="136">
        <v>0</v>
      </c>
      <c r="J493" s="136">
        <v>0</v>
      </c>
      <c r="K493" s="136">
        <f t="shared" si="87"/>
        <v>0</v>
      </c>
      <c r="L493" s="136">
        <v>0</v>
      </c>
      <c r="M493" s="136">
        <v>0</v>
      </c>
      <c r="N493" s="136">
        <f t="shared" si="88"/>
        <v>0</v>
      </c>
      <c r="O493" s="135">
        <v>0</v>
      </c>
      <c r="P493" s="135">
        <v>0</v>
      </c>
      <c r="Q493" s="135">
        <v>0</v>
      </c>
      <c r="R493" s="135">
        <v>0</v>
      </c>
      <c r="S493" s="135">
        <f t="shared" si="89"/>
        <v>0</v>
      </c>
      <c r="T493" s="135">
        <f t="shared" si="90"/>
        <v>103598.56</v>
      </c>
      <c r="U493" s="78">
        <v>0</v>
      </c>
      <c r="V493" s="78">
        <f t="shared" si="91"/>
        <v>103598.56</v>
      </c>
      <c r="W493" s="79">
        <v>0</v>
      </c>
      <c r="X493" s="78">
        <f t="shared" si="92"/>
        <v>103598.56</v>
      </c>
    </row>
    <row r="494" spans="1:24" ht="12.75" hidden="1" outlineLevel="1">
      <c r="A494" s="78" t="s">
        <v>571</v>
      </c>
      <c r="C494" s="79" t="s">
        <v>572</v>
      </c>
      <c r="D494" s="79" t="s">
        <v>573</v>
      </c>
      <c r="E494" s="78">
        <v>0</v>
      </c>
      <c r="F494" s="78">
        <v>8174759.5</v>
      </c>
      <c r="G494" s="135">
        <f t="shared" si="86"/>
        <v>8174759.5</v>
      </c>
      <c r="H494" s="136">
        <v>0</v>
      </c>
      <c r="I494" s="136">
        <v>0</v>
      </c>
      <c r="J494" s="136">
        <v>0</v>
      </c>
      <c r="K494" s="136">
        <f t="shared" si="87"/>
        <v>0</v>
      </c>
      <c r="L494" s="136">
        <v>0</v>
      </c>
      <c r="M494" s="136">
        <v>0</v>
      </c>
      <c r="N494" s="136">
        <f t="shared" si="88"/>
        <v>0</v>
      </c>
      <c r="O494" s="135">
        <v>0</v>
      </c>
      <c r="P494" s="135">
        <v>0</v>
      </c>
      <c r="Q494" s="135">
        <v>0</v>
      </c>
      <c r="R494" s="135">
        <v>0</v>
      </c>
      <c r="S494" s="135">
        <f t="shared" si="89"/>
        <v>0</v>
      </c>
      <c r="T494" s="135">
        <f t="shared" si="90"/>
        <v>8174759.5</v>
      </c>
      <c r="U494" s="78">
        <v>0</v>
      </c>
      <c r="V494" s="78">
        <f t="shared" si="91"/>
        <v>8174759.5</v>
      </c>
      <c r="W494" s="79">
        <v>0</v>
      </c>
      <c r="X494" s="78">
        <f t="shared" si="92"/>
        <v>8174759.5</v>
      </c>
    </row>
    <row r="495" spans="1:24" ht="12.75" hidden="1" outlineLevel="1">
      <c r="A495" s="78" t="s">
        <v>574</v>
      </c>
      <c r="C495" s="79" t="s">
        <v>575</v>
      </c>
      <c r="D495" s="79" t="s">
        <v>576</v>
      </c>
      <c r="E495" s="78">
        <v>0</v>
      </c>
      <c r="F495" s="78">
        <v>747004.38</v>
      </c>
      <c r="G495" s="135">
        <f t="shared" si="86"/>
        <v>747004.38</v>
      </c>
      <c r="H495" s="136">
        <v>0</v>
      </c>
      <c r="I495" s="136">
        <v>0</v>
      </c>
      <c r="J495" s="136">
        <v>0</v>
      </c>
      <c r="K495" s="136">
        <f t="shared" si="87"/>
        <v>0</v>
      </c>
      <c r="L495" s="136">
        <v>0</v>
      </c>
      <c r="M495" s="136">
        <v>0</v>
      </c>
      <c r="N495" s="136">
        <f t="shared" si="88"/>
        <v>0</v>
      </c>
      <c r="O495" s="135">
        <v>0</v>
      </c>
      <c r="P495" s="135">
        <v>0</v>
      </c>
      <c r="Q495" s="135">
        <v>0</v>
      </c>
      <c r="R495" s="135">
        <v>0</v>
      </c>
      <c r="S495" s="135">
        <f t="shared" si="89"/>
        <v>0</v>
      </c>
      <c r="T495" s="135">
        <f t="shared" si="90"/>
        <v>747004.38</v>
      </c>
      <c r="U495" s="78">
        <v>0</v>
      </c>
      <c r="V495" s="78">
        <f t="shared" si="91"/>
        <v>747004.38</v>
      </c>
      <c r="W495" s="79">
        <v>0</v>
      </c>
      <c r="X495" s="78">
        <f t="shared" si="92"/>
        <v>747004.38</v>
      </c>
    </row>
    <row r="496" spans="1:24" ht="12.75" hidden="1" outlineLevel="1">
      <c r="A496" s="78" t="s">
        <v>577</v>
      </c>
      <c r="C496" s="79" t="s">
        <v>578</v>
      </c>
      <c r="D496" s="79" t="s">
        <v>579</v>
      </c>
      <c r="E496" s="78">
        <v>0</v>
      </c>
      <c r="F496" s="78">
        <v>1050654.67</v>
      </c>
      <c r="G496" s="135">
        <f t="shared" si="86"/>
        <v>1050654.67</v>
      </c>
      <c r="H496" s="136">
        <v>0</v>
      </c>
      <c r="I496" s="136">
        <v>0</v>
      </c>
      <c r="J496" s="136">
        <v>0</v>
      </c>
      <c r="K496" s="136">
        <f t="shared" si="87"/>
        <v>0</v>
      </c>
      <c r="L496" s="136">
        <v>0</v>
      </c>
      <c r="M496" s="136">
        <v>0</v>
      </c>
      <c r="N496" s="136">
        <f t="shared" si="88"/>
        <v>0</v>
      </c>
      <c r="O496" s="135">
        <v>0</v>
      </c>
      <c r="P496" s="135">
        <v>0</v>
      </c>
      <c r="Q496" s="135">
        <v>0</v>
      </c>
      <c r="R496" s="135">
        <v>0</v>
      </c>
      <c r="S496" s="135">
        <f t="shared" si="89"/>
        <v>0</v>
      </c>
      <c r="T496" s="135">
        <f t="shared" si="90"/>
        <v>1050654.67</v>
      </c>
      <c r="U496" s="78">
        <v>0</v>
      </c>
      <c r="V496" s="78">
        <f t="shared" si="91"/>
        <v>1050654.67</v>
      </c>
      <c r="W496" s="79">
        <v>0</v>
      </c>
      <c r="X496" s="78">
        <f t="shared" si="92"/>
        <v>1050654.67</v>
      </c>
    </row>
    <row r="497" spans="1:24" ht="12.75" hidden="1" outlineLevel="1">
      <c r="A497" s="78" t="s">
        <v>580</v>
      </c>
      <c r="C497" s="79" t="s">
        <v>581</v>
      </c>
      <c r="D497" s="79" t="s">
        <v>582</v>
      </c>
      <c r="E497" s="78">
        <v>0</v>
      </c>
      <c r="F497" s="78">
        <v>714623.94</v>
      </c>
      <c r="G497" s="135">
        <f t="shared" si="86"/>
        <v>714623.94</v>
      </c>
      <c r="H497" s="136">
        <v>0</v>
      </c>
      <c r="I497" s="136">
        <v>0</v>
      </c>
      <c r="J497" s="136">
        <v>0</v>
      </c>
      <c r="K497" s="136">
        <f t="shared" si="87"/>
        <v>0</v>
      </c>
      <c r="L497" s="136">
        <v>0</v>
      </c>
      <c r="M497" s="136">
        <v>0</v>
      </c>
      <c r="N497" s="136">
        <f t="shared" si="88"/>
        <v>0</v>
      </c>
      <c r="O497" s="135">
        <v>0</v>
      </c>
      <c r="P497" s="135">
        <v>0</v>
      </c>
      <c r="Q497" s="135">
        <v>0</v>
      </c>
      <c r="R497" s="135">
        <v>0</v>
      </c>
      <c r="S497" s="135">
        <f t="shared" si="89"/>
        <v>0</v>
      </c>
      <c r="T497" s="135">
        <f t="shared" si="90"/>
        <v>714623.94</v>
      </c>
      <c r="U497" s="78">
        <v>0</v>
      </c>
      <c r="V497" s="78">
        <f t="shared" si="91"/>
        <v>714623.94</v>
      </c>
      <c r="W497" s="79">
        <v>0</v>
      </c>
      <c r="X497" s="78">
        <f t="shared" si="92"/>
        <v>714623.94</v>
      </c>
    </row>
    <row r="498" spans="1:24" ht="12.75" hidden="1" outlineLevel="1">
      <c r="A498" s="78" t="s">
        <v>583</v>
      </c>
      <c r="C498" s="79" t="s">
        <v>584</v>
      </c>
      <c r="D498" s="79" t="s">
        <v>585</v>
      </c>
      <c r="E498" s="78">
        <v>0</v>
      </c>
      <c r="F498" s="78">
        <v>594055.6</v>
      </c>
      <c r="G498" s="135">
        <f t="shared" si="86"/>
        <v>594055.6</v>
      </c>
      <c r="H498" s="136">
        <v>0</v>
      </c>
      <c r="I498" s="136">
        <v>0</v>
      </c>
      <c r="J498" s="136">
        <v>0</v>
      </c>
      <c r="K498" s="136">
        <f t="shared" si="87"/>
        <v>0</v>
      </c>
      <c r="L498" s="136">
        <v>0</v>
      </c>
      <c r="M498" s="136">
        <v>0</v>
      </c>
      <c r="N498" s="136">
        <f t="shared" si="88"/>
        <v>0</v>
      </c>
      <c r="O498" s="135">
        <v>0</v>
      </c>
      <c r="P498" s="135">
        <v>0</v>
      </c>
      <c r="Q498" s="135">
        <v>0</v>
      </c>
      <c r="R498" s="135">
        <v>0</v>
      </c>
      <c r="S498" s="135">
        <f t="shared" si="89"/>
        <v>0</v>
      </c>
      <c r="T498" s="135">
        <f t="shared" si="90"/>
        <v>594055.6</v>
      </c>
      <c r="U498" s="78">
        <v>0</v>
      </c>
      <c r="V498" s="78">
        <f t="shared" si="91"/>
        <v>594055.6</v>
      </c>
      <c r="W498" s="79">
        <v>0</v>
      </c>
      <c r="X498" s="78">
        <f t="shared" si="92"/>
        <v>594055.6</v>
      </c>
    </row>
    <row r="499" spans="1:24" ht="12.75" hidden="1" outlineLevel="1">
      <c r="A499" s="78" t="s">
        <v>586</v>
      </c>
      <c r="C499" s="79" t="s">
        <v>587</v>
      </c>
      <c r="D499" s="79" t="s">
        <v>588</v>
      </c>
      <c r="E499" s="78">
        <v>0</v>
      </c>
      <c r="F499" s="78">
        <v>255807.26</v>
      </c>
      <c r="G499" s="135">
        <f t="shared" si="86"/>
        <v>255807.26</v>
      </c>
      <c r="H499" s="136">
        <v>0</v>
      </c>
      <c r="I499" s="136">
        <v>0</v>
      </c>
      <c r="J499" s="136">
        <v>0</v>
      </c>
      <c r="K499" s="136">
        <f t="shared" si="87"/>
        <v>0</v>
      </c>
      <c r="L499" s="136">
        <v>0</v>
      </c>
      <c r="M499" s="136">
        <v>0</v>
      </c>
      <c r="N499" s="136">
        <f t="shared" si="88"/>
        <v>0</v>
      </c>
      <c r="O499" s="135">
        <v>0</v>
      </c>
      <c r="P499" s="135">
        <v>0</v>
      </c>
      <c r="Q499" s="135">
        <v>0</v>
      </c>
      <c r="R499" s="135">
        <v>0</v>
      </c>
      <c r="S499" s="135">
        <f t="shared" si="89"/>
        <v>0</v>
      </c>
      <c r="T499" s="135">
        <f t="shared" si="90"/>
        <v>255807.26</v>
      </c>
      <c r="U499" s="78">
        <v>0</v>
      </c>
      <c r="V499" s="78">
        <f t="shared" si="91"/>
        <v>255807.26</v>
      </c>
      <c r="W499" s="79">
        <v>0</v>
      </c>
      <c r="X499" s="78">
        <f t="shared" si="92"/>
        <v>255807.26</v>
      </c>
    </row>
    <row r="500" spans="1:24" ht="12.75" hidden="1" outlineLevel="1">
      <c r="A500" s="78" t="s">
        <v>589</v>
      </c>
      <c r="C500" s="79" t="s">
        <v>590</v>
      </c>
      <c r="D500" s="79" t="s">
        <v>591</v>
      </c>
      <c r="E500" s="78">
        <v>0</v>
      </c>
      <c r="F500" s="78">
        <v>319443.65</v>
      </c>
      <c r="G500" s="135">
        <f t="shared" si="86"/>
        <v>319443.65</v>
      </c>
      <c r="H500" s="136">
        <v>0</v>
      </c>
      <c r="I500" s="136">
        <v>0</v>
      </c>
      <c r="J500" s="136">
        <v>0</v>
      </c>
      <c r="K500" s="136">
        <f t="shared" si="87"/>
        <v>0</v>
      </c>
      <c r="L500" s="136">
        <v>0</v>
      </c>
      <c r="M500" s="136">
        <v>0</v>
      </c>
      <c r="N500" s="136">
        <f t="shared" si="88"/>
        <v>0</v>
      </c>
      <c r="O500" s="135">
        <v>0</v>
      </c>
      <c r="P500" s="135">
        <v>0</v>
      </c>
      <c r="Q500" s="135">
        <v>0</v>
      </c>
      <c r="R500" s="135">
        <v>0</v>
      </c>
      <c r="S500" s="135">
        <f t="shared" si="89"/>
        <v>0</v>
      </c>
      <c r="T500" s="135">
        <f t="shared" si="90"/>
        <v>319443.65</v>
      </c>
      <c r="U500" s="78">
        <v>0</v>
      </c>
      <c r="V500" s="78">
        <f t="shared" si="91"/>
        <v>319443.65</v>
      </c>
      <c r="W500" s="79">
        <v>0</v>
      </c>
      <c r="X500" s="78">
        <f t="shared" si="92"/>
        <v>319443.65</v>
      </c>
    </row>
    <row r="501" spans="1:24" ht="12.75" hidden="1" outlineLevel="1">
      <c r="A501" s="78" t="s">
        <v>592</v>
      </c>
      <c r="C501" s="79" t="s">
        <v>593</v>
      </c>
      <c r="D501" s="79" t="s">
        <v>594</v>
      </c>
      <c r="E501" s="78">
        <v>0</v>
      </c>
      <c r="F501" s="78">
        <v>218932.37</v>
      </c>
      <c r="G501" s="135">
        <f t="shared" si="86"/>
        <v>218932.37</v>
      </c>
      <c r="H501" s="136">
        <v>0</v>
      </c>
      <c r="I501" s="136">
        <v>0</v>
      </c>
      <c r="J501" s="136">
        <v>0</v>
      </c>
      <c r="K501" s="136">
        <f t="shared" si="87"/>
        <v>0</v>
      </c>
      <c r="L501" s="136">
        <v>0</v>
      </c>
      <c r="M501" s="136">
        <v>0</v>
      </c>
      <c r="N501" s="136">
        <f t="shared" si="88"/>
        <v>0</v>
      </c>
      <c r="O501" s="135">
        <v>0</v>
      </c>
      <c r="P501" s="135">
        <v>0</v>
      </c>
      <c r="Q501" s="135">
        <v>0</v>
      </c>
      <c r="R501" s="135">
        <v>0</v>
      </c>
      <c r="S501" s="135">
        <f t="shared" si="89"/>
        <v>0</v>
      </c>
      <c r="T501" s="135">
        <f t="shared" si="90"/>
        <v>218932.37</v>
      </c>
      <c r="U501" s="78">
        <v>0</v>
      </c>
      <c r="V501" s="78">
        <f t="shared" si="91"/>
        <v>218932.37</v>
      </c>
      <c r="W501" s="79">
        <v>0</v>
      </c>
      <c r="X501" s="78">
        <f t="shared" si="92"/>
        <v>218932.37</v>
      </c>
    </row>
    <row r="502" spans="1:24" ht="12.75" hidden="1" outlineLevel="1">
      <c r="A502" s="78" t="s">
        <v>595</v>
      </c>
      <c r="C502" s="79" t="s">
        <v>596</v>
      </c>
      <c r="D502" s="79" t="s">
        <v>597</v>
      </c>
      <c r="E502" s="78">
        <v>0</v>
      </c>
      <c r="F502" s="78">
        <v>-55812.43</v>
      </c>
      <c r="G502" s="135">
        <f t="shared" si="86"/>
        <v>-55812.43</v>
      </c>
      <c r="H502" s="136">
        <v>0</v>
      </c>
      <c r="I502" s="136">
        <v>0</v>
      </c>
      <c r="J502" s="136">
        <v>0</v>
      </c>
      <c r="K502" s="136">
        <f t="shared" si="87"/>
        <v>0</v>
      </c>
      <c r="L502" s="136">
        <v>0</v>
      </c>
      <c r="M502" s="136">
        <v>0</v>
      </c>
      <c r="N502" s="136">
        <f t="shared" si="88"/>
        <v>0</v>
      </c>
      <c r="O502" s="135">
        <v>0</v>
      </c>
      <c r="P502" s="135">
        <v>0</v>
      </c>
      <c r="Q502" s="135">
        <v>0</v>
      </c>
      <c r="R502" s="135">
        <v>0</v>
      </c>
      <c r="S502" s="135">
        <f t="shared" si="89"/>
        <v>0</v>
      </c>
      <c r="T502" s="135">
        <f t="shared" si="90"/>
        <v>-55812.43</v>
      </c>
      <c r="U502" s="78">
        <v>0</v>
      </c>
      <c r="V502" s="78">
        <f t="shared" si="91"/>
        <v>-55812.43</v>
      </c>
      <c r="W502" s="79">
        <v>0</v>
      </c>
      <c r="X502" s="78">
        <f t="shared" si="92"/>
        <v>-55812.43</v>
      </c>
    </row>
    <row r="503" spans="1:24" ht="12.75" hidden="1" outlineLevel="1">
      <c r="A503" s="78" t="s">
        <v>598</v>
      </c>
      <c r="C503" s="79" t="s">
        <v>599</v>
      </c>
      <c r="D503" s="79" t="s">
        <v>600</v>
      </c>
      <c r="E503" s="78">
        <v>0</v>
      </c>
      <c r="F503" s="78">
        <v>183050.12</v>
      </c>
      <c r="G503" s="135">
        <f t="shared" si="86"/>
        <v>183050.12</v>
      </c>
      <c r="H503" s="136">
        <v>0</v>
      </c>
      <c r="I503" s="136">
        <v>0</v>
      </c>
      <c r="J503" s="136">
        <v>0</v>
      </c>
      <c r="K503" s="136">
        <f t="shared" si="87"/>
        <v>0</v>
      </c>
      <c r="L503" s="136">
        <v>0</v>
      </c>
      <c r="M503" s="136">
        <v>0</v>
      </c>
      <c r="N503" s="136">
        <f t="shared" si="88"/>
        <v>0</v>
      </c>
      <c r="O503" s="135">
        <v>0</v>
      </c>
      <c r="P503" s="135">
        <v>0</v>
      </c>
      <c r="Q503" s="135">
        <v>0</v>
      </c>
      <c r="R503" s="135">
        <v>0</v>
      </c>
      <c r="S503" s="135">
        <f t="shared" si="89"/>
        <v>0</v>
      </c>
      <c r="T503" s="135">
        <f t="shared" si="90"/>
        <v>183050.12</v>
      </c>
      <c r="U503" s="78">
        <v>0</v>
      </c>
      <c r="V503" s="78">
        <f t="shared" si="91"/>
        <v>183050.12</v>
      </c>
      <c r="W503" s="79">
        <v>0</v>
      </c>
      <c r="X503" s="78">
        <f t="shared" si="92"/>
        <v>183050.12</v>
      </c>
    </row>
    <row r="504" spans="1:24" ht="12.75" hidden="1" outlineLevel="1">
      <c r="A504" s="78" t="s">
        <v>601</v>
      </c>
      <c r="C504" s="79" t="s">
        <v>602</v>
      </c>
      <c r="D504" s="79" t="s">
        <v>603</v>
      </c>
      <c r="E504" s="78">
        <v>0</v>
      </c>
      <c r="F504" s="78">
        <v>-14500</v>
      </c>
      <c r="G504" s="135">
        <f t="shared" si="86"/>
        <v>-14500</v>
      </c>
      <c r="H504" s="136">
        <v>0</v>
      </c>
      <c r="I504" s="136">
        <v>0</v>
      </c>
      <c r="J504" s="136">
        <v>0</v>
      </c>
      <c r="K504" s="136">
        <f t="shared" si="87"/>
        <v>0</v>
      </c>
      <c r="L504" s="136">
        <v>0</v>
      </c>
      <c r="M504" s="136">
        <v>0</v>
      </c>
      <c r="N504" s="136">
        <f t="shared" si="88"/>
        <v>0</v>
      </c>
      <c r="O504" s="135">
        <v>0</v>
      </c>
      <c r="P504" s="135">
        <v>0</v>
      </c>
      <c r="Q504" s="135">
        <v>0</v>
      </c>
      <c r="R504" s="135">
        <v>0</v>
      </c>
      <c r="S504" s="135">
        <f t="shared" si="89"/>
        <v>0</v>
      </c>
      <c r="T504" s="135">
        <f t="shared" si="90"/>
        <v>-14500</v>
      </c>
      <c r="U504" s="78">
        <v>0</v>
      </c>
      <c r="V504" s="78">
        <f t="shared" si="91"/>
        <v>-14500</v>
      </c>
      <c r="W504" s="79">
        <v>0</v>
      </c>
      <c r="X504" s="78">
        <f t="shared" si="92"/>
        <v>-14500</v>
      </c>
    </row>
    <row r="505" spans="1:24" ht="12.75" hidden="1" outlineLevel="1">
      <c r="A505" s="78" t="s">
        <v>604</v>
      </c>
      <c r="C505" s="79" t="s">
        <v>605</v>
      </c>
      <c r="D505" s="79" t="s">
        <v>606</v>
      </c>
      <c r="E505" s="78">
        <v>0</v>
      </c>
      <c r="F505" s="78">
        <v>5985503.66</v>
      </c>
      <c r="G505" s="135">
        <f t="shared" si="86"/>
        <v>5985503.66</v>
      </c>
      <c r="H505" s="136">
        <v>0</v>
      </c>
      <c r="I505" s="136">
        <v>0</v>
      </c>
      <c r="J505" s="136">
        <v>0</v>
      </c>
      <c r="K505" s="136">
        <f t="shared" si="87"/>
        <v>0</v>
      </c>
      <c r="L505" s="136">
        <v>0</v>
      </c>
      <c r="M505" s="136">
        <v>0</v>
      </c>
      <c r="N505" s="136">
        <f t="shared" si="88"/>
        <v>0</v>
      </c>
      <c r="O505" s="135">
        <v>0</v>
      </c>
      <c r="P505" s="135">
        <v>0</v>
      </c>
      <c r="Q505" s="135">
        <v>0</v>
      </c>
      <c r="R505" s="135">
        <v>0</v>
      </c>
      <c r="S505" s="135">
        <f t="shared" si="89"/>
        <v>0</v>
      </c>
      <c r="T505" s="135">
        <f t="shared" si="90"/>
        <v>5985503.66</v>
      </c>
      <c r="U505" s="78">
        <v>0</v>
      </c>
      <c r="V505" s="78">
        <f t="shared" si="91"/>
        <v>5985503.66</v>
      </c>
      <c r="W505" s="79">
        <v>0</v>
      </c>
      <c r="X505" s="78">
        <f t="shared" si="92"/>
        <v>5985503.66</v>
      </c>
    </row>
    <row r="506" spans="1:24" ht="12.75" hidden="1" outlineLevel="1">
      <c r="A506" s="78" t="s">
        <v>607</v>
      </c>
      <c r="C506" s="79" t="s">
        <v>608</v>
      </c>
      <c r="D506" s="79" t="s">
        <v>609</v>
      </c>
      <c r="E506" s="78">
        <v>0</v>
      </c>
      <c r="F506" s="78">
        <v>15351.11</v>
      </c>
      <c r="G506" s="135">
        <f t="shared" si="86"/>
        <v>15351.11</v>
      </c>
      <c r="H506" s="136">
        <v>0</v>
      </c>
      <c r="I506" s="136">
        <v>0</v>
      </c>
      <c r="J506" s="136">
        <v>0</v>
      </c>
      <c r="K506" s="136">
        <f t="shared" si="87"/>
        <v>0</v>
      </c>
      <c r="L506" s="136">
        <v>0</v>
      </c>
      <c r="M506" s="136">
        <v>0</v>
      </c>
      <c r="N506" s="136">
        <f t="shared" si="88"/>
        <v>0</v>
      </c>
      <c r="O506" s="135">
        <v>0</v>
      </c>
      <c r="P506" s="135">
        <v>0</v>
      </c>
      <c r="Q506" s="135">
        <v>0</v>
      </c>
      <c r="R506" s="135">
        <v>0</v>
      </c>
      <c r="S506" s="135">
        <f t="shared" si="89"/>
        <v>0</v>
      </c>
      <c r="T506" s="135">
        <f t="shared" si="90"/>
        <v>15351.11</v>
      </c>
      <c r="U506" s="78">
        <v>0</v>
      </c>
      <c r="V506" s="78">
        <f t="shared" si="91"/>
        <v>15351.11</v>
      </c>
      <c r="W506" s="79">
        <v>0</v>
      </c>
      <c r="X506" s="78">
        <f t="shared" si="92"/>
        <v>15351.11</v>
      </c>
    </row>
    <row r="507" spans="1:24" ht="12.75" hidden="1" outlineLevel="1">
      <c r="A507" s="78" t="s">
        <v>610</v>
      </c>
      <c r="C507" s="79" t="s">
        <v>611</v>
      </c>
      <c r="D507" s="79" t="s">
        <v>612</v>
      </c>
      <c r="E507" s="78">
        <v>0</v>
      </c>
      <c r="F507" s="78">
        <v>597128.9</v>
      </c>
      <c r="G507" s="135">
        <f t="shared" si="86"/>
        <v>597128.9</v>
      </c>
      <c r="H507" s="136">
        <v>0</v>
      </c>
      <c r="I507" s="136">
        <v>0</v>
      </c>
      <c r="J507" s="136">
        <v>0</v>
      </c>
      <c r="K507" s="136">
        <f t="shared" si="87"/>
        <v>0</v>
      </c>
      <c r="L507" s="136">
        <v>0</v>
      </c>
      <c r="M507" s="136">
        <v>0</v>
      </c>
      <c r="N507" s="136">
        <f t="shared" si="88"/>
        <v>0</v>
      </c>
      <c r="O507" s="135">
        <v>0</v>
      </c>
      <c r="P507" s="135">
        <v>0</v>
      </c>
      <c r="Q507" s="135">
        <v>0</v>
      </c>
      <c r="R507" s="135">
        <v>0</v>
      </c>
      <c r="S507" s="135">
        <f t="shared" si="89"/>
        <v>0</v>
      </c>
      <c r="T507" s="135">
        <f t="shared" si="90"/>
        <v>597128.9</v>
      </c>
      <c r="U507" s="78">
        <v>0</v>
      </c>
      <c r="V507" s="78">
        <f t="shared" si="91"/>
        <v>597128.9</v>
      </c>
      <c r="W507" s="79">
        <v>0</v>
      </c>
      <c r="X507" s="78">
        <f t="shared" si="92"/>
        <v>597128.9</v>
      </c>
    </row>
    <row r="508" spans="1:24" ht="12.75" hidden="1" outlineLevel="1">
      <c r="A508" s="78" t="s">
        <v>613</v>
      </c>
      <c r="C508" s="79" t="s">
        <v>614</v>
      </c>
      <c r="D508" s="79" t="s">
        <v>615</v>
      </c>
      <c r="E508" s="78">
        <v>0</v>
      </c>
      <c r="F508" s="78">
        <v>19600</v>
      </c>
      <c r="G508" s="135">
        <f t="shared" si="86"/>
        <v>19600</v>
      </c>
      <c r="H508" s="136">
        <v>0</v>
      </c>
      <c r="I508" s="136">
        <v>0</v>
      </c>
      <c r="J508" s="136">
        <v>0</v>
      </c>
      <c r="K508" s="136">
        <f t="shared" si="87"/>
        <v>0</v>
      </c>
      <c r="L508" s="136">
        <v>0</v>
      </c>
      <c r="M508" s="136">
        <v>0</v>
      </c>
      <c r="N508" s="136">
        <f t="shared" si="88"/>
        <v>0</v>
      </c>
      <c r="O508" s="135">
        <v>0</v>
      </c>
      <c r="P508" s="135">
        <v>0</v>
      </c>
      <c r="Q508" s="135">
        <v>0</v>
      </c>
      <c r="R508" s="135">
        <v>0</v>
      </c>
      <c r="S508" s="135">
        <f t="shared" si="89"/>
        <v>0</v>
      </c>
      <c r="T508" s="135">
        <f t="shared" si="90"/>
        <v>19600</v>
      </c>
      <c r="U508" s="78">
        <v>0</v>
      </c>
      <c r="V508" s="78">
        <f t="shared" si="91"/>
        <v>19600</v>
      </c>
      <c r="W508" s="79">
        <v>0</v>
      </c>
      <c r="X508" s="78">
        <f t="shared" si="92"/>
        <v>19600</v>
      </c>
    </row>
    <row r="509" spans="1:24" ht="12.75" hidden="1" outlineLevel="1">
      <c r="A509" s="78" t="s">
        <v>616</v>
      </c>
      <c r="C509" s="79" t="s">
        <v>617</v>
      </c>
      <c r="D509" s="79" t="s">
        <v>618</v>
      </c>
      <c r="E509" s="78">
        <v>0</v>
      </c>
      <c r="F509" s="78">
        <v>500</v>
      </c>
      <c r="G509" s="135">
        <f t="shared" si="86"/>
        <v>500</v>
      </c>
      <c r="H509" s="136">
        <v>0</v>
      </c>
      <c r="I509" s="136">
        <v>0</v>
      </c>
      <c r="J509" s="136">
        <v>0</v>
      </c>
      <c r="K509" s="136">
        <f t="shared" si="87"/>
        <v>0</v>
      </c>
      <c r="L509" s="136">
        <v>0</v>
      </c>
      <c r="M509" s="136">
        <v>0</v>
      </c>
      <c r="N509" s="136">
        <f t="shared" si="88"/>
        <v>0</v>
      </c>
      <c r="O509" s="135">
        <v>0</v>
      </c>
      <c r="P509" s="135">
        <v>0</v>
      </c>
      <c r="Q509" s="135">
        <v>0</v>
      </c>
      <c r="R509" s="135">
        <v>0</v>
      </c>
      <c r="S509" s="135">
        <f t="shared" si="89"/>
        <v>0</v>
      </c>
      <c r="T509" s="135">
        <f t="shared" si="90"/>
        <v>500</v>
      </c>
      <c r="U509" s="78">
        <v>0</v>
      </c>
      <c r="V509" s="78">
        <f t="shared" si="91"/>
        <v>500</v>
      </c>
      <c r="W509" s="79">
        <v>0</v>
      </c>
      <c r="X509" s="78">
        <f t="shared" si="92"/>
        <v>500</v>
      </c>
    </row>
    <row r="510" spans="1:24" ht="12.75" hidden="1" outlineLevel="1">
      <c r="A510" s="78" t="s">
        <v>619</v>
      </c>
      <c r="C510" s="79" t="s">
        <v>620</v>
      </c>
      <c r="D510" s="79" t="s">
        <v>621</v>
      </c>
      <c r="E510" s="78">
        <v>0</v>
      </c>
      <c r="F510" s="78">
        <v>122421.98</v>
      </c>
      <c r="G510" s="135">
        <f t="shared" si="86"/>
        <v>122421.98</v>
      </c>
      <c r="H510" s="136">
        <v>0</v>
      </c>
      <c r="I510" s="136">
        <v>0</v>
      </c>
      <c r="J510" s="136">
        <v>0</v>
      </c>
      <c r="K510" s="136">
        <f t="shared" si="87"/>
        <v>0</v>
      </c>
      <c r="L510" s="136">
        <v>0</v>
      </c>
      <c r="M510" s="136">
        <v>0</v>
      </c>
      <c r="N510" s="136">
        <f t="shared" si="88"/>
        <v>0</v>
      </c>
      <c r="O510" s="135">
        <v>0</v>
      </c>
      <c r="P510" s="135">
        <v>0</v>
      </c>
      <c r="Q510" s="135">
        <v>0</v>
      </c>
      <c r="R510" s="135">
        <v>0</v>
      </c>
      <c r="S510" s="135">
        <f t="shared" si="89"/>
        <v>0</v>
      </c>
      <c r="T510" s="135">
        <f t="shared" si="90"/>
        <v>122421.98</v>
      </c>
      <c r="U510" s="78">
        <v>0</v>
      </c>
      <c r="V510" s="78">
        <f t="shared" si="91"/>
        <v>122421.98</v>
      </c>
      <c r="W510" s="79">
        <v>0</v>
      </c>
      <c r="X510" s="78">
        <f t="shared" si="92"/>
        <v>122421.98</v>
      </c>
    </row>
    <row r="511" spans="1:24" ht="12.75" hidden="1" outlineLevel="1">
      <c r="A511" s="78" t="s">
        <v>622</v>
      </c>
      <c r="C511" s="79" t="s">
        <v>623</v>
      </c>
      <c r="D511" s="79" t="s">
        <v>624</v>
      </c>
      <c r="E511" s="78">
        <v>0</v>
      </c>
      <c r="F511" s="78">
        <v>8841483.4</v>
      </c>
      <c r="G511" s="135">
        <f t="shared" si="86"/>
        <v>8841483.4</v>
      </c>
      <c r="H511" s="136">
        <v>0</v>
      </c>
      <c r="I511" s="136">
        <v>0</v>
      </c>
      <c r="J511" s="136">
        <v>0</v>
      </c>
      <c r="K511" s="136">
        <f t="shared" si="87"/>
        <v>0</v>
      </c>
      <c r="L511" s="136">
        <v>0</v>
      </c>
      <c r="M511" s="136">
        <v>0</v>
      </c>
      <c r="N511" s="136">
        <f t="shared" si="88"/>
        <v>0</v>
      </c>
      <c r="O511" s="135">
        <v>0</v>
      </c>
      <c r="P511" s="135">
        <v>0</v>
      </c>
      <c r="Q511" s="135">
        <v>0</v>
      </c>
      <c r="R511" s="135">
        <v>0</v>
      </c>
      <c r="S511" s="135">
        <f t="shared" si="89"/>
        <v>0</v>
      </c>
      <c r="T511" s="135">
        <f t="shared" si="90"/>
        <v>8841483.4</v>
      </c>
      <c r="U511" s="78">
        <v>0</v>
      </c>
      <c r="V511" s="78">
        <f t="shared" si="91"/>
        <v>8841483.4</v>
      </c>
      <c r="W511" s="79">
        <v>0</v>
      </c>
      <c r="X511" s="78">
        <f t="shared" si="92"/>
        <v>8841483.4</v>
      </c>
    </row>
    <row r="512" spans="1:24" ht="12.75" hidden="1" outlineLevel="1">
      <c r="A512" s="78" t="s">
        <v>625</v>
      </c>
      <c r="C512" s="79" t="s">
        <v>626</v>
      </c>
      <c r="D512" s="79" t="s">
        <v>627</v>
      </c>
      <c r="E512" s="78">
        <v>0</v>
      </c>
      <c r="F512" s="78">
        <v>947832</v>
      </c>
      <c r="G512" s="135">
        <f t="shared" si="86"/>
        <v>947832</v>
      </c>
      <c r="H512" s="136">
        <v>0</v>
      </c>
      <c r="I512" s="136">
        <v>0</v>
      </c>
      <c r="J512" s="136">
        <v>0</v>
      </c>
      <c r="K512" s="136">
        <f t="shared" si="87"/>
        <v>0</v>
      </c>
      <c r="L512" s="136">
        <v>0</v>
      </c>
      <c r="M512" s="136">
        <v>0</v>
      </c>
      <c r="N512" s="136">
        <f t="shared" si="88"/>
        <v>0</v>
      </c>
      <c r="O512" s="135">
        <v>0</v>
      </c>
      <c r="P512" s="135">
        <v>0</v>
      </c>
      <c r="Q512" s="135">
        <v>0</v>
      </c>
      <c r="R512" s="135">
        <v>0</v>
      </c>
      <c r="S512" s="135">
        <f t="shared" si="89"/>
        <v>0</v>
      </c>
      <c r="T512" s="135">
        <f t="shared" si="90"/>
        <v>947832</v>
      </c>
      <c r="U512" s="78">
        <v>0</v>
      </c>
      <c r="V512" s="78">
        <f t="shared" si="91"/>
        <v>947832</v>
      </c>
      <c r="W512" s="79">
        <v>0</v>
      </c>
      <c r="X512" s="78">
        <f t="shared" si="92"/>
        <v>947832</v>
      </c>
    </row>
    <row r="513" spans="1:24" ht="12.75" hidden="1" outlineLevel="1">
      <c r="A513" s="78" t="s">
        <v>628</v>
      </c>
      <c r="C513" s="79" t="s">
        <v>629</v>
      </c>
      <c r="D513" s="79" t="s">
        <v>630</v>
      </c>
      <c r="E513" s="78">
        <v>0</v>
      </c>
      <c r="F513" s="78">
        <v>300722</v>
      </c>
      <c r="G513" s="135">
        <f t="shared" si="86"/>
        <v>300722</v>
      </c>
      <c r="H513" s="136">
        <v>0</v>
      </c>
      <c r="I513" s="136">
        <v>0</v>
      </c>
      <c r="J513" s="136">
        <v>0</v>
      </c>
      <c r="K513" s="136">
        <f t="shared" si="87"/>
        <v>0</v>
      </c>
      <c r="L513" s="136">
        <v>0</v>
      </c>
      <c r="M513" s="136">
        <v>0</v>
      </c>
      <c r="N513" s="136">
        <f t="shared" si="88"/>
        <v>0</v>
      </c>
      <c r="O513" s="135">
        <v>0</v>
      </c>
      <c r="P513" s="135">
        <v>0</v>
      </c>
      <c r="Q513" s="135">
        <v>0</v>
      </c>
      <c r="R513" s="135">
        <v>0</v>
      </c>
      <c r="S513" s="135">
        <f t="shared" si="89"/>
        <v>0</v>
      </c>
      <c r="T513" s="135">
        <f t="shared" si="90"/>
        <v>300722</v>
      </c>
      <c r="U513" s="78">
        <v>0</v>
      </c>
      <c r="V513" s="78">
        <f t="shared" si="91"/>
        <v>300722</v>
      </c>
      <c r="W513" s="79">
        <v>0</v>
      </c>
      <c r="X513" s="78">
        <f t="shared" si="92"/>
        <v>300722</v>
      </c>
    </row>
    <row r="514" spans="1:24" ht="12.75" hidden="1" outlineLevel="1">
      <c r="A514" s="78" t="s">
        <v>631</v>
      </c>
      <c r="C514" s="79" t="s">
        <v>632</v>
      </c>
      <c r="D514" s="79" t="s">
        <v>633</v>
      </c>
      <c r="E514" s="78">
        <v>0</v>
      </c>
      <c r="F514" s="78">
        <v>86206.08</v>
      </c>
      <c r="G514" s="135">
        <f t="shared" si="86"/>
        <v>86206.08</v>
      </c>
      <c r="H514" s="136">
        <v>0</v>
      </c>
      <c r="I514" s="136">
        <v>0</v>
      </c>
      <c r="J514" s="136">
        <v>0</v>
      </c>
      <c r="K514" s="136">
        <f t="shared" si="87"/>
        <v>0</v>
      </c>
      <c r="L514" s="136">
        <v>0</v>
      </c>
      <c r="M514" s="136">
        <v>0</v>
      </c>
      <c r="N514" s="136">
        <f t="shared" si="88"/>
        <v>0</v>
      </c>
      <c r="O514" s="135">
        <v>0</v>
      </c>
      <c r="P514" s="135">
        <v>0</v>
      </c>
      <c r="Q514" s="135">
        <v>0</v>
      </c>
      <c r="R514" s="135">
        <v>0</v>
      </c>
      <c r="S514" s="135">
        <f t="shared" si="89"/>
        <v>0</v>
      </c>
      <c r="T514" s="135">
        <f t="shared" si="90"/>
        <v>86206.08</v>
      </c>
      <c r="U514" s="78">
        <v>0</v>
      </c>
      <c r="V514" s="78">
        <f t="shared" si="91"/>
        <v>86206.08</v>
      </c>
      <c r="W514" s="79">
        <v>0</v>
      </c>
      <c r="X514" s="78">
        <f t="shared" si="92"/>
        <v>86206.08</v>
      </c>
    </row>
    <row r="515" spans="1:24" ht="12.75" hidden="1" outlineLevel="1">
      <c r="A515" s="78" t="s">
        <v>634</v>
      </c>
      <c r="C515" s="79" t="s">
        <v>635</v>
      </c>
      <c r="D515" s="79" t="s">
        <v>636</v>
      </c>
      <c r="E515" s="78">
        <v>0</v>
      </c>
      <c r="F515" s="78">
        <v>100000</v>
      </c>
      <c r="G515" s="135">
        <f t="shared" si="86"/>
        <v>100000</v>
      </c>
      <c r="H515" s="136">
        <v>0</v>
      </c>
      <c r="I515" s="136">
        <v>0</v>
      </c>
      <c r="J515" s="136">
        <v>0</v>
      </c>
      <c r="K515" s="136">
        <f t="shared" si="87"/>
        <v>0</v>
      </c>
      <c r="L515" s="136">
        <v>0</v>
      </c>
      <c r="M515" s="136">
        <v>0</v>
      </c>
      <c r="N515" s="136">
        <f t="shared" si="88"/>
        <v>0</v>
      </c>
      <c r="O515" s="135">
        <v>0</v>
      </c>
      <c r="P515" s="135">
        <v>0</v>
      </c>
      <c r="Q515" s="135">
        <v>0</v>
      </c>
      <c r="R515" s="135">
        <v>0</v>
      </c>
      <c r="S515" s="135">
        <f t="shared" si="89"/>
        <v>0</v>
      </c>
      <c r="T515" s="135">
        <f t="shared" si="90"/>
        <v>100000</v>
      </c>
      <c r="U515" s="78">
        <v>0</v>
      </c>
      <c r="V515" s="78">
        <f t="shared" si="91"/>
        <v>100000</v>
      </c>
      <c r="W515" s="79">
        <v>0</v>
      </c>
      <c r="X515" s="78">
        <f t="shared" si="92"/>
        <v>100000</v>
      </c>
    </row>
    <row r="516" spans="1:24" ht="12.75" hidden="1" outlineLevel="1">
      <c r="A516" s="78" t="s">
        <v>637</v>
      </c>
      <c r="C516" s="79" t="s">
        <v>638</v>
      </c>
      <c r="D516" s="79" t="s">
        <v>639</v>
      </c>
      <c r="E516" s="78">
        <v>0</v>
      </c>
      <c r="F516" s="78">
        <v>324584705.13000005</v>
      </c>
      <c r="G516" s="135">
        <f t="shared" si="86"/>
        <v>324584705.13000005</v>
      </c>
      <c r="H516" s="136">
        <v>5529203.78</v>
      </c>
      <c r="I516" s="136">
        <v>-12322.54</v>
      </c>
      <c r="J516" s="136">
        <v>-693297.26</v>
      </c>
      <c r="K516" s="136">
        <f t="shared" si="87"/>
        <v>-705619.8</v>
      </c>
      <c r="L516" s="136">
        <v>0</v>
      </c>
      <c r="M516" s="136">
        <v>515338.02</v>
      </c>
      <c r="N516" s="136">
        <f t="shared" si="88"/>
        <v>515338.02</v>
      </c>
      <c r="O516" s="135">
        <v>23170808.07</v>
      </c>
      <c r="P516" s="135">
        <v>4002291.74</v>
      </c>
      <c r="Q516" s="135">
        <v>0</v>
      </c>
      <c r="R516" s="135">
        <v>-538303</v>
      </c>
      <c r="S516" s="135">
        <f t="shared" si="89"/>
        <v>26634796.810000002</v>
      </c>
      <c r="T516" s="135">
        <f t="shared" si="90"/>
        <v>356558423.94</v>
      </c>
      <c r="U516" s="78">
        <v>219300</v>
      </c>
      <c r="V516" s="78">
        <f t="shared" si="91"/>
        <v>356777723.94</v>
      </c>
      <c r="W516" s="79">
        <v>4190298.77</v>
      </c>
      <c r="X516" s="78">
        <f t="shared" si="92"/>
        <v>360968022.71</v>
      </c>
    </row>
    <row r="517" spans="1:24" ht="12.75" hidden="1" outlineLevel="1">
      <c r="A517" s="78" t="s">
        <v>640</v>
      </c>
      <c r="C517" s="79" t="s">
        <v>641</v>
      </c>
      <c r="D517" s="79" t="s">
        <v>642</v>
      </c>
      <c r="E517" s="78">
        <v>533183.3</v>
      </c>
      <c r="F517" s="78">
        <v>3265206.07</v>
      </c>
      <c r="G517" s="135">
        <f t="shared" si="86"/>
        <v>3798389.37</v>
      </c>
      <c r="H517" s="136">
        <v>0</v>
      </c>
      <c r="I517" s="136">
        <v>0</v>
      </c>
      <c r="J517" s="136">
        <v>0</v>
      </c>
      <c r="K517" s="136">
        <f t="shared" si="87"/>
        <v>0</v>
      </c>
      <c r="L517" s="136">
        <v>0</v>
      </c>
      <c r="M517" s="136">
        <v>0</v>
      </c>
      <c r="N517" s="136">
        <f t="shared" si="88"/>
        <v>0</v>
      </c>
      <c r="O517" s="135">
        <v>0</v>
      </c>
      <c r="P517" s="135">
        <v>0</v>
      </c>
      <c r="Q517" s="135">
        <v>0</v>
      </c>
      <c r="R517" s="135">
        <v>0</v>
      </c>
      <c r="S517" s="135">
        <f t="shared" si="89"/>
        <v>0</v>
      </c>
      <c r="T517" s="135">
        <f t="shared" si="90"/>
        <v>3798389.37</v>
      </c>
      <c r="U517" s="78">
        <v>0</v>
      </c>
      <c r="V517" s="78">
        <f t="shared" si="91"/>
        <v>3798389.37</v>
      </c>
      <c r="W517" s="79">
        <v>26916</v>
      </c>
      <c r="X517" s="78">
        <f t="shared" si="92"/>
        <v>3825305.37</v>
      </c>
    </row>
    <row r="518" spans="1:24" ht="12.75" hidden="1" outlineLevel="1">
      <c r="A518" s="78" t="s">
        <v>643</v>
      </c>
      <c r="C518" s="79" t="s">
        <v>644</v>
      </c>
      <c r="D518" s="79" t="s">
        <v>645</v>
      </c>
      <c r="E518" s="78">
        <v>0</v>
      </c>
      <c r="F518" s="78">
        <v>-2922417.1</v>
      </c>
      <c r="G518" s="135">
        <f t="shared" si="86"/>
        <v>-2922417.1</v>
      </c>
      <c r="H518" s="136">
        <v>0</v>
      </c>
      <c r="I518" s="136">
        <v>0</v>
      </c>
      <c r="J518" s="136">
        <v>0</v>
      </c>
      <c r="K518" s="136">
        <f t="shared" si="87"/>
        <v>0</v>
      </c>
      <c r="L518" s="136">
        <v>0</v>
      </c>
      <c r="M518" s="136">
        <v>0</v>
      </c>
      <c r="N518" s="136">
        <f t="shared" si="88"/>
        <v>0</v>
      </c>
      <c r="O518" s="135">
        <v>0</v>
      </c>
      <c r="P518" s="135">
        <v>0</v>
      </c>
      <c r="Q518" s="135">
        <v>0</v>
      </c>
      <c r="R518" s="135">
        <v>0</v>
      </c>
      <c r="S518" s="135">
        <f t="shared" si="89"/>
        <v>0</v>
      </c>
      <c r="T518" s="135">
        <f t="shared" si="90"/>
        <v>-2922417.1</v>
      </c>
      <c r="U518" s="78">
        <v>0</v>
      </c>
      <c r="V518" s="78">
        <f t="shared" si="91"/>
        <v>-2922417.1</v>
      </c>
      <c r="W518" s="79">
        <v>0</v>
      </c>
      <c r="X518" s="78">
        <f t="shared" si="92"/>
        <v>-2922417.1</v>
      </c>
    </row>
    <row r="519" spans="1:24" ht="12.75" hidden="1" outlineLevel="1">
      <c r="A519" s="78" t="s">
        <v>646</v>
      </c>
      <c r="C519" s="79" t="s">
        <v>647</v>
      </c>
      <c r="D519" s="79" t="s">
        <v>648</v>
      </c>
      <c r="E519" s="78">
        <v>0</v>
      </c>
      <c r="F519" s="78">
        <v>-1492056</v>
      </c>
      <c r="G519" s="135">
        <f t="shared" si="86"/>
        <v>-1492056</v>
      </c>
      <c r="H519" s="136">
        <v>0</v>
      </c>
      <c r="I519" s="136">
        <v>0</v>
      </c>
      <c r="J519" s="136">
        <v>0</v>
      </c>
      <c r="K519" s="136">
        <f t="shared" si="87"/>
        <v>0</v>
      </c>
      <c r="L519" s="136">
        <v>0</v>
      </c>
      <c r="M519" s="136">
        <v>0</v>
      </c>
      <c r="N519" s="136">
        <f t="shared" si="88"/>
        <v>0</v>
      </c>
      <c r="O519" s="135">
        <v>0</v>
      </c>
      <c r="P519" s="135">
        <v>0</v>
      </c>
      <c r="Q519" s="135">
        <v>0</v>
      </c>
      <c r="R519" s="135">
        <v>0</v>
      </c>
      <c r="S519" s="135">
        <f t="shared" si="89"/>
        <v>0</v>
      </c>
      <c r="T519" s="135">
        <f t="shared" si="90"/>
        <v>-1492056</v>
      </c>
      <c r="U519" s="78">
        <v>0</v>
      </c>
      <c r="V519" s="78">
        <f t="shared" si="91"/>
        <v>-1492056</v>
      </c>
      <c r="W519" s="79">
        <v>0</v>
      </c>
      <c r="X519" s="78">
        <f t="shared" si="92"/>
        <v>-1492056</v>
      </c>
    </row>
    <row r="520" spans="1:24" ht="12.75" hidden="1" outlineLevel="1">
      <c r="A520" s="78" t="s">
        <v>649</v>
      </c>
      <c r="C520" s="79" t="s">
        <v>650</v>
      </c>
      <c r="D520" s="79" t="s">
        <v>651</v>
      </c>
      <c r="E520" s="78">
        <v>0</v>
      </c>
      <c r="F520" s="78">
        <v>1502676</v>
      </c>
      <c r="G520" s="135">
        <f t="shared" si="86"/>
        <v>1502676</v>
      </c>
      <c r="H520" s="136">
        <v>0</v>
      </c>
      <c r="I520" s="136">
        <v>0</v>
      </c>
      <c r="J520" s="136">
        <v>0</v>
      </c>
      <c r="K520" s="136">
        <f t="shared" si="87"/>
        <v>0</v>
      </c>
      <c r="L520" s="136">
        <v>0</v>
      </c>
      <c r="M520" s="136">
        <v>0</v>
      </c>
      <c r="N520" s="136">
        <f t="shared" si="88"/>
        <v>0</v>
      </c>
      <c r="O520" s="135">
        <v>124442.45</v>
      </c>
      <c r="P520" s="135">
        <v>0</v>
      </c>
      <c r="Q520" s="135">
        <v>0</v>
      </c>
      <c r="R520" s="135">
        <v>0</v>
      </c>
      <c r="S520" s="135">
        <f t="shared" si="89"/>
        <v>124442.45</v>
      </c>
      <c r="T520" s="135">
        <f t="shared" si="90"/>
        <v>1627118.45</v>
      </c>
      <c r="U520" s="78">
        <v>0</v>
      </c>
      <c r="V520" s="78">
        <f t="shared" si="91"/>
        <v>1627118.45</v>
      </c>
      <c r="W520" s="79">
        <v>0</v>
      </c>
      <c r="X520" s="78">
        <f t="shared" si="92"/>
        <v>1627118.45</v>
      </c>
    </row>
    <row r="521" spans="1:24" ht="12.75" hidden="1" outlineLevel="1">
      <c r="A521" s="78" t="s">
        <v>652</v>
      </c>
      <c r="C521" s="79" t="s">
        <v>653</v>
      </c>
      <c r="D521" s="79" t="s">
        <v>654</v>
      </c>
      <c r="E521" s="78">
        <v>0</v>
      </c>
      <c r="F521" s="78">
        <v>2563646.15</v>
      </c>
      <c r="G521" s="135">
        <f t="shared" si="86"/>
        <v>2563646.15</v>
      </c>
      <c r="H521" s="136">
        <v>5748.4</v>
      </c>
      <c r="I521" s="136">
        <v>0</v>
      </c>
      <c r="J521" s="136">
        <v>0</v>
      </c>
      <c r="K521" s="136">
        <f t="shared" si="87"/>
        <v>0</v>
      </c>
      <c r="L521" s="136">
        <v>0</v>
      </c>
      <c r="M521" s="136">
        <v>0</v>
      </c>
      <c r="N521" s="136">
        <f t="shared" si="88"/>
        <v>0</v>
      </c>
      <c r="O521" s="135">
        <v>0</v>
      </c>
      <c r="P521" s="135">
        <v>0</v>
      </c>
      <c r="Q521" s="135">
        <v>0</v>
      </c>
      <c r="R521" s="135">
        <v>0</v>
      </c>
      <c r="S521" s="135">
        <f t="shared" si="89"/>
        <v>0</v>
      </c>
      <c r="T521" s="135">
        <f t="shared" si="90"/>
        <v>2569394.55</v>
      </c>
      <c r="U521" s="78">
        <v>0</v>
      </c>
      <c r="V521" s="78">
        <f t="shared" si="91"/>
        <v>2569394.55</v>
      </c>
      <c r="W521" s="79">
        <v>0</v>
      </c>
      <c r="X521" s="78">
        <f t="shared" si="92"/>
        <v>2569394.55</v>
      </c>
    </row>
    <row r="522" spans="1:24" ht="12.75" hidden="1" outlineLevel="1">
      <c r="A522" s="78" t="s">
        <v>655</v>
      </c>
      <c r="C522" s="79" t="s">
        <v>656</v>
      </c>
      <c r="D522" s="79" t="s">
        <v>657</v>
      </c>
      <c r="E522" s="78">
        <v>0</v>
      </c>
      <c r="F522" s="78">
        <v>1408239.74</v>
      </c>
      <c r="G522" s="135">
        <f t="shared" si="86"/>
        <v>1408239.74</v>
      </c>
      <c r="H522" s="136">
        <v>-1424281.68</v>
      </c>
      <c r="I522" s="136">
        <v>0</v>
      </c>
      <c r="J522" s="136">
        <v>16041.94</v>
      </c>
      <c r="K522" s="136">
        <f t="shared" si="87"/>
        <v>16041.94</v>
      </c>
      <c r="L522" s="136">
        <v>0</v>
      </c>
      <c r="M522" s="136">
        <v>0</v>
      </c>
      <c r="N522" s="136">
        <f t="shared" si="88"/>
        <v>0</v>
      </c>
      <c r="O522" s="135">
        <v>0</v>
      </c>
      <c r="P522" s="135">
        <v>0</v>
      </c>
      <c r="Q522" s="135">
        <v>0</v>
      </c>
      <c r="R522" s="135">
        <v>0</v>
      </c>
      <c r="S522" s="135">
        <f t="shared" si="89"/>
        <v>0</v>
      </c>
      <c r="T522" s="135">
        <f t="shared" si="90"/>
        <v>5.638867150992155E-11</v>
      </c>
      <c r="U522" s="78">
        <v>0</v>
      </c>
      <c r="V522" s="78">
        <f t="shared" si="91"/>
        <v>5.638867150992155E-11</v>
      </c>
      <c r="W522" s="79">
        <v>0</v>
      </c>
      <c r="X522" s="78">
        <f t="shared" si="92"/>
        <v>5.638867150992155E-11</v>
      </c>
    </row>
    <row r="523" spans="1:24" ht="12.75" hidden="1" outlineLevel="1">
      <c r="A523" s="78" t="s">
        <v>658</v>
      </c>
      <c r="C523" s="79" t="s">
        <v>659</v>
      </c>
      <c r="D523" s="79" t="s">
        <v>660</v>
      </c>
      <c r="E523" s="78">
        <v>0</v>
      </c>
      <c r="F523" s="78">
        <v>36838.07</v>
      </c>
      <c r="G523" s="135">
        <f t="shared" si="86"/>
        <v>36838.07</v>
      </c>
      <c r="H523" s="136">
        <v>2196476.65</v>
      </c>
      <c r="I523" s="136">
        <v>0</v>
      </c>
      <c r="J523" s="136">
        <v>0</v>
      </c>
      <c r="K523" s="136">
        <f t="shared" si="87"/>
        <v>0</v>
      </c>
      <c r="L523" s="136">
        <v>0</v>
      </c>
      <c r="M523" s="136">
        <v>0</v>
      </c>
      <c r="N523" s="136">
        <f t="shared" si="88"/>
        <v>0</v>
      </c>
      <c r="O523" s="135">
        <v>0</v>
      </c>
      <c r="P523" s="135">
        <v>0</v>
      </c>
      <c r="Q523" s="135">
        <v>0</v>
      </c>
      <c r="R523" s="135">
        <v>0</v>
      </c>
      <c r="S523" s="135">
        <f t="shared" si="89"/>
        <v>0</v>
      </c>
      <c r="T523" s="135">
        <f t="shared" si="90"/>
        <v>2233314.7199999997</v>
      </c>
      <c r="U523" s="78">
        <v>0</v>
      </c>
      <c r="V523" s="78">
        <f t="shared" si="91"/>
        <v>2233314.7199999997</v>
      </c>
      <c r="W523" s="79">
        <v>0</v>
      </c>
      <c r="X523" s="78">
        <f t="shared" si="92"/>
        <v>2233314.7199999997</v>
      </c>
    </row>
    <row r="524" spans="1:24" ht="12.75" hidden="1" outlineLevel="1">
      <c r="A524" s="78" t="s">
        <v>661</v>
      </c>
      <c r="C524" s="79" t="s">
        <v>2691</v>
      </c>
      <c r="D524" s="79" t="s">
        <v>662</v>
      </c>
      <c r="E524" s="78">
        <v>0</v>
      </c>
      <c r="F524" s="78">
        <v>30101791.6</v>
      </c>
      <c r="G524" s="135">
        <f t="shared" si="86"/>
        <v>30101791.6</v>
      </c>
      <c r="H524" s="136">
        <v>2144630.57</v>
      </c>
      <c r="I524" s="136">
        <v>0</v>
      </c>
      <c r="J524" s="136">
        <v>0</v>
      </c>
      <c r="K524" s="136">
        <f t="shared" si="87"/>
        <v>0</v>
      </c>
      <c r="L524" s="136">
        <v>0</v>
      </c>
      <c r="M524" s="136">
        <v>0</v>
      </c>
      <c r="N524" s="136">
        <f t="shared" si="88"/>
        <v>0</v>
      </c>
      <c r="O524" s="135">
        <v>1759300.23</v>
      </c>
      <c r="P524" s="135">
        <v>0</v>
      </c>
      <c r="Q524" s="135">
        <v>0</v>
      </c>
      <c r="R524" s="135">
        <v>0</v>
      </c>
      <c r="S524" s="135">
        <f t="shared" si="89"/>
        <v>1759300.23</v>
      </c>
      <c r="T524" s="135">
        <f t="shared" si="90"/>
        <v>34005722.4</v>
      </c>
      <c r="U524" s="78">
        <v>0</v>
      </c>
      <c r="V524" s="78">
        <f t="shared" si="91"/>
        <v>34005722.4</v>
      </c>
      <c r="W524" s="79">
        <v>4389</v>
      </c>
      <c r="X524" s="78">
        <f t="shared" si="92"/>
        <v>34010111.4</v>
      </c>
    </row>
    <row r="525" spans="1:24" ht="12.75" hidden="1" outlineLevel="1">
      <c r="A525" s="78" t="s">
        <v>663</v>
      </c>
      <c r="C525" s="79" t="s">
        <v>664</v>
      </c>
      <c r="D525" s="79" t="s">
        <v>665</v>
      </c>
      <c r="E525" s="78">
        <v>0</v>
      </c>
      <c r="F525" s="78">
        <v>-552.23</v>
      </c>
      <c r="G525" s="135">
        <f t="shared" si="86"/>
        <v>-552.23</v>
      </c>
      <c r="H525" s="136">
        <v>878.8</v>
      </c>
      <c r="I525" s="136">
        <v>0</v>
      </c>
      <c r="J525" s="136">
        <v>0</v>
      </c>
      <c r="K525" s="136">
        <f t="shared" si="87"/>
        <v>0</v>
      </c>
      <c r="L525" s="136">
        <v>0</v>
      </c>
      <c r="M525" s="136">
        <v>0</v>
      </c>
      <c r="N525" s="136">
        <f t="shared" si="88"/>
        <v>0</v>
      </c>
      <c r="O525" s="135">
        <v>0</v>
      </c>
      <c r="P525" s="135">
        <v>0</v>
      </c>
      <c r="Q525" s="135">
        <v>0</v>
      </c>
      <c r="R525" s="135">
        <v>0</v>
      </c>
      <c r="S525" s="135">
        <f t="shared" si="89"/>
        <v>0</v>
      </c>
      <c r="T525" s="135">
        <f t="shared" si="90"/>
        <v>326.56999999999994</v>
      </c>
      <c r="U525" s="78">
        <v>0</v>
      </c>
      <c r="V525" s="78">
        <f t="shared" si="91"/>
        <v>326.56999999999994</v>
      </c>
      <c r="W525" s="79">
        <v>0</v>
      </c>
      <c r="X525" s="78">
        <f t="shared" si="92"/>
        <v>326.56999999999994</v>
      </c>
    </row>
    <row r="526" spans="1:24" ht="12.75" hidden="1" outlineLevel="1">
      <c r="A526" s="78" t="s">
        <v>666</v>
      </c>
      <c r="C526" s="79" t="s">
        <v>667</v>
      </c>
      <c r="D526" s="79" t="s">
        <v>668</v>
      </c>
      <c r="E526" s="78">
        <v>0</v>
      </c>
      <c r="F526" s="78">
        <v>-1448.52</v>
      </c>
      <c r="G526" s="135">
        <f t="shared" si="86"/>
        <v>-1448.52</v>
      </c>
      <c r="H526" s="136">
        <v>0</v>
      </c>
      <c r="I526" s="136">
        <v>0</v>
      </c>
      <c r="J526" s="136">
        <v>0</v>
      </c>
      <c r="K526" s="136">
        <f t="shared" si="87"/>
        <v>0</v>
      </c>
      <c r="L526" s="136">
        <v>0</v>
      </c>
      <c r="M526" s="136">
        <v>0</v>
      </c>
      <c r="N526" s="136">
        <f t="shared" si="88"/>
        <v>0</v>
      </c>
      <c r="O526" s="135">
        <v>0</v>
      </c>
      <c r="P526" s="135">
        <v>0</v>
      </c>
      <c r="Q526" s="135">
        <v>0</v>
      </c>
      <c r="R526" s="135">
        <v>0</v>
      </c>
      <c r="S526" s="135">
        <f t="shared" si="89"/>
        <v>0</v>
      </c>
      <c r="T526" s="135">
        <f t="shared" si="90"/>
        <v>-1448.52</v>
      </c>
      <c r="U526" s="78">
        <v>0</v>
      </c>
      <c r="V526" s="78">
        <f t="shared" si="91"/>
        <v>-1448.52</v>
      </c>
      <c r="W526" s="79">
        <v>0</v>
      </c>
      <c r="X526" s="78">
        <f t="shared" si="92"/>
        <v>-1448.52</v>
      </c>
    </row>
    <row r="527" spans="1:24" ht="12.75" hidden="1" outlineLevel="1">
      <c r="A527" s="78" t="s">
        <v>669</v>
      </c>
      <c r="C527" s="79" t="s">
        <v>670</v>
      </c>
      <c r="D527" s="79" t="s">
        <v>671</v>
      </c>
      <c r="E527" s="78">
        <v>0</v>
      </c>
      <c r="F527" s="78">
        <v>351</v>
      </c>
      <c r="G527" s="135">
        <f t="shared" si="86"/>
        <v>351</v>
      </c>
      <c r="H527" s="136">
        <v>0</v>
      </c>
      <c r="I527" s="136">
        <v>0</v>
      </c>
      <c r="J527" s="136">
        <v>0</v>
      </c>
      <c r="K527" s="136">
        <f t="shared" si="87"/>
        <v>0</v>
      </c>
      <c r="L527" s="136">
        <v>0</v>
      </c>
      <c r="M527" s="136">
        <v>0</v>
      </c>
      <c r="N527" s="136">
        <f t="shared" si="88"/>
        <v>0</v>
      </c>
      <c r="O527" s="135">
        <v>0</v>
      </c>
      <c r="P527" s="135">
        <v>0</v>
      </c>
      <c r="Q527" s="135">
        <v>0</v>
      </c>
      <c r="R527" s="135">
        <v>0</v>
      </c>
      <c r="S527" s="135">
        <f t="shared" si="89"/>
        <v>0</v>
      </c>
      <c r="T527" s="135">
        <f t="shared" si="90"/>
        <v>351</v>
      </c>
      <c r="U527" s="78">
        <v>0</v>
      </c>
      <c r="V527" s="78">
        <f t="shared" si="91"/>
        <v>351</v>
      </c>
      <c r="W527" s="79">
        <v>0</v>
      </c>
      <c r="X527" s="78">
        <f t="shared" si="92"/>
        <v>351</v>
      </c>
    </row>
    <row r="528" spans="1:24" ht="12.75" hidden="1" outlineLevel="1">
      <c r="A528" s="78" t="s">
        <v>672</v>
      </c>
      <c r="C528" s="79" t="s">
        <v>673</v>
      </c>
      <c r="D528" s="79" t="s">
        <v>674</v>
      </c>
      <c r="E528" s="78">
        <v>0</v>
      </c>
      <c r="F528" s="78">
        <v>3008028.68</v>
      </c>
      <c r="G528" s="135">
        <f t="shared" si="86"/>
        <v>3008028.68</v>
      </c>
      <c r="H528" s="136">
        <v>0</v>
      </c>
      <c r="I528" s="136">
        <v>0</v>
      </c>
      <c r="J528" s="136">
        <v>0</v>
      </c>
      <c r="K528" s="136">
        <f t="shared" si="87"/>
        <v>0</v>
      </c>
      <c r="L528" s="136">
        <v>0</v>
      </c>
      <c r="M528" s="136">
        <v>0</v>
      </c>
      <c r="N528" s="136">
        <f t="shared" si="88"/>
        <v>0</v>
      </c>
      <c r="O528" s="135">
        <v>0</v>
      </c>
      <c r="P528" s="135">
        <v>0</v>
      </c>
      <c r="Q528" s="135">
        <v>0</v>
      </c>
      <c r="R528" s="135">
        <v>0</v>
      </c>
      <c r="S528" s="135">
        <f t="shared" si="89"/>
        <v>0</v>
      </c>
      <c r="T528" s="135">
        <f t="shared" si="90"/>
        <v>3008028.68</v>
      </c>
      <c r="U528" s="78">
        <v>0</v>
      </c>
      <c r="V528" s="78">
        <f t="shared" si="91"/>
        <v>3008028.68</v>
      </c>
      <c r="W528" s="79">
        <v>0</v>
      </c>
      <c r="X528" s="78">
        <f t="shared" si="92"/>
        <v>3008028.68</v>
      </c>
    </row>
    <row r="529" spans="1:24" ht="12.75" hidden="1" outlineLevel="1">
      <c r="A529" s="78" t="s">
        <v>675</v>
      </c>
      <c r="C529" s="79" t="s">
        <v>676</v>
      </c>
      <c r="D529" s="79" t="s">
        <v>677</v>
      </c>
      <c r="E529" s="78">
        <v>0</v>
      </c>
      <c r="F529" s="78">
        <v>0</v>
      </c>
      <c r="G529" s="135">
        <f t="shared" si="86"/>
        <v>0</v>
      </c>
      <c r="H529" s="136">
        <v>0</v>
      </c>
      <c r="I529" s="136">
        <v>1364.72</v>
      </c>
      <c r="J529" s="136">
        <v>-382.89</v>
      </c>
      <c r="K529" s="136">
        <f t="shared" si="87"/>
        <v>981.83</v>
      </c>
      <c r="L529" s="136">
        <v>0</v>
      </c>
      <c r="M529" s="136">
        <v>0</v>
      </c>
      <c r="N529" s="136">
        <f t="shared" si="88"/>
        <v>0</v>
      </c>
      <c r="O529" s="135">
        <v>0</v>
      </c>
      <c r="P529" s="135">
        <v>0</v>
      </c>
      <c r="Q529" s="135">
        <v>0</v>
      </c>
      <c r="R529" s="135">
        <v>0</v>
      </c>
      <c r="S529" s="135">
        <f t="shared" si="89"/>
        <v>0</v>
      </c>
      <c r="T529" s="135">
        <f t="shared" si="90"/>
        <v>981.83</v>
      </c>
      <c r="U529" s="78">
        <v>0</v>
      </c>
      <c r="V529" s="78">
        <f t="shared" si="91"/>
        <v>981.83</v>
      </c>
      <c r="W529" s="79">
        <v>0</v>
      </c>
      <c r="X529" s="78">
        <f t="shared" si="92"/>
        <v>981.83</v>
      </c>
    </row>
    <row r="530" spans="1:24" ht="12.75" hidden="1" outlineLevel="1">
      <c r="A530" s="78" t="s">
        <v>678</v>
      </c>
      <c r="C530" s="79" t="s">
        <v>679</v>
      </c>
      <c r="D530" s="79" t="s">
        <v>680</v>
      </c>
      <c r="E530" s="78">
        <v>0</v>
      </c>
      <c r="F530" s="78">
        <v>0</v>
      </c>
      <c r="G530" s="135">
        <f t="shared" si="86"/>
        <v>0</v>
      </c>
      <c r="H530" s="136">
        <v>0</v>
      </c>
      <c r="I530" s="136">
        <v>114</v>
      </c>
      <c r="J530" s="136">
        <v>258</v>
      </c>
      <c r="K530" s="136">
        <f t="shared" si="87"/>
        <v>372</v>
      </c>
      <c r="L530" s="136">
        <v>0</v>
      </c>
      <c r="M530" s="136">
        <v>0</v>
      </c>
      <c r="N530" s="136">
        <f t="shared" si="88"/>
        <v>0</v>
      </c>
      <c r="O530" s="135">
        <v>0</v>
      </c>
      <c r="P530" s="135">
        <v>0</v>
      </c>
      <c r="Q530" s="135">
        <v>0</v>
      </c>
      <c r="R530" s="135">
        <v>0</v>
      </c>
      <c r="S530" s="135">
        <f t="shared" si="89"/>
        <v>0</v>
      </c>
      <c r="T530" s="135">
        <f t="shared" si="90"/>
        <v>372</v>
      </c>
      <c r="U530" s="78">
        <v>0</v>
      </c>
      <c r="V530" s="78">
        <f t="shared" si="91"/>
        <v>372</v>
      </c>
      <c r="W530" s="79">
        <v>0</v>
      </c>
      <c r="X530" s="78">
        <f t="shared" si="92"/>
        <v>372</v>
      </c>
    </row>
    <row r="531" spans="1:24" ht="12.75" hidden="1" outlineLevel="1">
      <c r="A531" s="78" t="s">
        <v>681</v>
      </c>
      <c r="C531" s="79" t="s">
        <v>682</v>
      </c>
      <c r="D531" s="79" t="s">
        <v>683</v>
      </c>
      <c r="E531" s="78">
        <v>0</v>
      </c>
      <c r="F531" s="78">
        <v>0</v>
      </c>
      <c r="G531" s="135">
        <f t="shared" si="86"/>
        <v>0</v>
      </c>
      <c r="H531" s="136">
        <v>0</v>
      </c>
      <c r="I531" s="136">
        <v>0</v>
      </c>
      <c r="J531" s="136">
        <v>0</v>
      </c>
      <c r="K531" s="136">
        <f t="shared" si="87"/>
        <v>0</v>
      </c>
      <c r="L531" s="136">
        <v>0</v>
      </c>
      <c r="M531" s="136">
        <v>0</v>
      </c>
      <c r="N531" s="136">
        <f t="shared" si="88"/>
        <v>0</v>
      </c>
      <c r="O531" s="135">
        <v>0</v>
      </c>
      <c r="P531" s="135">
        <v>0</v>
      </c>
      <c r="Q531" s="135">
        <v>0</v>
      </c>
      <c r="R531" s="135">
        <v>0</v>
      </c>
      <c r="S531" s="135">
        <f t="shared" si="89"/>
        <v>0</v>
      </c>
      <c r="T531" s="135">
        <f t="shared" si="90"/>
        <v>0</v>
      </c>
      <c r="U531" s="78">
        <v>0</v>
      </c>
      <c r="V531" s="78">
        <f t="shared" si="91"/>
        <v>0</v>
      </c>
      <c r="W531" s="79">
        <v>23000</v>
      </c>
      <c r="X531" s="78">
        <f t="shared" si="92"/>
        <v>23000</v>
      </c>
    </row>
    <row r="532" spans="1:24" ht="12.75" hidden="1" outlineLevel="1">
      <c r="A532" s="78" t="s">
        <v>684</v>
      </c>
      <c r="C532" s="79" t="s">
        <v>685</v>
      </c>
      <c r="D532" s="79" t="s">
        <v>686</v>
      </c>
      <c r="E532" s="78">
        <v>0</v>
      </c>
      <c r="F532" s="78">
        <v>0</v>
      </c>
      <c r="G532" s="135">
        <f t="shared" si="86"/>
        <v>0</v>
      </c>
      <c r="H532" s="136">
        <v>0</v>
      </c>
      <c r="I532" s="136">
        <v>0</v>
      </c>
      <c r="J532" s="136">
        <v>412738.52</v>
      </c>
      <c r="K532" s="136">
        <f t="shared" si="87"/>
        <v>412738.52</v>
      </c>
      <c r="L532" s="136">
        <v>0</v>
      </c>
      <c r="M532" s="136">
        <v>0</v>
      </c>
      <c r="N532" s="136">
        <f t="shared" si="88"/>
        <v>0</v>
      </c>
      <c r="O532" s="135">
        <v>0</v>
      </c>
      <c r="P532" s="135">
        <v>0</v>
      </c>
      <c r="Q532" s="135">
        <v>0</v>
      </c>
      <c r="R532" s="135">
        <v>0</v>
      </c>
      <c r="S532" s="135">
        <f t="shared" si="89"/>
        <v>0</v>
      </c>
      <c r="T532" s="135">
        <f t="shared" si="90"/>
        <v>412738.52</v>
      </c>
      <c r="U532" s="78">
        <v>8255392.76</v>
      </c>
      <c r="V532" s="78">
        <f t="shared" si="91"/>
        <v>8668131.28</v>
      </c>
      <c r="W532" s="79">
        <v>0</v>
      </c>
      <c r="X532" s="78">
        <f t="shared" si="92"/>
        <v>8668131.28</v>
      </c>
    </row>
    <row r="533" spans="1:24" ht="12.75" hidden="1" outlineLevel="1">
      <c r="A533" s="78" t="s">
        <v>687</v>
      </c>
      <c r="C533" s="79" t="s">
        <v>688</v>
      </c>
      <c r="D533" s="79" t="s">
        <v>689</v>
      </c>
      <c r="E533" s="78">
        <v>0</v>
      </c>
      <c r="F533" s="78">
        <v>35.03</v>
      </c>
      <c r="G533" s="135">
        <f t="shared" si="86"/>
        <v>35.03</v>
      </c>
      <c r="H533" s="136">
        <v>0</v>
      </c>
      <c r="I533" s="136">
        <v>0</v>
      </c>
      <c r="J533" s="136">
        <v>0</v>
      </c>
      <c r="K533" s="136">
        <f t="shared" si="87"/>
        <v>0</v>
      </c>
      <c r="L533" s="136">
        <v>0</v>
      </c>
      <c r="M533" s="136">
        <v>0</v>
      </c>
      <c r="N533" s="136">
        <f t="shared" si="88"/>
        <v>0</v>
      </c>
      <c r="O533" s="135">
        <v>0</v>
      </c>
      <c r="P533" s="135">
        <v>0</v>
      </c>
      <c r="Q533" s="135">
        <v>0</v>
      </c>
      <c r="R533" s="135">
        <v>0</v>
      </c>
      <c r="S533" s="135">
        <f t="shared" si="89"/>
        <v>0</v>
      </c>
      <c r="T533" s="135">
        <f t="shared" si="90"/>
        <v>35.03</v>
      </c>
      <c r="U533" s="78">
        <v>0</v>
      </c>
      <c r="V533" s="78">
        <f t="shared" si="91"/>
        <v>35.03</v>
      </c>
      <c r="W533" s="79">
        <v>0</v>
      </c>
      <c r="X533" s="78">
        <f t="shared" si="92"/>
        <v>35.03</v>
      </c>
    </row>
    <row r="534" spans="1:25" ht="12.75" collapsed="1">
      <c r="A534" s="124" t="s">
        <v>690</v>
      </c>
      <c r="B534" s="125"/>
      <c r="C534" s="124" t="s">
        <v>691</v>
      </c>
      <c r="D534" s="126"/>
      <c r="E534" s="98">
        <v>-26548.560000000056</v>
      </c>
      <c r="F534" s="98">
        <v>383584835.2199998</v>
      </c>
      <c r="G534" s="129">
        <f>E534+F534</f>
        <v>383558286.6599998</v>
      </c>
      <c r="H534" s="129">
        <v>107103760.25000003</v>
      </c>
      <c r="I534" s="129">
        <v>-128083.78</v>
      </c>
      <c r="J534" s="129">
        <v>-607372.04</v>
      </c>
      <c r="K534" s="129">
        <f>J534+I534</f>
        <v>-735455.8200000001</v>
      </c>
      <c r="L534" s="129">
        <v>-207532.53</v>
      </c>
      <c r="M534" s="129">
        <v>-40041.89</v>
      </c>
      <c r="N534" s="129">
        <f>L534+M534</f>
        <v>-247574.41999999998</v>
      </c>
      <c r="O534" s="129">
        <v>7699597.229999997</v>
      </c>
      <c r="P534" s="129">
        <v>1863316.66</v>
      </c>
      <c r="Q534" s="129">
        <v>7114.22</v>
      </c>
      <c r="R534" s="129">
        <v>9527843.41</v>
      </c>
      <c r="S534" s="129">
        <f>O534+P534+Q534+R534</f>
        <v>19097871.519999996</v>
      </c>
      <c r="T534" s="129">
        <f>G534+H534+K534+N534+S534</f>
        <v>508776888.1899998</v>
      </c>
      <c r="U534" s="98">
        <v>8988611</v>
      </c>
      <c r="V534" s="98">
        <f>T534+U534</f>
        <v>517765499.1899998</v>
      </c>
      <c r="W534" s="98">
        <v>172711964.58999997</v>
      </c>
      <c r="X534" s="98">
        <f>V534+W534</f>
        <v>690477463.7799997</v>
      </c>
      <c r="Y534" s="124"/>
    </row>
    <row r="535" spans="1:24" ht="12.75" hidden="1" outlineLevel="1">
      <c r="A535" s="78" t="s">
        <v>692</v>
      </c>
      <c r="C535" s="79" t="s">
        <v>693</v>
      </c>
      <c r="D535" s="79" t="s">
        <v>694</v>
      </c>
      <c r="E535" s="78">
        <v>0</v>
      </c>
      <c r="F535" s="78">
        <v>26209000</v>
      </c>
      <c r="G535" s="135">
        <f>E535+F535</f>
        <v>26209000</v>
      </c>
      <c r="H535" s="136">
        <v>0</v>
      </c>
      <c r="I535" s="136">
        <v>0</v>
      </c>
      <c r="J535" s="136">
        <v>0</v>
      </c>
      <c r="K535" s="136">
        <f>J535+I535</f>
        <v>0</v>
      </c>
      <c r="L535" s="136">
        <v>0</v>
      </c>
      <c r="M535" s="136">
        <v>0</v>
      </c>
      <c r="N535" s="136">
        <f>L535+M535</f>
        <v>0</v>
      </c>
      <c r="O535" s="135">
        <v>0</v>
      </c>
      <c r="P535" s="135">
        <v>0</v>
      </c>
      <c r="Q535" s="135">
        <v>0</v>
      </c>
      <c r="R535" s="135">
        <v>0</v>
      </c>
      <c r="S535" s="135">
        <f>O535+P535+Q535+R535</f>
        <v>0</v>
      </c>
      <c r="T535" s="135">
        <f>G535+H535+K535+N535+S535</f>
        <v>26209000</v>
      </c>
      <c r="U535" s="78">
        <v>0</v>
      </c>
      <c r="V535" s="78">
        <f>T535+U535</f>
        <v>26209000</v>
      </c>
      <c r="W535" s="79">
        <v>0</v>
      </c>
      <c r="X535" s="78">
        <f>V535+W535</f>
        <v>26209000</v>
      </c>
    </row>
    <row r="536" spans="1:25" ht="12.75" collapsed="1">
      <c r="A536" s="124" t="s">
        <v>695</v>
      </c>
      <c r="B536" s="125"/>
      <c r="C536" s="124" t="s">
        <v>3057</v>
      </c>
      <c r="D536" s="126"/>
      <c r="E536" s="98">
        <v>0</v>
      </c>
      <c r="F536" s="98">
        <v>26209000</v>
      </c>
      <c r="G536" s="129">
        <f>E536+F536</f>
        <v>26209000</v>
      </c>
      <c r="H536" s="129">
        <v>0</v>
      </c>
      <c r="I536" s="129">
        <v>0</v>
      </c>
      <c r="J536" s="129">
        <v>0</v>
      </c>
      <c r="K536" s="129">
        <f>J536+I536</f>
        <v>0</v>
      </c>
      <c r="L536" s="129">
        <v>0</v>
      </c>
      <c r="M536" s="129">
        <v>0</v>
      </c>
      <c r="N536" s="129">
        <f>L536+M536</f>
        <v>0</v>
      </c>
      <c r="O536" s="129">
        <v>0</v>
      </c>
      <c r="P536" s="129">
        <v>0</v>
      </c>
      <c r="Q536" s="129">
        <v>0</v>
      </c>
      <c r="R536" s="129">
        <v>0</v>
      </c>
      <c r="S536" s="129">
        <f>O536+P536+Q536+R536</f>
        <v>0</v>
      </c>
      <c r="T536" s="129">
        <f>G536+H536+K536+N536+S536</f>
        <v>26209000</v>
      </c>
      <c r="U536" s="98">
        <v>0</v>
      </c>
      <c r="V536" s="98">
        <f>T536+U536</f>
        <v>26209000</v>
      </c>
      <c r="W536" s="98">
        <v>0</v>
      </c>
      <c r="X536" s="98">
        <f>V536+W536</f>
        <v>26209000</v>
      </c>
      <c r="Y536" s="124"/>
    </row>
    <row r="537" spans="1:24" ht="12.75" hidden="1" outlineLevel="1">
      <c r="A537" s="78" t="s">
        <v>3058</v>
      </c>
      <c r="C537" s="79" t="s">
        <v>3059</v>
      </c>
      <c r="D537" s="79" t="s">
        <v>3060</v>
      </c>
      <c r="E537" s="78">
        <v>0</v>
      </c>
      <c r="F537" s="78">
        <v>0</v>
      </c>
      <c r="G537" s="135">
        <f aca="true" t="shared" si="93" ref="G537:G564">E537+F537</f>
        <v>0</v>
      </c>
      <c r="H537" s="136">
        <v>0</v>
      </c>
      <c r="I537" s="136">
        <v>0</v>
      </c>
      <c r="J537" s="136">
        <v>0</v>
      </c>
      <c r="K537" s="136">
        <f aca="true" t="shared" si="94" ref="K537:K564">J537+I537</f>
        <v>0</v>
      </c>
      <c r="L537" s="136">
        <v>0</v>
      </c>
      <c r="M537" s="136">
        <v>0</v>
      </c>
      <c r="N537" s="136">
        <f aca="true" t="shared" si="95" ref="N537:N564">L537+M537</f>
        <v>0</v>
      </c>
      <c r="O537" s="135">
        <v>0</v>
      </c>
      <c r="P537" s="135">
        <v>0</v>
      </c>
      <c r="Q537" s="135">
        <v>0</v>
      </c>
      <c r="R537" s="135">
        <v>-39227226.02</v>
      </c>
      <c r="S537" s="135">
        <f aca="true" t="shared" si="96" ref="S537:S564">O537+P537+Q537+R537</f>
        <v>-39227226.02</v>
      </c>
      <c r="T537" s="135">
        <f aca="true" t="shared" si="97" ref="T537:T564">G537+H537+K537+N537+S537</f>
        <v>-39227226.02</v>
      </c>
      <c r="U537" s="78">
        <v>0</v>
      </c>
      <c r="V537" s="78">
        <f aca="true" t="shared" si="98" ref="V537:V564">T537+U537</f>
        <v>-39227226.02</v>
      </c>
      <c r="W537" s="79">
        <v>0</v>
      </c>
      <c r="X537" s="78">
        <f aca="true" t="shared" si="99" ref="X537:X564">V537+W537</f>
        <v>-39227226.02</v>
      </c>
    </row>
    <row r="538" spans="1:24" ht="12.75" hidden="1" outlineLevel="1">
      <c r="A538" s="78" t="s">
        <v>3061</v>
      </c>
      <c r="C538" s="79" t="s">
        <v>3062</v>
      </c>
      <c r="D538" s="79" t="s">
        <v>3063</v>
      </c>
      <c r="E538" s="78">
        <v>0</v>
      </c>
      <c r="F538" s="78">
        <v>0</v>
      </c>
      <c r="G538" s="135">
        <f t="shared" si="93"/>
        <v>0</v>
      </c>
      <c r="H538" s="136">
        <v>0</v>
      </c>
      <c r="I538" s="136">
        <v>0</v>
      </c>
      <c r="J538" s="136">
        <v>0</v>
      </c>
      <c r="K538" s="136">
        <f t="shared" si="94"/>
        <v>0</v>
      </c>
      <c r="L538" s="136">
        <v>0</v>
      </c>
      <c r="M538" s="136">
        <v>0</v>
      </c>
      <c r="N538" s="136">
        <f t="shared" si="95"/>
        <v>0</v>
      </c>
      <c r="O538" s="135">
        <v>0</v>
      </c>
      <c r="P538" s="135">
        <v>588556</v>
      </c>
      <c r="Q538" s="135">
        <v>495353</v>
      </c>
      <c r="R538" s="135">
        <v>-136835555.99</v>
      </c>
      <c r="S538" s="135">
        <f t="shared" si="96"/>
        <v>-135751646.99</v>
      </c>
      <c r="T538" s="135">
        <f t="shared" si="97"/>
        <v>-135751646.99</v>
      </c>
      <c r="U538" s="78">
        <v>0</v>
      </c>
      <c r="V538" s="78">
        <f t="shared" si="98"/>
        <v>-135751646.99</v>
      </c>
      <c r="W538" s="79">
        <v>0</v>
      </c>
      <c r="X538" s="78">
        <f t="shared" si="99"/>
        <v>-135751646.99</v>
      </c>
    </row>
    <row r="539" spans="1:24" ht="12.75" hidden="1" outlineLevel="1">
      <c r="A539" s="78" t="s">
        <v>3064</v>
      </c>
      <c r="C539" s="79" t="s">
        <v>3065</v>
      </c>
      <c r="D539" s="79" t="s">
        <v>3066</v>
      </c>
      <c r="E539" s="78">
        <v>0</v>
      </c>
      <c r="F539" s="78">
        <v>0</v>
      </c>
      <c r="G539" s="135">
        <f t="shared" si="93"/>
        <v>0</v>
      </c>
      <c r="H539" s="136">
        <v>0</v>
      </c>
      <c r="I539" s="136">
        <v>0</v>
      </c>
      <c r="J539" s="136">
        <v>0</v>
      </c>
      <c r="K539" s="136">
        <f t="shared" si="94"/>
        <v>0</v>
      </c>
      <c r="L539" s="136">
        <v>0</v>
      </c>
      <c r="M539" s="136">
        <v>0</v>
      </c>
      <c r="N539" s="136">
        <f t="shared" si="95"/>
        <v>0</v>
      </c>
      <c r="O539" s="135">
        <v>0</v>
      </c>
      <c r="P539" s="135">
        <v>0</v>
      </c>
      <c r="Q539" s="135">
        <v>0</v>
      </c>
      <c r="R539" s="135">
        <v>-7905460.37</v>
      </c>
      <c r="S539" s="135">
        <f t="shared" si="96"/>
        <v>-7905460.37</v>
      </c>
      <c r="T539" s="135">
        <f t="shared" si="97"/>
        <v>-7905460.37</v>
      </c>
      <c r="U539" s="78">
        <v>0</v>
      </c>
      <c r="V539" s="78">
        <f t="shared" si="98"/>
        <v>-7905460.37</v>
      </c>
      <c r="W539" s="79">
        <v>0</v>
      </c>
      <c r="X539" s="78">
        <f t="shared" si="99"/>
        <v>-7905460.37</v>
      </c>
    </row>
    <row r="540" spans="1:24" ht="12.75" hidden="1" outlineLevel="1">
      <c r="A540" s="78" t="s">
        <v>3067</v>
      </c>
      <c r="C540" s="79" t="s">
        <v>3068</v>
      </c>
      <c r="D540" s="79" t="s">
        <v>3069</v>
      </c>
      <c r="E540" s="78">
        <v>0</v>
      </c>
      <c r="F540" s="78">
        <v>0</v>
      </c>
      <c r="G540" s="135">
        <f t="shared" si="93"/>
        <v>0</v>
      </c>
      <c r="H540" s="136">
        <v>0</v>
      </c>
      <c r="I540" s="136">
        <v>0</v>
      </c>
      <c r="J540" s="136">
        <v>0</v>
      </c>
      <c r="K540" s="136">
        <f t="shared" si="94"/>
        <v>0</v>
      </c>
      <c r="L540" s="136">
        <v>0</v>
      </c>
      <c r="M540" s="136">
        <v>0</v>
      </c>
      <c r="N540" s="136">
        <f t="shared" si="95"/>
        <v>0</v>
      </c>
      <c r="O540" s="135">
        <v>0</v>
      </c>
      <c r="P540" s="135">
        <v>0</v>
      </c>
      <c r="Q540" s="135">
        <v>0</v>
      </c>
      <c r="R540" s="135">
        <v>-8095501.22</v>
      </c>
      <c r="S540" s="135">
        <f t="shared" si="96"/>
        <v>-8095501.22</v>
      </c>
      <c r="T540" s="135">
        <f t="shared" si="97"/>
        <v>-8095501.22</v>
      </c>
      <c r="U540" s="78">
        <v>0</v>
      </c>
      <c r="V540" s="78">
        <f t="shared" si="98"/>
        <v>-8095501.22</v>
      </c>
      <c r="W540" s="79">
        <v>0</v>
      </c>
      <c r="X540" s="78">
        <f t="shared" si="99"/>
        <v>-8095501.22</v>
      </c>
    </row>
    <row r="541" spans="1:24" ht="12.75" hidden="1" outlineLevel="1">
      <c r="A541" s="78" t="s">
        <v>3070</v>
      </c>
      <c r="C541" s="79" t="s">
        <v>3071</v>
      </c>
      <c r="D541" s="79" t="s">
        <v>3072</v>
      </c>
      <c r="E541" s="78">
        <v>0</v>
      </c>
      <c r="F541" s="78">
        <v>0</v>
      </c>
      <c r="G541" s="135">
        <f t="shared" si="93"/>
        <v>0</v>
      </c>
      <c r="H541" s="136">
        <v>0</v>
      </c>
      <c r="I541" s="136">
        <v>0</v>
      </c>
      <c r="J541" s="136">
        <v>0</v>
      </c>
      <c r="K541" s="136">
        <f t="shared" si="94"/>
        <v>0</v>
      </c>
      <c r="L541" s="136">
        <v>0</v>
      </c>
      <c r="M541" s="136">
        <v>0</v>
      </c>
      <c r="N541" s="136">
        <f t="shared" si="95"/>
        <v>0</v>
      </c>
      <c r="O541" s="135">
        <v>0</v>
      </c>
      <c r="P541" s="135">
        <v>0</v>
      </c>
      <c r="Q541" s="135">
        <v>0</v>
      </c>
      <c r="R541" s="135">
        <v>-145215.7</v>
      </c>
      <c r="S541" s="135">
        <f t="shared" si="96"/>
        <v>-145215.7</v>
      </c>
      <c r="T541" s="135">
        <f t="shared" si="97"/>
        <v>-145215.7</v>
      </c>
      <c r="U541" s="78">
        <v>0</v>
      </c>
      <c r="V541" s="78">
        <f t="shared" si="98"/>
        <v>-145215.7</v>
      </c>
      <c r="W541" s="79">
        <v>0</v>
      </c>
      <c r="X541" s="78">
        <f t="shared" si="99"/>
        <v>-145215.7</v>
      </c>
    </row>
    <row r="542" spans="1:24" ht="12.75" hidden="1" outlineLevel="1">
      <c r="A542" s="78" t="s">
        <v>3073</v>
      </c>
      <c r="C542" s="79" t="s">
        <v>3074</v>
      </c>
      <c r="D542" s="79" t="s">
        <v>3075</v>
      </c>
      <c r="E542" s="78">
        <v>0</v>
      </c>
      <c r="F542" s="78">
        <v>0</v>
      </c>
      <c r="G542" s="135">
        <f t="shared" si="93"/>
        <v>0</v>
      </c>
      <c r="H542" s="136">
        <v>0</v>
      </c>
      <c r="I542" s="136">
        <v>0</v>
      </c>
      <c r="J542" s="136">
        <v>0</v>
      </c>
      <c r="K542" s="136">
        <f t="shared" si="94"/>
        <v>0</v>
      </c>
      <c r="L542" s="136">
        <v>0</v>
      </c>
      <c r="M542" s="136">
        <v>0</v>
      </c>
      <c r="N542" s="136">
        <f t="shared" si="95"/>
        <v>0</v>
      </c>
      <c r="O542" s="135">
        <v>0</v>
      </c>
      <c r="P542" s="135">
        <v>0</v>
      </c>
      <c r="Q542" s="135">
        <v>0</v>
      </c>
      <c r="R542" s="135">
        <v>-6889808.61</v>
      </c>
      <c r="S542" s="135">
        <f t="shared" si="96"/>
        <v>-6889808.61</v>
      </c>
      <c r="T542" s="135">
        <f t="shared" si="97"/>
        <v>-6889808.61</v>
      </c>
      <c r="U542" s="78">
        <v>0</v>
      </c>
      <c r="V542" s="78">
        <f t="shared" si="98"/>
        <v>-6889808.61</v>
      </c>
      <c r="W542" s="79">
        <v>0</v>
      </c>
      <c r="X542" s="78">
        <f t="shared" si="99"/>
        <v>-6889808.61</v>
      </c>
    </row>
    <row r="543" spans="1:24" ht="12.75" hidden="1" outlineLevel="1">
      <c r="A543" s="78" t="s">
        <v>3076</v>
      </c>
      <c r="C543" s="79" t="s">
        <v>3077</v>
      </c>
      <c r="D543" s="79" t="s">
        <v>3078</v>
      </c>
      <c r="E543" s="78">
        <v>0</v>
      </c>
      <c r="F543" s="78">
        <v>4752720.29</v>
      </c>
      <c r="G543" s="135">
        <f t="shared" si="93"/>
        <v>4752720.29</v>
      </c>
      <c r="H543" s="136">
        <v>6146995.99</v>
      </c>
      <c r="I543" s="136">
        <v>0</v>
      </c>
      <c r="J543" s="136">
        <v>0</v>
      </c>
      <c r="K543" s="136">
        <f t="shared" si="94"/>
        <v>0</v>
      </c>
      <c r="L543" s="136">
        <v>0</v>
      </c>
      <c r="M543" s="136">
        <v>0</v>
      </c>
      <c r="N543" s="136">
        <f t="shared" si="95"/>
        <v>0</v>
      </c>
      <c r="O543" s="135">
        <v>18858362.01</v>
      </c>
      <c r="P543" s="135">
        <v>89042.5</v>
      </c>
      <c r="Q543" s="135">
        <v>0</v>
      </c>
      <c r="R543" s="135">
        <v>0</v>
      </c>
      <c r="S543" s="135">
        <f t="shared" si="96"/>
        <v>18947404.51</v>
      </c>
      <c r="T543" s="135">
        <f t="shared" si="97"/>
        <v>29847120.790000003</v>
      </c>
      <c r="U543" s="78">
        <v>0</v>
      </c>
      <c r="V543" s="78">
        <f t="shared" si="98"/>
        <v>29847120.790000003</v>
      </c>
      <c r="W543" s="79">
        <v>3568</v>
      </c>
      <c r="X543" s="78">
        <f t="shared" si="99"/>
        <v>29850688.790000003</v>
      </c>
    </row>
    <row r="544" spans="1:24" ht="12.75" hidden="1" outlineLevel="1">
      <c r="A544" s="78" t="s">
        <v>3079</v>
      </c>
      <c r="C544" s="79" t="s">
        <v>3080</v>
      </c>
      <c r="D544" s="79" t="s">
        <v>3081</v>
      </c>
      <c r="E544" s="78">
        <v>0</v>
      </c>
      <c r="F544" s="78">
        <v>-2460.25</v>
      </c>
      <c r="G544" s="135">
        <f t="shared" si="93"/>
        <v>-2460.25</v>
      </c>
      <c r="H544" s="136">
        <v>0</v>
      </c>
      <c r="I544" s="136">
        <v>0</v>
      </c>
      <c r="J544" s="136">
        <v>0</v>
      </c>
      <c r="K544" s="136">
        <f t="shared" si="94"/>
        <v>0</v>
      </c>
      <c r="L544" s="136">
        <v>0</v>
      </c>
      <c r="M544" s="136">
        <v>0</v>
      </c>
      <c r="N544" s="136">
        <f t="shared" si="95"/>
        <v>0</v>
      </c>
      <c r="O544" s="135">
        <v>0</v>
      </c>
      <c r="P544" s="135">
        <v>0</v>
      </c>
      <c r="Q544" s="135">
        <v>0</v>
      </c>
      <c r="R544" s="135">
        <v>0</v>
      </c>
      <c r="S544" s="135">
        <f t="shared" si="96"/>
        <v>0</v>
      </c>
      <c r="T544" s="135">
        <f t="shared" si="97"/>
        <v>-2460.25</v>
      </c>
      <c r="U544" s="78">
        <v>0</v>
      </c>
      <c r="V544" s="78">
        <f t="shared" si="98"/>
        <v>-2460.25</v>
      </c>
      <c r="W544" s="79">
        <v>0</v>
      </c>
      <c r="X544" s="78">
        <f t="shared" si="99"/>
        <v>-2460.25</v>
      </c>
    </row>
    <row r="545" spans="1:24" ht="12.75" hidden="1" outlineLevel="1">
      <c r="A545" s="78" t="s">
        <v>3082</v>
      </c>
      <c r="C545" s="79" t="s">
        <v>3083</v>
      </c>
      <c r="D545" s="79" t="s">
        <v>3084</v>
      </c>
      <c r="E545" s="78">
        <v>0</v>
      </c>
      <c r="F545" s="78">
        <v>271977.43</v>
      </c>
      <c r="G545" s="135">
        <f t="shared" si="93"/>
        <v>271977.43</v>
      </c>
      <c r="H545" s="136">
        <v>115379.59</v>
      </c>
      <c r="I545" s="136">
        <v>0</v>
      </c>
      <c r="J545" s="136">
        <v>0</v>
      </c>
      <c r="K545" s="136">
        <f t="shared" si="94"/>
        <v>0</v>
      </c>
      <c r="L545" s="136">
        <v>0</v>
      </c>
      <c r="M545" s="136">
        <v>0</v>
      </c>
      <c r="N545" s="136">
        <f t="shared" si="95"/>
        <v>0</v>
      </c>
      <c r="O545" s="135">
        <v>26214.37</v>
      </c>
      <c r="P545" s="135">
        <v>55965</v>
      </c>
      <c r="Q545" s="135">
        <v>0</v>
      </c>
      <c r="R545" s="135">
        <v>0</v>
      </c>
      <c r="S545" s="135">
        <f t="shared" si="96"/>
        <v>82179.37</v>
      </c>
      <c r="T545" s="135">
        <f t="shared" si="97"/>
        <v>469536.39</v>
      </c>
      <c r="U545" s="78">
        <v>0</v>
      </c>
      <c r="V545" s="78">
        <f t="shared" si="98"/>
        <v>469536.39</v>
      </c>
      <c r="W545" s="79">
        <v>14508.78</v>
      </c>
      <c r="X545" s="78">
        <f t="shared" si="99"/>
        <v>484045.17000000004</v>
      </c>
    </row>
    <row r="546" spans="1:24" ht="12.75" hidden="1" outlineLevel="1">
      <c r="A546" s="78" t="s">
        <v>3085</v>
      </c>
      <c r="C546" s="79" t="s">
        <v>3086</v>
      </c>
      <c r="D546" s="79" t="s">
        <v>3087</v>
      </c>
      <c r="E546" s="78">
        <v>0</v>
      </c>
      <c r="F546" s="78">
        <v>4230056.75</v>
      </c>
      <c r="G546" s="135">
        <f t="shared" si="93"/>
        <v>4230056.75</v>
      </c>
      <c r="H546" s="136">
        <v>716.85</v>
      </c>
      <c r="I546" s="136">
        <v>0</v>
      </c>
      <c r="J546" s="136">
        <v>0</v>
      </c>
      <c r="K546" s="136">
        <f t="shared" si="94"/>
        <v>0</v>
      </c>
      <c r="L546" s="136">
        <v>0</v>
      </c>
      <c r="M546" s="136">
        <v>0</v>
      </c>
      <c r="N546" s="136">
        <f t="shared" si="95"/>
        <v>0</v>
      </c>
      <c r="O546" s="135">
        <v>210194.11</v>
      </c>
      <c r="P546" s="135">
        <v>0</v>
      </c>
      <c r="Q546" s="135">
        <v>0</v>
      </c>
      <c r="R546" s="135">
        <v>0</v>
      </c>
      <c r="S546" s="135">
        <f t="shared" si="96"/>
        <v>210194.11</v>
      </c>
      <c r="T546" s="135">
        <f t="shared" si="97"/>
        <v>4440967.71</v>
      </c>
      <c r="U546" s="78">
        <v>0</v>
      </c>
      <c r="V546" s="78">
        <f t="shared" si="98"/>
        <v>4440967.71</v>
      </c>
      <c r="W546" s="79">
        <v>0</v>
      </c>
      <c r="X546" s="78">
        <f t="shared" si="99"/>
        <v>4440967.71</v>
      </c>
    </row>
    <row r="547" spans="1:24" ht="12.75" hidden="1" outlineLevel="1">
      <c r="A547" s="78" t="s">
        <v>3088</v>
      </c>
      <c r="C547" s="79" t="s">
        <v>3089</v>
      </c>
      <c r="D547" s="79" t="s">
        <v>3090</v>
      </c>
      <c r="E547" s="78">
        <v>0</v>
      </c>
      <c r="F547" s="78">
        <v>99206.83</v>
      </c>
      <c r="G547" s="135">
        <f t="shared" si="93"/>
        <v>99206.83</v>
      </c>
      <c r="H547" s="136">
        <v>0</v>
      </c>
      <c r="I547" s="136">
        <v>0</v>
      </c>
      <c r="J547" s="136">
        <v>0</v>
      </c>
      <c r="K547" s="136">
        <f t="shared" si="94"/>
        <v>0</v>
      </c>
      <c r="L547" s="136">
        <v>0</v>
      </c>
      <c r="M547" s="136">
        <v>0</v>
      </c>
      <c r="N547" s="136">
        <f t="shared" si="95"/>
        <v>0</v>
      </c>
      <c r="O547" s="135">
        <v>23608.42</v>
      </c>
      <c r="P547" s="135">
        <v>0</v>
      </c>
      <c r="Q547" s="135">
        <v>0</v>
      </c>
      <c r="R547" s="135">
        <v>0</v>
      </c>
      <c r="S547" s="135">
        <f t="shared" si="96"/>
        <v>23608.42</v>
      </c>
      <c r="T547" s="135">
        <f t="shared" si="97"/>
        <v>122815.25</v>
      </c>
      <c r="U547" s="78">
        <v>0</v>
      </c>
      <c r="V547" s="78">
        <f t="shared" si="98"/>
        <v>122815.25</v>
      </c>
      <c r="W547" s="79">
        <v>0</v>
      </c>
      <c r="X547" s="78">
        <f t="shared" si="99"/>
        <v>122815.25</v>
      </c>
    </row>
    <row r="548" spans="1:24" ht="12.75" hidden="1" outlineLevel="1">
      <c r="A548" s="78" t="s">
        <v>3091</v>
      </c>
      <c r="C548" s="79" t="s">
        <v>3092</v>
      </c>
      <c r="D548" s="79" t="s">
        <v>3093</v>
      </c>
      <c r="E548" s="78">
        <v>0</v>
      </c>
      <c r="F548" s="78">
        <v>-143172.79</v>
      </c>
      <c r="G548" s="135">
        <f t="shared" si="93"/>
        <v>-143172.79</v>
      </c>
      <c r="H548" s="136">
        <v>88328.76</v>
      </c>
      <c r="I548" s="136">
        <v>0</v>
      </c>
      <c r="J548" s="136">
        <v>0</v>
      </c>
      <c r="K548" s="136">
        <f t="shared" si="94"/>
        <v>0</v>
      </c>
      <c r="L548" s="136">
        <v>0</v>
      </c>
      <c r="M548" s="136">
        <v>0</v>
      </c>
      <c r="N548" s="136">
        <f t="shared" si="95"/>
        <v>0</v>
      </c>
      <c r="O548" s="135">
        <v>249074.29</v>
      </c>
      <c r="P548" s="135">
        <v>46019</v>
      </c>
      <c r="Q548" s="135">
        <v>0</v>
      </c>
      <c r="R548" s="135">
        <v>0</v>
      </c>
      <c r="S548" s="135">
        <f t="shared" si="96"/>
        <v>295093.29000000004</v>
      </c>
      <c r="T548" s="135">
        <f t="shared" si="97"/>
        <v>240249.26</v>
      </c>
      <c r="U548" s="78">
        <v>0</v>
      </c>
      <c r="V548" s="78">
        <f t="shared" si="98"/>
        <v>240249.26</v>
      </c>
      <c r="W548" s="79">
        <v>25525.53</v>
      </c>
      <c r="X548" s="78">
        <f t="shared" si="99"/>
        <v>265774.79000000004</v>
      </c>
    </row>
    <row r="549" spans="1:24" ht="12.75" hidden="1" outlineLevel="1">
      <c r="A549" s="78" t="s">
        <v>3094</v>
      </c>
      <c r="C549" s="79" t="s">
        <v>3095</v>
      </c>
      <c r="D549" s="79" t="s">
        <v>3096</v>
      </c>
      <c r="E549" s="78">
        <v>0</v>
      </c>
      <c r="F549" s="78">
        <v>566413.24</v>
      </c>
      <c r="G549" s="135">
        <f t="shared" si="93"/>
        <v>566413.24</v>
      </c>
      <c r="H549" s="136">
        <v>1920827.24</v>
      </c>
      <c r="I549" s="136">
        <v>0</v>
      </c>
      <c r="J549" s="136">
        <v>0</v>
      </c>
      <c r="K549" s="136">
        <f t="shared" si="94"/>
        <v>0</v>
      </c>
      <c r="L549" s="136">
        <v>0</v>
      </c>
      <c r="M549" s="136">
        <v>0</v>
      </c>
      <c r="N549" s="136">
        <f t="shared" si="95"/>
        <v>0</v>
      </c>
      <c r="O549" s="135">
        <v>0</v>
      </c>
      <c r="P549" s="135">
        <v>50000</v>
      </c>
      <c r="Q549" s="135">
        <v>0</v>
      </c>
      <c r="R549" s="135">
        <v>0</v>
      </c>
      <c r="S549" s="135">
        <f t="shared" si="96"/>
        <v>50000</v>
      </c>
      <c r="T549" s="135">
        <f t="shared" si="97"/>
        <v>2537240.48</v>
      </c>
      <c r="U549" s="78">
        <v>0</v>
      </c>
      <c r="V549" s="78">
        <f t="shared" si="98"/>
        <v>2537240.48</v>
      </c>
      <c r="W549" s="79">
        <v>0</v>
      </c>
      <c r="X549" s="78">
        <f t="shared" si="99"/>
        <v>2537240.48</v>
      </c>
    </row>
    <row r="550" spans="1:24" ht="12.75" hidden="1" outlineLevel="1">
      <c r="A550" s="78" t="s">
        <v>3097</v>
      </c>
      <c r="C550" s="79" t="s">
        <v>3098</v>
      </c>
      <c r="D550" s="79" t="s">
        <v>3099</v>
      </c>
      <c r="E550" s="78">
        <v>0</v>
      </c>
      <c r="F550" s="78">
        <v>-14867.82</v>
      </c>
      <c r="G550" s="135">
        <f t="shared" si="93"/>
        <v>-14867.82</v>
      </c>
      <c r="H550" s="136">
        <v>18898</v>
      </c>
      <c r="I550" s="136">
        <v>0</v>
      </c>
      <c r="J550" s="136">
        <v>0</v>
      </c>
      <c r="K550" s="136">
        <f t="shared" si="94"/>
        <v>0</v>
      </c>
      <c r="L550" s="136">
        <v>0</v>
      </c>
      <c r="M550" s="136">
        <v>0</v>
      </c>
      <c r="N550" s="136">
        <f t="shared" si="95"/>
        <v>0</v>
      </c>
      <c r="O550" s="135">
        <v>1328.2</v>
      </c>
      <c r="P550" s="135">
        <v>0</v>
      </c>
      <c r="Q550" s="135">
        <v>0</v>
      </c>
      <c r="R550" s="135">
        <v>0</v>
      </c>
      <c r="S550" s="135">
        <f t="shared" si="96"/>
        <v>1328.2</v>
      </c>
      <c r="T550" s="135">
        <f t="shared" si="97"/>
        <v>5358.38</v>
      </c>
      <c r="U550" s="78">
        <v>0</v>
      </c>
      <c r="V550" s="78">
        <f t="shared" si="98"/>
        <v>5358.38</v>
      </c>
      <c r="W550" s="79">
        <v>35</v>
      </c>
      <c r="X550" s="78">
        <f t="shared" si="99"/>
        <v>5393.38</v>
      </c>
    </row>
    <row r="551" spans="1:24" ht="12.75" hidden="1" outlineLevel="1">
      <c r="A551" s="78" t="s">
        <v>3100</v>
      </c>
      <c r="C551" s="79" t="s">
        <v>3101</v>
      </c>
      <c r="D551" s="79" t="s">
        <v>3102</v>
      </c>
      <c r="E551" s="78">
        <v>0</v>
      </c>
      <c r="F551" s="78">
        <v>560710.9</v>
      </c>
      <c r="G551" s="135">
        <f t="shared" si="93"/>
        <v>560710.9</v>
      </c>
      <c r="H551" s="136">
        <v>57172.7</v>
      </c>
      <c r="I551" s="136">
        <v>0</v>
      </c>
      <c r="J551" s="136">
        <v>0</v>
      </c>
      <c r="K551" s="136">
        <f t="shared" si="94"/>
        <v>0</v>
      </c>
      <c r="L551" s="136">
        <v>0</v>
      </c>
      <c r="M551" s="136">
        <v>-1625</v>
      </c>
      <c r="N551" s="136">
        <f t="shared" si="95"/>
        <v>-1625</v>
      </c>
      <c r="O551" s="135">
        <v>258906.59</v>
      </c>
      <c r="P551" s="135">
        <v>0</v>
      </c>
      <c r="Q551" s="135">
        <v>0</v>
      </c>
      <c r="R551" s="135">
        <v>0</v>
      </c>
      <c r="S551" s="135">
        <f t="shared" si="96"/>
        <v>258906.59</v>
      </c>
      <c r="T551" s="135">
        <f t="shared" si="97"/>
        <v>875165.19</v>
      </c>
      <c r="U551" s="78">
        <v>0</v>
      </c>
      <c r="V551" s="78">
        <f t="shared" si="98"/>
        <v>875165.19</v>
      </c>
      <c r="W551" s="79">
        <v>-536.25</v>
      </c>
      <c r="X551" s="78">
        <f t="shared" si="99"/>
        <v>874628.94</v>
      </c>
    </row>
    <row r="552" spans="1:24" ht="12.75" hidden="1" outlineLevel="1">
      <c r="A552" s="78" t="s">
        <v>3103</v>
      </c>
      <c r="C552" s="79" t="s">
        <v>3104</v>
      </c>
      <c r="D552" s="79" t="s">
        <v>3105</v>
      </c>
      <c r="E552" s="78">
        <v>0</v>
      </c>
      <c r="F552" s="78">
        <v>158524.37</v>
      </c>
      <c r="G552" s="135">
        <f t="shared" si="93"/>
        <v>158524.37</v>
      </c>
      <c r="H552" s="136">
        <v>95474.31</v>
      </c>
      <c r="I552" s="136">
        <v>0</v>
      </c>
      <c r="J552" s="136">
        <v>0</v>
      </c>
      <c r="K552" s="136">
        <f t="shared" si="94"/>
        <v>0</v>
      </c>
      <c r="L552" s="136">
        <v>0</v>
      </c>
      <c r="M552" s="136">
        <v>0</v>
      </c>
      <c r="N552" s="136">
        <f t="shared" si="95"/>
        <v>0</v>
      </c>
      <c r="O552" s="135">
        <v>47915.8</v>
      </c>
      <c r="P552" s="135">
        <v>8290</v>
      </c>
      <c r="Q552" s="135">
        <v>0</v>
      </c>
      <c r="R552" s="135">
        <v>0</v>
      </c>
      <c r="S552" s="135">
        <f t="shared" si="96"/>
        <v>56205.8</v>
      </c>
      <c r="T552" s="135">
        <f t="shared" si="97"/>
        <v>310204.48</v>
      </c>
      <c r="U552" s="78">
        <v>0</v>
      </c>
      <c r="V552" s="78">
        <f t="shared" si="98"/>
        <v>310204.48</v>
      </c>
      <c r="W552" s="79">
        <v>0</v>
      </c>
      <c r="X552" s="78">
        <f t="shared" si="99"/>
        <v>310204.48</v>
      </c>
    </row>
    <row r="553" spans="1:24" ht="12.75" hidden="1" outlineLevel="1">
      <c r="A553" s="78" t="s">
        <v>3106</v>
      </c>
      <c r="C553" s="79" t="s">
        <v>3107</v>
      </c>
      <c r="D553" s="79" t="s">
        <v>3108</v>
      </c>
      <c r="E553" s="78">
        <v>0</v>
      </c>
      <c r="F553" s="78">
        <v>0</v>
      </c>
      <c r="G553" s="135">
        <f t="shared" si="93"/>
        <v>0</v>
      </c>
      <c r="H553" s="136">
        <v>5700</v>
      </c>
      <c r="I553" s="136">
        <v>0</v>
      </c>
      <c r="J553" s="136">
        <v>0</v>
      </c>
      <c r="K553" s="136">
        <f t="shared" si="94"/>
        <v>0</v>
      </c>
      <c r="L553" s="136">
        <v>0</v>
      </c>
      <c r="M553" s="136">
        <v>0</v>
      </c>
      <c r="N553" s="136">
        <f t="shared" si="95"/>
        <v>0</v>
      </c>
      <c r="O553" s="135">
        <v>5700</v>
      </c>
      <c r="P553" s="135">
        <v>0</v>
      </c>
      <c r="Q553" s="135">
        <v>0</v>
      </c>
      <c r="R553" s="135">
        <v>0</v>
      </c>
      <c r="S553" s="135">
        <f t="shared" si="96"/>
        <v>5700</v>
      </c>
      <c r="T553" s="135">
        <f t="shared" si="97"/>
        <v>11400</v>
      </c>
      <c r="U553" s="78">
        <v>0</v>
      </c>
      <c r="V553" s="78">
        <f t="shared" si="98"/>
        <v>11400</v>
      </c>
      <c r="W553" s="79">
        <v>0</v>
      </c>
      <c r="X553" s="78">
        <f t="shared" si="99"/>
        <v>11400</v>
      </c>
    </row>
    <row r="554" spans="1:24" ht="12.75" hidden="1" outlineLevel="1">
      <c r="A554" s="78" t="s">
        <v>3109</v>
      </c>
      <c r="C554" s="79" t="s">
        <v>3110</v>
      </c>
      <c r="D554" s="79" t="s">
        <v>3111</v>
      </c>
      <c r="E554" s="78">
        <v>0</v>
      </c>
      <c r="F554" s="78">
        <v>1044983.38</v>
      </c>
      <c r="G554" s="135">
        <f t="shared" si="93"/>
        <v>1044983.38</v>
      </c>
      <c r="H554" s="136">
        <v>25736.29</v>
      </c>
      <c r="I554" s="136">
        <v>0</v>
      </c>
      <c r="J554" s="136">
        <v>0</v>
      </c>
      <c r="K554" s="136">
        <f t="shared" si="94"/>
        <v>0</v>
      </c>
      <c r="L554" s="136">
        <v>0</v>
      </c>
      <c r="M554" s="136">
        <v>0</v>
      </c>
      <c r="N554" s="136">
        <f t="shared" si="95"/>
        <v>0</v>
      </c>
      <c r="O554" s="135">
        <v>0</v>
      </c>
      <c r="P554" s="135">
        <v>0</v>
      </c>
      <c r="Q554" s="135">
        <v>0</v>
      </c>
      <c r="R554" s="135">
        <v>0</v>
      </c>
      <c r="S554" s="135">
        <f t="shared" si="96"/>
        <v>0</v>
      </c>
      <c r="T554" s="135">
        <f t="shared" si="97"/>
        <v>1070719.67</v>
      </c>
      <c r="U554" s="78">
        <v>0</v>
      </c>
      <c r="V554" s="78">
        <f t="shared" si="98"/>
        <v>1070719.67</v>
      </c>
      <c r="W554" s="79">
        <v>0</v>
      </c>
      <c r="X554" s="78">
        <f t="shared" si="99"/>
        <v>1070719.67</v>
      </c>
    </row>
    <row r="555" spans="1:24" ht="12.75" hidden="1" outlineLevel="1">
      <c r="A555" s="78" t="s">
        <v>3112</v>
      </c>
      <c r="C555" s="79" t="s">
        <v>3113</v>
      </c>
      <c r="D555" s="79" t="s">
        <v>3114</v>
      </c>
      <c r="E555" s="78">
        <v>0</v>
      </c>
      <c r="F555" s="78">
        <v>8629735.39</v>
      </c>
      <c r="G555" s="135">
        <f t="shared" si="93"/>
        <v>8629735.39</v>
      </c>
      <c r="H555" s="136">
        <v>1750917.35</v>
      </c>
      <c r="I555" s="136">
        <v>0</v>
      </c>
      <c r="J555" s="136">
        <v>0</v>
      </c>
      <c r="K555" s="136">
        <f t="shared" si="94"/>
        <v>0</v>
      </c>
      <c r="L555" s="136">
        <v>0</v>
      </c>
      <c r="M555" s="136">
        <v>0</v>
      </c>
      <c r="N555" s="136">
        <f t="shared" si="95"/>
        <v>0</v>
      </c>
      <c r="O555" s="135">
        <v>0</v>
      </c>
      <c r="P555" s="135">
        <v>0</v>
      </c>
      <c r="Q555" s="135">
        <v>0</v>
      </c>
      <c r="R555" s="135">
        <v>0</v>
      </c>
      <c r="S555" s="135">
        <f t="shared" si="96"/>
        <v>0</v>
      </c>
      <c r="T555" s="135">
        <f t="shared" si="97"/>
        <v>10380652.74</v>
      </c>
      <c r="U555" s="78">
        <v>0</v>
      </c>
      <c r="V555" s="78">
        <f t="shared" si="98"/>
        <v>10380652.74</v>
      </c>
      <c r="W555" s="79">
        <v>0</v>
      </c>
      <c r="X555" s="78">
        <f t="shared" si="99"/>
        <v>10380652.74</v>
      </c>
    </row>
    <row r="556" spans="1:24" ht="12.75" hidden="1" outlineLevel="1">
      <c r="A556" s="78" t="s">
        <v>3115</v>
      </c>
      <c r="C556" s="79" t="s">
        <v>3116</v>
      </c>
      <c r="D556" s="79" t="s">
        <v>3117</v>
      </c>
      <c r="E556" s="78">
        <v>0</v>
      </c>
      <c r="F556" s="78">
        <v>549064.34</v>
      </c>
      <c r="G556" s="135">
        <f t="shared" si="93"/>
        <v>549064.34</v>
      </c>
      <c r="H556" s="136">
        <v>65918.06</v>
      </c>
      <c r="I556" s="136">
        <v>0</v>
      </c>
      <c r="J556" s="136">
        <v>0</v>
      </c>
      <c r="K556" s="136">
        <f t="shared" si="94"/>
        <v>0</v>
      </c>
      <c r="L556" s="136">
        <v>0</v>
      </c>
      <c r="M556" s="136">
        <v>0</v>
      </c>
      <c r="N556" s="136">
        <f t="shared" si="95"/>
        <v>0</v>
      </c>
      <c r="O556" s="135">
        <v>194123.83</v>
      </c>
      <c r="P556" s="135">
        <v>17216.29</v>
      </c>
      <c r="Q556" s="135">
        <v>0</v>
      </c>
      <c r="R556" s="135">
        <v>0</v>
      </c>
      <c r="S556" s="135">
        <f t="shared" si="96"/>
        <v>211340.12</v>
      </c>
      <c r="T556" s="135">
        <f t="shared" si="97"/>
        <v>826322.5199999999</v>
      </c>
      <c r="U556" s="78">
        <v>0</v>
      </c>
      <c r="V556" s="78">
        <f t="shared" si="98"/>
        <v>826322.5199999999</v>
      </c>
      <c r="W556" s="79">
        <v>0</v>
      </c>
      <c r="X556" s="78">
        <f t="shared" si="99"/>
        <v>826322.5199999999</v>
      </c>
    </row>
    <row r="557" spans="1:24" ht="12.75" hidden="1" outlineLevel="1">
      <c r="A557" s="78" t="s">
        <v>3118</v>
      </c>
      <c r="C557" s="79" t="s">
        <v>3119</v>
      </c>
      <c r="D557" s="79" t="s">
        <v>3120</v>
      </c>
      <c r="E557" s="78">
        <v>0</v>
      </c>
      <c r="F557" s="78">
        <v>222284.82</v>
      </c>
      <c r="G557" s="135">
        <f t="shared" si="93"/>
        <v>222284.82</v>
      </c>
      <c r="H557" s="136">
        <v>6578.96</v>
      </c>
      <c r="I557" s="136">
        <v>0</v>
      </c>
      <c r="J557" s="136">
        <v>0</v>
      </c>
      <c r="K557" s="136">
        <f t="shared" si="94"/>
        <v>0</v>
      </c>
      <c r="L557" s="136">
        <v>0</v>
      </c>
      <c r="M557" s="136">
        <v>0</v>
      </c>
      <c r="N557" s="136">
        <f t="shared" si="95"/>
        <v>0</v>
      </c>
      <c r="O557" s="135">
        <v>1565707.75</v>
      </c>
      <c r="P557" s="135">
        <v>127506.17</v>
      </c>
      <c r="Q557" s="135">
        <v>0</v>
      </c>
      <c r="R557" s="135">
        <v>0</v>
      </c>
      <c r="S557" s="135">
        <f t="shared" si="96"/>
        <v>1693213.92</v>
      </c>
      <c r="T557" s="135">
        <f t="shared" si="97"/>
        <v>1922077.7</v>
      </c>
      <c r="U557" s="78">
        <v>0</v>
      </c>
      <c r="V557" s="78">
        <f t="shared" si="98"/>
        <v>1922077.7</v>
      </c>
      <c r="W557" s="79">
        <v>0</v>
      </c>
      <c r="X557" s="78">
        <f t="shared" si="99"/>
        <v>1922077.7</v>
      </c>
    </row>
    <row r="558" spans="1:24" ht="12.75" hidden="1" outlineLevel="1">
      <c r="A558" s="78" t="s">
        <v>3121</v>
      </c>
      <c r="C558" s="79" t="s">
        <v>3122</v>
      </c>
      <c r="D558" s="79" t="s">
        <v>3123</v>
      </c>
      <c r="E558" s="78">
        <v>0</v>
      </c>
      <c r="F558" s="78">
        <v>1689667.16</v>
      </c>
      <c r="G558" s="135">
        <f t="shared" si="93"/>
        <v>1689667.16</v>
      </c>
      <c r="H558" s="136">
        <v>389685.2</v>
      </c>
      <c r="I558" s="136">
        <v>0</v>
      </c>
      <c r="J558" s="136">
        <v>0</v>
      </c>
      <c r="K558" s="136">
        <f t="shared" si="94"/>
        <v>0</v>
      </c>
      <c r="L558" s="136">
        <v>0</v>
      </c>
      <c r="M558" s="136">
        <v>0</v>
      </c>
      <c r="N558" s="136">
        <f t="shared" si="95"/>
        <v>0</v>
      </c>
      <c r="O558" s="135">
        <v>16998394.61</v>
      </c>
      <c r="P558" s="135">
        <v>2136224.95</v>
      </c>
      <c r="Q558" s="135">
        <v>0</v>
      </c>
      <c r="R558" s="135">
        <v>0</v>
      </c>
      <c r="S558" s="135">
        <f t="shared" si="96"/>
        <v>19134619.56</v>
      </c>
      <c r="T558" s="135">
        <f t="shared" si="97"/>
        <v>21213971.919999998</v>
      </c>
      <c r="U558" s="78">
        <v>0</v>
      </c>
      <c r="V558" s="78">
        <f t="shared" si="98"/>
        <v>21213971.919999998</v>
      </c>
      <c r="W558" s="79">
        <v>0</v>
      </c>
      <c r="X558" s="78">
        <f t="shared" si="99"/>
        <v>21213971.919999998</v>
      </c>
    </row>
    <row r="559" spans="1:24" ht="12.75" hidden="1" outlineLevel="1">
      <c r="A559" s="78" t="s">
        <v>3124</v>
      </c>
      <c r="C559" s="79" t="s">
        <v>3125</v>
      </c>
      <c r="D559" s="79" t="s">
        <v>3126</v>
      </c>
      <c r="E559" s="78">
        <v>0</v>
      </c>
      <c r="F559" s="78">
        <v>6764716.72</v>
      </c>
      <c r="G559" s="135">
        <f t="shared" si="93"/>
        <v>6764716.72</v>
      </c>
      <c r="H559" s="136">
        <v>640046.18</v>
      </c>
      <c r="I559" s="136">
        <v>0</v>
      </c>
      <c r="J559" s="136">
        <v>0</v>
      </c>
      <c r="K559" s="136">
        <f t="shared" si="94"/>
        <v>0</v>
      </c>
      <c r="L559" s="136">
        <v>0</v>
      </c>
      <c r="M559" s="136">
        <v>0</v>
      </c>
      <c r="N559" s="136">
        <f t="shared" si="95"/>
        <v>0</v>
      </c>
      <c r="O559" s="135">
        <v>2637973.94</v>
      </c>
      <c r="P559" s="135">
        <v>96939.17</v>
      </c>
      <c r="Q559" s="135">
        <v>0</v>
      </c>
      <c r="R559" s="135">
        <v>0</v>
      </c>
      <c r="S559" s="135">
        <f t="shared" si="96"/>
        <v>2734913.11</v>
      </c>
      <c r="T559" s="135">
        <f t="shared" si="97"/>
        <v>10139676.01</v>
      </c>
      <c r="U559" s="78">
        <v>0</v>
      </c>
      <c r="V559" s="78">
        <f t="shared" si="98"/>
        <v>10139676.01</v>
      </c>
      <c r="W559" s="79">
        <v>0</v>
      </c>
      <c r="X559" s="78">
        <f t="shared" si="99"/>
        <v>10139676.01</v>
      </c>
    </row>
    <row r="560" spans="1:24" ht="12.75" hidden="1" outlineLevel="1">
      <c r="A560" s="78" t="s">
        <v>3127</v>
      </c>
      <c r="C560" s="79" t="s">
        <v>3128</v>
      </c>
      <c r="D560" s="79" t="s">
        <v>3129</v>
      </c>
      <c r="E560" s="78">
        <v>0</v>
      </c>
      <c r="F560" s="78">
        <v>58227.24</v>
      </c>
      <c r="G560" s="135">
        <f t="shared" si="93"/>
        <v>58227.24</v>
      </c>
      <c r="H560" s="136">
        <v>0</v>
      </c>
      <c r="I560" s="136">
        <v>0</v>
      </c>
      <c r="J560" s="136">
        <v>0</v>
      </c>
      <c r="K560" s="136">
        <f t="shared" si="94"/>
        <v>0</v>
      </c>
      <c r="L560" s="136">
        <v>0</v>
      </c>
      <c r="M560" s="136">
        <v>0</v>
      </c>
      <c r="N560" s="136">
        <f t="shared" si="95"/>
        <v>0</v>
      </c>
      <c r="O560" s="135">
        <v>3343557.96</v>
      </c>
      <c r="P560" s="135">
        <v>0</v>
      </c>
      <c r="Q560" s="135">
        <v>0</v>
      </c>
      <c r="R560" s="135">
        <v>0</v>
      </c>
      <c r="S560" s="135">
        <f t="shared" si="96"/>
        <v>3343557.96</v>
      </c>
      <c r="T560" s="135">
        <f t="shared" si="97"/>
        <v>3401785.2</v>
      </c>
      <c r="U560" s="78">
        <v>0</v>
      </c>
      <c r="V560" s="78">
        <f t="shared" si="98"/>
        <v>3401785.2</v>
      </c>
      <c r="W560" s="79">
        <v>0</v>
      </c>
      <c r="X560" s="78">
        <f t="shared" si="99"/>
        <v>3401785.2</v>
      </c>
    </row>
    <row r="561" spans="1:24" ht="12.75" hidden="1" outlineLevel="1">
      <c r="A561" s="78" t="s">
        <v>3130</v>
      </c>
      <c r="C561" s="79" t="s">
        <v>3666</v>
      </c>
      <c r="D561" s="79" t="s">
        <v>3131</v>
      </c>
      <c r="E561" s="78">
        <v>0</v>
      </c>
      <c r="F561" s="78">
        <v>0</v>
      </c>
      <c r="G561" s="135">
        <f t="shared" si="93"/>
        <v>0</v>
      </c>
      <c r="H561" s="136">
        <v>0</v>
      </c>
      <c r="I561" s="136">
        <v>0</v>
      </c>
      <c r="J561" s="136">
        <v>0</v>
      </c>
      <c r="K561" s="136">
        <f t="shared" si="94"/>
        <v>0</v>
      </c>
      <c r="L561" s="136">
        <v>0</v>
      </c>
      <c r="M561" s="136">
        <v>12000</v>
      </c>
      <c r="N561" s="136">
        <f t="shared" si="95"/>
        <v>12000</v>
      </c>
      <c r="O561" s="135">
        <v>1091631.25</v>
      </c>
      <c r="P561" s="135">
        <v>0</v>
      </c>
      <c r="Q561" s="135">
        <v>0</v>
      </c>
      <c r="R561" s="135">
        <v>6700000</v>
      </c>
      <c r="S561" s="135">
        <f t="shared" si="96"/>
        <v>7791631.25</v>
      </c>
      <c r="T561" s="135">
        <f t="shared" si="97"/>
        <v>7803631.25</v>
      </c>
      <c r="U561" s="78">
        <v>0</v>
      </c>
      <c r="V561" s="78">
        <f t="shared" si="98"/>
        <v>7803631.25</v>
      </c>
      <c r="W561" s="79">
        <v>0</v>
      </c>
      <c r="X561" s="78">
        <f t="shared" si="99"/>
        <v>7803631.25</v>
      </c>
    </row>
    <row r="562" spans="1:24" ht="12.75" hidden="1" outlineLevel="1">
      <c r="A562" s="78" t="s">
        <v>3132</v>
      </c>
      <c r="C562" s="79" t="s">
        <v>3133</v>
      </c>
      <c r="D562" s="79" t="s">
        <v>3134</v>
      </c>
      <c r="E562" s="78">
        <v>0</v>
      </c>
      <c r="F562" s="78">
        <v>1043446.95</v>
      </c>
      <c r="G562" s="135">
        <f t="shared" si="93"/>
        <v>1043446.95</v>
      </c>
      <c r="H562" s="136">
        <v>824771.68</v>
      </c>
      <c r="I562" s="136">
        <v>0</v>
      </c>
      <c r="J562" s="136">
        <v>0</v>
      </c>
      <c r="K562" s="136">
        <f t="shared" si="94"/>
        <v>0</v>
      </c>
      <c r="L562" s="136">
        <v>0</v>
      </c>
      <c r="M562" s="136">
        <v>45500</v>
      </c>
      <c r="N562" s="136">
        <f t="shared" si="95"/>
        <v>45500</v>
      </c>
      <c r="O562" s="135">
        <v>25923926.75</v>
      </c>
      <c r="P562" s="135">
        <v>65778936.78</v>
      </c>
      <c r="Q562" s="135">
        <v>0</v>
      </c>
      <c r="R562" s="135">
        <v>0</v>
      </c>
      <c r="S562" s="135">
        <f t="shared" si="96"/>
        <v>91702863.53</v>
      </c>
      <c r="T562" s="135">
        <f t="shared" si="97"/>
        <v>93616582.16</v>
      </c>
      <c r="U562" s="78">
        <v>0</v>
      </c>
      <c r="V562" s="78">
        <f t="shared" si="98"/>
        <v>93616582.16</v>
      </c>
      <c r="W562" s="79">
        <v>0</v>
      </c>
      <c r="X562" s="78">
        <f t="shared" si="99"/>
        <v>93616582.16</v>
      </c>
    </row>
    <row r="563" spans="1:24" ht="12.75" hidden="1" outlineLevel="1">
      <c r="A563" s="78" t="s">
        <v>3135</v>
      </c>
      <c r="C563" s="79" t="s">
        <v>3136</v>
      </c>
      <c r="D563" s="79" t="s">
        <v>3137</v>
      </c>
      <c r="E563" s="78">
        <v>0</v>
      </c>
      <c r="F563" s="78">
        <v>0</v>
      </c>
      <c r="G563" s="135">
        <f t="shared" si="93"/>
        <v>0</v>
      </c>
      <c r="H563" s="136">
        <v>7928.39</v>
      </c>
      <c r="I563" s="136">
        <v>0</v>
      </c>
      <c r="J563" s="136">
        <v>0</v>
      </c>
      <c r="K563" s="136">
        <f t="shared" si="94"/>
        <v>0</v>
      </c>
      <c r="L563" s="136">
        <v>0</v>
      </c>
      <c r="M563" s="136">
        <v>0</v>
      </c>
      <c r="N563" s="136">
        <f t="shared" si="95"/>
        <v>0</v>
      </c>
      <c r="O563" s="135">
        <v>1885153.07</v>
      </c>
      <c r="P563" s="135">
        <v>728514.18</v>
      </c>
      <c r="Q563" s="135">
        <v>0</v>
      </c>
      <c r="R563" s="135">
        <v>0</v>
      </c>
      <c r="S563" s="135">
        <f t="shared" si="96"/>
        <v>2613667.25</v>
      </c>
      <c r="T563" s="135">
        <f t="shared" si="97"/>
        <v>2621595.64</v>
      </c>
      <c r="U563" s="78">
        <v>0</v>
      </c>
      <c r="V563" s="78">
        <f t="shared" si="98"/>
        <v>2621595.64</v>
      </c>
      <c r="W563" s="79">
        <v>0</v>
      </c>
      <c r="X563" s="78">
        <f t="shared" si="99"/>
        <v>2621595.64</v>
      </c>
    </row>
    <row r="564" spans="1:24" ht="12.75" hidden="1" outlineLevel="1">
      <c r="A564" s="78" t="s">
        <v>3138</v>
      </c>
      <c r="C564" s="79" t="s">
        <v>3139</v>
      </c>
      <c r="D564" s="79" t="s">
        <v>3140</v>
      </c>
      <c r="E564" s="78">
        <v>0</v>
      </c>
      <c r="F564" s="78">
        <v>12197.85</v>
      </c>
      <c r="G564" s="135">
        <f t="shared" si="93"/>
        <v>12197.85</v>
      </c>
      <c r="H564" s="136">
        <v>5542284</v>
      </c>
      <c r="I564" s="136">
        <v>0</v>
      </c>
      <c r="J564" s="136">
        <v>0</v>
      </c>
      <c r="K564" s="136">
        <f t="shared" si="94"/>
        <v>0</v>
      </c>
      <c r="L564" s="136">
        <v>0</v>
      </c>
      <c r="M564" s="136">
        <v>0</v>
      </c>
      <c r="N564" s="136">
        <f t="shared" si="95"/>
        <v>0</v>
      </c>
      <c r="O564" s="135">
        <v>0</v>
      </c>
      <c r="P564" s="135">
        <v>11007</v>
      </c>
      <c r="Q564" s="135">
        <v>0</v>
      </c>
      <c r="R564" s="135">
        <v>0</v>
      </c>
      <c r="S564" s="135">
        <f t="shared" si="96"/>
        <v>11007</v>
      </c>
      <c r="T564" s="135">
        <f t="shared" si="97"/>
        <v>5565488.85</v>
      </c>
      <c r="U564" s="78">
        <v>0</v>
      </c>
      <c r="V564" s="78">
        <f t="shared" si="98"/>
        <v>5565488.85</v>
      </c>
      <c r="W564" s="79">
        <v>0</v>
      </c>
      <c r="X564" s="78">
        <f t="shared" si="99"/>
        <v>5565488.85</v>
      </c>
    </row>
    <row r="565" spans="1:25" ht="12.75" collapsed="1">
      <c r="A565" s="124" t="s">
        <v>3141</v>
      </c>
      <c r="B565" s="125"/>
      <c r="C565" s="124" t="s">
        <v>3142</v>
      </c>
      <c r="D565" s="126"/>
      <c r="E565" s="98">
        <v>0</v>
      </c>
      <c r="F565" s="98">
        <v>30493432.799999997</v>
      </c>
      <c r="G565" s="129">
        <f>E565+F565</f>
        <v>30493432.799999997</v>
      </c>
      <c r="H565" s="129">
        <v>17703359.549999997</v>
      </c>
      <c r="I565" s="129">
        <v>0</v>
      </c>
      <c r="J565" s="129">
        <v>0</v>
      </c>
      <c r="K565" s="129">
        <f>J565+I565</f>
        <v>0</v>
      </c>
      <c r="L565" s="129">
        <v>0</v>
      </c>
      <c r="M565" s="129">
        <v>55875</v>
      </c>
      <c r="N565" s="129">
        <f>L565+M565</f>
        <v>55875</v>
      </c>
      <c r="O565" s="129">
        <v>73321772.94999999</v>
      </c>
      <c r="P565" s="129">
        <v>69734217.04</v>
      </c>
      <c r="Q565" s="129">
        <v>495353</v>
      </c>
      <c r="R565" s="129">
        <v>-192398767.91000003</v>
      </c>
      <c r="S565" s="129">
        <f>O565+P565+Q565+R565</f>
        <v>-48847424.92000002</v>
      </c>
      <c r="T565" s="129">
        <f>G565+H565+K565+N565+S565</f>
        <v>-594757.5700000226</v>
      </c>
      <c r="U565" s="98">
        <v>0</v>
      </c>
      <c r="V565" s="98">
        <f>T565+U565</f>
        <v>-594757.5700000226</v>
      </c>
      <c r="W565" s="98">
        <v>43101.06</v>
      </c>
      <c r="X565" s="98">
        <f>V565+W565</f>
        <v>-551656.5100000226</v>
      </c>
      <c r="Y565" s="124"/>
    </row>
    <row r="566" spans="1:24" ht="12.75" hidden="1" outlineLevel="1">
      <c r="A566" s="78" t="s">
        <v>3143</v>
      </c>
      <c r="C566" s="79" t="s">
        <v>3144</v>
      </c>
      <c r="D566" s="79" t="s">
        <v>3145</v>
      </c>
      <c r="E566" s="78">
        <v>0</v>
      </c>
      <c r="F566" s="78">
        <v>0</v>
      </c>
      <c r="G566" s="135">
        <f>E566+F566</f>
        <v>0</v>
      </c>
      <c r="H566" s="136">
        <v>0</v>
      </c>
      <c r="I566" s="136">
        <v>0</v>
      </c>
      <c r="J566" s="136">
        <v>0</v>
      </c>
      <c r="K566" s="136">
        <f>J566+I566</f>
        <v>0</v>
      </c>
      <c r="L566" s="136">
        <v>0</v>
      </c>
      <c r="M566" s="136">
        <v>0</v>
      </c>
      <c r="N566" s="136">
        <f>L566+M566</f>
        <v>0</v>
      </c>
      <c r="O566" s="135">
        <v>0</v>
      </c>
      <c r="P566" s="135">
        <v>0</v>
      </c>
      <c r="Q566" s="135">
        <v>0</v>
      </c>
      <c r="R566" s="135">
        <v>37240032.71</v>
      </c>
      <c r="S566" s="135">
        <f>O566+P566+Q566+R566</f>
        <v>37240032.71</v>
      </c>
      <c r="T566" s="135">
        <f>G566+H566+K566+N566+S566</f>
        <v>37240032.71</v>
      </c>
      <c r="U566" s="78">
        <v>0</v>
      </c>
      <c r="V566" s="78">
        <f>T566+U566</f>
        <v>37240032.71</v>
      </c>
      <c r="W566" s="79">
        <v>0</v>
      </c>
      <c r="X566" s="78">
        <f>V566+W566</f>
        <v>37240032.71</v>
      </c>
    </row>
    <row r="567" spans="1:24" ht="12.75" hidden="1" outlineLevel="1">
      <c r="A567" s="78" t="s">
        <v>3146</v>
      </c>
      <c r="C567" s="79" t="s">
        <v>3147</v>
      </c>
      <c r="D567" s="79" t="s">
        <v>3148</v>
      </c>
      <c r="E567" s="78">
        <v>0</v>
      </c>
      <c r="F567" s="78">
        <v>0</v>
      </c>
      <c r="G567" s="135">
        <f>E567+F567</f>
        <v>0</v>
      </c>
      <c r="H567" s="136">
        <v>0</v>
      </c>
      <c r="I567" s="136">
        <v>0</v>
      </c>
      <c r="J567" s="136">
        <v>0</v>
      </c>
      <c r="K567" s="136">
        <f>J567+I567</f>
        <v>0</v>
      </c>
      <c r="L567" s="136">
        <v>0</v>
      </c>
      <c r="M567" s="136">
        <v>0</v>
      </c>
      <c r="N567" s="136">
        <f>L567+M567</f>
        <v>0</v>
      </c>
      <c r="O567" s="135">
        <v>0</v>
      </c>
      <c r="P567" s="135">
        <v>0</v>
      </c>
      <c r="Q567" s="135">
        <v>0</v>
      </c>
      <c r="R567" s="135">
        <v>35206849.67</v>
      </c>
      <c r="S567" s="135">
        <f>O567+P567+Q567+R567</f>
        <v>35206849.67</v>
      </c>
      <c r="T567" s="135">
        <f>G567+H567+K567+N567+S567</f>
        <v>35206849.67</v>
      </c>
      <c r="U567" s="78">
        <v>0</v>
      </c>
      <c r="V567" s="78">
        <f>T567+U567</f>
        <v>35206849.67</v>
      </c>
      <c r="W567" s="79">
        <v>0</v>
      </c>
      <c r="X567" s="78">
        <f>V567+W567</f>
        <v>35206849.67</v>
      </c>
    </row>
    <row r="568" spans="1:24" ht="12.75" hidden="1" outlineLevel="1">
      <c r="A568" s="78" t="s">
        <v>3149</v>
      </c>
      <c r="C568" s="79" t="s">
        <v>3150</v>
      </c>
      <c r="D568" s="79" t="s">
        <v>3151</v>
      </c>
      <c r="E568" s="78">
        <v>0</v>
      </c>
      <c r="F568" s="78">
        <v>0</v>
      </c>
      <c r="G568" s="135">
        <f>E568+F568</f>
        <v>0</v>
      </c>
      <c r="H568" s="136">
        <v>0</v>
      </c>
      <c r="I568" s="136">
        <v>0</v>
      </c>
      <c r="J568" s="136">
        <v>0</v>
      </c>
      <c r="K568" s="136">
        <f>J568+I568</f>
        <v>0</v>
      </c>
      <c r="L568" s="136">
        <v>0</v>
      </c>
      <c r="M568" s="136">
        <v>0</v>
      </c>
      <c r="N568" s="136">
        <f>L568+M568</f>
        <v>0</v>
      </c>
      <c r="O568" s="135">
        <v>0</v>
      </c>
      <c r="P568" s="135">
        <v>0</v>
      </c>
      <c r="Q568" s="135">
        <v>0</v>
      </c>
      <c r="R568" s="135">
        <v>6111180.83</v>
      </c>
      <c r="S568" s="135">
        <f>O568+P568+Q568+R568</f>
        <v>6111180.83</v>
      </c>
      <c r="T568" s="135">
        <f>G568+H568+K568+N568+S568</f>
        <v>6111180.83</v>
      </c>
      <c r="U568" s="78">
        <v>0</v>
      </c>
      <c r="V568" s="78">
        <f>T568+U568</f>
        <v>6111180.83</v>
      </c>
      <c r="W568" s="79">
        <v>0</v>
      </c>
      <c r="X568" s="78">
        <f>V568+W568</f>
        <v>6111180.83</v>
      </c>
    </row>
    <row r="569" spans="1:25" ht="12.75" collapsed="1">
      <c r="A569" s="124" t="s">
        <v>3152</v>
      </c>
      <c r="B569" s="125"/>
      <c r="C569" s="124" t="s">
        <v>3153</v>
      </c>
      <c r="D569" s="126"/>
      <c r="E569" s="98">
        <v>0</v>
      </c>
      <c r="F569" s="98">
        <v>0</v>
      </c>
      <c r="G569" s="129">
        <f>E569+F569</f>
        <v>0</v>
      </c>
      <c r="H569" s="129">
        <v>0</v>
      </c>
      <c r="I569" s="129">
        <v>0</v>
      </c>
      <c r="J569" s="129">
        <v>0</v>
      </c>
      <c r="K569" s="129">
        <f>J569+I569</f>
        <v>0</v>
      </c>
      <c r="L569" s="129">
        <v>0</v>
      </c>
      <c r="M569" s="129">
        <v>0</v>
      </c>
      <c r="N569" s="129">
        <f>L569+M569</f>
        <v>0</v>
      </c>
      <c r="O569" s="129">
        <v>0</v>
      </c>
      <c r="P569" s="129">
        <v>0</v>
      </c>
      <c r="Q569" s="129">
        <v>0</v>
      </c>
      <c r="R569" s="129">
        <v>78558063.21</v>
      </c>
      <c r="S569" s="129">
        <f>O569+P569+Q569+R569</f>
        <v>78558063.21</v>
      </c>
      <c r="T569" s="129">
        <f>G569+H569+K569+N569+S569</f>
        <v>78558063.21</v>
      </c>
      <c r="U569" s="98">
        <v>0</v>
      </c>
      <c r="V569" s="98">
        <f>T569+U569</f>
        <v>78558063.21</v>
      </c>
      <c r="W569" s="98">
        <v>0</v>
      </c>
      <c r="X569" s="98">
        <f>V569+W569</f>
        <v>78558063.21</v>
      </c>
      <c r="Y569" s="124"/>
    </row>
    <row r="570" spans="1:25" ht="15.75">
      <c r="A570" s="130"/>
      <c r="B570" s="131"/>
      <c r="C570" s="122" t="s">
        <v>3154</v>
      </c>
      <c r="D570" s="123"/>
      <c r="E570" s="46">
        <f>E141+E165+E534+E536+E569+E565</f>
        <v>-14679.320000000056</v>
      </c>
      <c r="F570" s="46">
        <f aca="true" t="shared" si="100" ref="F570:X570">F141+F165+F534+F536+F569+F565</f>
        <v>1365270438.6599996</v>
      </c>
      <c r="G570" s="134">
        <f t="shared" si="100"/>
        <v>1365255759.3399997</v>
      </c>
      <c r="H570" s="134">
        <f t="shared" si="100"/>
        <v>260452626.61</v>
      </c>
      <c r="I570" s="134">
        <f t="shared" si="100"/>
        <v>-128083.78</v>
      </c>
      <c r="J570" s="134">
        <f t="shared" si="100"/>
        <v>-607372.04</v>
      </c>
      <c r="K570" s="134">
        <f t="shared" si="100"/>
        <v>-735455.8200000001</v>
      </c>
      <c r="L570" s="134">
        <f t="shared" si="100"/>
        <v>-207532.53</v>
      </c>
      <c r="M570" s="134">
        <f t="shared" si="100"/>
        <v>15833.11</v>
      </c>
      <c r="N570" s="134">
        <f t="shared" si="100"/>
        <v>-191699.41999999998</v>
      </c>
      <c r="O570" s="134">
        <f t="shared" si="100"/>
        <v>81021370.17999998</v>
      </c>
      <c r="P570" s="134">
        <f t="shared" si="100"/>
        <v>71597533.7</v>
      </c>
      <c r="Q570" s="134">
        <f t="shared" si="100"/>
        <v>502467.22</v>
      </c>
      <c r="R570" s="134">
        <f t="shared" si="100"/>
        <v>-104312861.29000004</v>
      </c>
      <c r="S570" s="134">
        <f t="shared" si="100"/>
        <v>48808509.80999997</v>
      </c>
      <c r="T570" s="134">
        <f t="shared" si="100"/>
        <v>1673589740.5199997</v>
      </c>
      <c r="U570" s="46">
        <f t="shared" si="100"/>
        <v>9589870.17</v>
      </c>
      <c r="V570" s="46">
        <f t="shared" si="100"/>
        <v>1683179610.6899998</v>
      </c>
      <c r="W570" s="46">
        <f t="shared" si="100"/>
        <v>179443083.79999998</v>
      </c>
      <c r="X570" s="46">
        <f t="shared" si="100"/>
        <v>1862622694.4899998</v>
      </c>
      <c r="Y570" s="120"/>
    </row>
    <row r="571" spans="2:24" ht="12.75">
      <c r="B571" s="131"/>
      <c r="C571" s="132"/>
      <c r="D571" s="133"/>
      <c r="E571" s="98"/>
      <c r="F571" s="98"/>
      <c r="G571" s="129"/>
      <c r="H571" s="129"/>
      <c r="I571" s="129"/>
      <c r="J571" s="129"/>
      <c r="K571" s="129"/>
      <c r="L571" s="129"/>
      <c r="M571" s="129"/>
      <c r="N571" s="129"/>
      <c r="O571" s="129"/>
      <c r="P571" s="129"/>
      <c r="Q571" s="129"/>
      <c r="R571" s="129"/>
      <c r="S571" s="129"/>
      <c r="T571" s="129"/>
      <c r="U571" s="98"/>
      <c r="V571" s="98"/>
      <c r="W571" s="98"/>
      <c r="X571" s="98"/>
    </row>
    <row r="572" spans="1:25" ht="15">
      <c r="A572" s="120"/>
      <c r="B572" s="131" t="s">
        <v>3155</v>
      </c>
      <c r="C572" s="132"/>
      <c r="D572" s="133"/>
      <c r="E572" s="98"/>
      <c r="F572" s="98"/>
      <c r="G572" s="129"/>
      <c r="H572" s="129"/>
      <c r="I572" s="129"/>
      <c r="J572" s="129"/>
      <c r="K572" s="129"/>
      <c r="L572" s="129"/>
      <c r="M572" s="129"/>
      <c r="N572" s="129"/>
      <c r="O572" s="129"/>
      <c r="P572" s="129"/>
      <c r="Q572" s="129"/>
      <c r="R572" s="129"/>
      <c r="S572" s="129"/>
      <c r="T572" s="129"/>
      <c r="U572" s="98"/>
      <c r="V572" s="98"/>
      <c r="W572" s="98"/>
      <c r="X572" s="98"/>
      <c r="Y572" s="120"/>
    </row>
    <row r="573" spans="1:25" ht="15.75">
      <c r="A573" s="130"/>
      <c r="B573" s="131" t="s">
        <v>3156</v>
      </c>
      <c r="C573" s="132"/>
      <c r="D573" s="133"/>
      <c r="E573" s="46">
        <f aca="true" t="shared" si="101" ref="E573:X573">E118-E570</f>
        <v>-270547.89999999997</v>
      </c>
      <c r="F573" s="46">
        <f t="shared" si="101"/>
        <v>-301971728.4499996</v>
      </c>
      <c r="G573" s="134">
        <f t="shared" si="101"/>
        <v>-302242276.34999967</v>
      </c>
      <c r="H573" s="134">
        <f t="shared" si="101"/>
        <v>-73947827.01999998</v>
      </c>
      <c r="I573" s="134">
        <f t="shared" si="101"/>
        <v>163731.83000000002</v>
      </c>
      <c r="J573" s="134">
        <f t="shared" si="101"/>
        <v>1766112.88</v>
      </c>
      <c r="K573" s="134">
        <f t="shared" si="101"/>
        <v>1929844.71</v>
      </c>
      <c r="L573" s="134">
        <f t="shared" si="101"/>
        <v>217532.53</v>
      </c>
      <c r="M573" s="134">
        <f t="shared" si="101"/>
        <v>61445.729999999996</v>
      </c>
      <c r="N573" s="134">
        <f t="shared" si="101"/>
        <v>278978.26</v>
      </c>
      <c r="O573" s="134">
        <f t="shared" si="101"/>
        <v>-79975179.39999998</v>
      </c>
      <c r="P573" s="134">
        <f t="shared" si="101"/>
        <v>-71597533.7</v>
      </c>
      <c r="Q573" s="134">
        <f t="shared" si="101"/>
        <v>-502467.22</v>
      </c>
      <c r="R573" s="134">
        <f t="shared" si="101"/>
        <v>104312861.29000004</v>
      </c>
      <c r="S573" s="134">
        <f t="shared" si="101"/>
        <v>-47762319.02999997</v>
      </c>
      <c r="T573" s="134">
        <f t="shared" si="101"/>
        <v>-421743599.4299996</v>
      </c>
      <c r="U573" s="46">
        <f t="shared" si="101"/>
        <v>-9589870.17</v>
      </c>
      <c r="V573" s="46">
        <f t="shared" si="101"/>
        <v>-431333469.59999967</v>
      </c>
      <c r="W573" s="46">
        <f t="shared" si="101"/>
        <v>-19254317.400000006</v>
      </c>
      <c r="X573" s="46">
        <f t="shared" si="101"/>
        <v>-450587787</v>
      </c>
      <c r="Y573" s="120"/>
    </row>
    <row r="574" spans="2:24" ht="12.75">
      <c r="B574" s="125"/>
      <c r="C574" s="124"/>
      <c r="D574" s="126"/>
      <c r="E574" s="98"/>
      <c r="F574" s="98"/>
      <c r="G574" s="129"/>
      <c r="H574" s="129"/>
      <c r="I574" s="129"/>
      <c r="J574" s="129"/>
      <c r="K574" s="129"/>
      <c r="L574" s="129"/>
      <c r="M574" s="129"/>
      <c r="N574" s="129"/>
      <c r="O574" s="129"/>
      <c r="P574" s="129"/>
      <c r="Q574" s="129"/>
      <c r="R574" s="129"/>
      <c r="S574" s="129"/>
      <c r="T574" s="129"/>
      <c r="U574" s="98"/>
      <c r="V574" s="98"/>
      <c r="W574" s="98"/>
      <c r="X574" s="98"/>
    </row>
    <row r="575" spans="1:25" ht="12.75">
      <c r="A575" s="124" t="s">
        <v>754</v>
      </c>
      <c r="B575" s="125"/>
      <c r="C575" s="124" t="s">
        <v>3157</v>
      </c>
      <c r="D575" s="126"/>
      <c r="E575" s="98">
        <v>0</v>
      </c>
      <c r="F575" s="98">
        <v>406740559</v>
      </c>
      <c r="G575" s="129">
        <f>E575+F575</f>
        <v>406740559</v>
      </c>
      <c r="H575" s="129">
        <v>16589593.379999999</v>
      </c>
      <c r="I575" s="129">
        <v>0</v>
      </c>
      <c r="J575" s="129">
        <v>0</v>
      </c>
      <c r="K575" s="129">
        <f>J575+I575</f>
        <v>0</v>
      </c>
      <c r="L575" s="129">
        <v>0</v>
      </c>
      <c r="M575" s="129">
        <v>0</v>
      </c>
      <c r="N575" s="129">
        <f>L575+M575</f>
        <v>0</v>
      </c>
      <c r="O575" s="129">
        <v>0</v>
      </c>
      <c r="P575" s="129">
        <v>0</v>
      </c>
      <c r="Q575" s="129">
        <v>0</v>
      </c>
      <c r="R575" s="129">
        <v>0</v>
      </c>
      <c r="S575" s="129">
        <f>O575+P575+Q575+R575</f>
        <v>0</v>
      </c>
      <c r="T575" s="129">
        <f>G575+H575+K575+N575+S575</f>
        <v>423330152.38</v>
      </c>
      <c r="U575" s="98">
        <v>0</v>
      </c>
      <c r="V575" s="98">
        <f>T575+U575</f>
        <v>423330152.38</v>
      </c>
      <c r="W575" s="98">
        <v>1493910</v>
      </c>
      <c r="X575" s="98">
        <f>V575+W575</f>
        <v>424824062.38</v>
      </c>
      <c r="Y575" s="124"/>
    </row>
    <row r="576" spans="2:24" ht="12.75">
      <c r="B576" s="125"/>
      <c r="C576" s="124"/>
      <c r="D576" s="126"/>
      <c r="E576" s="98"/>
      <c r="F576" s="98"/>
      <c r="G576" s="129"/>
      <c r="H576" s="129"/>
      <c r="I576" s="129"/>
      <c r="J576" s="129"/>
      <c r="K576" s="129"/>
      <c r="L576" s="129"/>
      <c r="M576" s="129"/>
      <c r="N576" s="129"/>
      <c r="O576" s="129"/>
      <c r="P576" s="129"/>
      <c r="Q576" s="129"/>
      <c r="R576" s="129"/>
      <c r="S576" s="129"/>
      <c r="T576" s="129"/>
      <c r="U576" s="98"/>
      <c r="V576" s="98"/>
      <c r="W576" s="98"/>
      <c r="X576" s="98"/>
    </row>
    <row r="577" spans="1:25" ht="15">
      <c r="A577" s="120"/>
      <c r="B577" s="131" t="s">
        <v>3158</v>
      </c>
      <c r="C577" s="132"/>
      <c r="D577" s="126"/>
      <c r="E577" s="98"/>
      <c r="F577" s="98"/>
      <c r="G577" s="129"/>
      <c r="H577" s="129"/>
      <c r="I577" s="129"/>
      <c r="J577" s="129"/>
      <c r="K577" s="129"/>
      <c r="L577" s="129"/>
      <c r="M577" s="129"/>
      <c r="N577" s="129"/>
      <c r="O577" s="129"/>
      <c r="P577" s="129"/>
      <c r="Q577" s="129"/>
      <c r="R577" s="129"/>
      <c r="S577" s="129"/>
      <c r="T577" s="129"/>
      <c r="U577" s="98"/>
      <c r="V577" s="98"/>
      <c r="W577" s="98"/>
      <c r="X577" s="98"/>
      <c r="Y577" s="120"/>
    </row>
    <row r="578" spans="1:25" ht="15.75">
      <c r="A578" s="130"/>
      <c r="B578" s="131" t="s">
        <v>3159</v>
      </c>
      <c r="C578" s="132"/>
      <c r="D578" s="133"/>
      <c r="E578" s="46">
        <f aca="true" t="shared" si="102" ref="E578:X578">E573+E575</f>
        <v>-270547.89999999997</v>
      </c>
      <c r="F578" s="46">
        <f t="shared" si="102"/>
        <v>104768830.55000043</v>
      </c>
      <c r="G578" s="134">
        <f t="shared" si="102"/>
        <v>104498282.65000033</v>
      </c>
      <c r="H578" s="134">
        <f t="shared" si="102"/>
        <v>-57358233.639999986</v>
      </c>
      <c r="I578" s="134">
        <f t="shared" si="102"/>
        <v>163731.83000000002</v>
      </c>
      <c r="J578" s="134">
        <f t="shared" si="102"/>
        <v>1766112.88</v>
      </c>
      <c r="K578" s="134">
        <f t="shared" si="102"/>
        <v>1929844.71</v>
      </c>
      <c r="L578" s="134">
        <f t="shared" si="102"/>
        <v>217532.53</v>
      </c>
      <c r="M578" s="134">
        <f t="shared" si="102"/>
        <v>61445.729999999996</v>
      </c>
      <c r="N578" s="134">
        <f t="shared" si="102"/>
        <v>278978.26</v>
      </c>
      <c r="O578" s="134">
        <f t="shared" si="102"/>
        <v>-79975179.39999998</v>
      </c>
      <c r="P578" s="134">
        <f t="shared" si="102"/>
        <v>-71597533.7</v>
      </c>
      <c r="Q578" s="134">
        <f t="shared" si="102"/>
        <v>-502467.22</v>
      </c>
      <c r="R578" s="134">
        <f t="shared" si="102"/>
        <v>104312861.29000004</v>
      </c>
      <c r="S578" s="134">
        <f t="shared" si="102"/>
        <v>-47762319.02999997</v>
      </c>
      <c r="T578" s="134">
        <f t="shared" si="102"/>
        <v>1586552.9500004053</v>
      </c>
      <c r="U578" s="46">
        <f t="shared" si="102"/>
        <v>-9589870.17</v>
      </c>
      <c r="V578" s="46">
        <f t="shared" si="102"/>
        <v>-8003317.219999671</v>
      </c>
      <c r="W578" s="46">
        <f t="shared" si="102"/>
        <v>-17760407.400000006</v>
      </c>
      <c r="X578" s="46">
        <f t="shared" si="102"/>
        <v>-25763724.620000005</v>
      </c>
      <c r="Y578" s="120"/>
    </row>
    <row r="579" spans="2:24" ht="12.75">
      <c r="B579" s="125"/>
      <c r="C579" s="124"/>
      <c r="D579" s="126"/>
      <c r="E579" s="98"/>
      <c r="F579" s="98"/>
      <c r="G579" s="129"/>
      <c r="H579" s="129"/>
      <c r="I579" s="129"/>
      <c r="J579" s="129"/>
      <c r="K579" s="129"/>
      <c r="L579" s="129"/>
      <c r="M579" s="129"/>
      <c r="N579" s="129"/>
      <c r="O579" s="129"/>
      <c r="P579" s="129"/>
      <c r="Q579" s="129"/>
      <c r="R579" s="129"/>
      <c r="S579" s="129"/>
      <c r="T579" s="129"/>
      <c r="U579" s="98"/>
      <c r="V579" s="98"/>
      <c r="W579" s="98"/>
      <c r="X579" s="98"/>
    </row>
    <row r="580" spans="1:25" ht="15">
      <c r="A580" s="120"/>
      <c r="B580" s="131" t="s">
        <v>3160</v>
      </c>
      <c r="C580" s="132"/>
      <c r="D580" s="133"/>
      <c r="E580" s="98"/>
      <c r="F580" s="98"/>
      <c r="G580" s="129"/>
      <c r="H580" s="129"/>
      <c r="I580" s="129"/>
      <c r="J580" s="129"/>
      <c r="K580" s="129"/>
      <c r="L580" s="129"/>
      <c r="M580" s="129"/>
      <c r="N580" s="129"/>
      <c r="O580" s="129"/>
      <c r="P580" s="129"/>
      <c r="Q580" s="129"/>
      <c r="R580" s="129"/>
      <c r="S580" s="129"/>
      <c r="T580" s="129"/>
      <c r="U580" s="98"/>
      <c r="V580" s="98"/>
      <c r="W580" s="98"/>
      <c r="X580" s="98"/>
      <c r="Y580" s="120"/>
    </row>
    <row r="581" spans="1:24" ht="12.75" hidden="1" outlineLevel="1">
      <c r="A581" s="78" t="s">
        <v>3161</v>
      </c>
      <c r="C581" s="79" t="s">
        <v>3162</v>
      </c>
      <c r="D581" s="79" t="s">
        <v>3163</v>
      </c>
      <c r="E581" s="78">
        <v>0</v>
      </c>
      <c r="F581" s="78">
        <v>5003372.25</v>
      </c>
      <c r="G581" s="135">
        <f>E581+F581</f>
        <v>5003372.25</v>
      </c>
      <c r="H581" s="136">
        <v>0</v>
      </c>
      <c r="I581" s="136">
        <v>0</v>
      </c>
      <c r="J581" s="136">
        <v>0</v>
      </c>
      <c r="K581" s="136">
        <f>J581+I581</f>
        <v>0</v>
      </c>
      <c r="L581" s="136">
        <v>0</v>
      </c>
      <c r="M581" s="136">
        <v>0</v>
      </c>
      <c r="N581" s="136">
        <f>L581+M581</f>
        <v>0</v>
      </c>
      <c r="O581" s="135">
        <v>0</v>
      </c>
      <c r="P581" s="135">
        <v>0</v>
      </c>
      <c r="Q581" s="135">
        <v>0</v>
      </c>
      <c r="R581" s="135">
        <v>0</v>
      </c>
      <c r="S581" s="135">
        <f>O581+P581+Q581+R581</f>
        <v>0</v>
      </c>
      <c r="T581" s="135">
        <f>G581+H581+K581+N581+S581</f>
        <v>5003372.25</v>
      </c>
      <c r="U581" s="78">
        <v>0</v>
      </c>
      <c r="V581" s="78">
        <f>T581+U581</f>
        <v>5003372.25</v>
      </c>
      <c r="W581" s="79">
        <v>0</v>
      </c>
      <c r="X581" s="78">
        <f>V581+W581</f>
        <v>5003372.25</v>
      </c>
    </row>
    <row r="582" spans="1:24" ht="12.75" hidden="1" outlineLevel="1">
      <c r="A582" s="78" t="s">
        <v>3164</v>
      </c>
      <c r="C582" s="79" t="s">
        <v>3165</v>
      </c>
      <c r="D582" s="79" t="s">
        <v>3166</v>
      </c>
      <c r="E582" s="78">
        <v>0</v>
      </c>
      <c r="F582" s="78">
        <v>9846456.14</v>
      </c>
      <c r="G582" s="135">
        <f>E582+F582</f>
        <v>9846456.14</v>
      </c>
      <c r="H582" s="136">
        <v>0</v>
      </c>
      <c r="I582" s="136">
        <v>0</v>
      </c>
      <c r="J582" s="136">
        <v>0</v>
      </c>
      <c r="K582" s="136">
        <f>J582+I582</f>
        <v>0</v>
      </c>
      <c r="L582" s="136">
        <v>0</v>
      </c>
      <c r="M582" s="136">
        <v>0</v>
      </c>
      <c r="N582" s="136">
        <f>L582+M582</f>
        <v>0</v>
      </c>
      <c r="O582" s="135">
        <v>0</v>
      </c>
      <c r="P582" s="135">
        <v>0</v>
      </c>
      <c r="Q582" s="135">
        <v>0</v>
      </c>
      <c r="R582" s="135">
        <v>0</v>
      </c>
      <c r="S582" s="135">
        <f>O582+P582+Q582+R582</f>
        <v>0</v>
      </c>
      <c r="T582" s="135">
        <f>G582+H582+K582+N582+S582</f>
        <v>9846456.14</v>
      </c>
      <c r="U582" s="78">
        <v>0</v>
      </c>
      <c r="V582" s="78">
        <f>T582+U582</f>
        <v>9846456.14</v>
      </c>
      <c r="W582" s="79">
        <v>0</v>
      </c>
      <c r="X582" s="78">
        <f>V582+W582</f>
        <v>9846456.14</v>
      </c>
    </row>
    <row r="583" spans="1:24" ht="12.75" hidden="1" outlineLevel="1">
      <c r="A583" s="78" t="s">
        <v>3167</v>
      </c>
      <c r="C583" s="79" t="s">
        <v>3168</v>
      </c>
      <c r="D583" s="79" t="s">
        <v>3169</v>
      </c>
      <c r="E583" s="78">
        <v>0</v>
      </c>
      <c r="F583" s="78">
        <v>9653.6</v>
      </c>
      <c r="G583" s="135">
        <f>E583+F583</f>
        <v>9653.6</v>
      </c>
      <c r="H583" s="136">
        <v>0</v>
      </c>
      <c r="I583" s="136">
        <v>0</v>
      </c>
      <c r="J583" s="136">
        <v>0</v>
      </c>
      <c r="K583" s="136">
        <f>J583+I583</f>
        <v>0</v>
      </c>
      <c r="L583" s="136">
        <v>0</v>
      </c>
      <c r="M583" s="136">
        <v>0</v>
      </c>
      <c r="N583" s="136">
        <f>L583+M583</f>
        <v>0</v>
      </c>
      <c r="O583" s="135">
        <v>0</v>
      </c>
      <c r="P583" s="135">
        <v>0</v>
      </c>
      <c r="Q583" s="135">
        <v>0</v>
      </c>
      <c r="R583" s="135">
        <v>0</v>
      </c>
      <c r="S583" s="135">
        <f>O583+P583+Q583+R583</f>
        <v>0</v>
      </c>
      <c r="T583" s="135">
        <f>G583+H583+K583+N583+S583</f>
        <v>9653.6</v>
      </c>
      <c r="U583" s="78">
        <v>0</v>
      </c>
      <c r="V583" s="78">
        <f>T583+U583</f>
        <v>9653.6</v>
      </c>
      <c r="W583" s="79">
        <v>0</v>
      </c>
      <c r="X583" s="78">
        <f>V583+W583</f>
        <v>9653.6</v>
      </c>
    </row>
    <row r="584" spans="1:25" ht="12.75" collapsed="1">
      <c r="A584" s="124" t="s">
        <v>3170</v>
      </c>
      <c r="B584" s="125"/>
      <c r="C584" s="124" t="s">
        <v>3171</v>
      </c>
      <c r="D584" s="126"/>
      <c r="E584" s="98">
        <v>0</v>
      </c>
      <c r="F584" s="98">
        <v>14859481.99</v>
      </c>
      <c r="G584" s="129">
        <f>E584+F584</f>
        <v>14859481.99</v>
      </c>
      <c r="H584" s="129">
        <v>0</v>
      </c>
      <c r="I584" s="129">
        <v>0</v>
      </c>
      <c r="J584" s="129">
        <v>0</v>
      </c>
      <c r="K584" s="129">
        <f>J584+I584</f>
        <v>0</v>
      </c>
      <c r="L584" s="129">
        <v>0</v>
      </c>
      <c r="M584" s="129">
        <v>0</v>
      </c>
      <c r="N584" s="129">
        <f>L584+M584</f>
        <v>0</v>
      </c>
      <c r="O584" s="129">
        <v>0</v>
      </c>
      <c r="P584" s="129">
        <v>0</v>
      </c>
      <c r="Q584" s="129">
        <v>0</v>
      </c>
      <c r="R584" s="129">
        <v>0</v>
      </c>
      <c r="S584" s="129">
        <f>O584+P584+Q584+R584</f>
        <v>0</v>
      </c>
      <c r="T584" s="129">
        <f>G584+H584+K584+N584+S584</f>
        <v>14859481.99</v>
      </c>
      <c r="U584" s="98">
        <v>0</v>
      </c>
      <c r="V584" s="98">
        <f>T584+U584</f>
        <v>14859481.99</v>
      </c>
      <c r="W584" s="98">
        <v>0</v>
      </c>
      <c r="X584" s="98">
        <f>V584+W584</f>
        <v>14859481.99</v>
      </c>
      <c r="Y584" s="124"/>
    </row>
    <row r="585" spans="1:24" ht="12.75" hidden="1" outlineLevel="1">
      <c r="A585" s="78" t="s">
        <v>3172</v>
      </c>
      <c r="C585" s="79" t="s">
        <v>3173</v>
      </c>
      <c r="D585" s="79" t="s">
        <v>3174</v>
      </c>
      <c r="E585" s="78">
        <v>0</v>
      </c>
      <c r="F585" s="78">
        <v>0</v>
      </c>
      <c r="G585" s="135">
        <f aca="true" t="shared" si="103" ref="G585:G602">E585+F585</f>
        <v>0</v>
      </c>
      <c r="H585" s="136">
        <v>475808.19</v>
      </c>
      <c r="I585" s="136">
        <v>0</v>
      </c>
      <c r="J585" s="136">
        <v>0</v>
      </c>
      <c r="K585" s="136">
        <f aca="true" t="shared" si="104" ref="K585:K602">J585+I585</f>
        <v>0</v>
      </c>
      <c r="L585" s="136">
        <v>0</v>
      </c>
      <c r="M585" s="136">
        <v>3732.67</v>
      </c>
      <c r="N585" s="136">
        <f aca="true" t="shared" si="105" ref="N585:N602">L585+M585</f>
        <v>3732.67</v>
      </c>
      <c r="O585" s="135">
        <v>0</v>
      </c>
      <c r="P585" s="135">
        <v>0</v>
      </c>
      <c r="Q585" s="135">
        <v>0</v>
      </c>
      <c r="R585" s="135">
        <v>0</v>
      </c>
      <c r="S585" s="135">
        <f aca="true" t="shared" si="106" ref="S585:S602">O585+P585+Q585+R585</f>
        <v>0</v>
      </c>
      <c r="T585" s="135">
        <f aca="true" t="shared" si="107" ref="T585:T602">G585+H585+K585+N585+S585</f>
        <v>479540.86</v>
      </c>
      <c r="U585" s="78">
        <v>0</v>
      </c>
      <c r="V585" s="78">
        <f aca="true" t="shared" si="108" ref="V585:V602">T585+U585</f>
        <v>479540.86</v>
      </c>
      <c r="W585" s="79">
        <v>0</v>
      </c>
      <c r="X585" s="78">
        <f aca="true" t="shared" si="109" ref="X585:X602">V585+W585</f>
        <v>479540.86</v>
      </c>
    </row>
    <row r="586" spans="1:24" ht="12.75" hidden="1" outlineLevel="1">
      <c r="A586" s="78" t="s">
        <v>3175</v>
      </c>
      <c r="C586" s="79" t="s">
        <v>3176</v>
      </c>
      <c r="D586" s="79" t="s">
        <v>3177</v>
      </c>
      <c r="E586" s="78">
        <v>0</v>
      </c>
      <c r="F586" s="78">
        <v>0</v>
      </c>
      <c r="G586" s="135">
        <f t="shared" si="103"/>
        <v>0</v>
      </c>
      <c r="H586" s="136">
        <v>463.73</v>
      </c>
      <c r="I586" s="136">
        <v>0</v>
      </c>
      <c r="J586" s="136">
        <v>0</v>
      </c>
      <c r="K586" s="136">
        <f t="shared" si="104"/>
        <v>0</v>
      </c>
      <c r="L586" s="136">
        <v>2806440.75</v>
      </c>
      <c r="M586" s="136">
        <v>10395589.12</v>
      </c>
      <c r="N586" s="136">
        <f t="shared" si="105"/>
        <v>13202029.87</v>
      </c>
      <c r="O586" s="135">
        <v>0</v>
      </c>
      <c r="P586" s="135">
        <v>11477.81</v>
      </c>
      <c r="Q586" s="135">
        <v>0</v>
      </c>
      <c r="R586" s="135">
        <v>0</v>
      </c>
      <c r="S586" s="135">
        <f t="shared" si="106"/>
        <v>11477.81</v>
      </c>
      <c r="T586" s="135">
        <f t="shared" si="107"/>
        <v>13213971.41</v>
      </c>
      <c r="U586" s="78">
        <v>0</v>
      </c>
      <c r="V586" s="78">
        <f t="shared" si="108"/>
        <v>13213971.41</v>
      </c>
      <c r="W586" s="79">
        <v>474072.38</v>
      </c>
      <c r="X586" s="78">
        <f t="shared" si="109"/>
        <v>13688043.790000001</v>
      </c>
    </row>
    <row r="587" spans="1:24" ht="12.75" hidden="1" outlineLevel="1">
      <c r="A587" s="78" t="s">
        <v>3178</v>
      </c>
      <c r="C587" s="79" t="s">
        <v>3179</v>
      </c>
      <c r="D587" s="79" t="s">
        <v>3180</v>
      </c>
      <c r="E587" s="78">
        <v>-266186.18</v>
      </c>
      <c r="F587" s="78">
        <v>69045.17</v>
      </c>
      <c r="G587" s="135">
        <f t="shared" si="103"/>
        <v>-197141.01</v>
      </c>
      <c r="H587" s="136">
        <v>3063454.72</v>
      </c>
      <c r="I587" s="136">
        <v>0</v>
      </c>
      <c r="J587" s="136">
        <v>52260.69</v>
      </c>
      <c r="K587" s="136">
        <f t="shared" si="104"/>
        <v>52260.69</v>
      </c>
      <c r="L587" s="136">
        <v>6254.23</v>
      </c>
      <c r="M587" s="136">
        <v>385769.45</v>
      </c>
      <c r="N587" s="136">
        <f t="shared" si="105"/>
        <v>392023.68</v>
      </c>
      <c r="O587" s="135">
        <v>0</v>
      </c>
      <c r="P587" s="135">
        <v>0</v>
      </c>
      <c r="Q587" s="135">
        <v>0</v>
      </c>
      <c r="R587" s="135">
        <v>0</v>
      </c>
      <c r="S587" s="135">
        <f t="shared" si="106"/>
        <v>0</v>
      </c>
      <c r="T587" s="135">
        <f t="shared" si="107"/>
        <v>3310598.08</v>
      </c>
      <c r="U587" s="78">
        <v>0</v>
      </c>
      <c r="V587" s="78">
        <f t="shared" si="108"/>
        <v>3310598.08</v>
      </c>
      <c r="W587" s="79">
        <v>952.18</v>
      </c>
      <c r="X587" s="78">
        <f t="shared" si="109"/>
        <v>3311550.2600000002</v>
      </c>
    </row>
    <row r="588" spans="1:24" ht="12.75" hidden="1" outlineLevel="1">
      <c r="A588" s="78" t="s">
        <v>3181</v>
      </c>
      <c r="C588" s="79" t="s">
        <v>3182</v>
      </c>
      <c r="D588" s="79" t="s">
        <v>3183</v>
      </c>
      <c r="E588" s="78">
        <v>37230.94</v>
      </c>
      <c r="F588" s="78">
        <v>2487975.4</v>
      </c>
      <c r="G588" s="135">
        <f t="shared" si="103"/>
        <v>2525206.34</v>
      </c>
      <c r="H588" s="136">
        <v>18832957.58</v>
      </c>
      <c r="I588" s="136">
        <v>0</v>
      </c>
      <c r="J588" s="136">
        <v>382063.75</v>
      </c>
      <c r="K588" s="136">
        <f t="shared" si="104"/>
        <v>382063.75</v>
      </c>
      <c r="L588" s="136">
        <v>-2767248.03</v>
      </c>
      <c r="M588" s="136">
        <v>-20006854.42</v>
      </c>
      <c r="N588" s="136">
        <f t="shared" si="105"/>
        <v>-22774102.450000003</v>
      </c>
      <c r="O588" s="135">
        <v>0</v>
      </c>
      <c r="P588" s="135">
        <v>0</v>
      </c>
      <c r="Q588" s="135">
        <v>0</v>
      </c>
      <c r="R588" s="135">
        <v>0</v>
      </c>
      <c r="S588" s="135">
        <f t="shared" si="106"/>
        <v>0</v>
      </c>
      <c r="T588" s="135">
        <f t="shared" si="107"/>
        <v>-1033874.7800000049</v>
      </c>
      <c r="U588" s="78">
        <v>0</v>
      </c>
      <c r="V588" s="78">
        <f t="shared" si="108"/>
        <v>-1033874.7800000049</v>
      </c>
      <c r="W588" s="79">
        <v>-45207.6</v>
      </c>
      <c r="X588" s="78">
        <f t="shared" si="109"/>
        <v>-1079082.380000005</v>
      </c>
    </row>
    <row r="589" spans="1:24" ht="12.75" hidden="1" outlineLevel="1">
      <c r="A589" s="78" t="s">
        <v>3184</v>
      </c>
      <c r="C589" s="79" t="s">
        <v>3185</v>
      </c>
      <c r="D589" s="79" t="s">
        <v>3186</v>
      </c>
      <c r="E589" s="78">
        <v>0</v>
      </c>
      <c r="F589" s="78">
        <v>-3764630.25</v>
      </c>
      <c r="G589" s="135">
        <f t="shared" si="103"/>
        <v>-3764630.25</v>
      </c>
      <c r="H589" s="136">
        <v>5417796.49</v>
      </c>
      <c r="I589" s="136">
        <v>0</v>
      </c>
      <c r="J589" s="136">
        <v>0</v>
      </c>
      <c r="K589" s="136">
        <f t="shared" si="104"/>
        <v>0</v>
      </c>
      <c r="L589" s="136">
        <v>0</v>
      </c>
      <c r="M589" s="136">
        <v>-351046.33</v>
      </c>
      <c r="N589" s="136">
        <f t="shared" si="105"/>
        <v>-351046.33</v>
      </c>
      <c r="O589" s="135">
        <v>0</v>
      </c>
      <c r="P589" s="135">
        <v>0</v>
      </c>
      <c r="Q589" s="135">
        <v>0</v>
      </c>
      <c r="R589" s="135">
        <v>0</v>
      </c>
      <c r="S589" s="135">
        <f t="shared" si="106"/>
        <v>0</v>
      </c>
      <c r="T589" s="135">
        <f t="shared" si="107"/>
        <v>1302119.9100000001</v>
      </c>
      <c r="U589" s="78">
        <v>0</v>
      </c>
      <c r="V589" s="78">
        <f t="shared" si="108"/>
        <v>1302119.9100000001</v>
      </c>
      <c r="W589" s="79">
        <v>0</v>
      </c>
      <c r="X589" s="78">
        <f t="shared" si="109"/>
        <v>1302119.9100000001</v>
      </c>
    </row>
    <row r="590" spans="1:24" ht="12.75" hidden="1" outlineLevel="1">
      <c r="A590" s="78" t="s">
        <v>3187</v>
      </c>
      <c r="C590" s="79" t="s">
        <v>3188</v>
      </c>
      <c r="D590" s="79" t="s">
        <v>3189</v>
      </c>
      <c r="E590" s="78">
        <v>0</v>
      </c>
      <c r="F590" s="78">
        <v>171443.04</v>
      </c>
      <c r="G590" s="135">
        <f t="shared" si="103"/>
        <v>171443.04</v>
      </c>
      <c r="H590" s="136">
        <v>71363.88</v>
      </c>
      <c r="I590" s="136">
        <v>0</v>
      </c>
      <c r="J590" s="136">
        <v>5220</v>
      </c>
      <c r="K590" s="136">
        <f t="shared" si="104"/>
        <v>5220</v>
      </c>
      <c r="L590" s="136">
        <v>0</v>
      </c>
      <c r="M590" s="136">
        <v>264874.13</v>
      </c>
      <c r="N590" s="136">
        <f t="shared" si="105"/>
        <v>264874.13</v>
      </c>
      <c r="O590" s="135">
        <v>0</v>
      </c>
      <c r="P590" s="135">
        <v>0</v>
      </c>
      <c r="Q590" s="135">
        <v>0</v>
      </c>
      <c r="R590" s="135">
        <v>0</v>
      </c>
      <c r="S590" s="135">
        <f t="shared" si="106"/>
        <v>0</v>
      </c>
      <c r="T590" s="135">
        <f t="shared" si="107"/>
        <v>512901.05000000005</v>
      </c>
      <c r="U590" s="78">
        <v>0</v>
      </c>
      <c r="V590" s="78">
        <f t="shared" si="108"/>
        <v>512901.05000000005</v>
      </c>
      <c r="W590" s="79">
        <v>3997.46</v>
      </c>
      <c r="X590" s="78">
        <f t="shared" si="109"/>
        <v>516898.51000000007</v>
      </c>
    </row>
    <row r="591" spans="1:24" ht="12.75" hidden="1" outlineLevel="1">
      <c r="A591" s="78" t="s">
        <v>3190</v>
      </c>
      <c r="C591" s="79" t="s">
        <v>3191</v>
      </c>
      <c r="D591" s="79" t="s">
        <v>3192</v>
      </c>
      <c r="E591" s="78">
        <v>164.03</v>
      </c>
      <c r="F591" s="78">
        <v>246.74</v>
      </c>
      <c r="G591" s="135">
        <f t="shared" si="103"/>
        <v>410.77</v>
      </c>
      <c r="H591" s="136">
        <v>12272.42</v>
      </c>
      <c r="I591" s="136">
        <v>0</v>
      </c>
      <c r="J591" s="136">
        <v>-0.11</v>
      </c>
      <c r="K591" s="136">
        <f t="shared" si="104"/>
        <v>-0.11</v>
      </c>
      <c r="L591" s="136">
        <v>0</v>
      </c>
      <c r="M591" s="136">
        <v>43256.7</v>
      </c>
      <c r="N591" s="136">
        <f t="shared" si="105"/>
        <v>43256.7</v>
      </c>
      <c r="O591" s="135">
        <v>0</v>
      </c>
      <c r="P591" s="135">
        <v>62.78</v>
      </c>
      <c r="Q591" s="135">
        <v>0</v>
      </c>
      <c r="R591" s="135">
        <v>0</v>
      </c>
      <c r="S591" s="135">
        <f t="shared" si="106"/>
        <v>62.78</v>
      </c>
      <c r="T591" s="135">
        <f t="shared" si="107"/>
        <v>56002.56</v>
      </c>
      <c r="U591" s="78">
        <v>0</v>
      </c>
      <c r="V591" s="78">
        <f t="shared" si="108"/>
        <v>56002.56</v>
      </c>
      <c r="W591" s="79">
        <v>0</v>
      </c>
      <c r="X591" s="78">
        <f t="shared" si="109"/>
        <v>56002.56</v>
      </c>
    </row>
    <row r="592" spans="1:24" ht="12.75" hidden="1" outlineLevel="1">
      <c r="A592" s="78" t="s">
        <v>3193</v>
      </c>
      <c r="C592" s="79" t="s">
        <v>3194</v>
      </c>
      <c r="D592" s="79" t="s">
        <v>3195</v>
      </c>
      <c r="E592" s="78">
        <v>24.51</v>
      </c>
      <c r="F592" s="78">
        <v>0</v>
      </c>
      <c r="G592" s="135">
        <f t="shared" si="103"/>
        <v>24.51</v>
      </c>
      <c r="H592" s="136">
        <v>0</v>
      </c>
      <c r="I592" s="136">
        <v>0</v>
      </c>
      <c r="J592" s="136">
        <v>0</v>
      </c>
      <c r="K592" s="136">
        <f t="shared" si="104"/>
        <v>0</v>
      </c>
      <c r="L592" s="136">
        <v>0</v>
      </c>
      <c r="M592" s="136">
        <v>71185.98</v>
      </c>
      <c r="N592" s="136">
        <f t="shared" si="105"/>
        <v>71185.98</v>
      </c>
      <c r="O592" s="135">
        <v>0</v>
      </c>
      <c r="P592" s="135">
        <v>0</v>
      </c>
      <c r="Q592" s="135">
        <v>0</v>
      </c>
      <c r="R592" s="135">
        <v>0</v>
      </c>
      <c r="S592" s="135">
        <f t="shared" si="106"/>
        <v>0</v>
      </c>
      <c r="T592" s="135">
        <f t="shared" si="107"/>
        <v>71210.48999999999</v>
      </c>
      <c r="U592" s="78">
        <v>0</v>
      </c>
      <c r="V592" s="78">
        <f t="shared" si="108"/>
        <v>71210.48999999999</v>
      </c>
      <c r="W592" s="79">
        <v>0</v>
      </c>
      <c r="X592" s="78">
        <f t="shared" si="109"/>
        <v>71210.48999999999</v>
      </c>
    </row>
    <row r="593" spans="1:24" ht="12.75" hidden="1" outlineLevel="1">
      <c r="A593" s="78" t="s">
        <v>3196</v>
      </c>
      <c r="C593" s="79" t="s">
        <v>3197</v>
      </c>
      <c r="D593" s="79" t="s">
        <v>3198</v>
      </c>
      <c r="E593" s="78">
        <v>-4610.69</v>
      </c>
      <c r="F593" s="78">
        <v>0</v>
      </c>
      <c r="G593" s="135">
        <f t="shared" si="103"/>
        <v>-4610.69</v>
      </c>
      <c r="H593" s="136">
        <v>420.33</v>
      </c>
      <c r="I593" s="136">
        <v>0</v>
      </c>
      <c r="J593" s="136">
        <v>14686.37</v>
      </c>
      <c r="K593" s="136">
        <f t="shared" si="104"/>
        <v>14686.37</v>
      </c>
      <c r="L593" s="136">
        <v>0</v>
      </c>
      <c r="M593" s="136">
        <v>5035.55</v>
      </c>
      <c r="N593" s="136">
        <f t="shared" si="105"/>
        <v>5035.55</v>
      </c>
      <c r="O593" s="135">
        <v>0</v>
      </c>
      <c r="P593" s="135">
        <v>0</v>
      </c>
      <c r="Q593" s="135">
        <v>0</v>
      </c>
      <c r="R593" s="135">
        <v>0</v>
      </c>
      <c r="S593" s="135">
        <f t="shared" si="106"/>
        <v>0</v>
      </c>
      <c r="T593" s="135">
        <f t="shared" si="107"/>
        <v>15531.560000000001</v>
      </c>
      <c r="U593" s="78">
        <v>0</v>
      </c>
      <c r="V593" s="78">
        <f t="shared" si="108"/>
        <v>15531.560000000001</v>
      </c>
      <c r="W593" s="79">
        <v>0</v>
      </c>
      <c r="X593" s="78">
        <f t="shared" si="109"/>
        <v>15531.560000000001</v>
      </c>
    </row>
    <row r="594" spans="1:24" ht="12.75" hidden="1" outlineLevel="1">
      <c r="A594" s="78" t="s">
        <v>3199</v>
      </c>
      <c r="C594" s="79" t="s">
        <v>3200</v>
      </c>
      <c r="D594" s="79" t="s">
        <v>3201</v>
      </c>
      <c r="E594" s="78">
        <v>-16646.46</v>
      </c>
      <c r="F594" s="78">
        <v>0</v>
      </c>
      <c r="G594" s="135">
        <f t="shared" si="103"/>
        <v>-16646.46</v>
      </c>
      <c r="H594" s="136">
        <v>27655.24</v>
      </c>
      <c r="I594" s="136">
        <v>0</v>
      </c>
      <c r="J594" s="136">
        <v>84165.49</v>
      </c>
      <c r="K594" s="136">
        <f t="shared" si="104"/>
        <v>84165.49</v>
      </c>
      <c r="L594" s="136">
        <v>0</v>
      </c>
      <c r="M594" s="136">
        <v>97.17</v>
      </c>
      <c r="N594" s="136">
        <f t="shared" si="105"/>
        <v>97.17</v>
      </c>
      <c r="O594" s="135">
        <v>0</v>
      </c>
      <c r="P594" s="135">
        <v>0</v>
      </c>
      <c r="Q594" s="135">
        <v>0</v>
      </c>
      <c r="R594" s="135">
        <v>0</v>
      </c>
      <c r="S594" s="135">
        <f t="shared" si="106"/>
        <v>0</v>
      </c>
      <c r="T594" s="135">
        <f t="shared" si="107"/>
        <v>95271.44</v>
      </c>
      <c r="U594" s="78">
        <v>0</v>
      </c>
      <c r="V594" s="78">
        <f t="shared" si="108"/>
        <v>95271.44</v>
      </c>
      <c r="W594" s="79">
        <v>0</v>
      </c>
      <c r="X594" s="78">
        <f t="shared" si="109"/>
        <v>95271.44</v>
      </c>
    </row>
    <row r="595" spans="1:24" ht="12.75" hidden="1" outlineLevel="1">
      <c r="A595" s="78" t="s">
        <v>3202</v>
      </c>
      <c r="C595" s="79" t="s">
        <v>3203</v>
      </c>
      <c r="D595" s="79" t="s">
        <v>3204</v>
      </c>
      <c r="E595" s="78">
        <v>4825.83</v>
      </c>
      <c r="F595" s="78">
        <v>16488333.260000002</v>
      </c>
      <c r="G595" s="135">
        <f t="shared" si="103"/>
        <v>16493159.090000002</v>
      </c>
      <c r="H595" s="136">
        <v>3174626.08</v>
      </c>
      <c r="I595" s="136">
        <v>82852.51</v>
      </c>
      <c r="J595" s="136">
        <v>764999.5</v>
      </c>
      <c r="K595" s="136">
        <f t="shared" si="104"/>
        <v>847852.01</v>
      </c>
      <c r="L595" s="136">
        <v>826400.27</v>
      </c>
      <c r="M595" s="136">
        <v>141687.27</v>
      </c>
      <c r="N595" s="136">
        <f t="shared" si="105"/>
        <v>968087.54</v>
      </c>
      <c r="O595" s="135">
        <v>2179406.62</v>
      </c>
      <c r="P595" s="135">
        <v>1226139.58</v>
      </c>
      <c r="Q595" s="135">
        <v>634955.03</v>
      </c>
      <c r="R595" s="135">
        <v>0</v>
      </c>
      <c r="S595" s="135">
        <f t="shared" si="106"/>
        <v>4040501.2300000004</v>
      </c>
      <c r="T595" s="135">
        <f t="shared" si="107"/>
        <v>25524225.950000003</v>
      </c>
      <c r="U595" s="78">
        <v>204084.36</v>
      </c>
      <c r="V595" s="78">
        <f t="shared" si="108"/>
        <v>25728310.310000002</v>
      </c>
      <c r="W595" s="79">
        <v>161598.14</v>
      </c>
      <c r="X595" s="78">
        <f t="shared" si="109"/>
        <v>25889908.450000003</v>
      </c>
    </row>
    <row r="596" spans="1:24" ht="12.75" hidden="1" outlineLevel="1">
      <c r="A596" s="78" t="s">
        <v>3205</v>
      </c>
      <c r="C596" s="79" t="s">
        <v>3206</v>
      </c>
      <c r="D596" s="79" t="s">
        <v>3207</v>
      </c>
      <c r="E596" s="78">
        <v>0</v>
      </c>
      <c r="F596" s="78">
        <v>372643.82</v>
      </c>
      <c r="G596" s="135">
        <f t="shared" si="103"/>
        <v>372643.82</v>
      </c>
      <c r="H596" s="136">
        <v>185.6</v>
      </c>
      <c r="I596" s="136">
        <v>0</v>
      </c>
      <c r="J596" s="136">
        <v>0</v>
      </c>
      <c r="K596" s="136">
        <f t="shared" si="104"/>
        <v>0</v>
      </c>
      <c r="L596" s="136">
        <v>0</v>
      </c>
      <c r="M596" s="136">
        <v>52912.88</v>
      </c>
      <c r="N596" s="136">
        <f t="shared" si="105"/>
        <v>52912.88</v>
      </c>
      <c r="O596" s="135">
        <v>0</v>
      </c>
      <c r="P596" s="135">
        <v>4827.74</v>
      </c>
      <c r="Q596" s="135">
        <v>0</v>
      </c>
      <c r="R596" s="135">
        <v>0</v>
      </c>
      <c r="S596" s="135">
        <f t="shared" si="106"/>
        <v>4827.74</v>
      </c>
      <c r="T596" s="135">
        <f t="shared" si="107"/>
        <v>430570.04</v>
      </c>
      <c r="U596" s="78">
        <v>0</v>
      </c>
      <c r="V596" s="78">
        <f t="shared" si="108"/>
        <v>430570.04</v>
      </c>
      <c r="W596" s="79">
        <v>0</v>
      </c>
      <c r="X596" s="78">
        <f t="shared" si="109"/>
        <v>430570.04</v>
      </c>
    </row>
    <row r="597" spans="1:24" ht="12.75" hidden="1" outlineLevel="1">
      <c r="A597" s="78" t="s">
        <v>3208</v>
      </c>
      <c r="C597" s="79" t="s">
        <v>3209</v>
      </c>
      <c r="D597" s="79" t="s">
        <v>3210</v>
      </c>
      <c r="E597" s="78">
        <v>0</v>
      </c>
      <c r="F597" s="78">
        <v>-1487976.01</v>
      </c>
      <c r="G597" s="135">
        <f t="shared" si="103"/>
        <v>-1487976.01</v>
      </c>
      <c r="H597" s="136">
        <v>0</v>
      </c>
      <c r="I597" s="136">
        <v>0</v>
      </c>
      <c r="J597" s="136">
        <v>0</v>
      </c>
      <c r="K597" s="136">
        <f t="shared" si="104"/>
        <v>0</v>
      </c>
      <c r="L597" s="136">
        <v>0</v>
      </c>
      <c r="M597" s="136">
        <v>0</v>
      </c>
      <c r="N597" s="136">
        <f t="shared" si="105"/>
        <v>0</v>
      </c>
      <c r="O597" s="135">
        <v>0</v>
      </c>
      <c r="P597" s="135">
        <v>0</v>
      </c>
      <c r="Q597" s="135">
        <v>0</v>
      </c>
      <c r="R597" s="135">
        <v>0</v>
      </c>
      <c r="S597" s="135">
        <f t="shared" si="106"/>
        <v>0</v>
      </c>
      <c r="T597" s="135">
        <f t="shared" si="107"/>
        <v>-1487976.01</v>
      </c>
      <c r="U597" s="78">
        <v>0</v>
      </c>
      <c r="V597" s="78">
        <f t="shared" si="108"/>
        <v>-1487976.01</v>
      </c>
      <c r="W597" s="79">
        <v>0</v>
      </c>
      <c r="X597" s="78">
        <f t="shared" si="109"/>
        <v>-1487976.01</v>
      </c>
    </row>
    <row r="598" spans="1:24" ht="12.75" hidden="1" outlineLevel="1">
      <c r="A598" s="78" t="s">
        <v>3211</v>
      </c>
      <c r="C598" s="79" t="s">
        <v>3212</v>
      </c>
      <c r="D598" s="79" t="s">
        <v>3213</v>
      </c>
      <c r="E598" s="78">
        <v>0</v>
      </c>
      <c r="F598" s="78">
        <v>1272560.89</v>
      </c>
      <c r="G598" s="135">
        <f t="shared" si="103"/>
        <v>1272560.89</v>
      </c>
      <c r="H598" s="136">
        <v>0</v>
      </c>
      <c r="I598" s="136">
        <v>0</v>
      </c>
      <c r="J598" s="136">
        <v>0</v>
      </c>
      <c r="K598" s="136">
        <f t="shared" si="104"/>
        <v>0</v>
      </c>
      <c r="L598" s="136">
        <v>0</v>
      </c>
      <c r="M598" s="136">
        <v>0</v>
      </c>
      <c r="N598" s="136">
        <f t="shared" si="105"/>
        <v>0</v>
      </c>
      <c r="O598" s="135">
        <v>0</v>
      </c>
      <c r="P598" s="135">
        <v>0</v>
      </c>
      <c r="Q598" s="135">
        <v>0</v>
      </c>
      <c r="R598" s="135">
        <v>0</v>
      </c>
      <c r="S598" s="135">
        <f t="shared" si="106"/>
        <v>0</v>
      </c>
      <c r="T598" s="135">
        <f t="shared" si="107"/>
        <v>1272560.89</v>
      </c>
      <c r="U598" s="78">
        <v>0</v>
      </c>
      <c r="V598" s="78">
        <f t="shared" si="108"/>
        <v>1272560.89</v>
      </c>
      <c r="W598" s="79">
        <v>0</v>
      </c>
      <c r="X598" s="78">
        <f t="shared" si="109"/>
        <v>1272560.89</v>
      </c>
    </row>
    <row r="599" spans="1:24" ht="12.75" hidden="1" outlineLevel="1">
      <c r="A599" s="78" t="s">
        <v>3214</v>
      </c>
      <c r="C599" s="79" t="s">
        <v>3215</v>
      </c>
      <c r="D599" s="79" t="s">
        <v>3216</v>
      </c>
      <c r="E599" s="78">
        <v>0</v>
      </c>
      <c r="F599" s="78">
        <v>0</v>
      </c>
      <c r="G599" s="135">
        <f t="shared" si="103"/>
        <v>0</v>
      </c>
      <c r="H599" s="136">
        <v>3870.15</v>
      </c>
      <c r="I599" s="136">
        <v>0</v>
      </c>
      <c r="J599" s="136">
        <v>3188.18</v>
      </c>
      <c r="K599" s="136">
        <f t="shared" si="104"/>
        <v>3188.18</v>
      </c>
      <c r="L599" s="136">
        <v>0</v>
      </c>
      <c r="M599" s="136">
        <v>1296.34</v>
      </c>
      <c r="N599" s="136">
        <f t="shared" si="105"/>
        <v>1296.34</v>
      </c>
      <c r="O599" s="135">
        <v>0</v>
      </c>
      <c r="P599" s="135">
        <v>60834.46</v>
      </c>
      <c r="Q599" s="135">
        <v>0</v>
      </c>
      <c r="R599" s="135">
        <v>0</v>
      </c>
      <c r="S599" s="135">
        <f t="shared" si="106"/>
        <v>60834.46</v>
      </c>
      <c r="T599" s="135">
        <f t="shared" si="107"/>
        <v>69189.13</v>
      </c>
      <c r="U599" s="78">
        <v>0</v>
      </c>
      <c r="V599" s="78">
        <f t="shared" si="108"/>
        <v>69189.13</v>
      </c>
      <c r="W599" s="79">
        <v>0</v>
      </c>
      <c r="X599" s="78">
        <f t="shared" si="109"/>
        <v>69189.13</v>
      </c>
    </row>
    <row r="600" spans="1:24" ht="12.75" hidden="1" outlineLevel="1">
      <c r="A600" s="78" t="s">
        <v>3217</v>
      </c>
      <c r="C600" s="79" t="s">
        <v>3218</v>
      </c>
      <c r="D600" s="79" t="s">
        <v>3219</v>
      </c>
      <c r="E600" s="78">
        <v>0</v>
      </c>
      <c r="F600" s="78">
        <v>0</v>
      </c>
      <c r="G600" s="135">
        <f t="shared" si="103"/>
        <v>0</v>
      </c>
      <c r="H600" s="136">
        <v>0</v>
      </c>
      <c r="I600" s="136">
        <v>0</v>
      </c>
      <c r="J600" s="136">
        <v>0</v>
      </c>
      <c r="K600" s="136">
        <f t="shared" si="104"/>
        <v>0</v>
      </c>
      <c r="L600" s="136">
        <v>0</v>
      </c>
      <c r="M600" s="136">
        <v>0</v>
      </c>
      <c r="N600" s="136">
        <f t="shared" si="105"/>
        <v>0</v>
      </c>
      <c r="O600" s="135">
        <v>0</v>
      </c>
      <c r="P600" s="135">
        <v>0</v>
      </c>
      <c r="Q600" s="135">
        <v>0</v>
      </c>
      <c r="R600" s="135">
        <v>0</v>
      </c>
      <c r="S600" s="135">
        <f t="shared" si="106"/>
        <v>0</v>
      </c>
      <c r="T600" s="135">
        <f t="shared" si="107"/>
        <v>0</v>
      </c>
      <c r="U600" s="78">
        <v>57482254.26</v>
      </c>
      <c r="V600" s="78">
        <f t="shared" si="108"/>
        <v>57482254.26</v>
      </c>
      <c r="W600" s="79">
        <v>0</v>
      </c>
      <c r="X600" s="78">
        <f t="shared" si="109"/>
        <v>57482254.26</v>
      </c>
    </row>
    <row r="601" spans="1:24" ht="12.75" hidden="1" outlineLevel="1">
      <c r="A601" s="78" t="s">
        <v>3220</v>
      </c>
      <c r="C601" s="79" t="s">
        <v>3221</v>
      </c>
      <c r="D601" s="79" t="s">
        <v>3222</v>
      </c>
      <c r="E601" s="78">
        <v>-517.92</v>
      </c>
      <c r="F601" s="78">
        <v>7182.38</v>
      </c>
      <c r="G601" s="135">
        <f t="shared" si="103"/>
        <v>6664.46</v>
      </c>
      <c r="H601" s="136">
        <v>-326.48</v>
      </c>
      <c r="I601" s="136">
        <v>0</v>
      </c>
      <c r="J601" s="136">
        <v>0</v>
      </c>
      <c r="K601" s="136">
        <f t="shared" si="104"/>
        <v>0</v>
      </c>
      <c r="L601" s="136">
        <v>1311417.14</v>
      </c>
      <c r="M601" s="136">
        <v>8126856.72</v>
      </c>
      <c r="N601" s="136">
        <f t="shared" si="105"/>
        <v>9438273.86</v>
      </c>
      <c r="O601" s="135">
        <v>618141</v>
      </c>
      <c r="P601" s="135">
        <v>-50408.42</v>
      </c>
      <c r="Q601" s="135">
        <v>0</v>
      </c>
      <c r="R601" s="135">
        <v>0</v>
      </c>
      <c r="S601" s="135">
        <f t="shared" si="106"/>
        <v>567732.58</v>
      </c>
      <c r="T601" s="135">
        <f t="shared" si="107"/>
        <v>10012344.42</v>
      </c>
      <c r="U601" s="78">
        <v>-60339383.25</v>
      </c>
      <c r="V601" s="78">
        <f t="shared" si="108"/>
        <v>-50327038.83</v>
      </c>
      <c r="W601" s="79">
        <v>268585.19</v>
      </c>
      <c r="X601" s="78">
        <f t="shared" si="109"/>
        <v>-50058453.64</v>
      </c>
    </row>
    <row r="602" spans="1:24" ht="12.75" hidden="1" outlineLevel="1">
      <c r="A602" s="78" t="s">
        <v>3223</v>
      </c>
      <c r="C602" s="79" t="s">
        <v>3224</v>
      </c>
      <c r="D602" s="79" t="s">
        <v>3225</v>
      </c>
      <c r="E602" s="78">
        <v>0</v>
      </c>
      <c r="F602" s="78">
        <v>9906939.829999998</v>
      </c>
      <c r="G602" s="135">
        <f t="shared" si="103"/>
        <v>9906939.829999998</v>
      </c>
      <c r="H602" s="136">
        <v>0</v>
      </c>
      <c r="I602" s="136">
        <v>0</v>
      </c>
      <c r="J602" s="136">
        <v>-9.15</v>
      </c>
      <c r="K602" s="136">
        <f t="shared" si="104"/>
        <v>-9.15</v>
      </c>
      <c r="L602" s="136">
        <v>0</v>
      </c>
      <c r="M602" s="136">
        <v>1419258.54</v>
      </c>
      <c r="N602" s="136">
        <f t="shared" si="105"/>
        <v>1419258.54</v>
      </c>
      <c r="O602" s="135">
        <v>3158480.4</v>
      </c>
      <c r="P602" s="135">
        <v>0</v>
      </c>
      <c r="Q602" s="135">
        <v>551260.49</v>
      </c>
      <c r="R602" s="135">
        <v>0</v>
      </c>
      <c r="S602" s="135">
        <f t="shared" si="106"/>
        <v>3709740.8899999997</v>
      </c>
      <c r="T602" s="135">
        <f t="shared" si="107"/>
        <v>15035930.11</v>
      </c>
      <c r="U602" s="78">
        <v>78232298.9</v>
      </c>
      <c r="V602" s="78">
        <f t="shared" si="108"/>
        <v>93268229.01</v>
      </c>
      <c r="W602" s="79">
        <v>-24890.17</v>
      </c>
      <c r="X602" s="78">
        <f t="shared" si="109"/>
        <v>93243338.84</v>
      </c>
    </row>
    <row r="603" spans="1:25" ht="12.75" collapsed="1">
      <c r="A603" s="124" t="s">
        <v>3226</v>
      </c>
      <c r="B603" s="125"/>
      <c r="C603" s="124" t="s">
        <v>3227</v>
      </c>
      <c r="D603" s="126"/>
      <c r="E603" s="98">
        <v>-245715.94</v>
      </c>
      <c r="F603" s="98">
        <v>25523764.270000003</v>
      </c>
      <c r="G603" s="129">
        <f>E603+F603</f>
        <v>25278048.330000002</v>
      </c>
      <c r="H603" s="129">
        <v>31080547.929999996</v>
      </c>
      <c r="I603" s="129">
        <v>82852.51</v>
      </c>
      <c r="J603" s="129">
        <v>1306574.72</v>
      </c>
      <c r="K603" s="129">
        <f>J603+I603</f>
        <v>1389427.23</v>
      </c>
      <c r="L603" s="129">
        <v>2183264.36</v>
      </c>
      <c r="M603" s="129">
        <v>553651.7699999977</v>
      </c>
      <c r="N603" s="129">
        <f>L603+M603</f>
        <v>2736916.1299999976</v>
      </c>
      <c r="O603" s="129">
        <v>5956028.02</v>
      </c>
      <c r="P603" s="129">
        <v>1252933.95</v>
      </c>
      <c r="Q603" s="129">
        <v>1186215.52</v>
      </c>
      <c r="R603" s="129">
        <v>0</v>
      </c>
      <c r="S603" s="129">
        <f>O603+P603+Q603+R603</f>
        <v>8395177.49</v>
      </c>
      <c r="T603" s="129">
        <f>G603+H603+K603+N603+S603</f>
        <v>68880117.10999998</v>
      </c>
      <c r="U603" s="98">
        <v>75579254.27000001</v>
      </c>
      <c r="V603" s="98">
        <f>T603+U603</f>
        <v>144459371.38</v>
      </c>
      <c r="W603" s="98">
        <v>839107.58</v>
      </c>
      <c r="X603" s="98">
        <f>V603+W603</f>
        <v>145298478.96</v>
      </c>
      <c r="Y603" s="124"/>
    </row>
    <row r="604" spans="1:25" ht="12.75">
      <c r="A604" s="124" t="s">
        <v>754</v>
      </c>
      <c r="B604" s="125"/>
      <c r="C604" s="124" t="s">
        <v>3228</v>
      </c>
      <c r="D604" s="126"/>
      <c r="E604" s="98">
        <v>0</v>
      </c>
      <c r="F604" s="98">
        <v>10089705.25</v>
      </c>
      <c r="G604" s="129">
        <f>E604+F604</f>
        <v>10089705.25</v>
      </c>
      <c r="H604" s="129">
        <v>36290889.48</v>
      </c>
      <c r="I604" s="129">
        <v>0</v>
      </c>
      <c r="J604" s="129">
        <v>86508.85</v>
      </c>
      <c r="K604" s="129">
        <f>J604+I604</f>
        <v>86508.85</v>
      </c>
      <c r="L604" s="129">
        <v>0</v>
      </c>
      <c r="M604" s="129">
        <v>0</v>
      </c>
      <c r="N604" s="129">
        <f>L604+M604</f>
        <v>0</v>
      </c>
      <c r="O604" s="129">
        <v>0</v>
      </c>
      <c r="P604" s="129">
        <v>0</v>
      </c>
      <c r="Q604" s="129">
        <v>0</v>
      </c>
      <c r="R604" s="129">
        <v>0</v>
      </c>
      <c r="S604" s="129">
        <f>O604+P604+Q604+R604</f>
        <v>0</v>
      </c>
      <c r="T604" s="129">
        <f>G604+H604+K604+N604+S604</f>
        <v>46467103.58</v>
      </c>
      <c r="U604" s="98">
        <v>0</v>
      </c>
      <c r="V604" s="98">
        <f>T604+U604</f>
        <v>46467103.58</v>
      </c>
      <c r="W604" s="98">
        <v>3495360.91</v>
      </c>
      <c r="X604" s="98">
        <f>V604+W604</f>
        <v>49962464.489999995</v>
      </c>
      <c r="Y604" s="124"/>
    </row>
    <row r="605" spans="1:24" ht="12.75" hidden="1" outlineLevel="1">
      <c r="A605" s="78" t="s">
        <v>3229</v>
      </c>
      <c r="C605" s="79" t="s">
        <v>3230</v>
      </c>
      <c r="D605" s="79" t="s">
        <v>3231</v>
      </c>
      <c r="E605" s="78">
        <v>0</v>
      </c>
      <c r="F605" s="78">
        <v>0</v>
      </c>
      <c r="G605" s="135">
        <f aca="true" t="shared" si="110" ref="G605:G618">E605+F605</f>
        <v>0</v>
      </c>
      <c r="H605" s="136">
        <v>0</v>
      </c>
      <c r="I605" s="136">
        <v>0</v>
      </c>
      <c r="J605" s="136">
        <v>0</v>
      </c>
      <c r="K605" s="136">
        <f aca="true" t="shared" si="111" ref="K605:K618">J605+I605</f>
        <v>0</v>
      </c>
      <c r="L605" s="136">
        <v>0</v>
      </c>
      <c r="M605" s="136">
        <v>0</v>
      </c>
      <c r="N605" s="136">
        <f aca="true" t="shared" si="112" ref="N605:N618">L605+M605</f>
        <v>0</v>
      </c>
      <c r="O605" s="135">
        <v>0</v>
      </c>
      <c r="P605" s="135">
        <v>588556</v>
      </c>
      <c r="Q605" s="135">
        <v>-172128.21</v>
      </c>
      <c r="R605" s="135">
        <v>10202466.99</v>
      </c>
      <c r="S605" s="135">
        <f aca="true" t="shared" si="113" ref="S605:S618">O605+P605+Q605+R605</f>
        <v>10618894.780000001</v>
      </c>
      <c r="T605" s="135">
        <f aca="true" t="shared" si="114" ref="T605:T618">G605+H605+K605+N605+S605</f>
        <v>10618894.780000001</v>
      </c>
      <c r="U605" s="78">
        <v>0</v>
      </c>
      <c r="V605" s="78">
        <f aca="true" t="shared" si="115" ref="V605:V618">T605+U605</f>
        <v>10618894.780000001</v>
      </c>
      <c r="W605" s="79">
        <v>0</v>
      </c>
      <c r="X605" s="78">
        <f aca="true" t="shared" si="116" ref="X605:X618">V605+W605</f>
        <v>10618894.780000001</v>
      </c>
    </row>
    <row r="606" spans="1:24" ht="12.75" hidden="1" outlineLevel="1">
      <c r="A606" s="78" t="s">
        <v>3232</v>
      </c>
      <c r="C606" s="79" t="s">
        <v>3233</v>
      </c>
      <c r="D606" s="79" t="s">
        <v>3234</v>
      </c>
      <c r="E606" s="78">
        <v>0</v>
      </c>
      <c r="F606" s="78">
        <v>0</v>
      </c>
      <c r="G606" s="135">
        <f t="shared" si="110"/>
        <v>0</v>
      </c>
      <c r="H606" s="136">
        <v>0</v>
      </c>
      <c r="I606" s="136">
        <v>0</v>
      </c>
      <c r="J606" s="136">
        <v>0</v>
      </c>
      <c r="K606" s="136">
        <f t="shared" si="111"/>
        <v>0</v>
      </c>
      <c r="L606" s="136">
        <v>0</v>
      </c>
      <c r="M606" s="136">
        <v>0</v>
      </c>
      <c r="N606" s="136">
        <f t="shared" si="112"/>
        <v>0</v>
      </c>
      <c r="O606" s="135">
        <v>0</v>
      </c>
      <c r="P606" s="135">
        <v>0</v>
      </c>
      <c r="Q606" s="135">
        <v>-10618894.77</v>
      </c>
      <c r="R606" s="135">
        <v>0</v>
      </c>
      <c r="S606" s="135">
        <f t="shared" si="113"/>
        <v>-10618894.77</v>
      </c>
      <c r="T606" s="135">
        <f t="shared" si="114"/>
        <v>-10618894.77</v>
      </c>
      <c r="U606" s="78">
        <v>0</v>
      </c>
      <c r="V606" s="78">
        <f t="shared" si="115"/>
        <v>-10618894.77</v>
      </c>
      <c r="W606" s="79">
        <v>0</v>
      </c>
      <c r="X606" s="78">
        <f t="shared" si="116"/>
        <v>-10618894.77</v>
      </c>
    </row>
    <row r="607" spans="1:24" ht="12.75" hidden="1" outlineLevel="1">
      <c r="A607" s="78" t="s">
        <v>3235</v>
      </c>
      <c r="C607" s="79" t="s">
        <v>3236</v>
      </c>
      <c r="D607" s="79" t="s">
        <v>3237</v>
      </c>
      <c r="E607" s="78">
        <v>0</v>
      </c>
      <c r="F607" s="78">
        <v>471000</v>
      </c>
      <c r="G607" s="135">
        <f t="shared" si="110"/>
        <v>471000</v>
      </c>
      <c r="H607" s="136">
        <v>0</v>
      </c>
      <c r="I607" s="136">
        <v>0</v>
      </c>
      <c r="J607" s="136">
        <v>0</v>
      </c>
      <c r="K607" s="136">
        <f t="shared" si="111"/>
        <v>0</v>
      </c>
      <c r="L607" s="136">
        <v>0</v>
      </c>
      <c r="M607" s="136">
        <v>0</v>
      </c>
      <c r="N607" s="136">
        <f t="shared" si="112"/>
        <v>0</v>
      </c>
      <c r="O607" s="135">
        <v>0</v>
      </c>
      <c r="P607" s="135">
        <v>0</v>
      </c>
      <c r="Q607" s="135">
        <v>-20168087.86</v>
      </c>
      <c r="R607" s="135">
        <v>0</v>
      </c>
      <c r="S607" s="135">
        <f t="shared" si="113"/>
        <v>-20168087.86</v>
      </c>
      <c r="T607" s="135">
        <f t="shared" si="114"/>
        <v>-19697087.86</v>
      </c>
      <c r="U607" s="78">
        <v>0</v>
      </c>
      <c r="V607" s="78">
        <f t="shared" si="115"/>
        <v>-19697087.86</v>
      </c>
      <c r="W607" s="79">
        <v>0</v>
      </c>
      <c r="X607" s="78">
        <f t="shared" si="116"/>
        <v>-19697087.86</v>
      </c>
    </row>
    <row r="608" spans="1:24" ht="12.75" hidden="1" outlineLevel="1">
      <c r="A608" s="78" t="s">
        <v>3238</v>
      </c>
      <c r="C608" s="79" t="s">
        <v>3239</v>
      </c>
      <c r="D608" s="79" t="s">
        <v>3240</v>
      </c>
      <c r="E608" s="78">
        <v>0</v>
      </c>
      <c r="F608" s="78">
        <v>0</v>
      </c>
      <c r="G608" s="135">
        <f t="shared" si="110"/>
        <v>0</v>
      </c>
      <c r="H608" s="136">
        <v>0</v>
      </c>
      <c r="I608" s="136">
        <v>0</v>
      </c>
      <c r="J608" s="136">
        <v>0</v>
      </c>
      <c r="K608" s="136">
        <f t="shared" si="111"/>
        <v>0</v>
      </c>
      <c r="L608" s="136">
        <v>0</v>
      </c>
      <c r="M608" s="136">
        <v>0</v>
      </c>
      <c r="N608" s="136">
        <f t="shared" si="112"/>
        <v>0</v>
      </c>
      <c r="O608" s="135">
        <v>0</v>
      </c>
      <c r="P608" s="135">
        <v>0</v>
      </c>
      <c r="Q608" s="135">
        <v>21787</v>
      </c>
      <c r="R608" s="135">
        <v>0</v>
      </c>
      <c r="S608" s="135">
        <f t="shared" si="113"/>
        <v>21787</v>
      </c>
      <c r="T608" s="135">
        <f t="shared" si="114"/>
        <v>21787</v>
      </c>
      <c r="U608" s="78">
        <v>0</v>
      </c>
      <c r="V608" s="78">
        <f t="shared" si="115"/>
        <v>21787</v>
      </c>
      <c r="W608" s="79">
        <v>0</v>
      </c>
      <c r="X608" s="78">
        <f t="shared" si="116"/>
        <v>21787</v>
      </c>
    </row>
    <row r="609" spans="1:24" ht="12.75" hidden="1" outlineLevel="1">
      <c r="A609" s="78" t="s">
        <v>3241</v>
      </c>
      <c r="C609" s="79" t="s">
        <v>3242</v>
      </c>
      <c r="D609" s="79" t="s">
        <v>3243</v>
      </c>
      <c r="E609" s="78">
        <v>0</v>
      </c>
      <c r="F609" s="78">
        <v>0</v>
      </c>
      <c r="G609" s="135">
        <f t="shared" si="110"/>
        <v>0</v>
      </c>
      <c r="H609" s="136">
        <v>0</v>
      </c>
      <c r="I609" s="136">
        <v>0</v>
      </c>
      <c r="J609" s="136">
        <v>0</v>
      </c>
      <c r="K609" s="136">
        <f t="shared" si="111"/>
        <v>0</v>
      </c>
      <c r="L609" s="136">
        <v>0</v>
      </c>
      <c r="M609" s="136">
        <v>0</v>
      </c>
      <c r="N609" s="136">
        <f t="shared" si="112"/>
        <v>0</v>
      </c>
      <c r="O609" s="135">
        <v>0</v>
      </c>
      <c r="P609" s="135">
        <v>0</v>
      </c>
      <c r="Q609" s="135">
        <v>-85493.82</v>
      </c>
      <c r="R609" s="135">
        <v>0</v>
      </c>
      <c r="S609" s="135">
        <f t="shared" si="113"/>
        <v>-85493.82</v>
      </c>
      <c r="T609" s="135">
        <f t="shared" si="114"/>
        <v>-85493.82</v>
      </c>
      <c r="U609" s="78">
        <v>0</v>
      </c>
      <c r="V609" s="78">
        <f t="shared" si="115"/>
        <v>-85493.82</v>
      </c>
      <c r="W609" s="79">
        <v>0</v>
      </c>
      <c r="X609" s="78">
        <f t="shared" si="116"/>
        <v>-85493.82</v>
      </c>
    </row>
    <row r="610" spans="1:24" ht="12.75" hidden="1" outlineLevel="1">
      <c r="A610" s="78" t="s">
        <v>3244</v>
      </c>
      <c r="C610" s="79" t="s">
        <v>3245</v>
      </c>
      <c r="D610" s="79" t="s">
        <v>3246</v>
      </c>
      <c r="E610" s="78">
        <v>0</v>
      </c>
      <c r="F610" s="78">
        <v>0</v>
      </c>
      <c r="G610" s="135">
        <f t="shared" si="110"/>
        <v>0</v>
      </c>
      <c r="H610" s="136">
        <v>0</v>
      </c>
      <c r="I610" s="136">
        <v>0</v>
      </c>
      <c r="J610" s="136">
        <v>0</v>
      </c>
      <c r="K610" s="136">
        <f t="shared" si="111"/>
        <v>0</v>
      </c>
      <c r="L610" s="136">
        <v>0</v>
      </c>
      <c r="M610" s="136">
        <v>0</v>
      </c>
      <c r="N610" s="136">
        <f t="shared" si="112"/>
        <v>0</v>
      </c>
      <c r="O610" s="135">
        <v>0</v>
      </c>
      <c r="P610" s="135">
        <v>0</v>
      </c>
      <c r="Q610" s="135">
        <v>-225621.97</v>
      </c>
      <c r="R610" s="135">
        <v>0</v>
      </c>
      <c r="S610" s="135">
        <f t="shared" si="113"/>
        <v>-225621.97</v>
      </c>
      <c r="T610" s="135">
        <f t="shared" si="114"/>
        <v>-225621.97</v>
      </c>
      <c r="U610" s="78">
        <v>0</v>
      </c>
      <c r="V610" s="78">
        <f t="shared" si="115"/>
        <v>-225621.97</v>
      </c>
      <c r="W610" s="79">
        <v>0</v>
      </c>
      <c r="X610" s="78">
        <f t="shared" si="116"/>
        <v>-225621.97</v>
      </c>
    </row>
    <row r="611" spans="1:24" ht="12.75" hidden="1" outlineLevel="1">
      <c r="A611" s="78" t="s">
        <v>3247</v>
      </c>
      <c r="C611" s="79" t="s">
        <v>3248</v>
      </c>
      <c r="D611" s="79" t="s">
        <v>3249</v>
      </c>
      <c r="E611" s="78">
        <v>0</v>
      </c>
      <c r="F611" s="78">
        <v>0</v>
      </c>
      <c r="G611" s="135">
        <f t="shared" si="110"/>
        <v>0</v>
      </c>
      <c r="H611" s="136">
        <v>0</v>
      </c>
      <c r="I611" s="136">
        <v>0</v>
      </c>
      <c r="J611" s="136">
        <v>0</v>
      </c>
      <c r="K611" s="136">
        <f t="shared" si="111"/>
        <v>0</v>
      </c>
      <c r="L611" s="136">
        <v>0</v>
      </c>
      <c r="M611" s="136">
        <v>0</v>
      </c>
      <c r="N611" s="136">
        <f t="shared" si="112"/>
        <v>0</v>
      </c>
      <c r="O611" s="135">
        <v>0</v>
      </c>
      <c r="P611" s="135">
        <v>0</v>
      </c>
      <c r="Q611" s="135">
        <v>-481295.99</v>
      </c>
      <c r="R611" s="135">
        <v>0</v>
      </c>
      <c r="S611" s="135">
        <f t="shared" si="113"/>
        <v>-481295.99</v>
      </c>
      <c r="T611" s="135">
        <f t="shared" si="114"/>
        <v>-481295.99</v>
      </c>
      <c r="U611" s="78">
        <v>0</v>
      </c>
      <c r="V611" s="78">
        <f t="shared" si="115"/>
        <v>-481295.99</v>
      </c>
      <c r="W611" s="79">
        <v>0</v>
      </c>
      <c r="X611" s="78">
        <f t="shared" si="116"/>
        <v>-481295.99</v>
      </c>
    </row>
    <row r="612" spans="1:24" ht="12.75" hidden="1" outlineLevel="1">
      <c r="A612" s="78" t="s">
        <v>3250</v>
      </c>
      <c r="C612" s="79" t="s">
        <v>3251</v>
      </c>
      <c r="D612" s="79" t="s">
        <v>3252</v>
      </c>
      <c r="E612" s="78">
        <v>0</v>
      </c>
      <c r="F612" s="78">
        <v>0</v>
      </c>
      <c r="G612" s="135">
        <f t="shared" si="110"/>
        <v>0</v>
      </c>
      <c r="H612" s="136">
        <v>0</v>
      </c>
      <c r="I612" s="136">
        <v>0</v>
      </c>
      <c r="J612" s="136">
        <v>0</v>
      </c>
      <c r="K612" s="136">
        <f t="shared" si="111"/>
        <v>0</v>
      </c>
      <c r="L612" s="136">
        <v>0</v>
      </c>
      <c r="M612" s="136">
        <v>0</v>
      </c>
      <c r="N612" s="136">
        <f t="shared" si="112"/>
        <v>0</v>
      </c>
      <c r="O612" s="135">
        <v>0</v>
      </c>
      <c r="P612" s="135">
        <v>15147054.11</v>
      </c>
      <c r="Q612" s="135">
        <v>0</v>
      </c>
      <c r="R612" s="135">
        <v>-15147054.11</v>
      </c>
      <c r="S612" s="135">
        <f t="shared" si="113"/>
        <v>0</v>
      </c>
      <c r="T612" s="135">
        <f t="shared" si="114"/>
        <v>0</v>
      </c>
      <c r="U612" s="78">
        <v>0</v>
      </c>
      <c r="V612" s="78">
        <f t="shared" si="115"/>
        <v>0</v>
      </c>
      <c r="W612" s="79">
        <v>0</v>
      </c>
      <c r="X612" s="78">
        <f t="shared" si="116"/>
        <v>0</v>
      </c>
    </row>
    <row r="613" spans="1:25" ht="12.75" collapsed="1">
      <c r="A613" s="124" t="s">
        <v>3253</v>
      </c>
      <c r="B613" s="125"/>
      <c r="C613" s="124" t="s">
        <v>3254</v>
      </c>
      <c r="D613" s="126"/>
      <c r="E613" s="98">
        <v>0</v>
      </c>
      <c r="F613" s="98">
        <v>471000</v>
      </c>
      <c r="G613" s="129">
        <f t="shared" si="110"/>
        <v>471000</v>
      </c>
      <c r="H613" s="129">
        <v>0</v>
      </c>
      <c r="I613" s="129">
        <v>0</v>
      </c>
      <c r="J613" s="129">
        <v>0</v>
      </c>
      <c r="K613" s="129">
        <f t="shared" si="111"/>
        <v>0</v>
      </c>
      <c r="L613" s="129">
        <v>0</v>
      </c>
      <c r="M613" s="129">
        <v>0</v>
      </c>
      <c r="N613" s="129">
        <f t="shared" si="112"/>
        <v>0</v>
      </c>
      <c r="O613" s="129">
        <v>0</v>
      </c>
      <c r="P613" s="129">
        <v>15735610.11</v>
      </c>
      <c r="Q613" s="129">
        <v>-31729735.619999997</v>
      </c>
      <c r="R613" s="129">
        <v>-4944587.12</v>
      </c>
      <c r="S613" s="129">
        <f t="shared" si="113"/>
        <v>-20938712.63</v>
      </c>
      <c r="T613" s="129">
        <f t="shared" si="114"/>
        <v>-20467712.63</v>
      </c>
      <c r="U613" s="98">
        <v>0</v>
      </c>
      <c r="V613" s="98">
        <f t="shared" si="115"/>
        <v>-20467712.63</v>
      </c>
      <c r="W613" s="98">
        <v>0</v>
      </c>
      <c r="X613" s="98">
        <f t="shared" si="116"/>
        <v>-20467712.63</v>
      </c>
      <c r="Y613" s="124"/>
    </row>
    <row r="614" spans="1:24" ht="12.75" hidden="1" outlineLevel="1">
      <c r="A614" s="78" t="s">
        <v>3255</v>
      </c>
      <c r="C614" s="79" t="s">
        <v>3256</v>
      </c>
      <c r="D614" s="79" t="s">
        <v>3257</v>
      </c>
      <c r="E614" s="78">
        <v>0</v>
      </c>
      <c r="F614" s="78">
        <v>0</v>
      </c>
      <c r="G614" s="135">
        <f t="shared" si="110"/>
        <v>0</v>
      </c>
      <c r="H614" s="136">
        <v>0</v>
      </c>
      <c r="I614" s="136">
        <v>0</v>
      </c>
      <c r="J614" s="136">
        <v>0</v>
      </c>
      <c r="K614" s="136">
        <f t="shared" si="111"/>
        <v>0</v>
      </c>
      <c r="L614" s="136">
        <v>0</v>
      </c>
      <c r="M614" s="136">
        <v>0</v>
      </c>
      <c r="N614" s="136">
        <f t="shared" si="112"/>
        <v>0</v>
      </c>
      <c r="O614" s="135">
        <v>0</v>
      </c>
      <c r="P614" s="135">
        <v>0</v>
      </c>
      <c r="Q614" s="135">
        <v>0</v>
      </c>
      <c r="R614" s="135">
        <v>0</v>
      </c>
      <c r="S614" s="135">
        <f t="shared" si="113"/>
        <v>0</v>
      </c>
      <c r="T614" s="135">
        <f t="shared" si="114"/>
        <v>0</v>
      </c>
      <c r="U614" s="78">
        <v>17961404.73</v>
      </c>
      <c r="V614" s="78">
        <f t="shared" si="115"/>
        <v>17961404.73</v>
      </c>
      <c r="W614" s="79">
        <v>0</v>
      </c>
      <c r="X614" s="78">
        <f t="shared" si="116"/>
        <v>17961404.73</v>
      </c>
    </row>
    <row r="615" spans="1:24" ht="12.75" hidden="1" outlineLevel="1">
      <c r="A615" s="78" t="s">
        <v>3258</v>
      </c>
      <c r="C615" s="79" t="s">
        <v>3259</v>
      </c>
      <c r="D615" s="79" t="s">
        <v>3260</v>
      </c>
      <c r="E615" s="78">
        <v>0</v>
      </c>
      <c r="F615" s="78">
        <v>0</v>
      </c>
      <c r="G615" s="135">
        <f t="shared" si="110"/>
        <v>0</v>
      </c>
      <c r="H615" s="136">
        <v>0</v>
      </c>
      <c r="I615" s="136">
        <v>0</v>
      </c>
      <c r="J615" s="136">
        <v>0</v>
      </c>
      <c r="K615" s="136">
        <f t="shared" si="111"/>
        <v>0</v>
      </c>
      <c r="L615" s="136">
        <v>0</v>
      </c>
      <c r="M615" s="136">
        <v>0</v>
      </c>
      <c r="N615" s="136">
        <f t="shared" si="112"/>
        <v>0</v>
      </c>
      <c r="O615" s="135">
        <v>0</v>
      </c>
      <c r="P615" s="135">
        <v>0</v>
      </c>
      <c r="Q615" s="135">
        <v>0</v>
      </c>
      <c r="R615" s="135">
        <v>0</v>
      </c>
      <c r="S615" s="135">
        <f t="shared" si="113"/>
        <v>0</v>
      </c>
      <c r="T615" s="135">
        <f t="shared" si="114"/>
        <v>0</v>
      </c>
      <c r="U615" s="78">
        <v>-110283959.88</v>
      </c>
      <c r="V615" s="78">
        <f t="shared" si="115"/>
        <v>-110283959.88</v>
      </c>
      <c r="W615" s="79">
        <v>-9203.37</v>
      </c>
      <c r="X615" s="78">
        <f t="shared" si="116"/>
        <v>-110293163.25</v>
      </c>
    </row>
    <row r="616" spans="1:25" ht="12.75" collapsed="1">
      <c r="A616" s="124" t="s">
        <v>3261</v>
      </c>
      <c r="B616" s="125"/>
      <c r="C616" s="124" t="s">
        <v>3262</v>
      </c>
      <c r="D616" s="126"/>
      <c r="E616" s="98">
        <v>0</v>
      </c>
      <c r="F616" s="98">
        <v>0</v>
      </c>
      <c r="G616" s="129">
        <f t="shared" si="110"/>
        <v>0</v>
      </c>
      <c r="H616" s="129">
        <v>0</v>
      </c>
      <c r="I616" s="129">
        <v>0</v>
      </c>
      <c r="J616" s="129">
        <v>0</v>
      </c>
      <c r="K616" s="129">
        <f t="shared" si="111"/>
        <v>0</v>
      </c>
      <c r="L616" s="129">
        <v>0</v>
      </c>
      <c r="M616" s="129">
        <v>0</v>
      </c>
      <c r="N616" s="129">
        <f t="shared" si="112"/>
        <v>0</v>
      </c>
      <c r="O616" s="129">
        <v>0</v>
      </c>
      <c r="P616" s="129">
        <v>0</v>
      </c>
      <c r="Q616" s="129">
        <v>0</v>
      </c>
      <c r="R616" s="129">
        <v>0</v>
      </c>
      <c r="S616" s="129">
        <f t="shared" si="113"/>
        <v>0</v>
      </c>
      <c r="T616" s="129">
        <f t="shared" si="114"/>
        <v>0</v>
      </c>
      <c r="U616" s="98">
        <v>-92322555.14999999</v>
      </c>
      <c r="V616" s="98">
        <f t="shared" si="115"/>
        <v>-92322555.14999999</v>
      </c>
      <c r="W616" s="98">
        <v>-9203.37</v>
      </c>
      <c r="X616" s="98">
        <f t="shared" si="116"/>
        <v>-92331758.52</v>
      </c>
      <c r="Y616" s="124"/>
    </row>
    <row r="617" spans="1:24" ht="12.75" hidden="1" outlineLevel="1">
      <c r="A617" s="78" t="s">
        <v>3263</v>
      </c>
      <c r="C617" s="79" t="s">
        <v>3264</v>
      </c>
      <c r="D617" s="79" t="s">
        <v>3265</v>
      </c>
      <c r="E617" s="78">
        <v>0</v>
      </c>
      <c r="F617" s="78">
        <v>0</v>
      </c>
      <c r="G617" s="135">
        <f t="shared" si="110"/>
        <v>0</v>
      </c>
      <c r="H617" s="136">
        <v>0</v>
      </c>
      <c r="I617" s="136">
        <v>0</v>
      </c>
      <c r="J617" s="136">
        <v>0</v>
      </c>
      <c r="K617" s="136">
        <f t="shared" si="111"/>
        <v>0</v>
      </c>
      <c r="L617" s="136">
        <v>0</v>
      </c>
      <c r="M617" s="136">
        <v>-1171475.68</v>
      </c>
      <c r="N617" s="136">
        <f t="shared" si="112"/>
        <v>-1171475.68</v>
      </c>
      <c r="O617" s="135">
        <v>0</v>
      </c>
      <c r="P617" s="135">
        <v>0</v>
      </c>
      <c r="Q617" s="135">
        <v>0</v>
      </c>
      <c r="R617" s="135">
        <v>0</v>
      </c>
      <c r="S617" s="135">
        <f t="shared" si="113"/>
        <v>0</v>
      </c>
      <c r="T617" s="135">
        <f t="shared" si="114"/>
        <v>-1171475.68</v>
      </c>
      <c r="U617" s="78">
        <v>0</v>
      </c>
      <c r="V617" s="78">
        <f t="shared" si="115"/>
        <v>-1171475.68</v>
      </c>
      <c r="W617" s="79">
        <v>-16090.07</v>
      </c>
      <c r="X617" s="78">
        <f t="shared" si="116"/>
        <v>-1187565.75</v>
      </c>
    </row>
    <row r="618" spans="1:25" ht="12.75" collapsed="1">
      <c r="A618" s="124" t="s">
        <v>3266</v>
      </c>
      <c r="B618" s="125"/>
      <c r="C618" s="124" t="s">
        <v>3267</v>
      </c>
      <c r="D618" s="126"/>
      <c r="E618" s="98">
        <v>0</v>
      </c>
      <c r="F618" s="98">
        <v>0</v>
      </c>
      <c r="G618" s="129">
        <f t="shared" si="110"/>
        <v>0</v>
      </c>
      <c r="H618" s="129">
        <v>0</v>
      </c>
      <c r="I618" s="129">
        <v>0</v>
      </c>
      <c r="J618" s="129">
        <v>0</v>
      </c>
      <c r="K618" s="129">
        <f t="shared" si="111"/>
        <v>0</v>
      </c>
      <c r="L618" s="129">
        <v>0</v>
      </c>
      <c r="M618" s="129">
        <v>-1171475.68</v>
      </c>
      <c r="N618" s="129">
        <f t="shared" si="112"/>
        <v>-1171475.68</v>
      </c>
      <c r="O618" s="129">
        <v>0</v>
      </c>
      <c r="P618" s="129">
        <v>0</v>
      </c>
      <c r="Q618" s="129">
        <v>0</v>
      </c>
      <c r="R618" s="129">
        <v>0</v>
      </c>
      <c r="S618" s="129">
        <f t="shared" si="113"/>
        <v>0</v>
      </c>
      <c r="T618" s="129">
        <f t="shared" si="114"/>
        <v>-1171475.68</v>
      </c>
      <c r="U618" s="98">
        <v>0</v>
      </c>
      <c r="V618" s="98">
        <f t="shared" si="115"/>
        <v>-1171475.68</v>
      </c>
      <c r="W618" s="98">
        <v>-16090.07</v>
      </c>
      <c r="X618" s="98">
        <f t="shared" si="116"/>
        <v>-1187565.75</v>
      </c>
      <c r="Y618" s="124"/>
    </row>
    <row r="619" spans="2:24" ht="12.75">
      <c r="B619" s="125"/>
      <c r="C619" s="124"/>
      <c r="D619" s="126"/>
      <c r="E619" s="98"/>
      <c r="F619" s="98"/>
      <c r="G619" s="129"/>
      <c r="H619" s="129"/>
      <c r="I619" s="129"/>
      <c r="J619" s="129"/>
      <c r="K619" s="129"/>
      <c r="L619" s="129"/>
      <c r="M619" s="129"/>
      <c r="N619" s="129"/>
      <c r="O619" s="129"/>
      <c r="P619" s="129"/>
      <c r="Q619" s="129"/>
      <c r="R619" s="129"/>
      <c r="S619" s="129"/>
      <c r="T619" s="129"/>
      <c r="U619" s="98"/>
      <c r="V619" s="98"/>
      <c r="W619" s="98"/>
      <c r="X619" s="98"/>
    </row>
    <row r="620" spans="1:25" s="138" customFormat="1" ht="15.75">
      <c r="A620" s="130"/>
      <c r="B620" s="131"/>
      <c r="C620" s="132" t="s">
        <v>3268</v>
      </c>
      <c r="D620" s="133"/>
      <c r="E620" s="46"/>
      <c r="F620" s="46"/>
      <c r="G620" s="134"/>
      <c r="H620" s="134"/>
      <c r="I620" s="134"/>
      <c r="J620" s="134"/>
      <c r="K620" s="134"/>
      <c r="L620" s="134"/>
      <c r="M620" s="134"/>
      <c r="N620" s="134"/>
      <c r="O620" s="134"/>
      <c r="P620" s="134"/>
      <c r="Q620" s="134"/>
      <c r="R620" s="134"/>
      <c r="S620" s="134"/>
      <c r="T620" s="134"/>
      <c r="U620" s="46"/>
      <c r="V620" s="46"/>
      <c r="W620" s="46"/>
      <c r="X620" s="46"/>
      <c r="Y620" s="130"/>
    </row>
    <row r="621" spans="1:25" s="138" customFormat="1" ht="15.75">
      <c r="A621" s="130"/>
      <c r="B621" s="131"/>
      <c r="C621" s="132" t="s">
        <v>3269</v>
      </c>
      <c r="D621" s="133"/>
      <c r="E621" s="46">
        <f aca="true" t="shared" si="117" ref="E621:X621">E618+E613+E604+E603+E584+E616</f>
        <v>-245715.94</v>
      </c>
      <c r="F621" s="46">
        <f t="shared" si="117"/>
        <v>50943951.510000005</v>
      </c>
      <c r="G621" s="134">
        <f t="shared" si="117"/>
        <v>50698235.57</v>
      </c>
      <c r="H621" s="134">
        <f t="shared" si="117"/>
        <v>67371437.41</v>
      </c>
      <c r="I621" s="134">
        <f t="shared" si="117"/>
        <v>82852.51</v>
      </c>
      <c r="J621" s="134">
        <f t="shared" si="117"/>
        <v>1393083.57</v>
      </c>
      <c r="K621" s="134">
        <f t="shared" si="117"/>
        <v>1475936.08</v>
      </c>
      <c r="L621" s="134">
        <f t="shared" si="117"/>
        <v>2183264.36</v>
      </c>
      <c r="M621" s="134">
        <f t="shared" si="117"/>
        <v>-617823.9100000022</v>
      </c>
      <c r="N621" s="134">
        <f t="shared" si="117"/>
        <v>1565440.4499999976</v>
      </c>
      <c r="O621" s="134">
        <f t="shared" si="117"/>
        <v>5956028.02</v>
      </c>
      <c r="P621" s="134">
        <f t="shared" si="117"/>
        <v>16988544.06</v>
      </c>
      <c r="Q621" s="134">
        <f t="shared" si="117"/>
        <v>-30543520.099999998</v>
      </c>
      <c r="R621" s="134">
        <f t="shared" si="117"/>
        <v>-4944587.12</v>
      </c>
      <c r="S621" s="134">
        <f t="shared" si="117"/>
        <v>-12543535.139999999</v>
      </c>
      <c r="T621" s="134">
        <f t="shared" si="117"/>
        <v>108567514.36999997</v>
      </c>
      <c r="U621" s="46">
        <f t="shared" si="117"/>
        <v>-16743300.87999998</v>
      </c>
      <c r="V621" s="46">
        <f t="shared" si="117"/>
        <v>91824213.49000002</v>
      </c>
      <c r="W621" s="46">
        <f t="shared" si="117"/>
        <v>4309175.05</v>
      </c>
      <c r="X621" s="46">
        <f t="shared" si="117"/>
        <v>96133388.54</v>
      </c>
      <c r="Y621" s="130"/>
    </row>
    <row r="622" spans="2:24" ht="12.75">
      <c r="B622" s="125"/>
      <c r="C622" s="124"/>
      <c r="D622" s="126"/>
      <c r="E622" s="98"/>
      <c r="F622" s="98"/>
      <c r="G622" s="129"/>
      <c r="H622" s="129"/>
      <c r="I622" s="129"/>
      <c r="J622" s="129"/>
      <c r="K622" s="129"/>
      <c r="L622" s="129"/>
      <c r="M622" s="129"/>
      <c r="N622" s="129"/>
      <c r="O622" s="129"/>
      <c r="P622" s="129"/>
      <c r="Q622" s="129"/>
      <c r="R622" s="129"/>
      <c r="S622" s="129"/>
      <c r="T622" s="129"/>
      <c r="U622" s="98"/>
      <c r="V622" s="98"/>
      <c r="W622" s="98"/>
      <c r="X622" s="98"/>
    </row>
    <row r="623" spans="1:25" s="139" customFormat="1" ht="15.75" hidden="1">
      <c r="A623" s="130"/>
      <c r="B623" s="131"/>
      <c r="C623" s="132" t="s">
        <v>3270</v>
      </c>
      <c r="D623" s="133"/>
      <c r="E623" s="46">
        <f aca="true" t="shared" si="118" ref="E623:X623">E578+E621</f>
        <v>-516263.83999999997</v>
      </c>
      <c r="F623" s="46">
        <f t="shared" si="118"/>
        <v>155712782.06000042</v>
      </c>
      <c r="G623" s="134">
        <f t="shared" si="118"/>
        <v>155196518.22000033</v>
      </c>
      <c r="H623" s="134">
        <f t="shared" si="118"/>
        <v>10013203.77000001</v>
      </c>
      <c r="I623" s="134">
        <f t="shared" si="118"/>
        <v>246584.34000000003</v>
      </c>
      <c r="J623" s="134">
        <f t="shared" si="118"/>
        <v>3159196.45</v>
      </c>
      <c r="K623" s="134">
        <f t="shared" si="118"/>
        <v>3405780.79</v>
      </c>
      <c r="L623" s="134">
        <f t="shared" si="118"/>
        <v>2400796.8899999997</v>
      </c>
      <c r="M623" s="134">
        <f t="shared" si="118"/>
        <v>-556378.1800000023</v>
      </c>
      <c r="N623" s="134">
        <f t="shared" si="118"/>
        <v>1844418.7099999976</v>
      </c>
      <c r="O623" s="134">
        <f t="shared" si="118"/>
        <v>-74019151.37999998</v>
      </c>
      <c r="P623" s="134">
        <f t="shared" si="118"/>
        <v>-54608989.64</v>
      </c>
      <c r="Q623" s="134">
        <f t="shared" si="118"/>
        <v>-31045987.319999997</v>
      </c>
      <c r="R623" s="134">
        <f t="shared" si="118"/>
        <v>99368274.17000003</v>
      </c>
      <c r="S623" s="134">
        <f t="shared" si="118"/>
        <v>-60305854.16999997</v>
      </c>
      <c r="T623" s="134">
        <f t="shared" si="118"/>
        <v>110154067.32000038</v>
      </c>
      <c r="U623" s="46">
        <f t="shared" si="118"/>
        <v>-26333171.049999982</v>
      </c>
      <c r="V623" s="46">
        <f t="shared" si="118"/>
        <v>83820896.27000035</v>
      </c>
      <c r="W623" s="46">
        <f t="shared" si="118"/>
        <v>-13451232.350000005</v>
      </c>
      <c r="X623" s="46">
        <f t="shared" si="118"/>
        <v>70369663.92</v>
      </c>
      <c r="Y623" s="130"/>
    </row>
    <row r="624" spans="2:24" ht="12.75" hidden="1">
      <c r="B624" s="125"/>
      <c r="C624" s="124"/>
      <c r="D624" s="126"/>
      <c r="E624" s="98"/>
      <c r="F624" s="98"/>
      <c r="G624" s="129"/>
      <c r="H624" s="129"/>
      <c r="I624" s="129"/>
      <c r="J624" s="129"/>
      <c r="K624" s="129"/>
      <c r="L624" s="129"/>
      <c r="M624" s="129"/>
      <c r="N624" s="129"/>
      <c r="O624" s="129"/>
      <c r="P624" s="129"/>
      <c r="Q624" s="129"/>
      <c r="R624" s="129"/>
      <c r="S624" s="129"/>
      <c r="T624" s="129"/>
      <c r="U624" s="98"/>
      <c r="V624" s="98"/>
      <c r="W624" s="98"/>
      <c r="X624" s="98"/>
    </row>
    <row r="625" spans="1:25" ht="12.75">
      <c r="A625" s="124"/>
      <c r="B625" s="125"/>
      <c r="C625" s="124" t="s">
        <v>3271</v>
      </c>
      <c r="D625" s="126"/>
      <c r="E625" s="98">
        <v>0</v>
      </c>
      <c r="F625" s="98">
        <v>0</v>
      </c>
      <c r="G625" s="129">
        <f>E625+F625</f>
        <v>0</v>
      </c>
      <c r="H625" s="129">
        <v>0</v>
      </c>
      <c r="I625" s="129">
        <v>0</v>
      </c>
      <c r="J625" s="129">
        <v>0</v>
      </c>
      <c r="K625" s="129">
        <f>J625+I625</f>
        <v>0</v>
      </c>
      <c r="L625" s="129">
        <v>0</v>
      </c>
      <c r="M625" s="129">
        <v>0</v>
      </c>
      <c r="N625" s="129">
        <f>L625+M625</f>
        <v>0</v>
      </c>
      <c r="O625" s="129">
        <v>0</v>
      </c>
      <c r="P625" s="129">
        <v>13583806.81</v>
      </c>
      <c r="Q625" s="129">
        <v>0</v>
      </c>
      <c r="R625" s="129">
        <v>0</v>
      </c>
      <c r="S625" s="129">
        <f>O625+P625+Q625+R625</f>
        <v>13583806.81</v>
      </c>
      <c r="T625" s="129">
        <f>G625+H625+K625+N625+S625</f>
        <v>13583806.81</v>
      </c>
      <c r="U625" s="98">
        <v>0</v>
      </c>
      <c r="V625" s="98">
        <f>T625+U625</f>
        <v>13583806.81</v>
      </c>
      <c r="W625" s="98">
        <v>0</v>
      </c>
      <c r="X625" s="98">
        <f>V625+W625</f>
        <v>13583806.81</v>
      </c>
      <c r="Y625" s="124"/>
    </row>
    <row r="626" spans="1:25" ht="12.75">
      <c r="A626" s="124"/>
      <c r="B626" s="125"/>
      <c r="C626" s="124" t="s">
        <v>3272</v>
      </c>
      <c r="D626" s="126"/>
      <c r="E626" s="98">
        <v>0</v>
      </c>
      <c r="F626" s="98">
        <v>0</v>
      </c>
      <c r="G626" s="129">
        <f>E626+F626</f>
        <v>0</v>
      </c>
      <c r="H626" s="129">
        <v>0</v>
      </c>
      <c r="I626" s="129">
        <v>0</v>
      </c>
      <c r="J626" s="129">
        <v>0</v>
      </c>
      <c r="K626" s="129">
        <f>J626+I626</f>
        <v>0</v>
      </c>
      <c r="L626" s="129">
        <v>0</v>
      </c>
      <c r="M626" s="129">
        <v>0</v>
      </c>
      <c r="N626" s="129">
        <f>L626+M626</f>
        <v>0</v>
      </c>
      <c r="O626" s="129">
        <v>9000</v>
      </c>
      <c r="P626" s="129">
        <v>23419779.37</v>
      </c>
      <c r="Q626" s="129">
        <v>0</v>
      </c>
      <c r="R626" s="129">
        <v>6810988.1</v>
      </c>
      <c r="S626" s="129">
        <f>O626+P626+Q626+R626</f>
        <v>30239767.47</v>
      </c>
      <c r="T626" s="129">
        <f>G626+H626+K626+N626+S626</f>
        <v>30239767.47</v>
      </c>
      <c r="U626" s="98">
        <v>0</v>
      </c>
      <c r="V626" s="98">
        <f>T626+U626</f>
        <v>30239767.47</v>
      </c>
      <c r="W626" s="98">
        <v>0</v>
      </c>
      <c r="X626" s="98">
        <f>V626+W626</f>
        <v>30239767.47</v>
      </c>
      <c r="Y626" s="124"/>
    </row>
    <row r="627" spans="1:25" ht="12.75">
      <c r="A627" s="140" t="s">
        <v>754</v>
      </c>
      <c r="B627" s="125"/>
      <c r="C627" s="124" t="s">
        <v>3273</v>
      </c>
      <c r="D627" s="126"/>
      <c r="E627" s="98">
        <v>0</v>
      </c>
      <c r="F627" s="98">
        <v>0</v>
      </c>
      <c r="G627" s="129">
        <f>E627+F627</f>
        <v>0</v>
      </c>
      <c r="H627" s="129">
        <v>0</v>
      </c>
      <c r="I627" s="129">
        <v>0</v>
      </c>
      <c r="J627" s="129">
        <v>0</v>
      </c>
      <c r="K627" s="129">
        <f>J627+I627</f>
        <v>0</v>
      </c>
      <c r="L627" s="129">
        <v>122931.07</v>
      </c>
      <c r="M627" s="129">
        <v>20131188.15</v>
      </c>
      <c r="N627" s="129">
        <f>L627+M627</f>
        <v>20254119.22</v>
      </c>
      <c r="O627" s="129">
        <v>0</v>
      </c>
      <c r="P627" s="129">
        <v>0</v>
      </c>
      <c r="Q627" s="129">
        <v>0</v>
      </c>
      <c r="R627" s="129">
        <v>0</v>
      </c>
      <c r="S627" s="129">
        <f>O627+P627+Q627+R627</f>
        <v>0</v>
      </c>
      <c r="T627" s="129">
        <f>G627+H627+K627+N627+S627</f>
        <v>20254119.22</v>
      </c>
      <c r="U627" s="98">
        <v>0</v>
      </c>
      <c r="V627" s="98">
        <f>T627+U627</f>
        <v>20254119.22</v>
      </c>
      <c r="W627" s="98">
        <v>0</v>
      </c>
      <c r="X627" s="98">
        <f>V627+W627</f>
        <v>20254119.22</v>
      </c>
      <c r="Y627" s="140"/>
    </row>
    <row r="628" spans="1:24" ht="12.75" hidden="1" outlineLevel="1">
      <c r="A628" s="78" t="s">
        <v>3274</v>
      </c>
      <c r="C628" s="79" t="s">
        <v>3275</v>
      </c>
      <c r="D628" s="79" t="s">
        <v>3276</v>
      </c>
      <c r="E628" s="78">
        <v>0</v>
      </c>
      <c r="F628" s="78">
        <v>0</v>
      </c>
      <c r="G628" s="135">
        <f aca="true" t="shared" si="119" ref="G628:G633">E628+F628</f>
        <v>0</v>
      </c>
      <c r="H628" s="136">
        <v>103036.31</v>
      </c>
      <c r="I628" s="136">
        <v>0</v>
      </c>
      <c r="J628" s="136">
        <v>-206</v>
      </c>
      <c r="K628" s="136">
        <f aca="true" t="shared" si="120" ref="K628:K633">J628+I628</f>
        <v>-206</v>
      </c>
      <c r="L628" s="136">
        <v>0</v>
      </c>
      <c r="M628" s="136">
        <v>853335.78</v>
      </c>
      <c r="N628" s="136">
        <f aca="true" t="shared" si="121" ref="N628:N633">L628+M628</f>
        <v>853335.78</v>
      </c>
      <c r="O628" s="135">
        <v>0</v>
      </c>
      <c r="P628" s="135">
        <v>0</v>
      </c>
      <c r="Q628" s="135">
        <v>0</v>
      </c>
      <c r="R628" s="135">
        <v>0</v>
      </c>
      <c r="S628" s="135">
        <f aca="true" t="shared" si="122" ref="S628:S633">O628+P628+Q628+R628</f>
        <v>0</v>
      </c>
      <c r="T628" s="135">
        <f aca="true" t="shared" si="123" ref="T628:T633">G628+H628+K628+N628+S628</f>
        <v>956166.0900000001</v>
      </c>
      <c r="U628" s="78">
        <v>0</v>
      </c>
      <c r="V628" s="78">
        <f aca="true" t="shared" si="124" ref="V628:V633">T628+U628</f>
        <v>956166.0900000001</v>
      </c>
      <c r="W628" s="79">
        <v>0</v>
      </c>
      <c r="X628" s="78">
        <f aca="true" t="shared" si="125" ref="X628:X633">V628+W628</f>
        <v>956166.0900000001</v>
      </c>
    </row>
    <row r="629" spans="1:24" ht="12.75" hidden="1" outlineLevel="1">
      <c r="A629" s="78" t="s">
        <v>3277</v>
      </c>
      <c r="C629" s="79" t="s">
        <v>3278</v>
      </c>
      <c r="D629" s="79" t="s">
        <v>3279</v>
      </c>
      <c r="E629" s="78">
        <v>0</v>
      </c>
      <c r="F629" s="78">
        <v>19716700.22</v>
      </c>
      <c r="G629" s="135">
        <f t="shared" si="119"/>
        <v>19716700.22</v>
      </c>
      <c r="H629" s="136">
        <v>0</v>
      </c>
      <c r="I629" s="136">
        <v>0</v>
      </c>
      <c r="J629" s="136">
        <v>0</v>
      </c>
      <c r="K629" s="136">
        <f t="shared" si="120"/>
        <v>0</v>
      </c>
      <c r="L629" s="136">
        <v>0</v>
      </c>
      <c r="M629" s="136">
        <v>0</v>
      </c>
      <c r="N629" s="136">
        <f t="shared" si="121"/>
        <v>0</v>
      </c>
      <c r="O629" s="135">
        <v>97378.92</v>
      </c>
      <c r="P629" s="135">
        <v>0</v>
      </c>
      <c r="Q629" s="135">
        <v>32862099.09</v>
      </c>
      <c r="R629" s="135">
        <v>0</v>
      </c>
      <c r="S629" s="135">
        <f t="shared" si="122"/>
        <v>32959478.01</v>
      </c>
      <c r="T629" s="135">
        <f t="shared" si="123"/>
        <v>52676178.230000004</v>
      </c>
      <c r="U629" s="78">
        <v>0</v>
      </c>
      <c r="V629" s="78">
        <f t="shared" si="124"/>
        <v>52676178.230000004</v>
      </c>
      <c r="W629" s="79">
        <v>0</v>
      </c>
      <c r="X629" s="78">
        <f t="shared" si="125"/>
        <v>52676178.230000004</v>
      </c>
    </row>
    <row r="630" spans="1:24" ht="12.75" hidden="1" outlineLevel="1">
      <c r="A630" s="78" t="s">
        <v>3280</v>
      </c>
      <c r="C630" s="79" t="s">
        <v>3281</v>
      </c>
      <c r="D630" s="79" t="s">
        <v>3282</v>
      </c>
      <c r="E630" s="78">
        <v>0</v>
      </c>
      <c r="F630" s="78">
        <v>0</v>
      </c>
      <c r="G630" s="135">
        <f t="shared" si="119"/>
        <v>0</v>
      </c>
      <c r="H630" s="136">
        <v>98077.66</v>
      </c>
      <c r="I630" s="136">
        <v>0</v>
      </c>
      <c r="J630" s="136">
        <v>102831.03</v>
      </c>
      <c r="K630" s="136">
        <f t="shared" si="120"/>
        <v>102831.03</v>
      </c>
      <c r="L630" s="136">
        <v>0</v>
      </c>
      <c r="M630" s="136">
        <v>0</v>
      </c>
      <c r="N630" s="136">
        <f t="shared" si="121"/>
        <v>0</v>
      </c>
      <c r="O630" s="135">
        <v>0</v>
      </c>
      <c r="P630" s="135">
        <v>0</v>
      </c>
      <c r="Q630" s="135">
        <v>0</v>
      </c>
      <c r="R630" s="135">
        <v>0</v>
      </c>
      <c r="S630" s="135">
        <f t="shared" si="122"/>
        <v>0</v>
      </c>
      <c r="T630" s="135">
        <f t="shared" si="123"/>
        <v>200908.69</v>
      </c>
      <c r="U630" s="78">
        <v>0</v>
      </c>
      <c r="V630" s="78">
        <f t="shared" si="124"/>
        <v>200908.69</v>
      </c>
      <c r="W630" s="79">
        <v>0</v>
      </c>
      <c r="X630" s="78">
        <f t="shared" si="125"/>
        <v>200908.69</v>
      </c>
    </row>
    <row r="631" spans="1:24" ht="12.75" hidden="1" outlineLevel="1">
      <c r="A631" s="78" t="s">
        <v>3283</v>
      </c>
      <c r="C631" s="79" t="s">
        <v>3284</v>
      </c>
      <c r="D631" s="79" t="s">
        <v>3285</v>
      </c>
      <c r="E631" s="78">
        <v>0</v>
      </c>
      <c r="F631" s="78">
        <v>-2294</v>
      </c>
      <c r="G631" s="135">
        <f t="shared" si="119"/>
        <v>-2294</v>
      </c>
      <c r="H631" s="136">
        <v>-49381.38</v>
      </c>
      <c r="I631" s="136">
        <v>0</v>
      </c>
      <c r="J631" s="136">
        <v>-457948.32</v>
      </c>
      <c r="K631" s="136">
        <f t="shared" si="120"/>
        <v>-457948.32</v>
      </c>
      <c r="L631" s="136">
        <v>-250000</v>
      </c>
      <c r="M631" s="136">
        <v>-196542.39</v>
      </c>
      <c r="N631" s="136">
        <f t="shared" si="121"/>
        <v>-446542.39</v>
      </c>
      <c r="O631" s="135">
        <v>0</v>
      </c>
      <c r="P631" s="135">
        <v>0</v>
      </c>
      <c r="Q631" s="135">
        <v>0</v>
      </c>
      <c r="R631" s="135">
        <v>0</v>
      </c>
      <c r="S631" s="135">
        <f t="shared" si="122"/>
        <v>0</v>
      </c>
      <c r="T631" s="135">
        <f t="shared" si="123"/>
        <v>-956166.0900000001</v>
      </c>
      <c r="U631" s="78">
        <v>0</v>
      </c>
      <c r="V631" s="78">
        <f t="shared" si="124"/>
        <v>-956166.0900000001</v>
      </c>
      <c r="W631" s="79">
        <v>0</v>
      </c>
      <c r="X631" s="78">
        <f t="shared" si="125"/>
        <v>-956166.0900000001</v>
      </c>
    </row>
    <row r="632" spans="1:24" ht="12.75" hidden="1" outlineLevel="1">
      <c r="A632" s="78" t="s">
        <v>3286</v>
      </c>
      <c r="C632" s="79" t="s">
        <v>3287</v>
      </c>
      <c r="D632" s="79" t="s">
        <v>3288</v>
      </c>
      <c r="E632" s="78">
        <v>0</v>
      </c>
      <c r="F632" s="78">
        <v>-51329440.5</v>
      </c>
      <c r="G632" s="135">
        <f t="shared" si="119"/>
        <v>-51329440.5</v>
      </c>
      <c r="H632" s="136">
        <v>0</v>
      </c>
      <c r="I632" s="136">
        <v>0</v>
      </c>
      <c r="J632" s="136">
        <v>0</v>
      </c>
      <c r="K632" s="136">
        <f t="shared" si="120"/>
        <v>0</v>
      </c>
      <c r="L632" s="136">
        <v>0</v>
      </c>
      <c r="M632" s="136">
        <v>0</v>
      </c>
      <c r="N632" s="136">
        <f t="shared" si="121"/>
        <v>0</v>
      </c>
      <c r="O632" s="135">
        <v>-665873.38</v>
      </c>
      <c r="P632" s="135">
        <v>0</v>
      </c>
      <c r="Q632" s="135">
        <v>-680864.4</v>
      </c>
      <c r="R632" s="135">
        <v>0</v>
      </c>
      <c r="S632" s="135">
        <f t="shared" si="122"/>
        <v>-1346737.78</v>
      </c>
      <c r="T632" s="135">
        <f t="shared" si="123"/>
        <v>-52676178.28</v>
      </c>
      <c r="U632" s="78">
        <v>0</v>
      </c>
      <c r="V632" s="78">
        <f t="shared" si="124"/>
        <v>-52676178.28</v>
      </c>
      <c r="W632" s="79">
        <v>0</v>
      </c>
      <c r="X632" s="78">
        <f t="shared" si="125"/>
        <v>-52676178.28</v>
      </c>
    </row>
    <row r="633" spans="1:24" ht="12.75" hidden="1" outlineLevel="1">
      <c r="A633" s="78" t="s">
        <v>3289</v>
      </c>
      <c r="C633" s="79" t="s">
        <v>3290</v>
      </c>
      <c r="D633" s="79" t="s">
        <v>3291</v>
      </c>
      <c r="E633" s="78">
        <v>0</v>
      </c>
      <c r="F633" s="78">
        <v>-102831.03</v>
      </c>
      <c r="G633" s="135">
        <f t="shared" si="119"/>
        <v>-102831.03</v>
      </c>
      <c r="H633" s="136">
        <v>0</v>
      </c>
      <c r="I633" s="136">
        <v>0</v>
      </c>
      <c r="J633" s="136">
        <v>-23030.57</v>
      </c>
      <c r="K633" s="136">
        <f t="shared" si="120"/>
        <v>-23030.57</v>
      </c>
      <c r="L633" s="136">
        <v>0</v>
      </c>
      <c r="M633" s="136">
        <v>-75047.09</v>
      </c>
      <c r="N633" s="136">
        <f t="shared" si="121"/>
        <v>-75047.09</v>
      </c>
      <c r="O633" s="135">
        <v>0</v>
      </c>
      <c r="P633" s="135">
        <v>0</v>
      </c>
      <c r="Q633" s="135">
        <v>0</v>
      </c>
      <c r="R633" s="135">
        <v>0</v>
      </c>
      <c r="S633" s="135">
        <f t="shared" si="122"/>
        <v>0</v>
      </c>
      <c r="T633" s="135">
        <f t="shared" si="123"/>
        <v>-200908.69</v>
      </c>
      <c r="U633" s="78">
        <v>0</v>
      </c>
      <c r="V633" s="78">
        <f t="shared" si="124"/>
        <v>-200908.69</v>
      </c>
      <c r="W633" s="79">
        <v>0</v>
      </c>
      <c r="X633" s="78">
        <f t="shared" si="125"/>
        <v>-200908.69</v>
      </c>
    </row>
    <row r="634" spans="2:20" ht="12.75" hidden="1" outlineLevel="1">
      <c r="B634" s="125"/>
      <c r="C634" s="124"/>
      <c r="D634" s="126"/>
      <c r="E634" s="98"/>
      <c r="F634" s="98"/>
      <c r="G634" s="129"/>
      <c r="H634" s="129"/>
      <c r="I634" s="129"/>
      <c r="J634" s="129"/>
      <c r="K634" s="129"/>
      <c r="L634" s="129"/>
      <c r="M634" s="129"/>
      <c r="N634" s="129"/>
      <c r="O634" s="129"/>
      <c r="P634" s="129"/>
      <c r="Q634" s="129"/>
      <c r="R634" s="129"/>
      <c r="S634" s="129"/>
      <c r="T634" s="129"/>
    </row>
    <row r="635" spans="1:25" s="138" customFormat="1" ht="12.75" hidden="1" outlineLevel="1">
      <c r="A635" s="141"/>
      <c r="B635" s="131"/>
      <c r="C635" s="133" t="s">
        <v>3292</v>
      </c>
      <c r="D635" s="46"/>
      <c r="E635" s="46"/>
      <c r="F635" s="46"/>
      <c r="G635" s="134">
        <f>G621+G625+G626+G627</f>
        <v>50698235.57</v>
      </c>
      <c r="H635" s="134">
        <f aca="true" t="shared" si="126" ref="H635:T635">H621+H625+H626+H627</f>
        <v>67371437.41</v>
      </c>
      <c r="I635" s="134">
        <f t="shared" si="126"/>
        <v>82852.51</v>
      </c>
      <c r="J635" s="134">
        <f t="shared" si="126"/>
        <v>1393083.57</v>
      </c>
      <c r="K635" s="134">
        <f t="shared" si="126"/>
        <v>1475936.08</v>
      </c>
      <c r="L635" s="134">
        <f t="shared" si="126"/>
        <v>2306195.4299999997</v>
      </c>
      <c r="M635" s="134">
        <f t="shared" si="126"/>
        <v>19513364.239999995</v>
      </c>
      <c r="N635" s="134">
        <f t="shared" si="126"/>
        <v>21819559.669999998</v>
      </c>
      <c r="O635" s="134">
        <f t="shared" si="126"/>
        <v>5965028.02</v>
      </c>
      <c r="P635" s="134">
        <f t="shared" si="126"/>
        <v>53992130.239999995</v>
      </c>
      <c r="Q635" s="134">
        <f t="shared" si="126"/>
        <v>-30543520.099999998</v>
      </c>
      <c r="R635" s="134">
        <f t="shared" si="126"/>
        <v>1866400.9799999995</v>
      </c>
      <c r="S635" s="134">
        <f t="shared" si="126"/>
        <v>31280039.14</v>
      </c>
      <c r="T635" s="134">
        <f t="shared" si="126"/>
        <v>172645207.86999997</v>
      </c>
      <c r="U635" s="141"/>
      <c r="V635" s="141"/>
      <c r="W635" s="105"/>
      <c r="X635" s="141"/>
      <c r="Y635" s="141"/>
    </row>
    <row r="636" spans="2:20" ht="12.75" hidden="1" outlineLevel="1">
      <c r="B636" s="125"/>
      <c r="C636" s="124"/>
      <c r="D636" s="126"/>
      <c r="E636" s="98"/>
      <c r="F636" s="98"/>
      <c r="G636" s="129"/>
      <c r="H636" s="129"/>
      <c r="I636" s="129"/>
      <c r="J636" s="129"/>
      <c r="K636" s="129"/>
      <c r="L636" s="129"/>
      <c r="M636" s="129"/>
      <c r="N636" s="129"/>
      <c r="O636" s="129"/>
      <c r="P636" s="129"/>
      <c r="Q636" s="129"/>
      <c r="R636" s="129"/>
      <c r="S636" s="129"/>
      <c r="T636" s="129"/>
    </row>
    <row r="637" spans="1:25" ht="12.75" collapsed="1">
      <c r="A637" s="124" t="s">
        <v>3293</v>
      </c>
      <c r="B637" s="125"/>
      <c r="C637" s="124" t="s">
        <v>3294</v>
      </c>
      <c r="D637" s="126"/>
      <c r="E637" s="98">
        <v>0</v>
      </c>
      <c r="F637" s="98">
        <v>-31717865.310000002</v>
      </c>
      <c r="G637" s="129">
        <f>E637+F637</f>
        <v>-31717865.310000002</v>
      </c>
      <c r="H637" s="129">
        <v>151732.59</v>
      </c>
      <c r="I637" s="129">
        <v>0</v>
      </c>
      <c r="J637" s="129">
        <v>-378353.86</v>
      </c>
      <c r="K637" s="129">
        <f>J637+I637</f>
        <v>-378353.86</v>
      </c>
      <c r="L637" s="129">
        <v>-250000</v>
      </c>
      <c r="M637" s="129">
        <v>581746.3</v>
      </c>
      <c r="N637" s="129">
        <f>L637+M637</f>
        <v>331746.30000000005</v>
      </c>
      <c r="O637" s="129">
        <v>-568494.46</v>
      </c>
      <c r="P637" s="129">
        <v>0</v>
      </c>
      <c r="Q637" s="129">
        <v>32181234.69</v>
      </c>
      <c r="R637" s="129">
        <v>0</v>
      </c>
      <c r="S637" s="129">
        <f>O637+P637+Q637+R637</f>
        <v>31612740.23</v>
      </c>
      <c r="T637" s="142">
        <v>0</v>
      </c>
      <c r="U637" s="98">
        <v>0</v>
      </c>
      <c r="V637" s="98">
        <f>T637+U637</f>
        <v>0</v>
      </c>
      <c r="W637" s="98">
        <v>0</v>
      </c>
      <c r="X637" s="98">
        <f>V637+W637</f>
        <v>0</v>
      </c>
      <c r="Y637" s="124"/>
    </row>
    <row r="638" spans="1:24" ht="12.75" hidden="1" outlineLevel="1">
      <c r="A638" s="78" t="s">
        <v>3295</v>
      </c>
      <c r="C638" s="79" t="s">
        <v>3296</v>
      </c>
      <c r="D638" s="79" t="s">
        <v>3297</v>
      </c>
      <c r="E638" s="78">
        <v>0</v>
      </c>
      <c r="F638" s="78">
        <v>11924418.45</v>
      </c>
      <c r="G638" s="135">
        <f aca="true" t="shared" si="127" ref="G638:G646">E638+F638</f>
        <v>11924418.45</v>
      </c>
      <c r="H638" s="136">
        <v>459537.13</v>
      </c>
      <c r="I638" s="136">
        <v>830.34</v>
      </c>
      <c r="J638" s="136">
        <v>478085.58</v>
      </c>
      <c r="K638" s="136">
        <f aca="true" t="shared" si="128" ref="K638:K646">J638+I638</f>
        <v>478915.92000000004</v>
      </c>
      <c r="L638" s="136">
        <v>273886.42</v>
      </c>
      <c r="M638" s="136">
        <v>2183638.01</v>
      </c>
      <c r="N638" s="136">
        <f aca="true" t="shared" si="129" ref="N638:N646">L638+M638</f>
        <v>2457524.4299999997</v>
      </c>
      <c r="O638" s="135">
        <v>23760954.82</v>
      </c>
      <c r="P638" s="135">
        <v>671456.6</v>
      </c>
      <c r="Q638" s="135">
        <v>0</v>
      </c>
      <c r="R638" s="135">
        <v>0</v>
      </c>
      <c r="S638" s="135">
        <f aca="true" t="shared" si="130" ref="S638:S646">O638+P638+Q638+R638</f>
        <v>24432411.42</v>
      </c>
      <c r="T638" s="135">
        <f aca="true" t="shared" si="131" ref="T638:T646">G638+H638+K638+N638+S638</f>
        <v>39752807.35</v>
      </c>
      <c r="U638" s="78">
        <v>0</v>
      </c>
      <c r="V638" s="78">
        <f aca="true" t="shared" si="132" ref="V638:V646">T638+U638</f>
        <v>39752807.35</v>
      </c>
      <c r="W638" s="79">
        <v>83030.85</v>
      </c>
      <c r="X638" s="78">
        <f aca="true" t="shared" si="133" ref="X638:X646">V638+W638</f>
        <v>39835838.2</v>
      </c>
    </row>
    <row r="639" spans="1:24" ht="12.75" hidden="1" outlineLevel="1">
      <c r="A639" s="78" t="s">
        <v>3298</v>
      </c>
      <c r="C639" s="79" t="s">
        <v>3299</v>
      </c>
      <c r="D639" s="79" t="s">
        <v>3300</v>
      </c>
      <c r="E639" s="78">
        <v>0</v>
      </c>
      <c r="F639" s="78">
        <v>3020601.39</v>
      </c>
      <c r="G639" s="135">
        <f t="shared" si="127"/>
        <v>3020601.39</v>
      </c>
      <c r="H639" s="136">
        <v>0</v>
      </c>
      <c r="I639" s="136">
        <v>0</v>
      </c>
      <c r="J639" s="136">
        <v>0</v>
      </c>
      <c r="K639" s="136">
        <f t="shared" si="128"/>
        <v>0</v>
      </c>
      <c r="L639" s="136">
        <v>0</v>
      </c>
      <c r="M639" s="136">
        <v>0</v>
      </c>
      <c r="N639" s="136">
        <f t="shared" si="129"/>
        <v>0</v>
      </c>
      <c r="O639" s="135">
        <v>35210077.18</v>
      </c>
      <c r="P639" s="135">
        <v>390710.7</v>
      </c>
      <c r="Q639" s="135">
        <v>288180.56</v>
      </c>
      <c r="R639" s="135">
        <v>0</v>
      </c>
      <c r="S639" s="135">
        <f t="shared" si="130"/>
        <v>35888968.440000005</v>
      </c>
      <c r="T639" s="135">
        <f t="shared" si="131"/>
        <v>38909569.830000006</v>
      </c>
      <c r="U639" s="78">
        <v>0</v>
      </c>
      <c r="V639" s="78">
        <f t="shared" si="132"/>
        <v>38909569.830000006</v>
      </c>
      <c r="W639" s="79">
        <v>0</v>
      </c>
      <c r="X639" s="78">
        <f t="shared" si="133"/>
        <v>38909569.830000006</v>
      </c>
    </row>
    <row r="640" spans="1:24" ht="12.75" hidden="1" outlineLevel="1">
      <c r="A640" s="78" t="s">
        <v>3301</v>
      </c>
      <c r="C640" s="79" t="s">
        <v>3302</v>
      </c>
      <c r="D640" s="79" t="s">
        <v>3303</v>
      </c>
      <c r="E640" s="78">
        <v>0</v>
      </c>
      <c r="F640" s="78">
        <v>0</v>
      </c>
      <c r="G640" s="135">
        <f t="shared" si="127"/>
        <v>0</v>
      </c>
      <c r="H640" s="136">
        <v>0</v>
      </c>
      <c r="I640" s="136">
        <v>0</v>
      </c>
      <c r="J640" s="136">
        <v>0</v>
      </c>
      <c r="K640" s="136">
        <f t="shared" si="128"/>
        <v>0</v>
      </c>
      <c r="L640" s="136">
        <v>0</v>
      </c>
      <c r="M640" s="136">
        <v>0</v>
      </c>
      <c r="N640" s="136">
        <f t="shared" si="129"/>
        <v>0</v>
      </c>
      <c r="O640" s="135">
        <v>25976236.16</v>
      </c>
      <c r="P640" s="135">
        <v>0</v>
      </c>
      <c r="Q640" s="135">
        <v>0</v>
      </c>
      <c r="R640" s="135">
        <v>0</v>
      </c>
      <c r="S640" s="135">
        <f t="shared" si="130"/>
        <v>25976236.16</v>
      </c>
      <c r="T640" s="135">
        <f t="shared" si="131"/>
        <v>25976236.16</v>
      </c>
      <c r="U640" s="78">
        <v>0</v>
      </c>
      <c r="V640" s="78">
        <f t="shared" si="132"/>
        <v>25976236.16</v>
      </c>
      <c r="W640" s="79">
        <v>0</v>
      </c>
      <c r="X640" s="78">
        <f t="shared" si="133"/>
        <v>25976236.16</v>
      </c>
    </row>
    <row r="641" spans="1:24" ht="12.75" hidden="1" outlineLevel="1">
      <c r="A641" s="78" t="s">
        <v>3304</v>
      </c>
      <c r="C641" s="79" t="s">
        <v>3305</v>
      </c>
      <c r="D641" s="79" t="s">
        <v>3306</v>
      </c>
      <c r="E641" s="78">
        <v>0</v>
      </c>
      <c r="F641" s="78">
        <v>31762638.05</v>
      </c>
      <c r="G641" s="135">
        <f t="shared" si="127"/>
        <v>31762638.05</v>
      </c>
      <c r="H641" s="136">
        <v>60536.54</v>
      </c>
      <c r="I641" s="136">
        <v>0</v>
      </c>
      <c r="J641" s="136">
        <v>26000</v>
      </c>
      <c r="K641" s="136">
        <f t="shared" si="128"/>
        <v>26000</v>
      </c>
      <c r="L641" s="136">
        <v>6500.54</v>
      </c>
      <c r="M641" s="136">
        <v>333756.84</v>
      </c>
      <c r="N641" s="136">
        <f t="shared" si="129"/>
        <v>340257.38</v>
      </c>
      <c r="O641" s="135">
        <v>99542936.16</v>
      </c>
      <c r="P641" s="135">
        <v>40381284.01</v>
      </c>
      <c r="Q641" s="135">
        <v>522581.62</v>
      </c>
      <c r="R641" s="135">
        <v>0</v>
      </c>
      <c r="S641" s="135">
        <f t="shared" si="130"/>
        <v>140446801.79</v>
      </c>
      <c r="T641" s="135">
        <f t="shared" si="131"/>
        <v>172636233.76</v>
      </c>
      <c r="U641" s="78">
        <v>0</v>
      </c>
      <c r="V641" s="78">
        <f t="shared" si="132"/>
        <v>172636233.76</v>
      </c>
      <c r="W641" s="79">
        <v>0</v>
      </c>
      <c r="X641" s="78">
        <f t="shared" si="133"/>
        <v>172636233.76</v>
      </c>
    </row>
    <row r="642" spans="1:24" ht="12.75" hidden="1" outlineLevel="1">
      <c r="A642" s="78" t="s">
        <v>3307</v>
      </c>
      <c r="C642" s="79" t="s">
        <v>3308</v>
      </c>
      <c r="D642" s="79" t="s">
        <v>3309</v>
      </c>
      <c r="E642" s="78">
        <v>0</v>
      </c>
      <c r="F642" s="78">
        <v>-7641652.250000001</v>
      </c>
      <c r="G642" s="135">
        <f t="shared" si="127"/>
        <v>-7641652.250000001</v>
      </c>
      <c r="H642" s="136">
        <v>-10803589.56</v>
      </c>
      <c r="I642" s="136">
        <v>2603.68</v>
      </c>
      <c r="J642" s="136">
        <v>-578063.37</v>
      </c>
      <c r="K642" s="136">
        <f t="shared" si="128"/>
        <v>-575459.69</v>
      </c>
      <c r="L642" s="136">
        <v>-400</v>
      </c>
      <c r="M642" s="136">
        <v>-2799037.82</v>
      </c>
      <c r="N642" s="136">
        <f t="shared" si="129"/>
        <v>-2799437.82</v>
      </c>
      <c r="O642" s="135">
        <v>-7975941.48</v>
      </c>
      <c r="P642" s="135">
        <v>-1815918.15</v>
      </c>
      <c r="Q642" s="135">
        <v>0</v>
      </c>
      <c r="R642" s="135">
        <v>0</v>
      </c>
      <c r="S642" s="135">
        <f t="shared" si="130"/>
        <v>-9791859.63</v>
      </c>
      <c r="T642" s="135">
        <f t="shared" si="131"/>
        <v>-31611998.950000003</v>
      </c>
      <c r="U642" s="78">
        <v>0</v>
      </c>
      <c r="V642" s="78">
        <f t="shared" si="132"/>
        <v>-31611998.950000003</v>
      </c>
      <c r="W642" s="79">
        <v>-83032.28</v>
      </c>
      <c r="X642" s="78">
        <f t="shared" si="133"/>
        <v>-31695031.230000004</v>
      </c>
    </row>
    <row r="643" spans="1:24" ht="12.75" hidden="1" outlineLevel="1">
      <c r="A643" s="78" t="s">
        <v>3310</v>
      </c>
      <c r="C643" s="79" t="s">
        <v>3311</v>
      </c>
      <c r="D643" s="79" t="s">
        <v>3312</v>
      </c>
      <c r="E643" s="78">
        <v>0</v>
      </c>
      <c r="F643" s="78">
        <v>-24234815.439999998</v>
      </c>
      <c r="G643" s="135">
        <f t="shared" si="127"/>
        <v>-24234815.439999998</v>
      </c>
      <c r="H643" s="136">
        <v>-322247.26</v>
      </c>
      <c r="I643" s="136">
        <v>0</v>
      </c>
      <c r="J643" s="136">
        <v>0</v>
      </c>
      <c r="K643" s="136">
        <f t="shared" si="128"/>
        <v>0</v>
      </c>
      <c r="L643" s="136">
        <v>0</v>
      </c>
      <c r="M643" s="136">
        <v>0</v>
      </c>
      <c r="N643" s="136">
        <f t="shared" si="129"/>
        <v>0</v>
      </c>
      <c r="O643" s="135">
        <v>-12890989.36</v>
      </c>
      <c r="P643" s="135">
        <v>-3109499.4</v>
      </c>
      <c r="Q643" s="135">
        <v>0</v>
      </c>
      <c r="R643" s="135">
        <v>0</v>
      </c>
      <c r="S643" s="135">
        <f t="shared" si="130"/>
        <v>-16000488.76</v>
      </c>
      <c r="T643" s="135">
        <f t="shared" si="131"/>
        <v>-40557551.46</v>
      </c>
      <c r="U643" s="78">
        <v>0</v>
      </c>
      <c r="V643" s="78">
        <f t="shared" si="132"/>
        <v>-40557551.46</v>
      </c>
      <c r="W643" s="79">
        <v>0</v>
      </c>
      <c r="X643" s="78">
        <f t="shared" si="133"/>
        <v>-40557551.46</v>
      </c>
    </row>
    <row r="644" spans="1:24" ht="12.75" hidden="1" outlineLevel="1">
      <c r="A644" s="78" t="s">
        <v>3313</v>
      </c>
      <c r="C644" s="79" t="s">
        <v>3314</v>
      </c>
      <c r="D644" s="79" t="s">
        <v>3315</v>
      </c>
      <c r="E644" s="78">
        <v>0</v>
      </c>
      <c r="F644" s="78">
        <v>-12025537.54</v>
      </c>
      <c r="G644" s="135">
        <f t="shared" si="127"/>
        <v>-12025537.54</v>
      </c>
      <c r="H644" s="136">
        <v>0</v>
      </c>
      <c r="I644" s="136">
        <v>0</v>
      </c>
      <c r="J644" s="136">
        <v>0</v>
      </c>
      <c r="K644" s="136">
        <f t="shared" si="128"/>
        <v>0</v>
      </c>
      <c r="L644" s="136">
        <v>0</v>
      </c>
      <c r="M644" s="136">
        <v>0</v>
      </c>
      <c r="N644" s="136">
        <f t="shared" si="129"/>
        <v>0</v>
      </c>
      <c r="O644" s="135">
        <v>-13920591.59</v>
      </c>
      <c r="P644" s="135">
        <v>0</v>
      </c>
      <c r="Q644" s="135">
        <v>0</v>
      </c>
      <c r="R644" s="135">
        <v>0</v>
      </c>
      <c r="S644" s="135">
        <f t="shared" si="130"/>
        <v>-13920591.59</v>
      </c>
      <c r="T644" s="135">
        <f t="shared" si="131"/>
        <v>-25946129.13</v>
      </c>
      <c r="U644" s="78">
        <v>0</v>
      </c>
      <c r="V644" s="78">
        <f t="shared" si="132"/>
        <v>-25946129.13</v>
      </c>
      <c r="W644" s="79">
        <v>0</v>
      </c>
      <c r="X644" s="78">
        <f t="shared" si="133"/>
        <v>-25946129.13</v>
      </c>
    </row>
    <row r="645" spans="1:24" ht="12.75" hidden="1" outlineLevel="1">
      <c r="A645" s="78" t="s">
        <v>3316</v>
      </c>
      <c r="C645" s="79" t="s">
        <v>3317</v>
      </c>
      <c r="D645" s="79" t="s">
        <v>3318</v>
      </c>
      <c r="E645" s="78">
        <v>-15530.35</v>
      </c>
      <c r="F645" s="78">
        <v>-89174652.42999999</v>
      </c>
      <c r="G645" s="135">
        <f t="shared" si="127"/>
        <v>-89190182.77999999</v>
      </c>
      <c r="H645" s="136">
        <v>-422771.63</v>
      </c>
      <c r="I645" s="136">
        <v>0</v>
      </c>
      <c r="J645" s="136">
        <v>0</v>
      </c>
      <c r="K645" s="136">
        <f t="shared" si="128"/>
        <v>0</v>
      </c>
      <c r="L645" s="136">
        <v>-46839153.48</v>
      </c>
      <c r="M645" s="136">
        <v>-2009.42</v>
      </c>
      <c r="N645" s="136">
        <f t="shared" si="129"/>
        <v>-46841162.9</v>
      </c>
      <c r="O645" s="135">
        <v>-42126887.39</v>
      </c>
      <c r="P645" s="135">
        <v>-578161.43</v>
      </c>
      <c r="Q645" s="135">
        <v>0</v>
      </c>
      <c r="R645" s="135">
        <v>0</v>
      </c>
      <c r="S645" s="135">
        <f t="shared" si="130"/>
        <v>-42705048.82</v>
      </c>
      <c r="T645" s="135">
        <f t="shared" si="131"/>
        <v>-179159166.12999997</v>
      </c>
      <c r="U645" s="78">
        <v>0</v>
      </c>
      <c r="V645" s="78">
        <f t="shared" si="132"/>
        <v>-179159166.12999997</v>
      </c>
      <c r="W645" s="79">
        <v>0</v>
      </c>
      <c r="X645" s="78">
        <f t="shared" si="133"/>
        <v>-179159166.12999997</v>
      </c>
    </row>
    <row r="646" spans="1:24" ht="12.75" hidden="1" outlineLevel="1">
      <c r="A646" s="78" t="s">
        <v>3319</v>
      </c>
      <c r="C646" s="79" t="s">
        <v>3320</v>
      </c>
      <c r="D646" s="79" t="s">
        <v>3321</v>
      </c>
      <c r="E646" s="78">
        <v>0</v>
      </c>
      <c r="F646" s="78">
        <v>-281095.33</v>
      </c>
      <c r="G646" s="135">
        <f t="shared" si="127"/>
        <v>-281095.33</v>
      </c>
      <c r="H646" s="136">
        <v>0</v>
      </c>
      <c r="I646" s="136">
        <v>0</v>
      </c>
      <c r="J646" s="136">
        <v>0</v>
      </c>
      <c r="K646" s="136">
        <f t="shared" si="128"/>
        <v>0</v>
      </c>
      <c r="L646" s="136">
        <v>0</v>
      </c>
      <c r="M646" s="136">
        <v>0</v>
      </c>
      <c r="N646" s="136">
        <f t="shared" si="129"/>
        <v>0</v>
      </c>
      <c r="O646" s="135">
        <v>0</v>
      </c>
      <c r="P646" s="135">
        <v>0</v>
      </c>
      <c r="Q646" s="135">
        <v>0</v>
      </c>
      <c r="R646" s="135">
        <v>0</v>
      </c>
      <c r="S646" s="135">
        <f t="shared" si="130"/>
        <v>0</v>
      </c>
      <c r="T646" s="135">
        <f t="shared" si="131"/>
        <v>-281095.33</v>
      </c>
      <c r="U646" s="78">
        <v>0</v>
      </c>
      <c r="V646" s="78">
        <f t="shared" si="132"/>
        <v>-281095.33</v>
      </c>
      <c r="W646" s="79">
        <v>0</v>
      </c>
      <c r="X646" s="78">
        <f t="shared" si="133"/>
        <v>-281095.33</v>
      </c>
    </row>
    <row r="647" spans="1:25" ht="12.75" collapsed="1">
      <c r="A647" s="124" t="s">
        <v>3322</v>
      </c>
      <c r="B647" s="125"/>
      <c r="C647" s="124" t="s">
        <v>3323</v>
      </c>
      <c r="D647" s="126"/>
      <c r="E647" s="98">
        <v>-15530.35</v>
      </c>
      <c r="F647" s="98">
        <v>-86650095.09999998</v>
      </c>
      <c r="G647" s="129">
        <f>E647+F647</f>
        <v>-86665625.44999997</v>
      </c>
      <c r="H647" s="129">
        <v>-11028534.780000001</v>
      </c>
      <c r="I647" s="129">
        <v>3434.02</v>
      </c>
      <c r="J647" s="129">
        <v>-73977.79</v>
      </c>
      <c r="K647" s="129">
        <f>J647+I647</f>
        <v>-70543.76999999999</v>
      </c>
      <c r="L647" s="129">
        <f>-46559166.52+65000026.87</f>
        <v>18440860.349999994</v>
      </c>
      <c r="M647" s="129">
        <v>-283652.39</v>
      </c>
      <c r="N647" s="129">
        <f>L647+M647-1</f>
        <v>18157206.959999993</v>
      </c>
      <c r="O647" s="129">
        <f>107575794.5-40000000</f>
        <v>67575794.5</v>
      </c>
      <c r="P647" s="129">
        <f>35939872.33-25000026.87</f>
        <v>10939845.459999997</v>
      </c>
      <c r="Q647" s="129">
        <v>810762.18</v>
      </c>
      <c r="R647" s="129">
        <v>0</v>
      </c>
      <c r="S647" s="129">
        <f>O647+P647+Q647+R647</f>
        <v>79326402.14</v>
      </c>
      <c r="T647" s="129">
        <f>G647+H647+K647+N647+S647</f>
        <v>-281094.89999997616</v>
      </c>
      <c r="U647" s="98">
        <v>0</v>
      </c>
      <c r="V647" s="98">
        <f>T647+U647</f>
        <v>-281094.89999997616</v>
      </c>
      <c r="W647" s="98">
        <v>-1.429999999993015</v>
      </c>
      <c r="X647" s="98">
        <f>V647+W647</f>
        <v>-281096.32999997615</v>
      </c>
      <c r="Y647" s="124"/>
    </row>
    <row r="648" spans="1:25" ht="12.75">
      <c r="A648" s="79" t="s">
        <v>3324</v>
      </c>
      <c r="B648" s="125"/>
      <c r="C648" s="124" t="s">
        <v>3325</v>
      </c>
      <c r="D648" s="126"/>
      <c r="E648" s="98">
        <v>0</v>
      </c>
      <c r="F648" s="98">
        <v>0</v>
      </c>
      <c r="G648" s="129">
        <f>E648+F648</f>
        <v>0</v>
      </c>
      <c r="H648" s="129">
        <v>0</v>
      </c>
      <c r="I648" s="129">
        <v>0</v>
      </c>
      <c r="J648" s="129">
        <v>0</v>
      </c>
      <c r="K648" s="129">
        <f>J648+I648</f>
        <v>0</v>
      </c>
      <c r="L648" s="129">
        <v>0</v>
      </c>
      <c r="M648" s="129">
        <v>0</v>
      </c>
      <c r="N648" s="129">
        <f>L648+M648</f>
        <v>0</v>
      </c>
      <c r="O648" s="129">
        <v>0</v>
      </c>
      <c r="P648" s="129">
        <v>0</v>
      </c>
      <c r="Q648" s="129">
        <v>0</v>
      </c>
      <c r="R648" s="129">
        <v>0</v>
      </c>
      <c r="S648" s="129">
        <f>O648+P648+Q648+R648</f>
        <v>0</v>
      </c>
      <c r="T648" s="129">
        <f>G648+H648+K648+N648+S648</f>
        <v>0</v>
      </c>
      <c r="U648" s="98">
        <v>0</v>
      </c>
      <c r="V648" s="98">
        <f>T648+U648</f>
        <v>0</v>
      </c>
      <c r="W648" s="98">
        <v>0</v>
      </c>
      <c r="X648" s="98">
        <f>V648+W648</f>
        <v>0</v>
      </c>
      <c r="Y648" s="79"/>
    </row>
    <row r="649" spans="1:25" ht="15">
      <c r="A649" s="120"/>
      <c r="B649" s="125"/>
      <c r="C649" s="124"/>
      <c r="D649" s="126"/>
      <c r="E649" s="98"/>
      <c r="F649" s="98"/>
      <c r="G649" s="129"/>
      <c r="H649" s="129"/>
      <c r="I649" s="129"/>
      <c r="J649" s="129"/>
      <c r="K649" s="129"/>
      <c r="L649" s="129"/>
      <c r="M649" s="129"/>
      <c r="N649" s="129"/>
      <c r="O649" s="129"/>
      <c r="P649" s="129"/>
      <c r="Q649" s="129"/>
      <c r="R649" s="129"/>
      <c r="S649" s="129"/>
      <c r="T649" s="129"/>
      <c r="U649" s="98"/>
      <c r="V649" s="98"/>
      <c r="W649" s="98"/>
      <c r="X649" s="98"/>
      <c r="Y649" s="120"/>
    </row>
    <row r="650" spans="1:25" s="138" customFormat="1" ht="15.75">
      <c r="A650" s="130"/>
      <c r="B650" s="131"/>
      <c r="C650" s="132" t="s">
        <v>3326</v>
      </c>
      <c r="D650" s="133"/>
      <c r="E650" s="46">
        <f>E625+E626+E627+E637+E647+E648</f>
        <v>-15530.35</v>
      </c>
      <c r="F650" s="46">
        <f>F625+F626+F627+F637+F647+F648</f>
        <v>-118367960.40999998</v>
      </c>
      <c r="G650" s="134">
        <f>G635+G637+G647+G648</f>
        <v>-67685255.18999997</v>
      </c>
      <c r="H650" s="134">
        <f aca="true" t="shared" si="134" ref="H650:T650">H635+H637+H647+H648</f>
        <v>56494635.22</v>
      </c>
      <c r="I650" s="134">
        <f t="shared" si="134"/>
        <v>86286.53</v>
      </c>
      <c r="J650" s="134">
        <f t="shared" si="134"/>
        <v>940751.92</v>
      </c>
      <c r="K650" s="134">
        <f t="shared" si="134"/>
        <v>1027038.4500000002</v>
      </c>
      <c r="L650" s="134">
        <f t="shared" si="134"/>
        <v>20497055.779999994</v>
      </c>
      <c r="M650" s="134">
        <f t="shared" si="134"/>
        <v>19811458.149999995</v>
      </c>
      <c r="N650" s="134">
        <f t="shared" si="134"/>
        <v>40308512.92999999</v>
      </c>
      <c r="O650" s="134">
        <f t="shared" si="134"/>
        <v>72972328.06</v>
      </c>
      <c r="P650" s="134">
        <f t="shared" si="134"/>
        <v>64931975.69999999</v>
      </c>
      <c r="Q650" s="134">
        <f t="shared" si="134"/>
        <v>2448476.7700000037</v>
      </c>
      <c r="R650" s="134">
        <f t="shared" si="134"/>
        <v>1866400.9799999995</v>
      </c>
      <c r="S650" s="134">
        <f t="shared" si="134"/>
        <v>142219181.51</v>
      </c>
      <c r="T650" s="134">
        <f t="shared" si="134"/>
        <v>172364112.97</v>
      </c>
      <c r="U650" s="46">
        <f>U625+U626+U627+U637+U647+U648</f>
        <v>0</v>
      </c>
      <c r="V650" s="46">
        <f>V625+V626+V627+V637+V647+V648</f>
        <v>63796598.600000024</v>
      </c>
      <c r="W650" s="46">
        <f>W625+W626+W627+W637+W647+W648</f>
        <v>-1.429999999993015</v>
      </c>
      <c r="X650" s="46">
        <f>X625+X626+X627+X637+X647+X648</f>
        <v>63796597.170000024</v>
      </c>
      <c r="Y650" s="130"/>
    </row>
    <row r="651" spans="1:25" ht="15">
      <c r="A651" s="120"/>
      <c r="B651" s="125"/>
      <c r="C651" s="132"/>
      <c r="D651" s="126"/>
      <c r="E651" s="98"/>
      <c r="F651" s="98"/>
      <c r="G651" s="129"/>
      <c r="H651" s="129"/>
      <c r="I651" s="129"/>
      <c r="J651" s="129"/>
      <c r="K651" s="129"/>
      <c r="L651" s="129"/>
      <c r="M651" s="129"/>
      <c r="N651" s="129"/>
      <c r="O651" s="129"/>
      <c r="P651" s="129"/>
      <c r="Q651" s="129"/>
      <c r="R651" s="129"/>
      <c r="S651" s="129"/>
      <c r="T651" s="129"/>
      <c r="U651" s="98"/>
      <c r="V651" s="98"/>
      <c r="W651" s="98"/>
      <c r="X651" s="98"/>
      <c r="Y651" s="120"/>
    </row>
    <row r="652" spans="1:25" ht="15.75">
      <c r="A652" s="137"/>
      <c r="B652" s="131"/>
      <c r="C652" s="132" t="s">
        <v>3327</v>
      </c>
      <c r="D652" s="133"/>
      <c r="E652" s="46">
        <f>E623+E650</f>
        <v>-531794.19</v>
      </c>
      <c r="F652" s="46">
        <f>F623+F650</f>
        <v>37344821.65000044</v>
      </c>
      <c r="G652" s="134">
        <f>G578+G650</f>
        <v>36813027.460000366</v>
      </c>
      <c r="H652" s="134">
        <f aca="true" t="shared" si="135" ref="H652:T652">H578+H650</f>
        <v>-863598.4199999869</v>
      </c>
      <c r="I652" s="134">
        <f t="shared" si="135"/>
        <v>250018.36000000002</v>
      </c>
      <c r="J652" s="134">
        <f t="shared" si="135"/>
        <v>2706864.8</v>
      </c>
      <c r="K652" s="134">
        <f t="shared" si="135"/>
        <v>2956883.16</v>
      </c>
      <c r="L652" s="134">
        <f t="shared" si="135"/>
        <v>20714588.309999995</v>
      </c>
      <c r="M652" s="134">
        <f t="shared" si="135"/>
        <v>19872903.879999995</v>
      </c>
      <c r="N652" s="134">
        <f t="shared" si="135"/>
        <v>40587491.18999999</v>
      </c>
      <c r="O652" s="134">
        <f t="shared" si="135"/>
        <v>-7002851.339999974</v>
      </c>
      <c r="P652" s="134">
        <f t="shared" si="135"/>
        <v>-6665558.000000015</v>
      </c>
      <c r="Q652" s="134">
        <f t="shared" si="135"/>
        <v>1946009.5500000038</v>
      </c>
      <c r="R652" s="134">
        <f t="shared" si="135"/>
        <v>106179262.27000004</v>
      </c>
      <c r="S652" s="134">
        <f t="shared" si="135"/>
        <v>94456862.48000002</v>
      </c>
      <c r="T652" s="134">
        <f t="shared" si="135"/>
        <v>173950665.9200004</v>
      </c>
      <c r="U652" s="46">
        <f>U623+U650</f>
        <v>-26333171.049999982</v>
      </c>
      <c r="V652" s="46">
        <f>V623+V650</f>
        <v>147617494.87000036</v>
      </c>
      <c r="W652" s="46">
        <f>W623+W650</f>
        <v>-13451233.780000005</v>
      </c>
      <c r="X652" s="46">
        <f>X623+X650</f>
        <v>134166261.09000003</v>
      </c>
      <c r="Y652" s="143"/>
    </row>
    <row r="653" spans="1:25" ht="15">
      <c r="A653" s="120"/>
      <c r="B653" s="125"/>
      <c r="C653" s="124"/>
      <c r="D653" s="126"/>
      <c r="E653" s="98"/>
      <c r="F653" s="98"/>
      <c r="G653" s="129"/>
      <c r="H653" s="129"/>
      <c r="I653" s="129"/>
      <c r="J653" s="129"/>
      <c r="K653" s="129"/>
      <c r="L653" s="129"/>
      <c r="M653" s="129"/>
      <c r="N653" s="129"/>
      <c r="O653" s="129"/>
      <c r="P653" s="129"/>
      <c r="Q653" s="129"/>
      <c r="R653" s="129"/>
      <c r="S653" s="129"/>
      <c r="T653" s="129"/>
      <c r="U653" s="98"/>
      <c r="V653" s="98"/>
      <c r="W653" s="98"/>
      <c r="X653" s="98"/>
      <c r="Y653" s="120"/>
    </row>
    <row r="654" spans="1:24" ht="12.75" hidden="1" outlineLevel="1">
      <c r="A654" s="78" t="s">
        <v>3328</v>
      </c>
      <c r="C654" s="79" t="s">
        <v>3329</v>
      </c>
      <c r="D654" s="79" t="s">
        <v>3330</v>
      </c>
      <c r="E654" s="78">
        <v>309316.81</v>
      </c>
      <c r="F654" s="78">
        <v>255925910.03</v>
      </c>
      <c r="G654" s="135">
        <f>E654+F654</f>
        <v>256235226.84</v>
      </c>
      <c r="H654" s="136">
        <v>105218324.63</v>
      </c>
      <c r="I654" s="136">
        <v>2996131.04</v>
      </c>
      <c r="J654" s="136">
        <v>70142236.25</v>
      </c>
      <c r="K654" s="136">
        <f>J654+I654</f>
        <v>73138367.29</v>
      </c>
      <c r="L654" s="136">
        <v>153224260.95</v>
      </c>
      <c r="M654" s="136">
        <v>505048708.97999996</v>
      </c>
      <c r="N654" s="136">
        <f>L654+M654</f>
        <v>658272969.93</v>
      </c>
      <c r="O654" s="135">
        <v>97269694.48</v>
      </c>
      <c r="P654" s="135">
        <v>7899611.86</v>
      </c>
      <c r="Q654" s="135">
        <v>14657442.06</v>
      </c>
      <c r="R654" s="135">
        <v>1071096123.39</v>
      </c>
      <c r="S654" s="135">
        <f>O654+P654+Q654+R654</f>
        <v>1190922871.79</v>
      </c>
      <c r="T654" s="135">
        <f>G654+H654+K654+N654+S654</f>
        <v>2283787760.48</v>
      </c>
      <c r="U654" s="78">
        <v>1835235960.29</v>
      </c>
      <c r="V654" s="78">
        <f>T654+U654</f>
        <v>4119023720.77</v>
      </c>
      <c r="W654" s="79">
        <v>45989156.21</v>
      </c>
      <c r="X654" s="78">
        <f>V654+W654</f>
        <v>4165012876.98</v>
      </c>
    </row>
    <row r="655" spans="1:25" ht="15.75" collapsed="1">
      <c r="A655" s="130" t="s">
        <v>3331</v>
      </c>
      <c r="B655" s="131" t="s">
        <v>3332</v>
      </c>
      <c r="C655" s="80"/>
      <c r="D655" s="133"/>
      <c r="E655" s="46">
        <v>309316.81</v>
      </c>
      <c r="F655" s="46">
        <v>255925910.03</v>
      </c>
      <c r="G655" s="134">
        <f>E655+F655</f>
        <v>256235226.84</v>
      </c>
      <c r="H655" s="134">
        <v>105218324.63</v>
      </c>
      <c r="I655" s="134">
        <v>2996131.04</v>
      </c>
      <c r="J655" s="134">
        <v>70142236.25</v>
      </c>
      <c r="K655" s="134">
        <f>J655+I655</f>
        <v>73138367.29</v>
      </c>
      <c r="L655" s="134">
        <f>153224260.95-65000026.87</f>
        <v>88224234.07999998</v>
      </c>
      <c r="M655" s="134">
        <v>505048708.97999996</v>
      </c>
      <c r="N655" s="134">
        <f>L655+M655+1</f>
        <v>593272944.06</v>
      </c>
      <c r="O655" s="134">
        <f>97269694.48+40000000</f>
        <v>137269694.48000002</v>
      </c>
      <c r="P655" s="134">
        <f>7899611.86+25000026.87</f>
        <v>32899638.73</v>
      </c>
      <c r="Q655" s="134">
        <v>14657442.06</v>
      </c>
      <c r="R655" s="134">
        <v>1071096123.39</v>
      </c>
      <c r="S655" s="134">
        <f>O655+P655+Q655+R655</f>
        <v>1255922898.66</v>
      </c>
      <c r="T655" s="134">
        <f>G655+H655+K655+N655+S655</f>
        <v>2283787761.48</v>
      </c>
      <c r="U655" s="46">
        <v>1835235960.29</v>
      </c>
      <c r="V655" s="46">
        <f>T655+U655</f>
        <v>4119023721.77</v>
      </c>
      <c r="W655" s="46">
        <v>45989156.21</v>
      </c>
      <c r="X655" s="46">
        <f>V655+W655</f>
        <v>4165012877.98</v>
      </c>
      <c r="Y655" s="130"/>
    </row>
    <row r="656" spans="1:25" ht="15.75">
      <c r="A656" s="130"/>
      <c r="B656" s="125"/>
      <c r="C656" s="132"/>
      <c r="D656" s="133"/>
      <c r="E656" s="46"/>
      <c r="F656" s="46"/>
      <c r="G656" s="134"/>
      <c r="H656" s="134"/>
      <c r="I656" s="134"/>
      <c r="J656" s="134"/>
      <c r="K656" s="134"/>
      <c r="L656" s="134"/>
      <c r="M656" s="134"/>
      <c r="N656" s="134"/>
      <c r="O656" s="134"/>
      <c r="P656" s="134"/>
      <c r="Q656" s="134"/>
      <c r="R656" s="134"/>
      <c r="S656" s="134"/>
      <c r="T656" s="134"/>
      <c r="U656" s="46"/>
      <c r="V656" s="46"/>
      <c r="W656" s="46"/>
      <c r="X656" s="46"/>
      <c r="Y656" s="130"/>
    </row>
    <row r="657" spans="1:25" ht="16.5" customHeight="1" hidden="1">
      <c r="A657" s="130" t="s">
        <v>3333</v>
      </c>
      <c r="B657" s="125"/>
      <c r="C657" s="132" t="s">
        <v>3334</v>
      </c>
      <c r="D657" s="133"/>
      <c r="E657" s="46">
        <v>0</v>
      </c>
      <c r="F657" s="46">
        <v>0</v>
      </c>
      <c r="G657" s="134">
        <f>E657+F657</f>
        <v>0</v>
      </c>
      <c r="H657" s="134">
        <v>0</v>
      </c>
      <c r="I657" s="134">
        <v>0</v>
      </c>
      <c r="J657" s="134">
        <v>0</v>
      </c>
      <c r="K657" s="134">
        <f>J657+I657</f>
        <v>0</v>
      </c>
      <c r="L657" s="134">
        <v>0</v>
      </c>
      <c r="M657" s="134">
        <v>0</v>
      </c>
      <c r="N657" s="134">
        <f>L657+M657</f>
        <v>0</v>
      </c>
      <c r="O657" s="134">
        <v>0</v>
      </c>
      <c r="P657" s="134">
        <v>0</v>
      </c>
      <c r="Q657" s="134">
        <v>0</v>
      </c>
      <c r="R657" s="134">
        <v>0</v>
      </c>
      <c r="S657" s="134">
        <f>O657+P657+Q657+R657</f>
        <v>0</v>
      </c>
      <c r="T657" s="134">
        <f>G657+H657+K657+N657+S657</f>
        <v>0</v>
      </c>
      <c r="U657" s="46">
        <v>0</v>
      </c>
      <c r="V657" s="46">
        <f>T657+U657</f>
        <v>0</v>
      </c>
      <c r="W657" s="46">
        <v>0</v>
      </c>
      <c r="X657" s="46">
        <f>V657+W657</f>
        <v>0</v>
      </c>
      <c r="Y657" s="130"/>
    </row>
    <row r="658" spans="1:25" s="145" customFormat="1" ht="15.75" hidden="1">
      <c r="A658" s="144" t="s">
        <v>3335</v>
      </c>
      <c r="B658" s="131"/>
      <c r="C658" s="132" t="s">
        <v>3336</v>
      </c>
      <c r="D658" s="133"/>
      <c r="E658" s="46">
        <v>0</v>
      </c>
      <c r="F658" s="46">
        <v>0</v>
      </c>
      <c r="G658" s="134">
        <f>E658+F658</f>
        <v>0</v>
      </c>
      <c r="H658" s="134">
        <v>0</v>
      </c>
      <c r="I658" s="134">
        <v>0</v>
      </c>
      <c r="J658" s="134">
        <v>0</v>
      </c>
      <c r="K658" s="134">
        <f>J658+I658</f>
        <v>0</v>
      </c>
      <c r="L658" s="134">
        <v>0</v>
      </c>
      <c r="M658" s="134">
        <v>0</v>
      </c>
      <c r="N658" s="134">
        <f>L658+M658</f>
        <v>0</v>
      </c>
      <c r="O658" s="134">
        <v>0</v>
      </c>
      <c r="P658" s="134">
        <v>0</v>
      </c>
      <c r="Q658" s="134">
        <v>0</v>
      </c>
      <c r="R658" s="134">
        <v>0</v>
      </c>
      <c r="S658" s="134">
        <f>O658+P658+Q658+R658</f>
        <v>0</v>
      </c>
      <c r="T658" s="134">
        <f>G658+H658+K658+N658+S658</f>
        <v>0</v>
      </c>
      <c r="U658" s="46">
        <v>0</v>
      </c>
      <c r="V658" s="46">
        <f>T658+U658</f>
        <v>0</v>
      </c>
      <c r="W658" s="46">
        <v>0</v>
      </c>
      <c r="X658" s="46">
        <f>V658+W658</f>
        <v>0</v>
      </c>
      <c r="Y658" s="144"/>
    </row>
    <row r="659" spans="1:25" ht="15.75" hidden="1">
      <c r="A659" s="130"/>
      <c r="B659" s="125"/>
      <c r="C659" s="132"/>
      <c r="D659" s="133"/>
      <c r="E659" s="46"/>
      <c r="F659" s="46"/>
      <c r="G659" s="134"/>
      <c r="H659" s="134"/>
      <c r="I659" s="134"/>
      <c r="J659" s="134"/>
      <c r="K659" s="134"/>
      <c r="L659" s="134"/>
      <c r="M659" s="134"/>
      <c r="N659" s="134"/>
      <c r="O659" s="134"/>
      <c r="P659" s="134"/>
      <c r="Q659" s="134"/>
      <c r="R659" s="134"/>
      <c r="S659" s="134"/>
      <c r="T659" s="134"/>
      <c r="U659" s="46"/>
      <c r="V659" s="46"/>
      <c r="W659" s="46"/>
      <c r="X659" s="46"/>
      <c r="Y659" s="130"/>
    </row>
    <row r="660" spans="1:25" ht="15.75" hidden="1">
      <c r="A660" s="130"/>
      <c r="B660" s="125"/>
      <c r="C660" s="132" t="s">
        <v>3337</v>
      </c>
      <c r="D660" s="133"/>
      <c r="E660" s="46">
        <f>E655-E657-E658</f>
        <v>309316.81</v>
      </c>
      <c r="F660" s="46">
        <f aca="true" t="shared" si="136" ref="F660:X660">F655-F657-F658</f>
        <v>255925910.03</v>
      </c>
      <c r="G660" s="134">
        <f t="shared" si="136"/>
        <v>256235226.84</v>
      </c>
      <c r="H660" s="134">
        <f t="shared" si="136"/>
        <v>105218324.63</v>
      </c>
      <c r="I660" s="134">
        <f t="shared" si="136"/>
        <v>2996131.04</v>
      </c>
      <c r="J660" s="134">
        <f t="shared" si="136"/>
        <v>70142236.25</v>
      </c>
      <c r="K660" s="134">
        <f t="shared" si="136"/>
        <v>73138367.29</v>
      </c>
      <c r="L660" s="134">
        <f t="shared" si="136"/>
        <v>88224234.07999998</v>
      </c>
      <c r="M660" s="134">
        <f t="shared" si="136"/>
        <v>505048708.97999996</v>
      </c>
      <c r="N660" s="134">
        <f t="shared" si="136"/>
        <v>593272944.06</v>
      </c>
      <c r="O660" s="134">
        <f t="shared" si="136"/>
        <v>137269694.48000002</v>
      </c>
      <c r="P660" s="134">
        <f t="shared" si="136"/>
        <v>32899638.73</v>
      </c>
      <c r="Q660" s="134">
        <f t="shared" si="136"/>
        <v>14657442.06</v>
      </c>
      <c r="R660" s="134">
        <f t="shared" si="136"/>
        <v>1071096123.39</v>
      </c>
      <c r="S660" s="134">
        <f t="shared" si="136"/>
        <v>1255922898.66</v>
      </c>
      <c r="T660" s="134">
        <f t="shared" si="136"/>
        <v>2283787761.48</v>
      </c>
      <c r="U660" s="46">
        <f t="shared" si="136"/>
        <v>1835235960.29</v>
      </c>
      <c r="V660" s="46">
        <f t="shared" si="136"/>
        <v>4119023721.77</v>
      </c>
      <c r="W660" s="46">
        <f t="shared" si="136"/>
        <v>45989156.21</v>
      </c>
      <c r="X660" s="46">
        <f t="shared" si="136"/>
        <v>4165012877.98</v>
      </c>
      <c r="Y660" s="130"/>
    </row>
    <row r="661" spans="1:25" ht="15" hidden="1">
      <c r="A661" s="120"/>
      <c r="B661" s="125"/>
      <c r="C661" s="124"/>
      <c r="D661" s="126"/>
      <c r="E661" s="98"/>
      <c r="F661" s="98"/>
      <c r="G661" s="98"/>
      <c r="H661" s="98"/>
      <c r="I661" s="98"/>
      <c r="J661" s="98"/>
      <c r="K661" s="98"/>
      <c r="L661" s="98"/>
      <c r="M661" s="98"/>
      <c r="N661" s="98"/>
      <c r="O661" s="98"/>
      <c r="P661" s="98"/>
      <c r="Q661" s="98"/>
      <c r="R661" s="98"/>
      <c r="S661" s="98"/>
      <c r="T661" s="98"/>
      <c r="U661" s="98"/>
      <c r="V661" s="98"/>
      <c r="W661" s="98"/>
      <c r="X661" s="98"/>
      <c r="Y661" s="120"/>
    </row>
    <row r="662" spans="1:25" ht="15.75">
      <c r="A662" s="130"/>
      <c r="B662" s="131" t="s">
        <v>3338</v>
      </c>
      <c r="C662" s="146"/>
      <c r="D662" s="133"/>
      <c r="E662" s="46">
        <f aca="true" t="shared" si="137" ref="E662:X662">E652+E660</f>
        <v>-222477.37999999995</v>
      </c>
      <c r="F662" s="46">
        <f t="shared" si="137"/>
        <v>293270731.6800004</v>
      </c>
      <c r="G662" s="147">
        <f t="shared" si="137"/>
        <v>293048254.30000037</v>
      </c>
      <c r="H662" s="147">
        <f t="shared" si="137"/>
        <v>104354726.21000001</v>
      </c>
      <c r="I662" s="147">
        <f t="shared" si="137"/>
        <v>3246149.4</v>
      </c>
      <c r="J662" s="147">
        <f t="shared" si="137"/>
        <v>72849101.05</v>
      </c>
      <c r="K662" s="147">
        <f t="shared" si="137"/>
        <v>76095250.45</v>
      </c>
      <c r="L662" s="147">
        <f t="shared" si="137"/>
        <v>108938822.38999999</v>
      </c>
      <c r="M662" s="147">
        <f t="shared" si="137"/>
        <v>524921612.85999995</v>
      </c>
      <c r="N662" s="147">
        <f t="shared" si="137"/>
        <v>633860435.2499999</v>
      </c>
      <c r="O662" s="147">
        <f t="shared" si="137"/>
        <v>130266843.14000005</v>
      </c>
      <c r="P662" s="147">
        <f t="shared" si="137"/>
        <v>26234080.729999986</v>
      </c>
      <c r="Q662" s="147">
        <f t="shared" si="137"/>
        <v>16603451.610000005</v>
      </c>
      <c r="R662" s="147">
        <f t="shared" si="137"/>
        <v>1177275385.66</v>
      </c>
      <c r="S662" s="147">
        <f t="shared" si="137"/>
        <v>1350379761.14</v>
      </c>
      <c r="T662" s="147">
        <f t="shared" si="137"/>
        <v>2457738427.4000006</v>
      </c>
      <c r="U662" s="148">
        <f t="shared" si="137"/>
        <v>1808902789.24</v>
      </c>
      <c r="V662" s="148">
        <f t="shared" si="137"/>
        <v>4266641216.6400003</v>
      </c>
      <c r="W662" s="148">
        <f t="shared" si="137"/>
        <v>32537922.429999996</v>
      </c>
      <c r="X662" s="148">
        <f t="shared" si="137"/>
        <v>4299179139.07</v>
      </c>
      <c r="Y662" s="130"/>
    </row>
    <row r="663" spans="5:23" ht="12.75">
      <c r="E663" s="5"/>
      <c r="F663" s="5"/>
      <c r="G663" s="78"/>
      <c r="S663" s="78"/>
      <c r="T663" s="78"/>
      <c r="W663" s="78"/>
    </row>
    <row r="664" spans="5:23" ht="12.75">
      <c r="E664" s="5"/>
      <c r="F664" s="5"/>
      <c r="G664" s="78"/>
      <c r="S664" s="78"/>
      <c r="T664" s="78"/>
      <c r="W664" s="78"/>
    </row>
    <row r="665" spans="5:23" ht="12.75">
      <c r="E665" s="5"/>
      <c r="F665" s="5"/>
      <c r="G665" s="78"/>
      <c r="I665" s="5"/>
      <c r="J665" s="5"/>
      <c r="L665" s="5"/>
      <c r="M665" s="5"/>
      <c r="O665" s="5"/>
      <c r="P665" s="5"/>
      <c r="Q665" s="5"/>
      <c r="R665" s="5"/>
      <c r="S665" s="78"/>
      <c r="T665" s="78"/>
      <c r="W665" s="78"/>
    </row>
    <row r="666" spans="5:23" ht="12.75">
      <c r="E666" s="5"/>
      <c r="F666" s="5"/>
      <c r="G666" s="78"/>
      <c r="I666" s="5"/>
      <c r="J666" s="5"/>
      <c r="L666" s="5"/>
      <c r="M666" s="5"/>
      <c r="O666" s="5"/>
      <c r="P666" s="5"/>
      <c r="Q666" s="5"/>
      <c r="R666" s="5"/>
      <c r="S666" s="78"/>
      <c r="T666" s="78"/>
      <c r="W666" s="78"/>
    </row>
    <row r="667" spans="5:23" ht="12.75">
      <c r="E667" s="5"/>
      <c r="F667" s="5"/>
      <c r="G667" s="78"/>
      <c r="I667" s="5"/>
      <c r="J667" s="5"/>
      <c r="L667" s="5"/>
      <c r="M667" s="5"/>
      <c r="O667" s="5"/>
      <c r="P667" s="5"/>
      <c r="Q667" s="5"/>
      <c r="R667" s="5"/>
      <c r="S667" s="78"/>
      <c r="T667" s="78"/>
      <c r="W667" s="78"/>
    </row>
    <row r="668" spans="5:23" ht="12.75">
      <c r="E668" s="5"/>
      <c r="F668" s="5"/>
      <c r="G668" s="78"/>
      <c r="I668" s="5"/>
      <c r="J668" s="5"/>
      <c r="L668" s="5"/>
      <c r="M668" s="5"/>
      <c r="O668" s="5"/>
      <c r="P668" s="5"/>
      <c r="Q668" s="5"/>
      <c r="R668" s="5"/>
      <c r="S668" s="78"/>
      <c r="T668" s="78"/>
      <c r="W668" s="78"/>
    </row>
    <row r="669" spans="5:23" ht="12.75">
      <c r="E669" s="5"/>
      <c r="F669" s="5"/>
      <c r="G669" s="78"/>
      <c r="I669" s="5"/>
      <c r="J669" s="5"/>
      <c r="L669" s="5"/>
      <c r="M669" s="5"/>
      <c r="O669" s="5"/>
      <c r="P669" s="5"/>
      <c r="Q669" s="5"/>
      <c r="R669" s="5"/>
      <c r="S669" s="78"/>
      <c r="T669" s="78"/>
      <c r="W669" s="78"/>
    </row>
    <row r="670" spans="5:23" ht="12.75">
      <c r="E670" s="5"/>
      <c r="F670" s="5"/>
      <c r="G670" s="78"/>
      <c r="I670" s="5"/>
      <c r="J670" s="5"/>
      <c r="L670" s="5"/>
      <c r="M670" s="5"/>
      <c r="O670" s="5"/>
      <c r="P670" s="5"/>
      <c r="Q670" s="5"/>
      <c r="R670" s="5"/>
      <c r="S670" s="78"/>
      <c r="T670" s="78"/>
      <c r="W670" s="78"/>
    </row>
    <row r="671" spans="5:23" ht="12.75">
      <c r="E671" s="5"/>
      <c r="F671" s="5"/>
      <c r="G671" s="78"/>
      <c r="I671" s="5"/>
      <c r="J671" s="5"/>
      <c r="L671" s="5"/>
      <c r="M671" s="5"/>
      <c r="O671" s="5"/>
      <c r="P671" s="5"/>
      <c r="Q671" s="5"/>
      <c r="R671" s="5"/>
      <c r="S671" s="78"/>
      <c r="T671" s="78"/>
      <c r="W671" s="78"/>
    </row>
    <row r="672" spans="5:23" ht="12.75">
      <c r="E672" s="5"/>
      <c r="F672" s="5"/>
      <c r="G672" s="78"/>
      <c r="I672" s="5"/>
      <c r="J672" s="5"/>
      <c r="L672" s="5"/>
      <c r="M672" s="5"/>
      <c r="O672" s="5"/>
      <c r="P672" s="5"/>
      <c r="Q672" s="5"/>
      <c r="R672" s="5"/>
      <c r="S672" s="78"/>
      <c r="T672" s="78"/>
      <c r="W672" s="78"/>
    </row>
    <row r="673" spans="5:23" ht="12.75">
      <c r="E673" s="5"/>
      <c r="F673" s="5"/>
      <c r="G673" s="78"/>
      <c r="I673" s="5"/>
      <c r="J673" s="5"/>
      <c r="L673" s="5"/>
      <c r="M673" s="5"/>
      <c r="O673" s="5"/>
      <c r="P673" s="5"/>
      <c r="Q673" s="5"/>
      <c r="R673" s="5"/>
      <c r="S673" s="78"/>
      <c r="T673" s="78"/>
      <c r="W673" s="78"/>
    </row>
    <row r="674" spans="5:23" ht="12.75">
      <c r="E674" s="5"/>
      <c r="F674" s="5"/>
      <c r="G674" s="78"/>
      <c r="I674" s="5"/>
      <c r="J674" s="5"/>
      <c r="L674" s="5"/>
      <c r="M674" s="5"/>
      <c r="O674" s="5"/>
      <c r="P674" s="5"/>
      <c r="Q674" s="5"/>
      <c r="R674" s="5"/>
      <c r="S674" s="78"/>
      <c r="T674" s="78"/>
      <c r="W674" s="78"/>
    </row>
    <row r="675" spans="5:23" ht="12.75">
      <c r="E675" s="5"/>
      <c r="F675" s="5"/>
      <c r="G675" s="78"/>
      <c r="I675" s="5"/>
      <c r="J675" s="5"/>
      <c r="L675" s="5"/>
      <c r="M675" s="5"/>
      <c r="O675" s="5"/>
      <c r="P675" s="5"/>
      <c r="Q675" s="5"/>
      <c r="R675" s="5"/>
      <c r="S675" s="78"/>
      <c r="T675" s="78"/>
      <c r="W675" s="78"/>
    </row>
    <row r="676" spans="5:23" ht="12.75">
      <c r="E676" s="5"/>
      <c r="F676" s="5"/>
      <c r="G676" s="78"/>
      <c r="I676" s="5"/>
      <c r="J676" s="5"/>
      <c r="L676" s="5"/>
      <c r="M676" s="5"/>
      <c r="O676" s="5"/>
      <c r="P676" s="5"/>
      <c r="Q676" s="5"/>
      <c r="R676" s="5"/>
      <c r="S676" s="78"/>
      <c r="T676" s="78"/>
      <c r="W676" s="78"/>
    </row>
    <row r="677" spans="5:23" ht="12.75">
      <c r="E677" s="5"/>
      <c r="F677" s="5"/>
      <c r="G677" s="78"/>
      <c r="I677" s="5"/>
      <c r="J677" s="5"/>
      <c r="L677" s="5"/>
      <c r="M677" s="5"/>
      <c r="O677" s="5"/>
      <c r="P677" s="5"/>
      <c r="Q677" s="5"/>
      <c r="R677" s="5"/>
      <c r="S677" s="78"/>
      <c r="T677" s="78"/>
      <c r="W677" s="78"/>
    </row>
    <row r="678" spans="5:23" ht="12.75">
      <c r="E678" s="5"/>
      <c r="F678" s="5"/>
      <c r="G678" s="78"/>
      <c r="I678" s="5"/>
      <c r="J678" s="5"/>
      <c r="L678" s="5"/>
      <c r="M678" s="5"/>
      <c r="O678" s="5"/>
      <c r="P678" s="5"/>
      <c r="Q678" s="5"/>
      <c r="R678" s="5"/>
      <c r="S678" s="78"/>
      <c r="T678" s="78"/>
      <c r="W678" s="78"/>
    </row>
    <row r="679" spans="5:23" ht="12.75">
      <c r="E679" s="5"/>
      <c r="F679" s="5"/>
      <c r="G679" s="78"/>
      <c r="I679" s="5"/>
      <c r="J679" s="5"/>
      <c r="L679" s="5"/>
      <c r="M679" s="5"/>
      <c r="O679" s="5"/>
      <c r="P679" s="5"/>
      <c r="Q679" s="5"/>
      <c r="R679" s="5"/>
      <c r="S679" s="78"/>
      <c r="T679" s="78"/>
      <c r="W679" s="78"/>
    </row>
    <row r="680" spans="5:23" ht="12.75">
      <c r="E680" s="5"/>
      <c r="F680" s="5"/>
      <c r="G680" s="78"/>
      <c r="I680" s="5"/>
      <c r="J680" s="5"/>
      <c r="L680" s="5"/>
      <c r="M680" s="5"/>
      <c r="O680" s="5"/>
      <c r="P680" s="5"/>
      <c r="Q680" s="5"/>
      <c r="R680" s="5"/>
      <c r="S680" s="78"/>
      <c r="T680" s="78"/>
      <c r="W680" s="78"/>
    </row>
    <row r="681" spans="5:23" ht="12.75">
      <c r="E681" s="5"/>
      <c r="F681" s="5"/>
      <c r="G681" s="78"/>
      <c r="I681" s="5"/>
      <c r="J681" s="5"/>
      <c r="L681" s="5"/>
      <c r="M681" s="5"/>
      <c r="O681" s="5"/>
      <c r="P681" s="5"/>
      <c r="Q681" s="5"/>
      <c r="R681" s="5"/>
      <c r="S681" s="78"/>
      <c r="T681" s="78"/>
      <c r="W681" s="78"/>
    </row>
    <row r="682" spans="5:23" ht="12.75">
      <c r="E682" s="5"/>
      <c r="F682" s="5"/>
      <c r="G682" s="78"/>
      <c r="I682" s="5"/>
      <c r="J682" s="5"/>
      <c r="L682" s="5"/>
      <c r="M682" s="5"/>
      <c r="O682" s="5"/>
      <c r="P682" s="5"/>
      <c r="Q682" s="5"/>
      <c r="R682" s="5"/>
      <c r="S682" s="78"/>
      <c r="T682" s="78"/>
      <c r="W682" s="78"/>
    </row>
    <row r="683" spans="5:23" ht="12.75">
      <c r="E683" s="5"/>
      <c r="F683" s="5"/>
      <c r="G683" s="78"/>
      <c r="I683" s="5"/>
      <c r="J683" s="5"/>
      <c r="L683" s="5"/>
      <c r="M683" s="5"/>
      <c r="O683" s="5"/>
      <c r="P683" s="5"/>
      <c r="Q683" s="5"/>
      <c r="R683" s="5"/>
      <c r="S683" s="78"/>
      <c r="T683" s="78"/>
      <c r="W683" s="78"/>
    </row>
    <row r="684" spans="5:23" ht="12.75">
      <c r="E684" s="5"/>
      <c r="F684" s="5"/>
      <c r="G684" s="78"/>
      <c r="I684" s="5"/>
      <c r="J684" s="5"/>
      <c r="L684" s="5"/>
      <c r="M684" s="5"/>
      <c r="O684" s="5"/>
      <c r="P684" s="5"/>
      <c r="Q684" s="5"/>
      <c r="R684" s="5"/>
      <c r="S684" s="78"/>
      <c r="T684" s="78"/>
      <c r="W684" s="78"/>
    </row>
    <row r="685" spans="5:23" ht="12.75">
      <c r="E685" s="5"/>
      <c r="F685" s="5"/>
      <c r="G685" s="78"/>
      <c r="I685" s="5"/>
      <c r="J685" s="5"/>
      <c r="L685" s="5"/>
      <c r="M685" s="5"/>
      <c r="O685" s="5"/>
      <c r="P685" s="5"/>
      <c r="Q685" s="5"/>
      <c r="R685" s="5"/>
      <c r="S685" s="78"/>
      <c r="T685" s="78"/>
      <c r="W685" s="78"/>
    </row>
    <row r="686" spans="5:23" ht="12.75">
      <c r="E686" s="5"/>
      <c r="F686" s="5"/>
      <c r="G686" s="78"/>
      <c r="I686" s="5"/>
      <c r="J686" s="5"/>
      <c r="L686" s="5"/>
      <c r="M686" s="5"/>
      <c r="O686" s="5"/>
      <c r="P686" s="5"/>
      <c r="Q686" s="5"/>
      <c r="R686" s="5"/>
      <c r="S686" s="78"/>
      <c r="T686" s="78"/>
      <c r="W686" s="78"/>
    </row>
    <row r="687" spans="5:23" ht="12.75">
      <c r="E687" s="5"/>
      <c r="F687" s="5"/>
      <c r="G687" s="78"/>
      <c r="I687" s="5"/>
      <c r="J687" s="5"/>
      <c r="L687" s="5"/>
      <c r="M687" s="5"/>
      <c r="O687" s="5"/>
      <c r="P687" s="5"/>
      <c r="Q687" s="5"/>
      <c r="R687" s="5"/>
      <c r="S687" s="78"/>
      <c r="T687" s="78"/>
      <c r="W687" s="78"/>
    </row>
    <row r="688" spans="5:23" ht="12.75">
      <c r="E688" s="5"/>
      <c r="F688" s="5"/>
      <c r="G688" s="78"/>
      <c r="I688" s="5"/>
      <c r="J688" s="5"/>
      <c r="L688" s="5"/>
      <c r="M688" s="5"/>
      <c r="O688" s="5"/>
      <c r="P688" s="5"/>
      <c r="Q688" s="5"/>
      <c r="R688" s="5"/>
      <c r="S688" s="78"/>
      <c r="T688" s="78"/>
      <c r="W688" s="78"/>
    </row>
    <row r="689" spans="5:23" ht="12.75">
      <c r="E689" s="5"/>
      <c r="F689" s="5"/>
      <c r="G689" s="78"/>
      <c r="I689" s="5"/>
      <c r="J689" s="5"/>
      <c r="L689" s="5"/>
      <c r="M689" s="5"/>
      <c r="O689" s="5"/>
      <c r="P689" s="5"/>
      <c r="Q689" s="5"/>
      <c r="R689" s="5"/>
      <c r="S689" s="78"/>
      <c r="T689" s="78"/>
      <c r="W689" s="78"/>
    </row>
    <row r="690" spans="5:23" ht="12.75">
      <c r="E690" s="5"/>
      <c r="F690" s="5"/>
      <c r="G690" s="78"/>
      <c r="I690" s="5"/>
      <c r="J690" s="5"/>
      <c r="L690" s="5"/>
      <c r="M690" s="5"/>
      <c r="O690" s="5"/>
      <c r="P690" s="5"/>
      <c r="Q690" s="5"/>
      <c r="R690" s="5"/>
      <c r="S690" s="78"/>
      <c r="T690" s="78"/>
      <c r="W690" s="78"/>
    </row>
    <row r="691" spans="5:23" ht="12.75">
      <c r="E691" s="5"/>
      <c r="F691" s="5"/>
      <c r="G691" s="78"/>
      <c r="I691" s="5"/>
      <c r="J691" s="5"/>
      <c r="L691" s="5"/>
      <c r="M691" s="5"/>
      <c r="O691" s="5"/>
      <c r="P691" s="5"/>
      <c r="Q691" s="5"/>
      <c r="R691" s="5"/>
      <c r="S691" s="78"/>
      <c r="T691" s="78"/>
      <c r="W691" s="78"/>
    </row>
    <row r="692" spans="5:23" ht="12.75">
      <c r="E692" s="5"/>
      <c r="F692" s="5"/>
      <c r="G692" s="78"/>
      <c r="I692" s="5"/>
      <c r="J692" s="5"/>
      <c r="L692" s="5"/>
      <c r="M692" s="5"/>
      <c r="O692" s="5"/>
      <c r="P692" s="5"/>
      <c r="Q692" s="5"/>
      <c r="R692" s="5"/>
      <c r="S692" s="78"/>
      <c r="T692" s="78"/>
      <c r="W692" s="78"/>
    </row>
    <row r="693" spans="5:23" ht="12.75">
      <c r="E693" s="5"/>
      <c r="F693" s="5"/>
      <c r="G693" s="78"/>
      <c r="I693" s="5"/>
      <c r="J693" s="5"/>
      <c r="L693" s="5"/>
      <c r="M693" s="5"/>
      <c r="O693" s="5"/>
      <c r="P693" s="5"/>
      <c r="Q693" s="5"/>
      <c r="R693" s="5"/>
      <c r="S693" s="78"/>
      <c r="T693" s="78"/>
      <c r="W693" s="78"/>
    </row>
    <row r="694" spans="5:23" ht="12.75">
      <c r="E694" s="5"/>
      <c r="F694" s="5"/>
      <c r="G694" s="78"/>
      <c r="I694" s="5"/>
      <c r="J694" s="5"/>
      <c r="L694" s="5"/>
      <c r="M694" s="5"/>
      <c r="O694" s="5"/>
      <c r="P694" s="5"/>
      <c r="Q694" s="5"/>
      <c r="R694" s="5"/>
      <c r="S694" s="78"/>
      <c r="T694" s="78"/>
      <c r="W694" s="78"/>
    </row>
    <row r="695" spans="5:23" ht="12.75">
      <c r="E695" s="5"/>
      <c r="F695" s="5"/>
      <c r="G695" s="78"/>
      <c r="I695" s="5"/>
      <c r="J695" s="5"/>
      <c r="L695" s="5"/>
      <c r="M695" s="5"/>
      <c r="O695" s="5"/>
      <c r="P695" s="5"/>
      <c r="Q695" s="5"/>
      <c r="R695" s="5"/>
      <c r="S695" s="78"/>
      <c r="T695" s="78"/>
      <c r="W695" s="78"/>
    </row>
    <row r="696" spans="5:23" ht="12.75">
      <c r="E696" s="5"/>
      <c r="F696" s="5"/>
      <c r="G696" s="78"/>
      <c r="I696" s="5"/>
      <c r="J696" s="5"/>
      <c r="L696" s="5"/>
      <c r="M696" s="5"/>
      <c r="O696" s="5"/>
      <c r="P696" s="5"/>
      <c r="Q696" s="5"/>
      <c r="R696" s="5"/>
      <c r="S696" s="78"/>
      <c r="T696" s="78"/>
      <c r="W696" s="78"/>
    </row>
    <row r="697" spans="5:23" ht="12.75">
      <c r="E697" s="5"/>
      <c r="F697" s="5"/>
      <c r="G697" s="78"/>
      <c r="I697" s="5"/>
      <c r="J697" s="5"/>
      <c r="L697" s="5"/>
      <c r="M697" s="5"/>
      <c r="O697" s="5"/>
      <c r="P697" s="5"/>
      <c r="Q697" s="5"/>
      <c r="R697" s="5"/>
      <c r="S697" s="78"/>
      <c r="T697" s="78"/>
      <c r="W697" s="78"/>
    </row>
    <row r="698" spans="5:23" ht="12.75">
      <c r="E698" s="5"/>
      <c r="F698" s="5"/>
      <c r="G698" s="78"/>
      <c r="I698" s="5"/>
      <c r="J698" s="5"/>
      <c r="L698" s="5"/>
      <c r="M698" s="5"/>
      <c r="O698" s="5"/>
      <c r="P698" s="5"/>
      <c r="Q698" s="5"/>
      <c r="R698" s="5"/>
      <c r="S698" s="78"/>
      <c r="T698" s="78"/>
      <c r="W698" s="78"/>
    </row>
    <row r="699" spans="5:23" ht="12.75">
      <c r="E699" s="5"/>
      <c r="F699" s="5"/>
      <c r="G699" s="78"/>
      <c r="I699" s="5"/>
      <c r="J699" s="5"/>
      <c r="L699" s="5"/>
      <c r="M699" s="5"/>
      <c r="O699" s="5"/>
      <c r="P699" s="5"/>
      <c r="Q699" s="5"/>
      <c r="R699" s="5"/>
      <c r="S699" s="78"/>
      <c r="T699" s="78"/>
      <c r="W699" s="78"/>
    </row>
    <row r="700" spans="5:23" ht="12.75">
      <c r="E700" s="5"/>
      <c r="F700" s="5"/>
      <c r="G700" s="78"/>
      <c r="I700" s="5"/>
      <c r="J700" s="5"/>
      <c r="L700" s="5"/>
      <c r="M700" s="5"/>
      <c r="O700" s="5"/>
      <c r="P700" s="5"/>
      <c r="Q700" s="5"/>
      <c r="R700" s="5"/>
      <c r="S700" s="78"/>
      <c r="T700" s="78"/>
      <c r="W700" s="78"/>
    </row>
    <row r="701" spans="5:23" ht="12.75">
      <c r="E701" s="5"/>
      <c r="F701" s="5"/>
      <c r="G701" s="78"/>
      <c r="I701" s="5"/>
      <c r="J701" s="5"/>
      <c r="L701" s="5"/>
      <c r="M701" s="5"/>
      <c r="O701" s="5"/>
      <c r="P701" s="5"/>
      <c r="Q701" s="5"/>
      <c r="R701" s="5"/>
      <c r="S701" s="78"/>
      <c r="T701" s="78"/>
      <c r="W701" s="78"/>
    </row>
    <row r="702" spans="5:23" ht="12.75">
      <c r="E702" s="5"/>
      <c r="F702" s="5"/>
      <c r="G702" s="78"/>
      <c r="I702" s="5"/>
      <c r="J702" s="5"/>
      <c r="L702" s="5"/>
      <c r="M702" s="5"/>
      <c r="O702" s="5"/>
      <c r="P702" s="5"/>
      <c r="Q702" s="5"/>
      <c r="R702" s="5"/>
      <c r="S702" s="78"/>
      <c r="T702" s="78"/>
      <c r="W702" s="78"/>
    </row>
    <row r="703" spans="5:23" ht="12.75">
      <c r="E703" s="5"/>
      <c r="F703" s="5"/>
      <c r="G703" s="78"/>
      <c r="I703" s="5"/>
      <c r="J703" s="5"/>
      <c r="L703" s="5"/>
      <c r="M703" s="5"/>
      <c r="O703" s="5"/>
      <c r="P703" s="5"/>
      <c r="Q703" s="5"/>
      <c r="R703" s="5"/>
      <c r="S703" s="78"/>
      <c r="T703" s="78"/>
      <c r="W703" s="78"/>
    </row>
    <row r="704" spans="5:23" ht="12.75">
      <c r="E704" s="5"/>
      <c r="F704" s="5"/>
      <c r="G704" s="78"/>
      <c r="I704" s="5"/>
      <c r="J704" s="5"/>
      <c r="L704" s="5"/>
      <c r="M704" s="5"/>
      <c r="O704" s="5"/>
      <c r="P704" s="5"/>
      <c r="Q704" s="5"/>
      <c r="R704" s="5"/>
      <c r="S704" s="78"/>
      <c r="T704" s="78"/>
      <c r="W704" s="78"/>
    </row>
    <row r="705" spans="5:23" ht="12.75">
      <c r="E705" s="5"/>
      <c r="F705" s="5"/>
      <c r="G705" s="78"/>
      <c r="I705" s="5"/>
      <c r="J705" s="5"/>
      <c r="L705" s="5"/>
      <c r="M705" s="5"/>
      <c r="O705" s="5"/>
      <c r="P705" s="5"/>
      <c r="Q705" s="5"/>
      <c r="R705" s="5"/>
      <c r="S705" s="78"/>
      <c r="T705" s="78"/>
      <c r="W705" s="78"/>
    </row>
    <row r="706" spans="5:23" ht="12.75">
      <c r="E706" s="5"/>
      <c r="F706" s="5"/>
      <c r="G706" s="78"/>
      <c r="I706" s="5"/>
      <c r="J706" s="5"/>
      <c r="L706" s="5"/>
      <c r="M706" s="5"/>
      <c r="O706" s="5"/>
      <c r="P706" s="5"/>
      <c r="Q706" s="5"/>
      <c r="R706" s="5"/>
      <c r="S706" s="78"/>
      <c r="T706" s="78"/>
      <c r="W706" s="78"/>
    </row>
    <row r="707" spans="5:23" ht="12.75">
      <c r="E707" s="5"/>
      <c r="F707" s="5"/>
      <c r="G707" s="78"/>
      <c r="I707" s="5"/>
      <c r="J707" s="5"/>
      <c r="L707" s="5"/>
      <c r="M707" s="5"/>
      <c r="O707" s="5"/>
      <c r="P707" s="5"/>
      <c r="Q707" s="5"/>
      <c r="R707" s="5"/>
      <c r="S707" s="78"/>
      <c r="T707" s="78"/>
      <c r="W707" s="78"/>
    </row>
    <row r="708" spans="5:23" ht="12.75">
      <c r="E708" s="5"/>
      <c r="F708" s="5"/>
      <c r="G708" s="78"/>
      <c r="I708" s="5"/>
      <c r="J708" s="5"/>
      <c r="L708" s="5"/>
      <c r="M708" s="5"/>
      <c r="O708" s="5"/>
      <c r="P708" s="5"/>
      <c r="Q708" s="5"/>
      <c r="R708" s="5"/>
      <c r="S708" s="78"/>
      <c r="T708" s="78"/>
      <c r="W708" s="78"/>
    </row>
    <row r="709" spans="5:23" ht="12.75">
      <c r="E709" s="5"/>
      <c r="F709" s="5"/>
      <c r="G709" s="78"/>
      <c r="I709" s="5"/>
      <c r="J709" s="5"/>
      <c r="L709" s="5"/>
      <c r="M709" s="5"/>
      <c r="O709" s="5"/>
      <c r="P709" s="5"/>
      <c r="Q709" s="5"/>
      <c r="R709" s="5"/>
      <c r="S709" s="78"/>
      <c r="T709" s="78"/>
      <c r="W709" s="78"/>
    </row>
    <row r="710" spans="5:23" ht="12.75">
      <c r="E710" s="5"/>
      <c r="F710" s="5"/>
      <c r="G710" s="78"/>
      <c r="I710" s="5"/>
      <c r="J710" s="5"/>
      <c r="L710" s="5"/>
      <c r="M710" s="5"/>
      <c r="O710" s="5"/>
      <c r="P710" s="5"/>
      <c r="Q710" s="5"/>
      <c r="R710" s="5"/>
      <c r="S710" s="78"/>
      <c r="T710" s="78"/>
      <c r="W710" s="78"/>
    </row>
    <row r="711" spans="5:23" ht="12.75">
      <c r="E711" s="5"/>
      <c r="F711" s="5"/>
      <c r="G711" s="78"/>
      <c r="I711" s="5"/>
      <c r="J711" s="5"/>
      <c r="L711" s="5"/>
      <c r="M711" s="5"/>
      <c r="O711" s="5"/>
      <c r="P711" s="5"/>
      <c r="Q711" s="5"/>
      <c r="R711" s="5"/>
      <c r="S711" s="78"/>
      <c r="T711" s="78"/>
      <c r="W711" s="78"/>
    </row>
    <row r="712" spans="5:23" ht="12.75">
      <c r="E712" s="5"/>
      <c r="F712" s="5"/>
      <c r="G712" s="78"/>
      <c r="I712" s="5"/>
      <c r="J712" s="5"/>
      <c r="L712" s="5"/>
      <c r="M712" s="5"/>
      <c r="O712" s="5"/>
      <c r="P712" s="5"/>
      <c r="Q712" s="5"/>
      <c r="R712" s="5"/>
      <c r="S712" s="78"/>
      <c r="T712" s="78"/>
      <c r="W712" s="78"/>
    </row>
    <row r="713" spans="5:23" ht="12.75">
      <c r="E713" s="5"/>
      <c r="F713" s="5"/>
      <c r="G713" s="78"/>
      <c r="I713" s="5"/>
      <c r="J713" s="5"/>
      <c r="L713" s="5"/>
      <c r="M713" s="5"/>
      <c r="O713" s="5"/>
      <c r="P713" s="5"/>
      <c r="Q713" s="5"/>
      <c r="R713" s="5"/>
      <c r="S713" s="78"/>
      <c r="T713" s="78"/>
      <c r="W713" s="78"/>
    </row>
    <row r="714" spans="5:23" ht="12.75">
      <c r="E714" s="5"/>
      <c r="F714" s="5"/>
      <c r="G714" s="78"/>
      <c r="I714" s="5"/>
      <c r="J714" s="5"/>
      <c r="L714" s="5"/>
      <c r="M714" s="5"/>
      <c r="O714" s="5"/>
      <c r="P714" s="5"/>
      <c r="Q714" s="5"/>
      <c r="R714" s="5"/>
      <c r="S714" s="78"/>
      <c r="T714" s="78"/>
      <c r="W714" s="78"/>
    </row>
    <row r="715" spans="5:23" ht="12.75">
      <c r="E715" s="5"/>
      <c r="F715" s="5"/>
      <c r="G715" s="78"/>
      <c r="I715" s="5"/>
      <c r="J715" s="5"/>
      <c r="L715" s="5"/>
      <c r="M715" s="5"/>
      <c r="O715" s="5"/>
      <c r="P715" s="5"/>
      <c r="Q715" s="5"/>
      <c r="R715" s="5"/>
      <c r="S715" s="78"/>
      <c r="T715" s="78"/>
      <c r="W715" s="78"/>
    </row>
    <row r="716" spans="5:23" ht="12.75">
      <c r="E716" s="5"/>
      <c r="F716" s="5"/>
      <c r="G716" s="78"/>
      <c r="I716" s="5"/>
      <c r="J716" s="5"/>
      <c r="L716" s="5"/>
      <c r="M716" s="5"/>
      <c r="O716" s="5"/>
      <c r="P716" s="5"/>
      <c r="Q716" s="5"/>
      <c r="R716" s="5"/>
      <c r="S716" s="78"/>
      <c r="T716" s="78"/>
      <c r="W716" s="78"/>
    </row>
    <row r="717" spans="5:23" ht="12.75">
      <c r="E717" s="5"/>
      <c r="F717" s="5"/>
      <c r="G717" s="78"/>
      <c r="I717" s="5"/>
      <c r="J717" s="5"/>
      <c r="L717" s="5"/>
      <c r="M717" s="5"/>
      <c r="O717" s="5"/>
      <c r="P717" s="5"/>
      <c r="Q717" s="5"/>
      <c r="R717" s="5"/>
      <c r="S717" s="78"/>
      <c r="T717" s="78"/>
      <c r="W717" s="78"/>
    </row>
    <row r="718" spans="5:23" ht="12.75">
      <c r="E718" s="5"/>
      <c r="F718" s="5"/>
      <c r="G718" s="78"/>
      <c r="I718" s="5"/>
      <c r="J718" s="5"/>
      <c r="L718" s="5"/>
      <c r="M718" s="5"/>
      <c r="O718" s="5"/>
      <c r="P718" s="5"/>
      <c r="Q718" s="5"/>
      <c r="R718" s="5"/>
      <c r="S718" s="78"/>
      <c r="T718" s="78"/>
      <c r="W718" s="78"/>
    </row>
    <row r="719" spans="5:23" ht="12.75">
      <c r="E719" s="5"/>
      <c r="F719" s="5"/>
      <c r="G719" s="78"/>
      <c r="I719" s="5"/>
      <c r="J719" s="5"/>
      <c r="L719" s="5"/>
      <c r="M719" s="5"/>
      <c r="O719" s="5"/>
      <c r="P719" s="5"/>
      <c r="Q719" s="5"/>
      <c r="R719" s="5"/>
      <c r="S719" s="78"/>
      <c r="T719" s="78"/>
      <c r="W719" s="78"/>
    </row>
    <row r="720" spans="5:23" ht="12.75">
      <c r="E720" s="5"/>
      <c r="F720" s="5"/>
      <c r="G720" s="78"/>
      <c r="I720" s="5"/>
      <c r="J720" s="5"/>
      <c r="L720" s="5"/>
      <c r="M720" s="5"/>
      <c r="O720" s="5"/>
      <c r="P720" s="5"/>
      <c r="Q720" s="5"/>
      <c r="R720" s="5"/>
      <c r="S720" s="78"/>
      <c r="T720" s="78"/>
      <c r="W720" s="78"/>
    </row>
    <row r="721" spans="5:23" ht="12.75">
      <c r="E721" s="5"/>
      <c r="F721" s="5"/>
      <c r="G721" s="78"/>
      <c r="I721" s="5"/>
      <c r="J721" s="5"/>
      <c r="L721" s="5"/>
      <c r="M721" s="5"/>
      <c r="O721" s="5"/>
      <c r="P721" s="5"/>
      <c r="Q721" s="5"/>
      <c r="R721" s="5"/>
      <c r="S721" s="78"/>
      <c r="T721" s="78"/>
      <c r="W721" s="78"/>
    </row>
    <row r="722" spans="5:23" ht="12.75">
      <c r="E722" s="5"/>
      <c r="F722" s="5"/>
      <c r="G722" s="78"/>
      <c r="I722" s="5"/>
      <c r="J722" s="5"/>
      <c r="L722" s="5"/>
      <c r="M722" s="5"/>
      <c r="O722" s="5"/>
      <c r="P722" s="5"/>
      <c r="Q722" s="5"/>
      <c r="R722" s="5"/>
      <c r="S722" s="78"/>
      <c r="T722" s="78"/>
      <c r="W722" s="78"/>
    </row>
    <row r="723" spans="5:23" ht="12.75">
      <c r="E723" s="5"/>
      <c r="F723" s="5"/>
      <c r="G723" s="78"/>
      <c r="I723" s="5"/>
      <c r="J723" s="5"/>
      <c r="L723" s="5"/>
      <c r="M723" s="5"/>
      <c r="O723" s="5"/>
      <c r="P723" s="5"/>
      <c r="Q723" s="5"/>
      <c r="R723" s="5"/>
      <c r="S723" s="78"/>
      <c r="T723" s="78"/>
      <c r="W723" s="78"/>
    </row>
    <row r="724" spans="5:23" ht="12.75">
      <c r="E724" s="5"/>
      <c r="F724" s="5"/>
      <c r="G724" s="78"/>
      <c r="I724" s="5"/>
      <c r="J724" s="5"/>
      <c r="L724" s="5"/>
      <c r="M724" s="5"/>
      <c r="O724" s="5"/>
      <c r="P724" s="5"/>
      <c r="Q724" s="5"/>
      <c r="R724" s="5"/>
      <c r="S724" s="78"/>
      <c r="T724" s="78"/>
      <c r="W724" s="78"/>
    </row>
    <row r="725" spans="5:23" ht="12.75">
      <c r="E725" s="5"/>
      <c r="F725" s="5"/>
      <c r="G725" s="78"/>
      <c r="I725" s="5"/>
      <c r="J725" s="5"/>
      <c r="L725" s="5"/>
      <c r="M725" s="5"/>
      <c r="O725" s="5"/>
      <c r="P725" s="5"/>
      <c r="Q725" s="5"/>
      <c r="R725" s="5"/>
      <c r="S725" s="78"/>
      <c r="T725" s="78"/>
      <c r="W725" s="78"/>
    </row>
    <row r="726" spans="5:23" ht="12.75">
      <c r="E726" s="5"/>
      <c r="F726" s="5"/>
      <c r="G726" s="78"/>
      <c r="I726" s="5"/>
      <c r="J726" s="5"/>
      <c r="L726" s="5"/>
      <c r="M726" s="5"/>
      <c r="O726" s="5"/>
      <c r="P726" s="5"/>
      <c r="Q726" s="5"/>
      <c r="R726" s="5"/>
      <c r="S726" s="78"/>
      <c r="T726" s="78"/>
      <c r="W726" s="78"/>
    </row>
    <row r="727" spans="5:23" ht="12.75">
      <c r="E727" s="5"/>
      <c r="F727" s="5"/>
      <c r="G727" s="78"/>
      <c r="I727" s="5"/>
      <c r="J727" s="5"/>
      <c r="L727" s="5"/>
      <c r="M727" s="5"/>
      <c r="O727" s="5"/>
      <c r="P727" s="5"/>
      <c r="Q727" s="5"/>
      <c r="R727" s="5"/>
      <c r="S727" s="78"/>
      <c r="T727" s="78"/>
      <c r="W727" s="78"/>
    </row>
    <row r="728" spans="5:23" ht="12.75">
      <c r="E728" s="5"/>
      <c r="F728" s="5"/>
      <c r="G728" s="78"/>
      <c r="I728" s="5"/>
      <c r="J728" s="5"/>
      <c r="L728" s="5"/>
      <c r="M728" s="5"/>
      <c r="O728" s="5"/>
      <c r="P728" s="5"/>
      <c r="Q728" s="5"/>
      <c r="R728" s="5"/>
      <c r="S728" s="78"/>
      <c r="T728" s="78"/>
      <c r="W728" s="78"/>
    </row>
    <row r="729" spans="5:23" ht="12.75">
      <c r="E729" s="5"/>
      <c r="F729" s="5"/>
      <c r="G729" s="78"/>
      <c r="I729" s="5"/>
      <c r="J729" s="5"/>
      <c r="L729" s="5"/>
      <c r="M729" s="5"/>
      <c r="O729" s="5"/>
      <c r="P729" s="5"/>
      <c r="Q729" s="5"/>
      <c r="R729" s="5"/>
      <c r="S729" s="78"/>
      <c r="T729" s="78"/>
      <c r="W729" s="78"/>
    </row>
    <row r="730" spans="5:23" ht="12.75">
      <c r="E730" s="5"/>
      <c r="F730" s="5"/>
      <c r="G730" s="78"/>
      <c r="I730" s="5"/>
      <c r="J730" s="5"/>
      <c r="L730" s="5"/>
      <c r="M730" s="5"/>
      <c r="O730" s="5"/>
      <c r="P730" s="5"/>
      <c r="Q730" s="5"/>
      <c r="R730" s="5"/>
      <c r="S730" s="78"/>
      <c r="T730" s="78"/>
      <c r="W730" s="78"/>
    </row>
    <row r="731" spans="5:23" ht="12.75">
      <c r="E731" s="5"/>
      <c r="F731" s="5"/>
      <c r="G731" s="78"/>
      <c r="I731" s="5"/>
      <c r="J731" s="5"/>
      <c r="L731" s="5"/>
      <c r="M731" s="5"/>
      <c r="O731" s="5"/>
      <c r="P731" s="5"/>
      <c r="Q731" s="5"/>
      <c r="R731" s="5"/>
      <c r="S731" s="78"/>
      <c r="T731" s="78"/>
      <c r="W731" s="78"/>
    </row>
    <row r="732" spans="5:23" ht="12.75">
      <c r="E732" s="5"/>
      <c r="F732" s="5"/>
      <c r="G732" s="78"/>
      <c r="I732" s="5"/>
      <c r="J732" s="5"/>
      <c r="L732" s="5"/>
      <c r="M732" s="5"/>
      <c r="O732" s="5"/>
      <c r="P732" s="5"/>
      <c r="Q732" s="5"/>
      <c r="R732" s="5"/>
      <c r="S732" s="78"/>
      <c r="T732" s="78"/>
      <c r="W732" s="78"/>
    </row>
    <row r="733" spans="5:23" ht="12.75">
      <c r="E733" s="5"/>
      <c r="F733" s="5"/>
      <c r="G733" s="78"/>
      <c r="I733" s="5"/>
      <c r="J733" s="5"/>
      <c r="L733" s="5"/>
      <c r="M733" s="5"/>
      <c r="O733" s="5"/>
      <c r="P733" s="5"/>
      <c r="Q733" s="5"/>
      <c r="R733" s="5"/>
      <c r="S733" s="78"/>
      <c r="T733" s="78"/>
      <c r="W733" s="78"/>
    </row>
    <row r="734" spans="5:23" ht="12.75">
      <c r="E734" s="5"/>
      <c r="F734" s="5"/>
      <c r="G734" s="78"/>
      <c r="I734" s="5"/>
      <c r="J734" s="5"/>
      <c r="L734" s="5"/>
      <c r="M734" s="5"/>
      <c r="O734" s="5"/>
      <c r="P734" s="5"/>
      <c r="Q734" s="5"/>
      <c r="R734" s="5"/>
      <c r="S734" s="78"/>
      <c r="T734" s="78"/>
      <c r="W734" s="78"/>
    </row>
    <row r="735" spans="5:23" ht="12.75">
      <c r="E735" s="5"/>
      <c r="F735" s="5"/>
      <c r="G735" s="78"/>
      <c r="I735" s="5"/>
      <c r="J735" s="5"/>
      <c r="L735" s="5"/>
      <c r="M735" s="5"/>
      <c r="O735" s="5"/>
      <c r="P735" s="5"/>
      <c r="Q735" s="5"/>
      <c r="R735" s="5"/>
      <c r="S735" s="78"/>
      <c r="T735" s="78"/>
      <c r="W735" s="78"/>
    </row>
    <row r="736" spans="5:23" ht="12.75">
      <c r="E736" s="5"/>
      <c r="F736" s="5"/>
      <c r="G736" s="78"/>
      <c r="I736" s="5"/>
      <c r="J736" s="5"/>
      <c r="L736" s="5"/>
      <c r="M736" s="5"/>
      <c r="O736" s="5"/>
      <c r="P736" s="5"/>
      <c r="Q736" s="5"/>
      <c r="R736" s="5"/>
      <c r="S736" s="78"/>
      <c r="T736" s="78"/>
      <c r="W736" s="78"/>
    </row>
    <row r="737" spans="5:23" ht="12.75">
      <c r="E737" s="5"/>
      <c r="F737" s="5"/>
      <c r="G737" s="78"/>
      <c r="I737" s="5"/>
      <c r="J737" s="5"/>
      <c r="L737" s="5"/>
      <c r="M737" s="5"/>
      <c r="O737" s="5"/>
      <c r="P737" s="5"/>
      <c r="Q737" s="5"/>
      <c r="R737" s="5"/>
      <c r="S737" s="78"/>
      <c r="T737" s="78"/>
      <c r="W737" s="78"/>
    </row>
    <row r="738" spans="5:23" ht="12.75">
      <c r="E738" s="5"/>
      <c r="F738" s="5"/>
      <c r="G738" s="78"/>
      <c r="I738" s="5"/>
      <c r="J738" s="5"/>
      <c r="L738" s="5"/>
      <c r="M738" s="5"/>
      <c r="O738" s="5"/>
      <c r="P738" s="5"/>
      <c r="Q738" s="5"/>
      <c r="R738" s="5"/>
      <c r="S738" s="78"/>
      <c r="T738" s="78"/>
      <c r="W738" s="78"/>
    </row>
    <row r="739" spans="5:23" ht="12.75">
      <c r="E739" s="5"/>
      <c r="F739" s="5"/>
      <c r="G739" s="78"/>
      <c r="I739" s="5"/>
      <c r="J739" s="5"/>
      <c r="L739" s="5"/>
      <c r="M739" s="5"/>
      <c r="O739" s="5"/>
      <c r="P739" s="5"/>
      <c r="Q739" s="5"/>
      <c r="R739" s="5"/>
      <c r="S739" s="78"/>
      <c r="T739" s="78"/>
      <c r="W739" s="78"/>
    </row>
    <row r="740" spans="5:23" ht="12.75">
      <c r="E740" s="5"/>
      <c r="F740" s="5"/>
      <c r="G740" s="78"/>
      <c r="I740" s="5"/>
      <c r="J740" s="5"/>
      <c r="L740" s="5"/>
      <c r="M740" s="5"/>
      <c r="O740" s="5"/>
      <c r="P740" s="5"/>
      <c r="Q740" s="5"/>
      <c r="R740" s="5"/>
      <c r="S740" s="78"/>
      <c r="T740" s="78"/>
      <c r="W740" s="78"/>
    </row>
    <row r="741" spans="5:23" ht="12.75">
      <c r="E741" s="5"/>
      <c r="F741" s="5"/>
      <c r="G741" s="78"/>
      <c r="I741" s="5"/>
      <c r="J741" s="5"/>
      <c r="L741" s="5"/>
      <c r="M741" s="5"/>
      <c r="O741" s="5"/>
      <c r="P741" s="5"/>
      <c r="Q741" s="5"/>
      <c r="R741" s="5"/>
      <c r="S741" s="78"/>
      <c r="T741" s="78"/>
      <c r="W741" s="78"/>
    </row>
    <row r="742" spans="5:23" ht="12.75">
      <c r="E742" s="5"/>
      <c r="F742" s="5"/>
      <c r="G742" s="78"/>
      <c r="I742" s="5"/>
      <c r="J742" s="5"/>
      <c r="L742" s="5"/>
      <c r="M742" s="5"/>
      <c r="O742" s="5"/>
      <c r="P742" s="5"/>
      <c r="Q742" s="5"/>
      <c r="R742" s="5"/>
      <c r="S742" s="78"/>
      <c r="T742" s="78"/>
      <c r="W742" s="78"/>
    </row>
    <row r="743" spans="5:23" ht="12.75">
      <c r="E743" s="5"/>
      <c r="F743" s="5"/>
      <c r="G743" s="78"/>
      <c r="I743" s="5"/>
      <c r="J743" s="5"/>
      <c r="L743" s="5"/>
      <c r="M743" s="5"/>
      <c r="O743" s="5"/>
      <c r="P743" s="5"/>
      <c r="Q743" s="5"/>
      <c r="R743" s="5"/>
      <c r="S743" s="78"/>
      <c r="T743" s="78"/>
      <c r="W743" s="78"/>
    </row>
    <row r="744" spans="5:23" ht="12.75">
      <c r="E744" s="5"/>
      <c r="F744" s="5"/>
      <c r="G744" s="78"/>
      <c r="I744" s="5"/>
      <c r="J744" s="5"/>
      <c r="L744" s="5"/>
      <c r="M744" s="5"/>
      <c r="O744" s="5"/>
      <c r="P744" s="5"/>
      <c r="Q744" s="5"/>
      <c r="R744" s="5"/>
      <c r="S744" s="78"/>
      <c r="T744" s="78"/>
      <c r="W744" s="78"/>
    </row>
    <row r="745" spans="5:23" ht="12.75">
      <c r="E745" s="5"/>
      <c r="F745" s="5"/>
      <c r="G745" s="78"/>
      <c r="I745" s="5"/>
      <c r="J745" s="5"/>
      <c r="L745" s="5"/>
      <c r="M745" s="5"/>
      <c r="O745" s="5"/>
      <c r="P745" s="5"/>
      <c r="Q745" s="5"/>
      <c r="R745" s="5"/>
      <c r="S745" s="78"/>
      <c r="T745" s="78"/>
      <c r="W745" s="78"/>
    </row>
    <row r="746" spans="5:23" ht="12.75">
      <c r="E746" s="5"/>
      <c r="F746" s="5"/>
      <c r="G746" s="78"/>
      <c r="I746" s="5"/>
      <c r="J746" s="5"/>
      <c r="L746" s="5"/>
      <c r="M746" s="5"/>
      <c r="O746" s="5"/>
      <c r="P746" s="5"/>
      <c r="Q746" s="5"/>
      <c r="R746" s="5"/>
      <c r="S746" s="78"/>
      <c r="T746" s="78"/>
      <c r="W746" s="78"/>
    </row>
    <row r="747" spans="5:23" ht="12.75">
      <c r="E747" s="5"/>
      <c r="F747" s="5"/>
      <c r="G747" s="78"/>
      <c r="I747" s="5"/>
      <c r="J747" s="5"/>
      <c r="L747" s="5"/>
      <c r="M747" s="5"/>
      <c r="O747" s="5"/>
      <c r="P747" s="5"/>
      <c r="Q747" s="5"/>
      <c r="R747" s="5"/>
      <c r="S747" s="78"/>
      <c r="T747" s="78"/>
      <c r="W747" s="78"/>
    </row>
    <row r="748" spans="5:23" ht="12.75">
      <c r="E748" s="5"/>
      <c r="F748" s="5"/>
      <c r="G748" s="78"/>
      <c r="I748" s="5"/>
      <c r="J748" s="5"/>
      <c r="L748" s="5"/>
      <c r="M748" s="5"/>
      <c r="O748" s="5"/>
      <c r="P748" s="5"/>
      <c r="Q748" s="5"/>
      <c r="R748" s="5"/>
      <c r="S748" s="78"/>
      <c r="T748" s="78"/>
      <c r="W748" s="78"/>
    </row>
    <row r="749" spans="5:23" ht="12.75">
      <c r="E749" s="5"/>
      <c r="F749" s="5"/>
      <c r="G749" s="78"/>
      <c r="I749" s="5"/>
      <c r="J749" s="5"/>
      <c r="L749" s="5"/>
      <c r="M749" s="5"/>
      <c r="O749" s="5"/>
      <c r="P749" s="5"/>
      <c r="Q749" s="5"/>
      <c r="R749" s="5"/>
      <c r="S749" s="78"/>
      <c r="T749" s="78"/>
      <c r="W749" s="78"/>
    </row>
    <row r="750" spans="5:23" ht="12.75">
      <c r="E750" s="5"/>
      <c r="F750" s="5"/>
      <c r="G750" s="78"/>
      <c r="I750" s="5"/>
      <c r="J750" s="5"/>
      <c r="L750" s="5"/>
      <c r="M750" s="5"/>
      <c r="O750" s="5"/>
      <c r="P750" s="5"/>
      <c r="Q750" s="5"/>
      <c r="R750" s="5"/>
      <c r="S750" s="78"/>
      <c r="T750" s="78"/>
      <c r="W750" s="78"/>
    </row>
    <row r="751" spans="5:23" ht="12.75">
      <c r="E751" s="5"/>
      <c r="F751" s="5"/>
      <c r="G751" s="78"/>
      <c r="I751" s="5"/>
      <c r="J751" s="5"/>
      <c r="L751" s="5"/>
      <c r="M751" s="5"/>
      <c r="O751" s="5"/>
      <c r="P751" s="5"/>
      <c r="Q751" s="5"/>
      <c r="R751" s="5"/>
      <c r="S751" s="78"/>
      <c r="T751" s="78"/>
      <c r="W751" s="78"/>
    </row>
    <row r="752" spans="5:23" ht="12.75">
      <c r="E752" s="5"/>
      <c r="F752" s="5"/>
      <c r="G752" s="78"/>
      <c r="I752" s="5"/>
      <c r="J752" s="5"/>
      <c r="L752" s="5"/>
      <c r="M752" s="5"/>
      <c r="O752" s="5"/>
      <c r="P752" s="5"/>
      <c r="Q752" s="5"/>
      <c r="R752" s="5"/>
      <c r="S752" s="78"/>
      <c r="T752" s="78"/>
      <c r="W752" s="78"/>
    </row>
    <row r="753" spans="5:23" ht="12.75">
      <c r="E753" s="5"/>
      <c r="F753" s="5"/>
      <c r="G753" s="78"/>
      <c r="I753" s="5"/>
      <c r="J753" s="5"/>
      <c r="L753" s="5"/>
      <c r="M753" s="5"/>
      <c r="O753" s="5"/>
      <c r="P753" s="5"/>
      <c r="Q753" s="5"/>
      <c r="R753" s="5"/>
      <c r="S753" s="78"/>
      <c r="T753" s="78"/>
      <c r="W753" s="78"/>
    </row>
    <row r="754" spans="5:23" ht="12.75">
      <c r="E754" s="5"/>
      <c r="F754" s="5"/>
      <c r="G754" s="78"/>
      <c r="I754" s="5"/>
      <c r="J754" s="5"/>
      <c r="L754" s="5"/>
      <c r="M754" s="5"/>
      <c r="O754" s="5"/>
      <c r="P754" s="5"/>
      <c r="Q754" s="5"/>
      <c r="R754" s="5"/>
      <c r="S754" s="78"/>
      <c r="T754" s="78"/>
      <c r="W754" s="78"/>
    </row>
    <row r="755" spans="5:23" ht="12.75">
      <c r="E755" s="5"/>
      <c r="F755" s="5"/>
      <c r="G755" s="78"/>
      <c r="I755" s="5"/>
      <c r="J755" s="5"/>
      <c r="L755" s="5"/>
      <c r="M755" s="5"/>
      <c r="O755" s="5"/>
      <c r="P755" s="5"/>
      <c r="Q755" s="5"/>
      <c r="R755" s="5"/>
      <c r="S755" s="78"/>
      <c r="T755" s="78"/>
      <c r="W755" s="78"/>
    </row>
    <row r="756" spans="5:23" ht="12.75">
      <c r="E756" s="5"/>
      <c r="F756" s="5"/>
      <c r="G756" s="78"/>
      <c r="I756" s="5"/>
      <c r="J756" s="5"/>
      <c r="L756" s="5"/>
      <c r="M756" s="5"/>
      <c r="O756" s="5"/>
      <c r="P756" s="5"/>
      <c r="Q756" s="5"/>
      <c r="R756" s="5"/>
      <c r="S756" s="78"/>
      <c r="T756" s="78"/>
      <c r="W756" s="78"/>
    </row>
    <row r="757" spans="5:23" ht="12.75">
      <c r="E757" s="5"/>
      <c r="F757" s="5"/>
      <c r="G757" s="78"/>
      <c r="I757" s="5"/>
      <c r="J757" s="5"/>
      <c r="L757" s="5"/>
      <c r="M757" s="5"/>
      <c r="O757" s="5"/>
      <c r="P757" s="5"/>
      <c r="Q757" s="5"/>
      <c r="R757" s="5"/>
      <c r="S757" s="78"/>
      <c r="T757" s="78"/>
      <c r="W757" s="78"/>
    </row>
    <row r="758" spans="5:23" ht="12.75">
      <c r="E758" s="5"/>
      <c r="F758" s="5"/>
      <c r="G758" s="78"/>
      <c r="I758" s="5"/>
      <c r="J758" s="5"/>
      <c r="L758" s="5"/>
      <c r="M758" s="5"/>
      <c r="O758" s="5"/>
      <c r="P758" s="5"/>
      <c r="Q758" s="5"/>
      <c r="R758" s="5"/>
      <c r="S758" s="78"/>
      <c r="T758" s="78"/>
      <c r="W758" s="78"/>
    </row>
    <row r="759" spans="5:23" ht="12.75">
      <c r="E759" s="5"/>
      <c r="F759" s="5"/>
      <c r="G759" s="78"/>
      <c r="I759" s="5"/>
      <c r="J759" s="5"/>
      <c r="L759" s="5"/>
      <c r="M759" s="5"/>
      <c r="O759" s="5"/>
      <c r="P759" s="5"/>
      <c r="Q759" s="5"/>
      <c r="R759" s="5"/>
      <c r="S759" s="78"/>
      <c r="T759" s="78"/>
      <c r="W759" s="78"/>
    </row>
    <row r="760" spans="5:23" ht="12.75">
      <c r="E760" s="5"/>
      <c r="F760" s="5"/>
      <c r="G760" s="78"/>
      <c r="I760" s="5"/>
      <c r="J760" s="5"/>
      <c r="L760" s="5"/>
      <c r="M760" s="5"/>
      <c r="O760" s="5"/>
      <c r="P760" s="5"/>
      <c r="Q760" s="5"/>
      <c r="R760" s="5"/>
      <c r="S760" s="78"/>
      <c r="T760" s="78"/>
      <c r="W760" s="78"/>
    </row>
    <row r="761" spans="5:23" ht="12.75">
      <c r="E761" s="5"/>
      <c r="F761" s="5"/>
      <c r="G761" s="78"/>
      <c r="I761" s="5"/>
      <c r="J761" s="5"/>
      <c r="L761" s="5"/>
      <c r="M761" s="5"/>
      <c r="O761" s="5"/>
      <c r="P761" s="5"/>
      <c r="Q761" s="5"/>
      <c r="R761" s="5"/>
      <c r="S761" s="78"/>
      <c r="T761" s="78"/>
      <c r="W761" s="78"/>
    </row>
    <row r="762" spans="5:23" ht="12.75">
      <c r="E762" s="5"/>
      <c r="F762" s="5"/>
      <c r="G762" s="78"/>
      <c r="I762" s="5"/>
      <c r="J762" s="5"/>
      <c r="L762" s="5"/>
      <c r="M762" s="5"/>
      <c r="O762" s="5"/>
      <c r="P762" s="5"/>
      <c r="Q762" s="5"/>
      <c r="R762" s="5"/>
      <c r="S762" s="78"/>
      <c r="T762" s="78"/>
      <c r="W762" s="78"/>
    </row>
    <row r="763" spans="5:23" ht="12.75">
      <c r="E763" s="5"/>
      <c r="F763" s="5"/>
      <c r="G763" s="78"/>
      <c r="I763" s="5"/>
      <c r="J763" s="5"/>
      <c r="L763" s="5"/>
      <c r="M763" s="5"/>
      <c r="O763" s="5"/>
      <c r="P763" s="5"/>
      <c r="Q763" s="5"/>
      <c r="R763" s="5"/>
      <c r="S763" s="78"/>
      <c r="T763" s="78"/>
      <c r="W763" s="78"/>
    </row>
    <row r="764" spans="5:23" ht="12.75">
      <c r="E764" s="5"/>
      <c r="F764" s="5"/>
      <c r="G764" s="78"/>
      <c r="I764" s="5"/>
      <c r="J764" s="5"/>
      <c r="L764" s="5"/>
      <c r="M764" s="5"/>
      <c r="O764" s="5"/>
      <c r="P764" s="5"/>
      <c r="Q764" s="5"/>
      <c r="R764" s="5"/>
      <c r="S764" s="78"/>
      <c r="T764" s="78"/>
      <c r="W764" s="78"/>
    </row>
    <row r="765" spans="5:23" ht="12.75">
      <c r="E765" s="5"/>
      <c r="F765" s="5"/>
      <c r="G765" s="78"/>
      <c r="I765" s="5"/>
      <c r="J765" s="5"/>
      <c r="L765" s="5"/>
      <c r="M765" s="5"/>
      <c r="O765" s="5"/>
      <c r="P765" s="5"/>
      <c r="Q765" s="5"/>
      <c r="R765" s="5"/>
      <c r="S765" s="78"/>
      <c r="T765" s="78"/>
      <c r="W765" s="78"/>
    </row>
    <row r="766" spans="5:23" ht="12.75">
      <c r="E766" s="5"/>
      <c r="F766" s="5"/>
      <c r="G766" s="78"/>
      <c r="I766" s="5"/>
      <c r="J766" s="5"/>
      <c r="L766" s="5"/>
      <c r="M766" s="5"/>
      <c r="O766" s="5"/>
      <c r="P766" s="5"/>
      <c r="Q766" s="5"/>
      <c r="R766" s="5"/>
      <c r="S766" s="78"/>
      <c r="T766" s="78"/>
      <c r="W766" s="78"/>
    </row>
    <row r="767" spans="5:23" ht="12.75">
      <c r="E767" s="5"/>
      <c r="F767" s="5"/>
      <c r="G767" s="78"/>
      <c r="I767" s="5"/>
      <c r="J767" s="5"/>
      <c r="L767" s="5"/>
      <c r="M767" s="5"/>
      <c r="O767" s="5"/>
      <c r="P767" s="5"/>
      <c r="Q767" s="5"/>
      <c r="R767" s="5"/>
      <c r="S767" s="78"/>
      <c r="T767" s="78"/>
      <c r="W767" s="78"/>
    </row>
    <row r="768" spans="5:23" ht="12.75">
      <c r="E768" s="5"/>
      <c r="F768" s="5"/>
      <c r="G768" s="78"/>
      <c r="I768" s="5"/>
      <c r="J768" s="5"/>
      <c r="L768" s="5"/>
      <c r="M768" s="5"/>
      <c r="O768" s="5"/>
      <c r="P768" s="5"/>
      <c r="Q768" s="5"/>
      <c r="R768" s="5"/>
      <c r="S768" s="78"/>
      <c r="T768" s="78"/>
      <c r="W768" s="78"/>
    </row>
    <row r="769" spans="5:23" ht="12.75">
      <c r="E769" s="5"/>
      <c r="F769" s="5"/>
      <c r="G769" s="78"/>
      <c r="I769" s="5"/>
      <c r="J769" s="5"/>
      <c r="L769" s="5"/>
      <c r="M769" s="5"/>
      <c r="O769" s="5"/>
      <c r="P769" s="5"/>
      <c r="Q769" s="5"/>
      <c r="R769" s="5"/>
      <c r="S769" s="78"/>
      <c r="T769" s="78"/>
      <c r="W769" s="78"/>
    </row>
    <row r="770" spans="5:23" ht="12.75">
      <c r="E770" s="5"/>
      <c r="F770" s="5"/>
      <c r="G770" s="78"/>
      <c r="I770" s="5"/>
      <c r="J770" s="5"/>
      <c r="L770" s="5"/>
      <c r="M770" s="5"/>
      <c r="O770" s="5"/>
      <c r="P770" s="5"/>
      <c r="Q770" s="5"/>
      <c r="R770" s="5"/>
      <c r="S770" s="78"/>
      <c r="T770" s="78"/>
      <c r="W770" s="78"/>
    </row>
    <row r="771" spans="5:23" ht="12.75">
      <c r="E771" s="5"/>
      <c r="F771" s="5"/>
      <c r="G771" s="78"/>
      <c r="I771" s="5"/>
      <c r="J771" s="5"/>
      <c r="L771" s="5"/>
      <c r="M771" s="5"/>
      <c r="O771" s="5"/>
      <c r="P771" s="5"/>
      <c r="Q771" s="5"/>
      <c r="R771" s="5"/>
      <c r="S771" s="78"/>
      <c r="T771" s="78"/>
      <c r="W771" s="78"/>
    </row>
    <row r="772" spans="5:23" ht="12.75">
      <c r="E772" s="5"/>
      <c r="F772" s="5"/>
      <c r="G772" s="78"/>
      <c r="I772" s="5"/>
      <c r="J772" s="5"/>
      <c r="L772" s="5"/>
      <c r="M772" s="5"/>
      <c r="O772" s="5"/>
      <c r="P772" s="5"/>
      <c r="Q772" s="5"/>
      <c r="R772" s="5"/>
      <c r="S772" s="78"/>
      <c r="T772" s="78"/>
      <c r="W772" s="78"/>
    </row>
    <row r="773" spans="5:23" ht="12.75">
      <c r="E773" s="5"/>
      <c r="F773" s="5"/>
      <c r="G773" s="78"/>
      <c r="I773" s="5"/>
      <c r="J773" s="5"/>
      <c r="L773" s="5"/>
      <c r="M773" s="5"/>
      <c r="O773" s="5"/>
      <c r="P773" s="5"/>
      <c r="Q773" s="5"/>
      <c r="R773" s="5"/>
      <c r="S773" s="78"/>
      <c r="T773" s="78"/>
      <c r="W773" s="78"/>
    </row>
    <row r="774" spans="5:23" ht="12.75">
      <c r="E774" s="5"/>
      <c r="F774" s="5"/>
      <c r="G774" s="78"/>
      <c r="I774" s="5"/>
      <c r="J774" s="5"/>
      <c r="L774" s="5"/>
      <c r="M774" s="5"/>
      <c r="O774" s="5"/>
      <c r="P774" s="5"/>
      <c r="Q774" s="5"/>
      <c r="R774" s="5"/>
      <c r="S774" s="78"/>
      <c r="T774" s="78"/>
      <c r="W774" s="78"/>
    </row>
    <row r="775" spans="5:23" ht="12.75">
      <c r="E775" s="5"/>
      <c r="F775" s="5"/>
      <c r="G775" s="78"/>
      <c r="I775" s="5"/>
      <c r="J775" s="5"/>
      <c r="L775" s="5"/>
      <c r="M775" s="5"/>
      <c r="O775" s="5"/>
      <c r="P775" s="5"/>
      <c r="Q775" s="5"/>
      <c r="R775" s="5"/>
      <c r="S775" s="78"/>
      <c r="T775" s="78"/>
      <c r="W775" s="78"/>
    </row>
    <row r="776" spans="5:23" ht="12.75">
      <c r="E776" s="5"/>
      <c r="F776" s="5"/>
      <c r="G776" s="78"/>
      <c r="I776" s="5"/>
      <c r="J776" s="5"/>
      <c r="L776" s="5"/>
      <c r="M776" s="5"/>
      <c r="O776" s="5"/>
      <c r="P776" s="5"/>
      <c r="Q776" s="5"/>
      <c r="R776" s="5"/>
      <c r="S776" s="78"/>
      <c r="T776" s="78"/>
      <c r="W776" s="78"/>
    </row>
    <row r="777" spans="5:23" ht="12.75">
      <c r="E777" s="5"/>
      <c r="F777" s="5"/>
      <c r="G777" s="78"/>
      <c r="I777" s="5"/>
      <c r="J777" s="5"/>
      <c r="L777" s="5"/>
      <c r="M777" s="5"/>
      <c r="O777" s="5"/>
      <c r="P777" s="5"/>
      <c r="Q777" s="5"/>
      <c r="R777" s="5"/>
      <c r="S777" s="78"/>
      <c r="T777" s="78"/>
      <c r="W777" s="78"/>
    </row>
    <row r="778" spans="5:23" ht="12.75">
      <c r="E778" s="5"/>
      <c r="F778" s="5"/>
      <c r="G778" s="78"/>
      <c r="I778" s="5"/>
      <c r="J778" s="5"/>
      <c r="L778" s="5"/>
      <c r="M778" s="5"/>
      <c r="O778" s="5"/>
      <c r="P778" s="5"/>
      <c r="Q778" s="5"/>
      <c r="R778" s="5"/>
      <c r="S778" s="78"/>
      <c r="T778" s="78"/>
      <c r="W778" s="78"/>
    </row>
    <row r="779" spans="5:23" ht="12.75">
      <c r="E779" s="5"/>
      <c r="F779" s="5"/>
      <c r="G779" s="78"/>
      <c r="I779" s="5"/>
      <c r="J779" s="5"/>
      <c r="L779" s="5"/>
      <c r="M779" s="5"/>
      <c r="O779" s="5"/>
      <c r="P779" s="5"/>
      <c r="Q779" s="5"/>
      <c r="R779" s="5"/>
      <c r="S779" s="78"/>
      <c r="T779" s="78"/>
      <c r="W779" s="78"/>
    </row>
    <row r="780" spans="5:23" ht="12.75">
      <c r="E780" s="5"/>
      <c r="F780" s="5"/>
      <c r="G780" s="78"/>
      <c r="I780" s="5"/>
      <c r="J780" s="5"/>
      <c r="L780" s="5"/>
      <c r="M780" s="5"/>
      <c r="O780" s="5"/>
      <c r="P780" s="5"/>
      <c r="Q780" s="5"/>
      <c r="R780" s="5"/>
      <c r="S780" s="78"/>
      <c r="T780" s="78"/>
      <c r="W780" s="78"/>
    </row>
    <row r="781" spans="5:23" ht="12.75">
      <c r="E781" s="5"/>
      <c r="F781" s="5"/>
      <c r="G781" s="78"/>
      <c r="I781" s="5"/>
      <c r="J781" s="5"/>
      <c r="L781" s="5"/>
      <c r="M781" s="5"/>
      <c r="O781" s="5"/>
      <c r="P781" s="5"/>
      <c r="Q781" s="5"/>
      <c r="R781" s="5"/>
      <c r="S781" s="78"/>
      <c r="T781" s="78"/>
      <c r="W781" s="78"/>
    </row>
    <row r="782" spans="5:23" ht="12.75">
      <c r="E782" s="5"/>
      <c r="F782" s="5"/>
      <c r="G782" s="78"/>
      <c r="I782" s="5"/>
      <c r="J782" s="5"/>
      <c r="L782" s="5"/>
      <c r="M782" s="5"/>
      <c r="O782" s="5"/>
      <c r="P782" s="5"/>
      <c r="Q782" s="5"/>
      <c r="R782" s="5"/>
      <c r="S782" s="78"/>
      <c r="T782" s="78"/>
      <c r="W782" s="78"/>
    </row>
    <row r="783" spans="5:23" ht="12.75">
      <c r="E783" s="5"/>
      <c r="F783" s="5"/>
      <c r="G783" s="78"/>
      <c r="I783" s="5"/>
      <c r="J783" s="5"/>
      <c r="L783" s="5"/>
      <c r="M783" s="5"/>
      <c r="O783" s="5"/>
      <c r="P783" s="5"/>
      <c r="Q783" s="5"/>
      <c r="R783" s="5"/>
      <c r="S783" s="78"/>
      <c r="T783" s="78"/>
      <c r="W783" s="78"/>
    </row>
    <row r="784" spans="5:23" ht="12.75">
      <c r="E784" s="5"/>
      <c r="F784" s="5"/>
      <c r="G784" s="78"/>
      <c r="I784" s="5"/>
      <c r="J784" s="5"/>
      <c r="L784" s="5"/>
      <c r="M784" s="5"/>
      <c r="O784" s="5"/>
      <c r="P784" s="5"/>
      <c r="Q784" s="5"/>
      <c r="R784" s="5"/>
      <c r="S784" s="78"/>
      <c r="T784" s="78"/>
      <c r="W784" s="78"/>
    </row>
    <row r="785" spans="5:23" ht="12.75">
      <c r="E785" s="5"/>
      <c r="F785" s="5"/>
      <c r="G785" s="78"/>
      <c r="I785" s="5"/>
      <c r="J785" s="5"/>
      <c r="L785" s="5"/>
      <c r="M785" s="5"/>
      <c r="O785" s="5"/>
      <c r="P785" s="5"/>
      <c r="Q785" s="5"/>
      <c r="R785" s="5"/>
      <c r="S785" s="78"/>
      <c r="T785" s="78"/>
      <c r="W785" s="78"/>
    </row>
    <row r="786" spans="5:23" ht="12.75">
      <c r="E786" s="5"/>
      <c r="F786" s="5"/>
      <c r="G786" s="78"/>
      <c r="I786" s="5"/>
      <c r="J786" s="5"/>
      <c r="L786" s="5"/>
      <c r="M786" s="5"/>
      <c r="O786" s="5"/>
      <c r="P786" s="5"/>
      <c r="Q786" s="5"/>
      <c r="R786" s="5"/>
      <c r="S786" s="78"/>
      <c r="T786" s="78"/>
      <c r="W786" s="78"/>
    </row>
    <row r="787" spans="5:23" ht="12.75">
      <c r="E787" s="5"/>
      <c r="F787" s="5"/>
      <c r="G787" s="78"/>
      <c r="I787" s="5"/>
      <c r="J787" s="5"/>
      <c r="L787" s="5"/>
      <c r="M787" s="5"/>
      <c r="O787" s="5"/>
      <c r="P787" s="5"/>
      <c r="Q787" s="5"/>
      <c r="R787" s="5"/>
      <c r="S787" s="78"/>
      <c r="T787" s="78"/>
      <c r="W787" s="78"/>
    </row>
    <row r="788" spans="5:23" ht="12.75">
      <c r="E788" s="5"/>
      <c r="F788" s="5"/>
      <c r="G788" s="78"/>
      <c r="I788" s="5"/>
      <c r="J788" s="5"/>
      <c r="L788" s="5"/>
      <c r="M788" s="5"/>
      <c r="O788" s="5"/>
      <c r="P788" s="5"/>
      <c r="Q788" s="5"/>
      <c r="R788" s="5"/>
      <c r="S788" s="78"/>
      <c r="T788" s="78"/>
      <c r="W788" s="78"/>
    </row>
    <row r="789" spans="5:23" ht="12.75">
      <c r="E789" s="5"/>
      <c r="F789" s="5"/>
      <c r="G789" s="78"/>
      <c r="I789" s="5"/>
      <c r="J789" s="5"/>
      <c r="L789" s="5"/>
      <c r="M789" s="5"/>
      <c r="O789" s="5"/>
      <c r="P789" s="5"/>
      <c r="Q789" s="5"/>
      <c r="R789" s="5"/>
      <c r="S789" s="78"/>
      <c r="T789" s="78"/>
      <c r="W789" s="78"/>
    </row>
    <row r="790" spans="5:23" ht="12.75">
      <c r="E790" s="5"/>
      <c r="F790" s="5"/>
      <c r="G790" s="78"/>
      <c r="I790" s="5"/>
      <c r="J790" s="5"/>
      <c r="L790" s="5"/>
      <c r="M790" s="5"/>
      <c r="O790" s="5"/>
      <c r="P790" s="5"/>
      <c r="Q790" s="5"/>
      <c r="R790" s="5"/>
      <c r="S790" s="78"/>
      <c r="T790" s="78"/>
      <c r="W790" s="78"/>
    </row>
    <row r="791" spans="5:23" ht="12.75">
      <c r="E791" s="5"/>
      <c r="F791" s="5"/>
      <c r="G791" s="78"/>
      <c r="I791" s="5"/>
      <c r="J791" s="5"/>
      <c r="L791" s="5"/>
      <c r="M791" s="5"/>
      <c r="O791" s="5"/>
      <c r="P791" s="5"/>
      <c r="Q791" s="5"/>
      <c r="R791" s="5"/>
      <c r="S791" s="78"/>
      <c r="T791" s="78"/>
      <c r="W791" s="78"/>
    </row>
    <row r="792" spans="5:23" ht="12.75">
      <c r="E792" s="5"/>
      <c r="F792" s="5"/>
      <c r="G792" s="78"/>
      <c r="I792" s="5"/>
      <c r="J792" s="5"/>
      <c r="L792" s="5"/>
      <c r="M792" s="5"/>
      <c r="O792" s="5"/>
      <c r="P792" s="5"/>
      <c r="Q792" s="5"/>
      <c r="R792" s="5"/>
      <c r="S792" s="78"/>
      <c r="T792" s="78"/>
      <c r="W792" s="78"/>
    </row>
    <row r="793" spans="5:23" ht="12.75">
      <c r="E793" s="5"/>
      <c r="F793" s="5"/>
      <c r="G793" s="78"/>
      <c r="I793" s="5"/>
      <c r="J793" s="5"/>
      <c r="L793" s="5"/>
      <c r="M793" s="5"/>
      <c r="O793" s="5"/>
      <c r="P793" s="5"/>
      <c r="Q793" s="5"/>
      <c r="R793" s="5"/>
      <c r="S793" s="78"/>
      <c r="T793" s="78"/>
      <c r="W793" s="78"/>
    </row>
    <row r="794" spans="5:23" ht="12.75">
      <c r="E794" s="5"/>
      <c r="F794" s="5"/>
      <c r="G794" s="78"/>
      <c r="I794" s="5"/>
      <c r="J794" s="5"/>
      <c r="L794" s="5"/>
      <c r="M794" s="5"/>
      <c r="O794" s="5"/>
      <c r="P794" s="5"/>
      <c r="Q794" s="5"/>
      <c r="R794" s="5"/>
      <c r="S794" s="78"/>
      <c r="T794" s="78"/>
      <c r="W794" s="78"/>
    </row>
    <row r="795" spans="5:23" ht="12.75">
      <c r="E795" s="5"/>
      <c r="F795" s="5"/>
      <c r="G795" s="78"/>
      <c r="I795" s="5"/>
      <c r="J795" s="5"/>
      <c r="L795" s="5"/>
      <c r="M795" s="5"/>
      <c r="O795" s="5"/>
      <c r="P795" s="5"/>
      <c r="Q795" s="5"/>
      <c r="R795" s="5"/>
      <c r="S795" s="78"/>
      <c r="T795" s="78"/>
      <c r="W795" s="78"/>
    </row>
    <row r="796" spans="5:23" ht="12.75">
      <c r="E796" s="5"/>
      <c r="F796" s="5"/>
      <c r="G796" s="78"/>
      <c r="I796" s="5"/>
      <c r="J796" s="5"/>
      <c r="L796" s="5"/>
      <c r="M796" s="5"/>
      <c r="O796" s="5"/>
      <c r="P796" s="5"/>
      <c r="Q796" s="5"/>
      <c r="R796" s="5"/>
      <c r="S796" s="78"/>
      <c r="T796" s="78"/>
      <c r="W796" s="78"/>
    </row>
    <row r="797" spans="5:23" ht="12.75">
      <c r="E797" s="5"/>
      <c r="F797" s="5"/>
      <c r="G797" s="78"/>
      <c r="I797" s="5"/>
      <c r="J797" s="5"/>
      <c r="L797" s="5"/>
      <c r="M797" s="5"/>
      <c r="O797" s="5"/>
      <c r="P797" s="5"/>
      <c r="Q797" s="5"/>
      <c r="R797" s="5"/>
      <c r="S797" s="78"/>
      <c r="T797" s="78"/>
      <c r="W797" s="78"/>
    </row>
    <row r="798" spans="7:23" ht="12.75">
      <c r="G798" s="78"/>
      <c r="S798" s="78"/>
      <c r="T798" s="78"/>
      <c r="W798" s="78"/>
    </row>
    <row r="799" spans="7:23" ht="12.75">
      <c r="G799" s="78"/>
      <c r="S799" s="78"/>
      <c r="T799" s="78"/>
      <c r="W799" s="78"/>
    </row>
    <row r="800" spans="7:23" ht="12.75">
      <c r="G800" s="78"/>
      <c r="S800" s="78"/>
      <c r="T800" s="78"/>
      <c r="W800" s="78"/>
    </row>
    <row r="801" spans="7:23" ht="12.75">
      <c r="G801" s="78"/>
      <c r="S801" s="78"/>
      <c r="T801" s="78"/>
      <c r="W801" s="78"/>
    </row>
    <row r="802" spans="7:23" ht="12.75">
      <c r="G802" s="78"/>
      <c r="S802" s="78"/>
      <c r="T802" s="78"/>
      <c r="W802" s="78"/>
    </row>
    <row r="803" spans="7:23" ht="12.75">
      <c r="G803" s="78"/>
      <c r="S803" s="78"/>
      <c r="T803" s="78"/>
      <c r="W803" s="78"/>
    </row>
    <row r="804" spans="7:23" ht="12.75">
      <c r="G804" s="78"/>
      <c r="S804" s="78"/>
      <c r="T804" s="78"/>
      <c r="W804" s="78"/>
    </row>
    <row r="805" spans="7:23" ht="12.75">
      <c r="G805" s="78"/>
      <c r="S805" s="78"/>
      <c r="T805" s="78"/>
      <c r="W805" s="78"/>
    </row>
    <row r="806" spans="7:23" ht="12.75">
      <c r="G806" s="78"/>
      <c r="S806" s="78"/>
      <c r="T806" s="78"/>
      <c r="W806" s="78"/>
    </row>
    <row r="807" spans="7:23" ht="12.75">
      <c r="G807" s="78"/>
      <c r="S807" s="78"/>
      <c r="T807" s="78"/>
      <c r="W807" s="78"/>
    </row>
    <row r="808" spans="7:23" ht="12.75">
      <c r="G808" s="78"/>
      <c r="S808" s="78"/>
      <c r="T808" s="78"/>
      <c r="W808" s="78"/>
    </row>
    <row r="809" spans="7:23" ht="12.75">
      <c r="G809" s="78"/>
      <c r="S809" s="78"/>
      <c r="T809" s="78"/>
      <c r="W809" s="78"/>
    </row>
    <row r="810" spans="7:23" ht="12.75">
      <c r="G810" s="78"/>
      <c r="S810" s="78"/>
      <c r="T810" s="78"/>
      <c r="W810" s="78"/>
    </row>
    <row r="811" spans="7:23" ht="12.75">
      <c r="G811" s="78"/>
      <c r="S811" s="78"/>
      <c r="T811" s="78"/>
      <c r="W811" s="78"/>
    </row>
    <row r="812" spans="7:23" ht="12.75">
      <c r="G812" s="78"/>
      <c r="S812" s="78"/>
      <c r="T812" s="78"/>
      <c r="W812" s="78"/>
    </row>
    <row r="813" spans="7:23" ht="12.75">
      <c r="G813" s="78"/>
      <c r="S813" s="78"/>
      <c r="T813" s="78"/>
      <c r="W813" s="78"/>
    </row>
    <row r="814" spans="7:23" ht="12.75">
      <c r="G814" s="78"/>
      <c r="S814" s="78"/>
      <c r="T814" s="78"/>
      <c r="W814" s="78"/>
    </row>
    <row r="815" spans="7:23" ht="12.75">
      <c r="G815" s="78"/>
      <c r="S815" s="78"/>
      <c r="T815" s="78"/>
      <c r="W815" s="78"/>
    </row>
    <row r="816" spans="7:23" ht="12.75">
      <c r="G816" s="78"/>
      <c r="S816" s="78"/>
      <c r="T816" s="78"/>
      <c r="W816" s="78"/>
    </row>
    <row r="817" spans="7:23" ht="12.75">
      <c r="G817" s="78"/>
      <c r="S817" s="78"/>
      <c r="T817" s="78"/>
      <c r="W817" s="78"/>
    </row>
    <row r="818" spans="7:23" ht="12.75">
      <c r="G818" s="78"/>
      <c r="S818" s="78"/>
      <c r="T818" s="78"/>
      <c r="W818" s="78"/>
    </row>
    <row r="819" spans="7:23" ht="12.75">
      <c r="G819" s="78"/>
      <c r="S819" s="78"/>
      <c r="T819" s="78"/>
      <c r="W819" s="78"/>
    </row>
    <row r="820" spans="7:23" ht="12.75">
      <c r="G820" s="78"/>
      <c r="S820" s="78"/>
      <c r="T820" s="78"/>
      <c r="W820" s="78"/>
    </row>
    <row r="821" spans="7:23" ht="12.75">
      <c r="G821" s="78"/>
      <c r="S821" s="78"/>
      <c r="T821" s="78"/>
      <c r="W821" s="78"/>
    </row>
    <row r="822" spans="7:23" ht="12.75">
      <c r="G822" s="78"/>
      <c r="S822" s="78"/>
      <c r="T822" s="78"/>
      <c r="W822" s="78"/>
    </row>
    <row r="823" spans="7:23" ht="12.75">
      <c r="G823" s="78"/>
      <c r="S823" s="78"/>
      <c r="T823" s="78"/>
      <c r="W823" s="78"/>
    </row>
    <row r="824" spans="7:23" ht="12.75">
      <c r="G824" s="78"/>
      <c r="S824" s="78"/>
      <c r="T824" s="78"/>
      <c r="W824" s="78"/>
    </row>
    <row r="825" spans="7:23" ht="12.75">
      <c r="G825" s="78"/>
      <c r="S825" s="78"/>
      <c r="T825" s="78"/>
      <c r="W825" s="78"/>
    </row>
    <row r="826" spans="7:23" ht="12.75">
      <c r="G826" s="78"/>
      <c r="S826" s="78"/>
      <c r="T826" s="78"/>
      <c r="W826" s="78"/>
    </row>
    <row r="827" spans="7:23" ht="12.75">
      <c r="G827" s="78"/>
      <c r="S827" s="78"/>
      <c r="T827" s="78"/>
      <c r="W827" s="78"/>
    </row>
    <row r="828" spans="7:23" ht="12.75">
      <c r="G828" s="78"/>
      <c r="S828" s="78"/>
      <c r="T828" s="78"/>
      <c r="W828" s="78"/>
    </row>
    <row r="829" spans="7:23" ht="12.75">
      <c r="G829" s="78"/>
      <c r="S829" s="78"/>
      <c r="T829" s="78"/>
      <c r="W829" s="78"/>
    </row>
    <row r="830" spans="7:23" ht="12.75">
      <c r="G830" s="78"/>
      <c r="S830" s="78"/>
      <c r="T830" s="78"/>
      <c r="W830" s="78"/>
    </row>
    <row r="831" spans="7:23" ht="12.75">
      <c r="G831" s="78"/>
      <c r="S831" s="78"/>
      <c r="T831" s="78"/>
      <c r="W831" s="78"/>
    </row>
    <row r="832" spans="7:23" ht="12.75">
      <c r="G832" s="78"/>
      <c r="S832" s="78"/>
      <c r="T832" s="78"/>
      <c r="W832" s="78"/>
    </row>
    <row r="833" spans="7:23" ht="12.75">
      <c r="G833" s="78"/>
      <c r="S833" s="78"/>
      <c r="T833" s="78"/>
      <c r="W833" s="78"/>
    </row>
    <row r="834" spans="7:23" ht="12.75">
      <c r="G834" s="78"/>
      <c r="S834" s="78"/>
      <c r="T834" s="78"/>
      <c r="W834" s="78"/>
    </row>
    <row r="835" spans="7:23" ht="12.75">
      <c r="G835" s="78"/>
      <c r="S835" s="78"/>
      <c r="T835" s="78"/>
      <c r="W835" s="78"/>
    </row>
    <row r="836" spans="7:23" ht="12.75">
      <c r="G836" s="78"/>
      <c r="S836" s="78"/>
      <c r="T836" s="78"/>
      <c r="W836" s="78"/>
    </row>
    <row r="837" spans="7:23" ht="12.75">
      <c r="G837" s="78"/>
      <c r="S837" s="78"/>
      <c r="T837" s="78"/>
      <c r="W837" s="78"/>
    </row>
    <row r="838" spans="7:23" ht="12.75">
      <c r="G838" s="78"/>
      <c r="S838" s="78"/>
      <c r="T838" s="78"/>
      <c r="W838" s="78"/>
    </row>
    <row r="839" spans="7:23" ht="12.75">
      <c r="G839" s="78"/>
      <c r="S839" s="78"/>
      <c r="T839" s="78"/>
      <c r="W839" s="78"/>
    </row>
    <row r="840" spans="7:23" ht="12.75">
      <c r="G840" s="78"/>
      <c r="S840" s="78"/>
      <c r="T840" s="78"/>
      <c r="W840" s="78"/>
    </row>
    <row r="841" spans="7:23" ht="12.75">
      <c r="G841" s="78"/>
      <c r="S841" s="78"/>
      <c r="T841" s="78"/>
      <c r="W841" s="78"/>
    </row>
    <row r="842" spans="7:23" ht="12.75">
      <c r="G842" s="78"/>
      <c r="S842" s="78"/>
      <c r="T842" s="78"/>
      <c r="W842" s="78"/>
    </row>
    <row r="843" spans="7:23" ht="12.75">
      <c r="G843" s="78"/>
      <c r="S843" s="78"/>
      <c r="T843" s="78"/>
      <c r="W843" s="78"/>
    </row>
    <row r="844" spans="7:23" ht="12.75">
      <c r="G844" s="78"/>
      <c r="S844" s="78"/>
      <c r="T844" s="78"/>
      <c r="W844" s="78"/>
    </row>
    <row r="845" spans="7:23" ht="12.75">
      <c r="G845" s="78"/>
      <c r="S845" s="78"/>
      <c r="T845" s="78"/>
      <c r="W845" s="78"/>
    </row>
    <row r="846" spans="7:23" ht="12.75">
      <c r="G846" s="78"/>
      <c r="S846" s="78"/>
      <c r="T846" s="78"/>
      <c r="W846" s="78"/>
    </row>
    <row r="847" spans="7:23" ht="12.75">
      <c r="G847" s="78"/>
      <c r="S847" s="78"/>
      <c r="T847" s="78"/>
      <c r="W847" s="78"/>
    </row>
    <row r="848" spans="7:23" ht="12.75">
      <c r="G848" s="78"/>
      <c r="S848" s="78"/>
      <c r="T848" s="78"/>
      <c r="W848" s="78"/>
    </row>
    <row r="849" spans="7:23" ht="12.75">
      <c r="G849" s="78"/>
      <c r="S849" s="78"/>
      <c r="T849" s="78"/>
      <c r="W849" s="78"/>
    </row>
    <row r="850" spans="7:23" ht="12.75">
      <c r="G850" s="78"/>
      <c r="S850" s="78"/>
      <c r="T850" s="78"/>
      <c r="W850" s="78"/>
    </row>
    <row r="851" spans="7:23" ht="12.75">
      <c r="G851" s="78"/>
      <c r="S851" s="78"/>
      <c r="T851" s="78"/>
      <c r="W851" s="78"/>
    </row>
    <row r="852" spans="7:23" ht="12.75">
      <c r="G852" s="78"/>
      <c r="S852" s="78"/>
      <c r="T852" s="78"/>
      <c r="W852" s="78"/>
    </row>
    <row r="853" spans="7:23" ht="12.75">
      <c r="G853" s="78"/>
      <c r="S853" s="78"/>
      <c r="T853" s="78"/>
      <c r="W853" s="78"/>
    </row>
    <row r="854" spans="7:23" ht="12.75">
      <c r="G854" s="78"/>
      <c r="S854" s="78"/>
      <c r="T854" s="78"/>
      <c r="W854" s="78"/>
    </row>
    <row r="855" spans="7:23" ht="12.75">
      <c r="G855" s="78"/>
      <c r="S855" s="78"/>
      <c r="T855" s="78"/>
      <c r="W855" s="78"/>
    </row>
    <row r="856" spans="7:23" ht="12.75">
      <c r="G856" s="78"/>
      <c r="S856" s="78"/>
      <c r="T856" s="78"/>
      <c r="W856" s="78"/>
    </row>
    <row r="857" spans="7:23" ht="12.75">
      <c r="G857" s="78"/>
      <c r="S857" s="78"/>
      <c r="T857" s="78"/>
      <c r="W857" s="78"/>
    </row>
    <row r="858" spans="7:23" ht="12.75">
      <c r="G858" s="78"/>
      <c r="S858" s="78"/>
      <c r="T858" s="78"/>
      <c r="W858" s="78"/>
    </row>
    <row r="859" spans="7:23" ht="12.75">
      <c r="G859" s="78"/>
      <c r="S859" s="78"/>
      <c r="T859" s="78"/>
      <c r="W859" s="78"/>
    </row>
    <row r="860" spans="7:23" ht="12.75">
      <c r="G860" s="78"/>
      <c r="S860" s="78"/>
      <c r="T860" s="78"/>
      <c r="W860" s="78"/>
    </row>
    <row r="861" spans="7:23" ht="12.75">
      <c r="G861" s="78"/>
      <c r="S861" s="78"/>
      <c r="T861" s="78"/>
      <c r="W861" s="78"/>
    </row>
    <row r="862" spans="7:23" ht="12.75">
      <c r="G862" s="78"/>
      <c r="S862" s="78"/>
      <c r="T862" s="78"/>
      <c r="W862" s="78"/>
    </row>
    <row r="863" spans="7:23" ht="12.75">
      <c r="G863" s="78"/>
      <c r="S863" s="78"/>
      <c r="T863" s="78"/>
      <c r="W863" s="78"/>
    </row>
    <row r="864" spans="7:23" ht="12.75">
      <c r="G864" s="78"/>
      <c r="S864" s="78"/>
      <c r="T864" s="78"/>
      <c r="W864" s="78"/>
    </row>
    <row r="865" spans="7:23" ht="12.75">
      <c r="G865" s="78"/>
      <c r="S865" s="78"/>
      <c r="T865" s="78"/>
      <c r="W865" s="78"/>
    </row>
    <row r="866" spans="7:23" ht="12.75">
      <c r="G866" s="78"/>
      <c r="S866" s="78"/>
      <c r="T866" s="78"/>
      <c r="W866" s="78"/>
    </row>
    <row r="867" spans="7:23" ht="12.75">
      <c r="G867" s="78"/>
      <c r="S867" s="78"/>
      <c r="T867" s="78"/>
      <c r="W867" s="78"/>
    </row>
    <row r="868" spans="7:23" ht="12.75">
      <c r="G868" s="78"/>
      <c r="S868" s="78"/>
      <c r="T868" s="78"/>
      <c r="W868" s="78"/>
    </row>
    <row r="869" spans="7:23" ht="12.75">
      <c r="G869" s="78"/>
      <c r="S869" s="78"/>
      <c r="T869" s="78"/>
      <c r="W869" s="78"/>
    </row>
    <row r="870" spans="7:23" ht="12.75">
      <c r="G870" s="78"/>
      <c r="S870" s="78"/>
      <c r="T870" s="78"/>
      <c r="W870" s="78"/>
    </row>
    <row r="871" spans="7:23" ht="12.75">
      <c r="G871" s="78"/>
      <c r="S871" s="78"/>
      <c r="T871" s="78"/>
      <c r="W871" s="78"/>
    </row>
    <row r="872" spans="7:23" ht="12.75">
      <c r="G872" s="78"/>
      <c r="S872" s="78"/>
      <c r="T872" s="78"/>
      <c r="W872" s="78"/>
    </row>
    <row r="873" spans="7:23" ht="12.75">
      <c r="G873" s="78"/>
      <c r="S873" s="78"/>
      <c r="T873" s="78"/>
      <c r="W873" s="78"/>
    </row>
    <row r="874" spans="7:23" ht="12.75">
      <c r="G874" s="78"/>
      <c r="S874" s="78"/>
      <c r="T874" s="78"/>
      <c r="W874" s="78"/>
    </row>
    <row r="875" spans="7:23" ht="12.75">
      <c r="G875" s="78"/>
      <c r="S875" s="78"/>
      <c r="T875" s="78"/>
      <c r="W875" s="78"/>
    </row>
    <row r="876" spans="7:23" ht="12.75">
      <c r="G876" s="78"/>
      <c r="S876" s="78"/>
      <c r="T876" s="78"/>
      <c r="W876" s="78"/>
    </row>
    <row r="877" spans="7:23" ht="12.75">
      <c r="G877" s="78"/>
      <c r="S877" s="78"/>
      <c r="T877" s="78"/>
      <c r="W877" s="78"/>
    </row>
    <row r="878" spans="7:23" ht="12.75">
      <c r="G878" s="78"/>
      <c r="S878" s="78"/>
      <c r="T878" s="78"/>
      <c r="W878" s="78"/>
    </row>
    <row r="879" spans="7:23" ht="12.75">
      <c r="G879" s="78"/>
      <c r="S879" s="78"/>
      <c r="T879" s="78"/>
      <c r="W879" s="78"/>
    </row>
    <row r="880" spans="7:23" ht="12.75">
      <c r="G880" s="78"/>
      <c r="S880" s="78"/>
      <c r="T880" s="78"/>
      <c r="W880" s="78"/>
    </row>
    <row r="881" spans="7:23" ht="12.75">
      <c r="G881" s="78"/>
      <c r="S881" s="78"/>
      <c r="T881" s="78"/>
      <c r="W881" s="78"/>
    </row>
    <row r="882" spans="7:23" ht="12.75">
      <c r="G882" s="78"/>
      <c r="S882" s="78"/>
      <c r="T882" s="78"/>
      <c r="W882" s="78"/>
    </row>
    <row r="883" spans="7:23" ht="12.75">
      <c r="G883" s="78"/>
      <c r="S883" s="78"/>
      <c r="T883" s="78"/>
      <c r="W883" s="78"/>
    </row>
    <row r="884" spans="7:23" ht="12.75">
      <c r="G884" s="78"/>
      <c r="S884" s="78"/>
      <c r="T884" s="78"/>
      <c r="W884" s="78"/>
    </row>
    <row r="885" spans="7:23" ht="12.75">
      <c r="G885" s="78"/>
      <c r="S885" s="78"/>
      <c r="T885" s="78"/>
      <c r="W885" s="78"/>
    </row>
    <row r="886" spans="7:23" ht="12.75">
      <c r="G886" s="78"/>
      <c r="S886" s="78"/>
      <c r="T886" s="78"/>
      <c r="W886" s="78"/>
    </row>
    <row r="887" spans="7:23" ht="12.75">
      <c r="G887" s="78"/>
      <c r="S887" s="78"/>
      <c r="T887" s="78"/>
      <c r="W887" s="78"/>
    </row>
    <row r="888" spans="7:23" ht="12.75">
      <c r="G888" s="78"/>
      <c r="S888" s="78"/>
      <c r="T888" s="78"/>
      <c r="W888" s="78"/>
    </row>
    <row r="889" spans="7:23" ht="12.75">
      <c r="G889" s="78"/>
      <c r="S889" s="78"/>
      <c r="T889" s="78"/>
      <c r="W889" s="78"/>
    </row>
    <row r="890" spans="7:23" ht="12.75">
      <c r="G890" s="78"/>
      <c r="S890" s="78"/>
      <c r="T890" s="78"/>
      <c r="W890" s="78"/>
    </row>
    <row r="891" spans="7:23" ht="12.75">
      <c r="G891" s="78"/>
      <c r="S891" s="78"/>
      <c r="T891" s="78"/>
      <c r="W891" s="78"/>
    </row>
    <row r="892" spans="7:23" ht="12.75">
      <c r="G892" s="78"/>
      <c r="S892" s="78"/>
      <c r="T892" s="78"/>
      <c r="W892" s="78"/>
    </row>
    <row r="893" spans="7:23" ht="12.75">
      <c r="G893" s="78"/>
      <c r="S893" s="78"/>
      <c r="T893" s="78"/>
      <c r="W893" s="78"/>
    </row>
    <row r="894" spans="7:23" ht="12.75">
      <c r="G894" s="78"/>
      <c r="S894" s="78"/>
      <c r="T894" s="78"/>
      <c r="W894" s="78"/>
    </row>
    <row r="895" spans="7:23" ht="12.75">
      <c r="G895" s="78"/>
      <c r="S895" s="78"/>
      <c r="T895" s="78"/>
      <c r="W895" s="78"/>
    </row>
    <row r="896" spans="7:23" ht="12.75">
      <c r="G896" s="78"/>
      <c r="S896" s="78"/>
      <c r="T896" s="78"/>
      <c r="W896" s="78"/>
    </row>
    <row r="897" spans="7:23" ht="12.75">
      <c r="G897" s="78"/>
      <c r="S897" s="78"/>
      <c r="T897" s="78"/>
      <c r="W897" s="78"/>
    </row>
    <row r="898" spans="7:23" ht="12.75">
      <c r="G898" s="78"/>
      <c r="S898" s="78"/>
      <c r="T898" s="78"/>
      <c r="W898" s="78"/>
    </row>
    <row r="899" spans="7:23" ht="12.75">
      <c r="G899" s="78"/>
      <c r="S899" s="78"/>
      <c r="T899" s="78"/>
      <c r="W899" s="78"/>
    </row>
    <row r="900" spans="7:23" ht="12.75">
      <c r="G900" s="78"/>
      <c r="S900" s="78"/>
      <c r="T900" s="78"/>
      <c r="W900" s="78"/>
    </row>
    <row r="901" spans="7:23" ht="12.75">
      <c r="G901" s="78"/>
      <c r="S901" s="78"/>
      <c r="T901" s="78"/>
      <c r="W901" s="78"/>
    </row>
    <row r="902" spans="7:23" ht="12.75">
      <c r="G902" s="78"/>
      <c r="S902" s="78"/>
      <c r="T902" s="78"/>
      <c r="W902" s="78"/>
    </row>
    <row r="903" spans="7:23" ht="12.75">
      <c r="G903" s="78"/>
      <c r="S903" s="78"/>
      <c r="T903" s="78"/>
      <c r="W903" s="78"/>
    </row>
    <row r="904" spans="7:23" ht="12.75">
      <c r="G904" s="78"/>
      <c r="S904" s="78"/>
      <c r="T904" s="78"/>
      <c r="W904" s="78"/>
    </row>
    <row r="905" spans="7:23" ht="12.75">
      <c r="G905" s="78"/>
      <c r="S905" s="78"/>
      <c r="T905" s="78"/>
      <c r="W905" s="78"/>
    </row>
    <row r="906" spans="7:23" ht="12.75">
      <c r="G906" s="78"/>
      <c r="S906" s="78"/>
      <c r="T906" s="78"/>
      <c r="W906" s="78"/>
    </row>
    <row r="907" spans="7:23" ht="12.75">
      <c r="G907" s="78"/>
      <c r="S907" s="78"/>
      <c r="T907" s="78"/>
      <c r="W907" s="78"/>
    </row>
    <row r="908" spans="7:23" ht="12.75">
      <c r="G908" s="78"/>
      <c r="S908" s="78"/>
      <c r="T908" s="78"/>
      <c r="W908" s="78"/>
    </row>
    <row r="909" spans="7:23" ht="12.75">
      <c r="G909" s="78"/>
      <c r="S909" s="78"/>
      <c r="T909" s="78"/>
      <c r="W909" s="78"/>
    </row>
    <row r="910" spans="7:23" ht="12.75">
      <c r="G910" s="78"/>
      <c r="S910" s="78"/>
      <c r="T910" s="78"/>
      <c r="W910" s="78"/>
    </row>
    <row r="911" spans="7:23" ht="12.75">
      <c r="G911" s="78"/>
      <c r="S911" s="78"/>
      <c r="T911" s="78"/>
      <c r="W911" s="78"/>
    </row>
    <row r="912" spans="7:23" ht="12.75">
      <c r="G912" s="78"/>
      <c r="S912" s="78"/>
      <c r="T912" s="78"/>
      <c r="W912" s="78"/>
    </row>
    <row r="913" spans="7:23" ht="12.75">
      <c r="G913" s="78"/>
      <c r="S913" s="78"/>
      <c r="T913" s="78"/>
      <c r="W913" s="78"/>
    </row>
    <row r="914" spans="7:23" ht="12.75">
      <c r="G914" s="78"/>
      <c r="S914" s="78"/>
      <c r="T914" s="78"/>
      <c r="W914" s="78"/>
    </row>
    <row r="915" spans="7:23" ht="12.75">
      <c r="G915" s="78"/>
      <c r="S915" s="78"/>
      <c r="T915" s="78"/>
      <c r="W915" s="78"/>
    </row>
    <row r="916" spans="7:23" ht="12.75">
      <c r="G916" s="78"/>
      <c r="S916" s="78"/>
      <c r="T916" s="78"/>
      <c r="W916" s="78"/>
    </row>
    <row r="917" spans="7:23" ht="12.75">
      <c r="G917" s="78"/>
      <c r="S917" s="78"/>
      <c r="T917" s="78"/>
      <c r="W917" s="78"/>
    </row>
    <row r="918" spans="7:23" ht="12.75">
      <c r="G918" s="78"/>
      <c r="S918" s="78"/>
      <c r="T918" s="78"/>
      <c r="W918" s="78"/>
    </row>
    <row r="919" spans="7:23" ht="12.75">
      <c r="G919" s="78"/>
      <c r="S919" s="78"/>
      <c r="T919" s="78"/>
      <c r="W919" s="78"/>
    </row>
    <row r="920" spans="7:23" ht="12.75">
      <c r="G920" s="78"/>
      <c r="S920" s="78"/>
      <c r="T920" s="78"/>
      <c r="W920" s="78"/>
    </row>
    <row r="921" spans="7:23" ht="12.75">
      <c r="G921" s="78"/>
      <c r="S921" s="78"/>
      <c r="T921" s="78"/>
      <c r="W921" s="78"/>
    </row>
    <row r="922" spans="7:23" ht="12.75">
      <c r="G922" s="78"/>
      <c r="S922" s="78"/>
      <c r="T922" s="78"/>
      <c r="W922" s="78"/>
    </row>
    <row r="923" spans="7:23" ht="12.75">
      <c r="G923" s="78"/>
      <c r="S923" s="78"/>
      <c r="T923" s="78"/>
      <c r="W923" s="78"/>
    </row>
    <row r="924" spans="7:23" ht="12.75">
      <c r="G924" s="78"/>
      <c r="S924" s="78"/>
      <c r="T924" s="78"/>
      <c r="W924" s="78"/>
    </row>
    <row r="925" spans="7:23" ht="12.75">
      <c r="G925" s="78"/>
      <c r="S925" s="78"/>
      <c r="T925" s="78"/>
      <c r="W925" s="78"/>
    </row>
    <row r="926" spans="7:23" ht="12.75">
      <c r="G926" s="78"/>
      <c r="S926" s="78"/>
      <c r="T926" s="78"/>
      <c r="W926" s="78"/>
    </row>
    <row r="927" spans="7:23" ht="12.75">
      <c r="G927" s="78"/>
      <c r="S927" s="78"/>
      <c r="T927" s="78"/>
      <c r="W927" s="78"/>
    </row>
    <row r="928" spans="7:23" ht="12.75">
      <c r="G928" s="78"/>
      <c r="S928" s="78"/>
      <c r="T928" s="78"/>
      <c r="W928" s="78"/>
    </row>
    <row r="929" spans="7:23" ht="12.75">
      <c r="G929" s="78"/>
      <c r="S929" s="78"/>
      <c r="T929" s="78"/>
      <c r="W929" s="78"/>
    </row>
    <row r="930" spans="7:23" ht="12.75">
      <c r="G930" s="78"/>
      <c r="S930" s="78"/>
      <c r="T930" s="78"/>
      <c r="W930" s="78"/>
    </row>
    <row r="931" spans="7:23" ht="12.75">
      <c r="G931" s="78"/>
      <c r="S931" s="78"/>
      <c r="T931" s="78"/>
      <c r="W931" s="78"/>
    </row>
    <row r="932" spans="7:23" ht="12.75">
      <c r="G932" s="78"/>
      <c r="S932" s="78"/>
      <c r="T932" s="78"/>
      <c r="W932" s="78"/>
    </row>
    <row r="933" spans="7:23" ht="12.75">
      <c r="G933" s="78"/>
      <c r="S933" s="78"/>
      <c r="T933" s="78"/>
      <c r="W933" s="78"/>
    </row>
    <row r="934" spans="7:23" ht="12.75">
      <c r="G934" s="78"/>
      <c r="S934" s="78"/>
      <c r="T934" s="78"/>
      <c r="W934" s="78"/>
    </row>
    <row r="935" spans="7:23" ht="12.75">
      <c r="G935" s="78"/>
      <c r="S935" s="78"/>
      <c r="T935" s="78"/>
      <c r="W935" s="78"/>
    </row>
    <row r="936" spans="7:23" ht="12.75">
      <c r="G936" s="78"/>
      <c r="S936" s="78"/>
      <c r="T936" s="78"/>
      <c r="W936" s="78"/>
    </row>
    <row r="937" spans="7:23" ht="12.75">
      <c r="G937" s="78"/>
      <c r="S937" s="78"/>
      <c r="T937" s="78"/>
      <c r="W937" s="78"/>
    </row>
    <row r="938" spans="7:23" ht="12.75">
      <c r="G938" s="78"/>
      <c r="S938" s="78"/>
      <c r="T938" s="78"/>
      <c r="W938" s="78"/>
    </row>
    <row r="939" spans="7:23" ht="12.75">
      <c r="G939" s="78"/>
      <c r="S939" s="78"/>
      <c r="T939" s="78"/>
      <c r="W939" s="78"/>
    </row>
    <row r="940" spans="7:23" ht="12.75">
      <c r="G940" s="78"/>
      <c r="S940" s="78"/>
      <c r="T940" s="78"/>
      <c r="W940" s="78"/>
    </row>
    <row r="941" spans="7:23" ht="12.75">
      <c r="G941" s="78"/>
      <c r="S941" s="78"/>
      <c r="T941" s="78"/>
      <c r="W941" s="78"/>
    </row>
    <row r="942" spans="7:23" ht="12.75">
      <c r="G942" s="78"/>
      <c r="S942" s="78"/>
      <c r="T942" s="78"/>
      <c r="W942" s="78"/>
    </row>
    <row r="943" spans="7:23" ht="12.75">
      <c r="G943" s="78"/>
      <c r="S943" s="78"/>
      <c r="T943" s="78"/>
      <c r="W943" s="78"/>
    </row>
    <row r="944" spans="7:23" ht="12.75">
      <c r="G944" s="78"/>
      <c r="S944" s="78"/>
      <c r="T944" s="78"/>
      <c r="W944" s="78"/>
    </row>
    <row r="945" spans="7:23" ht="12.75">
      <c r="G945" s="78"/>
      <c r="S945" s="78"/>
      <c r="T945" s="78"/>
      <c r="W945" s="78"/>
    </row>
    <row r="946" spans="7:23" ht="12.75">
      <c r="G946" s="78"/>
      <c r="S946" s="78"/>
      <c r="T946" s="78"/>
      <c r="W946" s="78"/>
    </row>
    <row r="947" spans="7:23" ht="12.75">
      <c r="G947" s="78"/>
      <c r="S947" s="78"/>
      <c r="T947" s="78"/>
      <c r="W947" s="78"/>
    </row>
    <row r="948" spans="7:23" ht="12.75">
      <c r="G948" s="78"/>
      <c r="S948" s="78"/>
      <c r="T948" s="78"/>
      <c r="W948" s="78"/>
    </row>
    <row r="949" spans="7:23" ht="12.75">
      <c r="G949" s="78"/>
      <c r="S949" s="78"/>
      <c r="T949" s="78"/>
      <c r="W949" s="78"/>
    </row>
    <row r="950" spans="7:23" ht="12.75">
      <c r="G950" s="78"/>
      <c r="S950" s="78"/>
      <c r="T950" s="78"/>
      <c r="W950" s="78"/>
    </row>
    <row r="951" spans="7:23" ht="12.75">
      <c r="G951" s="78"/>
      <c r="S951" s="78"/>
      <c r="T951" s="78"/>
      <c r="W951" s="78"/>
    </row>
    <row r="952" spans="7:23" ht="12.75">
      <c r="G952" s="78"/>
      <c r="S952" s="78"/>
      <c r="T952" s="78"/>
      <c r="W952" s="78"/>
    </row>
    <row r="953" spans="7:23" ht="12.75">
      <c r="G953" s="78"/>
      <c r="S953" s="78"/>
      <c r="T953" s="78"/>
      <c r="W953" s="78"/>
    </row>
    <row r="954" spans="7:23" ht="12.75">
      <c r="G954" s="78"/>
      <c r="S954" s="78"/>
      <c r="T954" s="78"/>
      <c r="W954" s="78"/>
    </row>
    <row r="955" spans="7:23" ht="12.75">
      <c r="G955" s="78"/>
      <c r="S955" s="78"/>
      <c r="T955" s="78"/>
      <c r="W955" s="78"/>
    </row>
    <row r="956" spans="7:23" ht="12.75">
      <c r="G956" s="78"/>
      <c r="S956" s="78"/>
      <c r="T956" s="78"/>
      <c r="W956" s="78"/>
    </row>
    <row r="957" spans="7:23" ht="12.75">
      <c r="G957" s="78"/>
      <c r="S957" s="78"/>
      <c r="T957" s="78"/>
      <c r="W957" s="78"/>
    </row>
    <row r="958" spans="7:23" ht="12.75">
      <c r="G958" s="78"/>
      <c r="S958" s="78"/>
      <c r="T958" s="78"/>
      <c r="W958" s="78"/>
    </row>
    <row r="959" spans="7:23" ht="12.75">
      <c r="G959" s="78"/>
      <c r="S959" s="78"/>
      <c r="T959" s="78"/>
      <c r="W959" s="78"/>
    </row>
    <row r="960" spans="7:23" ht="12.75">
      <c r="G960" s="78"/>
      <c r="S960" s="78"/>
      <c r="T960" s="78"/>
      <c r="W960" s="78"/>
    </row>
    <row r="961" spans="7:23" ht="12.75">
      <c r="G961" s="78"/>
      <c r="S961" s="78"/>
      <c r="T961" s="78"/>
      <c r="W961" s="78"/>
    </row>
    <row r="962" spans="7:23" ht="12.75">
      <c r="G962" s="78"/>
      <c r="S962" s="78"/>
      <c r="T962" s="78"/>
      <c r="W962" s="78"/>
    </row>
    <row r="963" spans="7:23" ht="12.75">
      <c r="G963" s="78"/>
      <c r="S963" s="78"/>
      <c r="T963" s="78"/>
      <c r="W963" s="78"/>
    </row>
    <row r="964" spans="7:23" ht="12.75">
      <c r="G964" s="78"/>
      <c r="S964" s="78"/>
      <c r="T964" s="78"/>
      <c r="W964" s="78"/>
    </row>
    <row r="965" spans="7:23" ht="12.75">
      <c r="G965" s="78"/>
      <c r="S965" s="78"/>
      <c r="T965" s="78"/>
      <c r="W965" s="78"/>
    </row>
    <row r="966" spans="7:23" ht="12.75">
      <c r="G966" s="78"/>
      <c r="S966" s="78"/>
      <c r="T966" s="78"/>
      <c r="W966" s="78"/>
    </row>
    <row r="967" spans="7:23" ht="12.75">
      <c r="G967" s="78"/>
      <c r="S967" s="78"/>
      <c r="T967" s="78"/>
      <c r="W967" s="78"/>
    </row>
    <row r="968" spans="7:23" ht="12.75">
      <c r="G968" s="78"/>
      <c r="S968" s="78"/>
      <c r="T968" s="78"/>
      <c r="W968" s="78"/>
    </row>
    <row r="969" spans="7:23" ht="12.75">
      <c r="G969" s="78"/>
      <c r="S969" s="78"/>
      <c r="T969" s="78"/>
      <c r="W969" s="78"/>
    </row>
    <row r="970" spans="7:23" ht="12.75">
      <c r="G970" s="78"/>
      <c r="S970" s="78"/>
      <c r="T970" s="78"/>
      <c r="W970" s="78"/>
    </row>
    <row r="971" spans="7:23" ht="12.75">
      <c r="G971" s="78"/>
      <c r="S971" s="78"/>
      <c r="T971" s="78"/>
      <c r="W971" s="78"/>
    </row>
    <row r="972" spans="7:23" ht="12.75">
      <c r="G972" s="78"/>
      <c r="S972" s="78"/>
      <c r="T972" s="78"/>
      <c r="W972" s="78"/>
    </row>
    <row r="973" spans="7:23" ht="12.75">
      <c r="G973" s="78"/>
      <c r="S973" s="78"/>
      <c r="T973" s="78"/>
      <c r="W973" s="78"/>
    </row>
    <row r="974" spans="7:23" ht="12.75">
      <c r="G974" s="78"/>
      <c r="S974" s="78"/>
      <c r="T974" s="78"/>
      <c r="W974" s="78"/>
    </row>
    <row r="975" spans="7:23" ht="12.75">
      <c r="G975" s="78"/>
      <c r="S975" s="78"/>
      <c r="T975" s="78"/>
      <c r="W975" s="78"/>
    </row>
    <row r="976" spans="7:23" ht="12.75">
      <c r="G976" s="78"/>
      <c r="S976" s="78"/>
      <c r="T976" s="78"/>
      <c r="W976" s="78"/>
    </row>
    <row r="977" spans="7:23" ht="12.75">
      <c r="G977" s="78"/>
      <c r="S977" s="78"/>
      <c r="T977" s="78"/>
      <c r="W977" s="78"/>
    </row>
    <row r="978" spans="7:23" ht="12.75">
      <c r="G978" s="78"/>
      <c r="S978" s="78"/>
      <c r="T978" s="78"/>
      <c r="W978" s="78"/>
    </row>
    <row r="979" spans="7:23" ht="12.75">
      <c r="G979" s="78"/>
      <c r="S979" s="78"/>
      <c r="T979" s="78"/>
      <c r="W979" s="78"/>
    </row>
    <row r="980" spans="7:23" ht="12.75">
      <c r="G980" s="78"/>
      <c r="S980" s="78"/>
      <c r="T980" s="78"/>
      <c r="W980" s="78"/>
    </row>
    <row r="981" spans="7:23" ht="12.75">
      <c r="G981" s="78"/>
      <c r="S981" s="78"/>
      <c r="T981" s="78"/>
      <c r="W981" s="78"/>
    </row>
    <row r="982" spans="7:23" ht="12.75">
      <c r="G982" s="78"/>
      <c r="S982" s="78"/>
      <c r="T982" s="78"/>
      <c r="W982" s="78"/>
    </row>
    <row r="983" spans="7:23" ht="12.75">
      <c r="G983" s="78"/>
      <c r="S983" s="78"/>
      <c r="T983" s="78"/>
      <c r="W983" s="78"/>
    </row>
    <row r="984" spans="7:23" ht="12.75">
      <c r="G984" s="78"/>
      <c r="S984" s="78"/>
      <c r="T984" s="78"/>
      <c r="W984" s="78"/>
    </row>
    <row r="985" spans="7:23" ht="12.75">
      <c r="G985" s="78"/>
      <c r="S985" s="78"/>
      <c r="T985" s="78"/>
      <c r="W985" s="78"/>
    </row>
    <row r="986" spans="7:23" ht="12.75">
      <c r="G986" s="78"/>
      <c r="S986" s="78"/>
      <c r="T986" s="78"/>
      <c r="W986" s="78"/>
    </row>
    <row r="987" spans="7:23" ht="12.75">
      <c r="G987" s="78"/>
      <c r="S987" s="78"/>
      <c r="T987" s="78"/>
      <c r="W987" s="78"/>
    </row>
    <row r="988" spans="7:23" ht="12.75">
      <c r="G988" s="78"/>
      <c r="S988" s="78"/>
      <c r="T988" s="78"/>
      <c r="W988" s="78"/>
    </row>
    <row r="989" spans="7:23" ht="12.75">
      <c r="G989" s="78"/>
      <c r="S989" s="78"/>
      <c r="T989" s="78"/>
      <c r="W989" s="78"/>
    </row>
    <row r="990" spans="7:23" ht="12.75">
      <c r="G990" s="78"/>
      <c r="S990" s="78"/>
      <c r="T990" s="78"/>
      <c r="W990" s="78"/>
    </row>
    <row r="991" spans="7:23" ht="12.75">
      <c r="G991" s="78"/>
      <c r="S991" s="78"/>
      <c r="T991" s="78"/>
      <c r="W991" s="78"/>
    </row>
    <row r="992" spans="7:23" ht="12.75">
      <c r="G992" s="78"/>
      <c r="S992" s="78"/>
      <c r="T992" s="78"/>
      <c r="W992" s="78"/>
    </row>
    <row r="993" spans="7:23" ht="12.75">
      <c r="G993" s="78"/>
      <c r="S993" s="78"/>
      <c r="T993" s="78"/>
      <c r="W993" s="78"/>
    </row>
    <row r="994" spans="7:23" ht="12.75">
      <c r="G994" s="78"/>
      <c r="S994" s="78"/>
      <c r="T994" s="78"/>
      <c r="W994" s="78"/>
    </row>
    <row r="995" spans="7:23" ht="12.75">
      <c r="G995" s="78"/>
      <c r="S995" s="78"/>
      <c r="T995" s="78"/>
      <c r="W995" s="78"/>
    </row>
    <row r="996" spans="7:23" ht="12.75">
      <c r="G996" s="78"/>
      <c r="S996" s="78"/>
      <c r="T996" s="78"/>
      <c r="W996" s="78"/>
    </row>
    <row r="997" spans="7:23" ht="12.75">
      <c r="G997" s="78"/>
      <c r="S997" s="78"/>
      <c r="T997" s="78"/>
      <c r="W997" s="78"/>
    </row>
    <row r="998" spans="7:23" ht="12.75">
      <c r="G998" s="78"/>
      <c r="S998" s="78"/>
      <c r="T998" s="78"/>
      <c r="W998" s="78"/>
    </row>
    <row r="999" spans="7:23" ht="12.75">
      <c r="G999" s="78"/>
      <c r="S999" s="78"/>
      <c r="T999" s="78"/>
      <c r="W999" s="78"/>
    </row>
    <row r="1000" spans="7:23" ht="12.75">
      <c r="G1000" s="78"/>
      <c r="S1000" s="78"/>
      <c r="T1000" s="78"/>
      <c r="W1000" s="78"/>
    </row>
    <row r="1001" spans="7:23" ht="12.75">
      <c r="G1001" s="78"/>
      <c r="S1001" s="78"/>
      <c r="T1001" s="78"/>
      <c r="W1001" s="78"/>
    </row>
    <row r="1002" spans="7:23" ht="12.75">
      <c r="G1002" s="78"/>
      <c r="S1002" s="78"/>
      <c r="T1002" s="78"/>
      <c r="W1002" s="78"/>
    </row>
    <row r="1003" spans="7:23" ht="12.75">
      <c r="G1003" s="78"/>
      <c r="S1003" s="78"/>
      <c r="T1003" s="78"/>
      <c r="W1003" s="78"/>
    </row>
    <row r="1004" spans="7:23" ht="12.75">
      <c r="G1004" s="78"/>
      <c r="S1004" s="78"/>
      <c r="T1004" s="78"/>
      <c r="W1004" s="78"/>
    </row>
    <row r="1005" spans="7:23" ht="12.75">
      <c r="G1005" s="78"/>
      <c r="S1005" s="78"/>
      <c r="T1005" s="78"/>
      <c r="W1005" s="78"/>
    </row>
    <row r="1006" spans="7:23" ht="12.75">
      <c r="G1006" s="78"/>
      <c r="S1006" s="78"/>
      <c r="T1006" s="78"/>
      <c r="W1006" s="78"/>
    </row>
    <row r="1007" spans="7:23" ht="12.75">
      <c r="G1007" s="78"/>
      <c r="S1007" s="78"/>
      <c r="T1007" s="78"/>
      <c r="W1007" s="78"/>
    </row>
    <row r="1008" spans="7:23" ht="12.75">
      <c r="G1008" s="78"/>
      <c r="S1008" s="78"/>
      <c r="T1008" s="78"/>
      <c r="W1008" s="78"/>
    </row>
    <row r="1009" spans="7:23" ht="12.75">
      <c r="G1009" s="78"/>
      <c r="S1009" s="78"/>
      <c r="T1009" s="78"/>
      <c r="W1009" s="78"/>
    </row>
    <row r="1010" spans="7:23" ht="12.75">
      <c r="G1010" s="78"/>
      <c r="S1010" s="78"/>
      <c r="T1010" s="78"/>
      <c r="W1010" s="78"/>
    </row>
    <row r="1011" spans="7:23" ht="12.75">
      <c r="G1011" s="78"/>
      <c r="S1011" s="78"/>
      <c r="T1011" s="78"/>
      <c r="W1011" s="78"/>
    </row>
    <row r="1012" spans="7:23" ht="12.75">
      <c r="G1012" s="78"/>
      <c r="S1012" s="78"/>
      <c r="T1012" s="78"/>
      <c r="W1012" s="78"/>
    </row>
    <row r="1013" spans="7:23" ht="12.75">
      <c r="G1013" s="78"/>
      <c r="S1013" s="78"/>
      <c r="T1013" s="78"/>
      <c r="W1013" s="78"/>
    </row>
    <row r="1014" spans="7:23" ht="12.75">
      <c r="G1014" s="78"/>
      <c r="S1014" s="78"/>
      <c r="T1014" s="78"/>
      <c r="W1014" s="78"/>
    </row>
    <row r="1015" spans="7:23" ht="12.75">
      <c r="G1015" s="78"/>
      <c r="S1015" s="78"/>
      <c r="T1015" s="78"/>
      <c r="W1015" s="78"/>
    </row>
    <row r="1016" spans="7:23" ht="12.75">
      <c r="G1016" s="78"/>
      <c r="S1016" s="78"/>
      <c r="T1016" s="78"/>
      <c r="W1016" s="78"/>
    </row>
    <row r="1017" spans="7:23" ht="12.75">
      <c r="G1017" s="78"/>
      <c r="S1017" s="78"/>
      <c r="T1017" s="78"/>
      <c r="W1017" s="78"/>
    </row>
    <row r="1018" spans="7:23" ht="12.75">
      <c r="G1018" s="78"/>
      <c r="S1018" s="78"/>
      <c r="T1018" s="78"/>
      <c r="W1018" s="78"/>
    </row>
    <row r="1019" spans="7:23" ht="12.75">
      <c r="G1019" s="78"/>
      <c r="S1019" s="78"/>
      <c r="T1019" s="78"/>
      <c r="W1019" s="78"/>
    </row>
    <row r="1020" spans="7:23" ht="12.75">
      <c r="G1020" s="78"/>
      <c r="S1020" s="78"/>
      <c r="T1020" s="78"/>
      <c r="W1020" s="78"/>
    </row>
    <row r="1021" spans="7:23" ht="12.75">
      <c r="G1021" s="78"/>
      <c r="S1021" s="78"/>
      <c r="T1021" s="78"/>
      <c r="W1021" s="78"/>
    </row>
    <row r="1022" spans="7:23" ht="12.75">
      <c r="G1022" s="78"/>
      <c r="S1022" s="78"/>
      <c r="T1022" s="78"/>
      <c r="W1022" s="78"/>
    </row>
    <row r="1023" spans="7:23" ht="12.75">
      <c r="G1023" s="78"/>
      <c r="S1023" s="78"/>
      <c r="T1023" s="78"/>
      <c r="W1023" s="78"/>
    </row>
    <row r="1024" spans="7:23" ht="12.75">
      <c r="G1024" s="78"/>
      <c r="S1024" s="78"/>
      <c r="T1024" s="78"/>
      <c r="W1024" s="78"/>
    </row>
  </sheetData>
  <printOptions horizontalCentered="1"/>
  <pageMargins left="0.5" right="0.5" top="0.75" bottom="0.5" header="0.5" footer="0.5"/>
  <pageSetup fitToHeight="2" horizontalDpi="600" verticalDpi="600" orientation="landscape" scale="70" r:id="rId1"/>
  <rowBreaks count="1" manualBreakCount="1">
    <brk id="624" max="255" man="1"/>
  </rowBreaks>
</worksheet>
</file>

<file path=xl/worksheets/sheet3.xml><?xml version="1.0" encoding="utf-8"?>
<worksheet xmlns="http://schemas.openxmlformats.org/spreadsheetml/2006/main" xmlns:r="http://schemas.openxmlformats.org/officeDocument/2006/relationships">
  <dimension ref="A1:DM986"/>
  <sheetViews>
    <sheetView workbookViewId="0" topLeftCell="B2">
      <selection activeCell="B2" sqref="B2"/>
    </sheetView>
  </sheetViews>
  <sheetFormatPr defaultColWidth="9.140625" defaultRowHeight="12.75" outlineLevelRow="1" outlineLevelCol="1"/>
  <cols>
    <col min="1" max="1" width="0" style="78" hidden="1" customWidth="1"/>
    <col min="2" max="2" width="3.8515625" style="79" customWidth="1"/>
    <col min="3" max="3" width="53.57421875" style="79" customWidth="1"/>
    <col min="4" max="4" width="8.140625" style="79" customWidth="1"/>
    <col min="5" max="7" width="19.57421875" style="79" customWidth="1"/>
    <col min="8" max="18" width="19.57421875" style="78" hidden="1" customWidth="1" outlineLevel="1"/>
    <col min="19" max="20" width="20.57421875" style="78" hidden="1" customWidth="1" outlineLevel="1"/>
    <col min="21" max="34" width="19.57421875" style="78" hidden="1" customWidth="1" outlineLevel="1"/>
    <col min="35" max="35" width="19.57421875" style="79" customWidth="1" collapsed="1"/>
    <col min="36" max="46" width="19.57421875" style="78" hidden="1" customWidth="1" outlineLevel="1"/>
    <col min="47" max="47" width="19.57421875" style="79" customWidth="1" collapsed="1"/>
    <col min="48" max="48" width="20.57421875" style="79" bestFit="1" customWidth="1"/>
    <col min="49" max="49" width="11.140625" style="78" hidden="1" customWidth="1"/>
    <col min="50" max="16384" width="9.140625" style="80" customWidth="1"/>
  </cols>
  <sheetData>
    <row r="1" spans="1:49" s="151" customFormat="1" ht="12.75" hidden="1">
      <c r="A1" s="149" t="s">
        <v>3339</v>
      </c>
      <c r="B1" s="150" t="s">
        <v>754</v>
      </c>
      <c r="C1" s="150" t="s">
        <v>3340</v>
      </c>
      <c r="D1" s="150" t="s">
        <v>3341</v>
      </c>
      <c r="E1" s="150" t="s">
        <v>3342</v>
      </c>
      <c r="F1" s="150" t="s">
        <v>3343</v>
      </c>
      <c r="G1" s="150" t="s">
        <v>754</v>
      </c>
      <c r="H1" s="149" t="s">
        <v>3344</v>
      </c>
      <c r="I1" s="149" t="s">
        <v>3345</v>
      </c>
      <c r="J1" s="149" t="s">
        <v>3346</v>
      </c>
      <c r="K1" s="149" t="s">
        <v>3347</v>
      </c>
      <c r="L1" s="149" t="s">
        <v>3348</v>
      </c>
      <c r="M1" s="149" t="s">
        <v>3349</v>
      </c>
      <c r="N1" s="149" t="s">
        <v>3350</v>
      </c>
      <c r="O1" s="149" t="s">
        <v>3351</v>
      </c>
      <c r="P1" s="149" t="s">
        <v>3352</v>
      </c>
      <c r="Q1" s="149" t="s">
        <v>3353</v>
      </c>
      <c r="R1" s="149" t="s">
        <v>3354</v>
      </c>
      <c r="S1" s="149" t="s">
        <v>3355</v>
      </c>
      <c r="T1" s="149" t="s">
        <v>3356</v>
      </c>
      <c r="U1" s="149" t="s">
        <v>3357</v>
      </c>
      <c r="V1" s="149" t="s">
        <v>3358</v>
      </c>
      <c r="W1" s="149" t="s">
        <v>3359</v>
      </c>
      <c r="X1" s="149" t="s">
        <v>3360</v>
      </c>
      <c r="Y1" s="149" t="s">
        <v>3361</v>
      </c>
      <c r="Z1" s="149" t="s">
        <v>3362</v>
      </c>
      <c r="AA1" s="149" t="s">
        <v>3363</v>
      </c>
      <c r="AB1" s="149" t="s">
        <v>3364</v>
      </c>
      <c r="AC1" s="149" t="s">
        <v>3365</v>
      </c>
      <c r="AD1" s="149" t="s">
        <v>3366</v>
      </c>
      <c r="AE1" s="149" t="s">
        <v>3367</v>
      </c>
      <c r="AF1" s="149" t="s">
        <v>3368</v>
      </c>
      <c r="AG1" s="149" t="s">
        <v>3369</v>
      </c>
      <c r="AH1" s="149" t="s">
        <v>3370</v>
      </c>
      <c r="AI1" s="150" t="s">
        <v>3371</v>
      </c>
      <c r="AJ1" s="149" t="s">
        <v>3372</v>
      </c>
      <c r="AK1" s="149" t="s">
        <v>3373</v>
      </c>
      <c r="AL1" s="149" t="s">
        <v>3374</v>
      </c>
      <c r="AM1" s="149" t="s">
        <v>3375</v>
      </c>
      <c r="AN1" s="149" t="s">
        <v>3376</v>
      </c>
      <c r="AO1" s="149" t="s">
        <v>3377</v>
      </c>
      <c r="AP1" s="149" t="s">
        <v>3378</v>
      </c>
      <c r="AQ1" s="149" t="s">
        <v>3379</v>
      </c>
      <c r="AR1" s="149" t="s">
        <v>65</v>
      </c>
      <c r="AS1" s="149" t="s">
        <v>66</v>
      </c>
      <c r="AT1" s="149" t="s">
        <v>67</v>
      </c>
      <c r="AU1" s="150" t="s">
        <v>68</v>
      </c>
      <c r="AV1" s="150" t="s">
        <v>759</v>
      </c>
      <c r="AW1" s="149"/>
    </row>
    <row r="2" spans="1:49" s="155" customFormat="1" ht="15.75" customHeight="1">
      <c r="A2" s="152"/>
      <c r="B2" s="82" t="str">
        <f>"University of Missouri - Consolidated"</f>
        <v>University of Missouri - Consolidated</v>
      </c>
      <c r="C2" s="153"/>
      <c r="D2" s="153"/>
      <c r="E2" s="153"/>
      <c r="F2" s="153"/>
      <c r="G2" s="153"/>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3"/>
      <c r="AJ2" s="152"/>
      <c r="AK2" s="152"/>
      <c r="AL2" s="152"/>
      <c r="AM2" s="152"/>
      <c r="AN2" s="152"/>
      <c r="AO2" s="152"/>
      <c r="AP2" s="152"/>
      <c r="AQ2" s="152"/>
      <c r="AR2" s="152"/>
      <c r="AS2" s="152"/>
      <c r="AT2" s="152"/>
      <c r="AU2" s="153"/>
      <c r="AV2" s="154"/>
      <c r="AW2" s="152"/>
    </row>
    <row r="3" spans="1:49" s="155" customFormat="1" ht="15.75" customHeight="1">
      <c r="A3" s="152"/>
      <c r="B3" s="156" t="s">
        <v>69</v>
      </c>
      <c r="C3" s="89"/>
      <c r="D3" s="89"/>
      <c r="E3" s="89"/>
      <c r="F3" s="89"/>
      <c r="G3" s="89"/>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89"/>
      <c r="AJ3" s="152"/>
      <c r="AK3" s="152"/>
      <c r="AL3" s="152"/>
      <c r="AM3" s="152"/>
      <c r="AN3" s="152"/>
      <c r="AO3" s="152"/>
      <c r="AP3" s="152"/>
      <c r="AQ3" s="152"/>
      <c r="AR3" s="152"/>
      <c r="AS3" s="152"/>
      <c r="AT3" s="152"/>
      <c r="AU3" s="89"/>
      <c r="AV3" s="91"/>
      <c r="AW3" s="152" t="s">
        <v>773</v>
      </c>
    </row>
    <row r="4" spans="1:49" s="155" customFormat="1" ht="15.75" customHeight="1">
      <c r="A4" s="152"/>
      <c r="B4" s="93" t="str">
        <f>"For the year ending "&amp;TEXT(AW4,"MMMM DD, YYY")</f>
        <v>For the year ending June 30, 2003</v>
      </c>
      <c r="C4" s="89"/>
      <c r="D4" s="89"/>
      <c r="E4" s="89"/>
      <c r="F4" s="89"/>
      <c r="G4" s="89"/>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89"/>
      <c r="AJ4" s="152"/>
      <c r="AK4" s="152"/>
      <c r="AL4" s="152"/>
      <c r="AM4" s="152"/>
      <c r="AN4" s="152"/>
      <c r="AO4" s="152"/>
      <c r="AP4" s="152"/>
      <c r="AQ4" s="152"/>
      <c r="AR4" s="152"/>
      <c r="AS4" s="152"/>
      <c r="AT4" s="152"/>
      <c r="AU4" s="89"/>
      <c r="AV4" s="91"/>
      <c r="AW4" s="152" t="s">
        <v>772</v>
      </c>
    </row>
    <row r="5" spans="1:49" s="155" customFormat="1" ht="12.75" customHeight="1">
      <c r="A5" s="152"/>
      <c r="B5" s="157"/>
      <c r="C5" s="158"/>
      <c r="D5" s="90"/>
      <c r="E5" s="158"/>
      <c r="F5" s="158"/>
      <c r="G5" s="158"/>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8"/>
      <c r="AJ5" s="152"/>
      <c r="AK5" s="152"/>
      <c r="AL5" s="152"/>
      <c r="AM5" s="152"/>
      <c r="AN5" s="152"/>
      <c r="AO5" s="152"/>
      <c r="AP5" s="152"/>
      <c r="AQ5" s="152"/>
      <c r="AR5" s="152"/>
      <c r="AS5" s="152"/>
      <c r="AT5" s="152"/>
      <c r="AU5" s="158"/>
      <c r="AV5" s="159"/>
      <c r="AW5" s="152"/>
    </row>
    <row r="6" spans="2:48" ht="12.75">
      <c r="B6" s="160"/>
      <c r="C6" s="161"/>
      <c r="D6" s="162"/>
      <c r="E6" s="116" t="s">
        <v>70</v>
      </c>
      <c r="F6" s="117"/>
      <c r="G6" s="117"/>
      <c r="AI6" s="117"/>
      <c r="AU6" s="118"/>
      <c r="AV6" s="37"/>
    </row>
    <row r="7" spans="1:49" s="169" customFormat="1" ht="45" customHeight="1">
      <c r="A7" s="163" t="s">
        <v>755</v>
      </c>
      <c r="B7" s="164"/>
      <c r="C7" s="165"/>
      <c r="D7" s="166"/>
      <c r="E7" s="167" t="s">
        <v>71</v>
      </c>
      <c r="F7" s="167" t="s">
        <v>72</v>
      </c>
      <c r="G7" s="167" t="s">
        <v>73</v>
      </c>
      <c r="H7" s="163" t="s">
        <v>74</v>
      </c>
      <c r="I7" s="163" t="s">
        <v>75</v>
      </c>
      <c r="J7" s="163" t="s">
        <v>76</v>
      </c>
      <c r="K7" s="163" t="s">
        <v>77</v>
      </c>
      <c r="L7" s="163" t="s">
        <v>78</v>
      </c>
      <c r="M7" s="163" t="s">
        <v>79</v>
      </c>
      <c r="N7" s="163" t="s">
        <v>80</v>
      </c>
      <c r="O7" s="163" t="s">
        <v>81</v>
      </c>
      <c r="P7" s="163" t="s">
        <v>82</v>
      </c>
      <c r="Q7" s="163" t="s">
        <v>83</v>
      </c>
      <c r="R7" s="163" t="s">
        <v>84</v>
      </c>
      <c r="S7" s="163" t="s">
        <v>85</v>
      </c>
      <c r="T7" s="163" t="s">
        <v>86</v>
      </c>
      <c r="U7" s="163" t="s">
        <v>87</v>
      </c>
      <c r="V7" s="163" t="s">
        <v>88</v>
      </c>
      <c r="W7" s="163" t="s">
        <v>89</v>
      </c>
      <c r="X7" s="163" t="s">
        <v>90</v>
      </c>
      <c r="Y7" s="163" t="s">
        <v>91</v>
      </c>
      <c r="Z7" s="163" t="s">
        <v>92</v>
      </c>
      <c r="AA7" s="163" t="s">
        <v>93</v>
      </c>
      <c r="AB7" s="163" t="s">
        <v>94</v>
      </c>
      <c r="AC7" s="163" t="s">
        <v>95</v>
      </c>
      <c r="AD7" s="163" t="s">
        <v>96</v>
      </c>
      <c r="AE7" s="163" t="s">
        <v>97</v>
      </c>
      <c r="AF7" s="163" t="s">
        <v>98</v>
      </c>
      <c r="AG7" s="163" t="s">
        <v>99</v>
      </c>
      <c r="AH7" s="163" t="s">
        <v>100</v>
      </c>
      <c r="AI7" s="167" t="s">
        <v>101</v>
      </c>
      <c r="AJ7" s="163" t="s">
        <v>102</v>
      </c>
      <c r="AK7" s="163" t="s">
        <v>103</v>
      </c>
      <c r="AL7" s="163" t="s">
        <v>572</v>
      </c>
      <c r="AM7" s="163" t="s">
        <v>104</v>
      </c>
      <c r="AN7" s="163" t="s">
        <v>602</v>
      </c>
      <c r="AO7" s="163" t="s">
        <v>105</v>
      </c>
      <c r="AP7" s="163" t="s">
        <v>106</v>
      </c>
      <c r="AQ7" s="163" t="s">
        <v>107</v>
      </c>
      <c r="AR7" s="163" t="s">
        <v>108</v>
      </c>
      <c r="AS7" s="163" t="s">
        <v>109</v>
      </c>
      <c r="AT7" s="163" t="s">
        <v>110</v>
      </c>
      <c r="AU7" s="167" t="s">
        <v>111</v>
      </c>
      <c r="AV7" s="168" t="s">
        <v>112</v>
      </c>
      <c r="AW7" s="163"/>
    </row>
    <row r="8" spans="1:117" s="146" customFormat="1" ht="12.75" customHeight="1">
      <c r="A8" s="125"/>
      <c r="B8" s="116"/>
      <c r="C8" s="117"/>
      <c r="D8" s="118"/>
      <c r="E8" s="101"/>
      <c r="F8" s="101"/>
      <c r="G8" s="101"/>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01"/>
      <c r="AJ8" s="125"/>
      <c r="AK8" s="125"/>
      <c r="AL8" s="125"/>
      <c r="AM8" s="125"/>
      <c r="AN8" s="125"/>
      <c r="AO8" s="125"/>
      <c r="AP8" s="125"/>
      <c r="AQ8" s="125"/>
      <c r="AR8" s="125"/>
      <c r="AS8" s="125"/>
      <c r="AT8" s="125"/>
      <c r="AU8" s="101"/>
      <c r="AV8" s="101"/>
      <c r="AW8" s="124"/>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row>
    <row r="9" spans="1:117" s="146" customFormat="1" ht="12.75" customHeight="1">
      <c r="A9" s="170"/>
      <c r="B9" s="121" t="s">
        <v>1587</v>
      </c>
      <c r="C9" s="122"/>
      <c r="D9" s="123"/>
      <c r="E9" s="98"/>
      <c r="F9" s="98"/>
      <c r="G9" s="98"/>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98"/>
      <c r="AJ9" s="170"/>
      <c r="AK9" s="170"/>
      <c r="AL9" s="170"/>
      <c r="AM9" s="170"/>
      <c r="AN9" s="170"/>
      <c r="AO9" s="170"/>
      <c r="AP9" s="170"/>
      <c r="AQ9" s="170"/>
      <c r="AR9" s="170"/>
      <c r="AS9" s="170"/>
      <c r="AT9" s="170"/>
      <c r="AU9" s="98"/>
      <c r="AV9" s="98"/>
      <c r="AW9" s="171"/>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row>
    <row r="10" spans="1:117" s="151" customFormat="1" ht="12.75" hidden="1" outlineLevel="1">
      <c r="A10" s="149" t="s">
        <v>1588</v>
      </c>
      <c r="B10" s="150"/>
      <c r="C10" s="150" t="s">
        <v>1589</v>
      </c>
      <c r="D10" s="150" t="s">
        <v>1590</v>
      </c>
      <c r="E10" s="150">
        <v>7554829.9</v>
      </c>
      <c r="F10" s="150">
        <v>3478</v>
      </c>
      <c r="G10" s="150"/>
      <c r="H10" s="149">
        <v>0</v>
      </c>
      <c r="I10" s="149">
        <v>0</v>
      </c>
      <c r="J10" s="149">
        <v>0</v>
      </c>
      <c r="K10" s="149">
        <v>0</v>
      </c>
      <c r="L10" s="149">
        <v>0</v>
      </c>
      <c r="M10" s="149">
        <v>0</v>
      </c>
      <c r="N10" s="149">
        <v>0</v>
      </c>
      <c r="O10" s="149">
        <v>0</v>
      </c>
      <c r="P10" s="149">
        <v>0</v>
      </c>
      <c r="Q10" s="149">
        <v>0</v>
      </c>
      <c r="R10" s="149">
        <v>0</v>
      </c>
      <c r="S10" s="149">
        <v>0</v>
      </c>
      <c r="T10" s="149">
        <v>0</v>
      </c>
      <c r="U10" s="149">
        <v>0</v>
      </c>
      <c r="V10" s="149">
        <v>0</v>
      </c>
      <c r="W10" s="149">
        <v>0</v>
      </c>
      <c r="X10" s="149">
        <v>0</v>
      </c>
      <c r="Y10" s="149">
        <v>0</v>
      </c>
      <c r="Z10" s="149">
        <v>0</v>
      </c>
      <c r="AA10" s="149">
        <v>0</v>
      </c>
      <c r="AB10" s="149">
        <v>0</v>
      </c>
      <c r="AC10" s="149">
        <v>0</v>
      </c>
      <c r="AD10" s="149">
        <v>0</v>
      </c>
      <c r="AE10" s="149">
        <v>0</v>
      </c>
      <c r="AF10" s="149">
        <v>0</v>
      </c>
      <c r="AG10" s="149">
        <v>0</v>
      </c>
      <c r="AH10" s="149">
        <v>0</v>
      </c>
      <c r="AI10" s="150">
        <v>0</v>
      </c>
      <c r="AJ10" s="149">
        <v>0</v>
      </c>
      <c r="AK10" s="149">
        <v>0</v>
      </c>
      <c r="AL10" s="149">
        <v>0</v>
      </c>
      <c r="AM10" s="149">
        <v>0</v>
      </c>
      <c r="AN10" s="149">
        <v>0</v>
      </c>
      <c r="AO10" s="149">
        <v>0</v>
      </c>
      <c r="AP10" s="149">
        <v>0</v>
      </c>
      <c r="AQ10" s="149">
        <v>0</v>
      </c>
      <c r="AR10" s="149">
        <v>0</v>
      </c>
      <c r="AS10" s="149">
        <v>0</v>
      </c>
      <c r="AT10" s="149">
        <v>0</v>
      </c>
      <c r="AU10" s="150">
        <v>0</v>
      </c>
      <c r="AV10" s="150">
        <f aca="true" t="shared" si="0" ref="AV10:AV73">E10+F10+G10+AI10+AU10</f>
        <v>7558307.9</v>
      </c>
      <c r="AW10" s="149"/>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row>
    <row r="11" spans="1:117" s="151" customFormat="1" ht="12.75" hidden="1" outlineLevel="1">
      <c r="A11" s="149" t="s">
        <v>1591</v>
      </c>
      <c r="B11" s="150"/>
      <c r="C11" s="150" t="s">
        <v>1592</v>
      </c>
      <c r="D11" s="150" t="s">
        <v>1593</v>
      </c>
      <c r="E11" s="150">
        <v>3120571.96</v>
      </c>
      <c r="F11" s="150">
        <v>0</v>
      </c>
      <c r="G11" s="150"/>
      <c r="H11" s="149">
        <v>0</v>
      </c>
      <c r="I11" s="149">
        <v>0</v>
      </c>
      <c r="J11" s="149">
        <v>0</v>
      </c>
      <c r="K11" s="149">
        <v>0</v>
      </c>
      <c r="L11" s="149">
        <v>0</v>
      </c>
      <c r="M11" s="149">
        <v>0</v>
      </c>
      <c r="N11" s="149">
        <v>0</v>
      </c>
      <c r="O11" s="149">
        <v>0</v>
      </c>
      <c r="P11" s="149">
        <v>0</v>
      </c>
      <c r="Q11" s="149">
        <v>0</v>
      </c>
      <c r="R11" s="149">
        <v>0</v>
      </c>
      <c r="S11" s="149">
        <v>0</v>
      </c>
      <c r="T11" s="149">
        <v>0</v>
      </c>
      <c r="U11" s="149">
        <v>0</v>
      </c>
      <c r="V11" s="149">
        <v>0</v>
      </c>
      <c r="W11" s="149">
        <v>0</v>
      </c>
      <c r="X11" s="149">
        <v>0</v>
      </c>
      <c r="Y11" s="149">
        <v>0</v>
      </c>
      <c r="Z11" s="149">
        <v>0</v>
      </c>
      <c r="AA11" s="149">
        <v>0</v>
      </c>
      <c r="AB11" s="149">
        <v>0</v>
      </c>
      <c r="AC11" s="149">
        <v>0</v>
      </c>
      <c r="AD11" s="149">
        <v>0</v>
      </c>
      <c r="AE11" s="149">
        <v>0</v>
      </c>
      <c r="AF11" s="149">
        <v>0</v>
      </c>
      <c r="AG11" s="149">
        <v>0</v>
      </c>
      <c r="AH11" s="149">
        <v>0</v>
      </c>
      <c r="AI11" s="150">
        <v>0</v>
      </c>
      <c r="AJ11" s="149">
        <v>0</v>
      </c>
      <c r="AK11" s="149">
        <v>0</v>
      </c>
      <c r="AL11" s="149">
        <v>0</v>
      </c>
      <c r="AM11" s="149">
        <v>0</v>
      </c>
      <c r="AN11" s="149">
        <v>0</v>
      </c>
      <c r="AO11" s="149">
        <v>0</v>
      </c>
      <c r="AP11" s="149">
        <v>0</v>
      </c>
      <c r="AQ11" s="149">
        <v>0</v>
      </c>
      <c r="AR11" s="149">
        <v>0</v>
      </c>
      <c r="AS11" s="149">
        <v>0</v>
      </c>
      <c r="AT11" s="149">
        <v>0</v>
      </c>
      <c r="AU11" s="150">
        <v>0</v>
      </c>
      <c r="AV11" s="150">
        <f t="shared" si="0"/>
        <v>3120571.96</v>
      </c>
      <c r="AW11" s="149"/>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row>
    <row r="12" spans="1:117" s="151" customFormat="1" ht="12.75" hidden="1" outlineLevel="1">
      <c r="A12" s="149" t="s">
        <v>1594</v>
      </c>
      <c r="B12" s="150"/>
      <c r="C12" s="150" t="s">
        <v>1595</v>
      </c>
      <c r="D12" s="150" t="s">
        <v>1596</v>
      </c>
      <c r="E12" s="150">
        <v>64460214.51</v>
      </c>
      <c r="F12" s="150">
        <v>-54519</v>
      </c>
      <c r="G12" s="150"/>
      <c r="H12" s="149">
        <v>0</v>
      </c>
      <c r="I12" s="149">
        <v>0</v>
      </c>
      <c r="J12" s="149">
        <v>0</v>
      </c>
      <c r="K12" s="149">
        <v>0</v>
      </c>
      <c r="L12" s="149">
        <v>0</v>
      </c>
      <c r="M12" s="149">
        <v>0</v>
      </c>
      <c r="N12" s="149">
        <v>0</v>
      </c>
      <c r="O12" s="149">
        <v>0</v>
      </c>
      <c r="P12" s="149">
        <v>0</v>
      </c>
      <c r="Q12" s="149">
        <v>0</v>
      </c>
      <c r="R12" s="149">
        <v>0</v>
      </c>
      <c r="S12" s="149">
        <v>0</v>
      </c>
      <c r="T12" s="149">
        <v>0</v>
      </c>
      <c r="U12" s="149">
        <v>0</v>
      </c>
      <c r="V12" s="149">
        <v>0</v>
      </c>
      <c r="W12" s="149">
        <v>0</v>
      </c>
      <c r="X12" s="149">
        <v>0</v>
      </c>
      <c r="Y12" s="149">
        <v>0</v>
      </c>
      <c r="Z12" s="149">
        <v>0</v>
      </c>
      <c r="AA12" s="149">
        <v>0</v>
      </c>
      <c r="AB12" s="149">
        <v>0</v>
      </c>
      <c r="AC12" s="149">
        <v>0</v>
      </c>
      <c r="AD12" s="149">
        <v>0</v>
      </c>
      <c r="AE12" s="149">
        <v>0</v>
      </c>
      <c r="AF12" s="149">
        <v>0</v>
      </c>
      <c r="AG12" s="149">
        <v>0</v>
      </c>
      <c r="AH12" s="149">
        <v>0</v>
      </c>
      <c r="AI12" s="150">
        <v>0</v>
      </c>
      <c r="AJ12" s="149">
        <v>0</v>
      </c>
      <c r="AK12" s="149">
        <v>0</v>
      </c>
      <c r="AL12" s="149">
        <v>0</v>
      </c>
      <c r="AM12" s="149">
        <v>0</v>
      </c>
      <c r="AN12" s="149">
        <v>0</v>
      </c>
      <c r="AO12" s="149">
        <v>0</v>
      </c>
      <c r="AP12" s="149">
        <v>0</v>
      </c>
      <c r="AQ12" s="149">
        <v>0</v>
      </c>
      <c r="AR12" s="149">
        <v>0</v>
      </c>
      <c r="AS12" s="149">
        <v>0</v>
      </c>
      <c r="AT12" s="149">
        <v>0</v>
      </c>
      <c r="AU12" s="150">
        <v>0</v>
      </c>
      <c r="AV12" s="150">
        <f t="shared" si="0"/>
        <v>64405695.51</v>
      </c>
      <c r="AW12" s="149"/>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row>
    <row r="13" spans="1:117" s="151" customFormat="1" ht="12.75" hidden="1" outlineLevel="1">
      <c r="A13" s="149" t="s">
        <v>1597</v>
      </c>
      <c r="B13" s="150"/>
      <c r="C13" s="150" t="s">
        <v>1598</v>
      </c>
      <c r="D13" s="150" t="s">
        <v>1599</v>
      </c>
      <c r="E13" s="150">
        <v>30159889.82</v>
      </c>
      <c r="F13" s="150">
        <v>-652.8</v>
      </c>
      <c r="G13" s="150"/>
      <c r="H13" s="149">
        <v>0</v>
      </c>
      <c r="I13" s="149">
        <v>0</v>
      </c>
      <c r="J13" s="149">
        <v>0</v>
      </c>
      <c r="K13" s="149">
        <v>0</v>
      </c>
      <c r="L13" s="149">
        <v>0</v>
      </c>
      <c r="M13" s="149">
        <v>0</v>
      </c>
      <c r="N13" s="149">
        <v>0</v>
      </c>
      <c r="O13" s="149">
        <v>0</v>
      </c>
      <c r="P13" s="149">
        <v>0</v>
      </c>
      <c r="Q13" s="149">
        <v>0</v>
      </c>
      <c r="R13" s="149">
        <v>0</v>
      </c>
      <c r="S13" s="149">
        <v>0</v>
      </c>
      <c r="T13" s="149">
        <v>0</v>
      </c>
      <c r="U13" s="149">
        <v>0</v>
      </c>
      <c r="V13" s="149">
        <v>0</v>
      </c>
      <c r="W13" s="149">
        <v>0</v>
      </c>
      <c r="X13" s="149">
        <v>0</v>
      </c>
      <c r="Y13" s="149">
        <v>0</v>
      </c>
      <c r="Z13" s="149">
        <v>0</v>
      </c>
      <c r="AA13" s="149">
        <v>0</v>
      </c>
      <c r="AB13" s="149">
        <v>0</v>
      </c>
      <c r="AC13" s="149">
        <v>0</v>
      </c>
      <c r="AD13" s="149">
        <v>0</v>
      </c>
      <c r="AE13" s="149">
        <v>0</v>
      </c>
      <c r="AF13" s="149">
        <v>0</v>
      </c>
      <c r="AG13" s="149">
        <v>0</v>
      </c>
      <c r="AH13" s="149">
        <v>0</v>
      </c>
      <c r="AI13" s="150">
        <v>0</v>
      </c>
      <c r="AJ13" s="149">
        <v>0</v>
      </c>
      <c r="AK13" s="149">
        <v>0</v>
      </c>
      <c r="AL13" s="149">
        <v>0</v>
      </c>
      <c r="AM13" s="149">
        <v>0</v>
      </c>
      <c r="AN13" s="149">
        <v>0</v>
      </c>
      <c r="AO13" s="149">
        <v>0</v>
      </c>
      <c r="AP13" s="149">
        <v>0</v>
      </c>
      <c r="AQ13" s="149">
        <v>0</v>
      </c>
      <c r="AR13" s="149">
        <v>0</v>
      </c>
      <c r="AS13" s="149">
        <v>0</v>
      </c>
      <c r="AT13" s="149">
        <v>0</v>
      </c>
      <c r="AU13" s="150">
        <v>0</v>
      </c>
      <c r="AV13" s="150">
        <f t="shared" si="0"/>
        <v>30159237.02</v>
      </c>
      <c r="AW13" s="149"/>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row>
    <row r="14" spans="1:117" s="151" customFormat="1" ht="12.75" hidden="1" outlineLevel="1">
      <c r="A14" s="149" t="s">
        <v>1600</v>
      </c>
      <c r="B14" s="150"/>
      <c r="C14" s="150" t="s">
        <v>1601</v>
      </c>
      <c r="D14" s="150" t="s">
        <v>1602</v>
      </c>
      <c r="E14" s="150">
        <v>60995191.37</v>
      </c>
      <c r="F14" s="150">
        <v>12156.22</v>
      </c>
      <c r="G14" s="150"/>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c r="Y14" s="149">
        <v>0</v>
      </c>
      <c r="Z14" s="149">
        <v>0</v>
      </c>
      <c r="AA14" s="149">
        <v>0</v>
      </c>
      <c r="AB14" s="149">
        <v>0</v>
      </c>
      <c r="AC14" s="149">
        <v>0</v>
      </c>
      <c r="AD14" s="149">
        <v>0</v>
      </c>
      <c r="AE14" s="149">
        <v>0</v>
      </c>
      <c r="AF14" s="149">
        <v>0</v>
      </c>
      <c r="AG14" s="149">
        <v>0</v>
      </c>
      <c r="AH14" s="149">
        <v>0</v>
      </c>
      <c r="AI14" s="150">
        <v>0</v>
      </c>
      <c r="AJ14" s="149">
        <v>0</v>
      </c>
      <c r="AK14" s="149">
        <v>0</v>
      </c>
      <c r="AL14" s="149">
        <v>0</v>
      </c>
      <c r="AM14" s="149">
        <v>0</v>
      </c>
      <c r="AN14" s="149">
        <v>0</v>
      </c>
      <c r="AO14" s="149">
        <v>0</v>
      </c>
      <c r="AP14" s="149">
        <v>0</v>
      </c>
      <c r="AQ14" s="149">
        <v>0</v>
      </c>
      <c r="AR14" s="149">
        <v>0</v>
      </c>
      <c r="AS14" s="149">
        <v>0</v>
      </c>
      <c r="AT14" s="149">
        <v>0</v>
      </c>
      <c r="AU14" s="150">
        <v>0</v>
      </c>
      <c r="AV14" s="150">
        <f t="shared" si="0"/>
        <v>61007347.589999996</v>
      </c>
      <c r="AW14" s="149"/>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row>
    <row r="15" spans="1:117" s="151" customFormat="1" ht="12.75" hidden="1" outlineLevel="1">
      <c r="A15" s="149" t="s">
        <v>1603</v>
      </c>
      <c r="B15" s="150"/>
      <c r="C15" s="150" t="s">
        <v>1604</v>
      </c>
      <c r="D15" s="150" t="s">
        <v>1605</v>
      </c>
      <c r="E15" s="150">
        <v>25947683.05</v>
      </c>
      <c r="F15" s="150">
        <v>1224</v>
      </c>
      <c r="G15" s="150"/>
      <c r="H15" s="149">
        <v>0</v>
      </c>
      <c r="I15" s="149">
        <v>0</v>
      </c>
      <c r="J15" s="149">
        <v>0</v>
      </c>
      <c r="K15" s="149">
        <v>0</v>
      </c>
      <c r="L15" s="149">
        <v>0</v>
      </c>
      <c r="M15" s="149">
        <v>0</v>
      </c>
      <c r="N15" s="149">
        <v>0</v>
      </c>
      <c r="O15" s="149">
        <v>0</v>
      </c>
      <c r="P15" s="149">
        <v>0</v>
      </c>
      <c r="Q15" s="149">
        <v>0</v>
      </c>
      <c r="R15" s="149">
        <v>0</v>
      </c>
      <c r="S15" s="149">
        <v>0</v>
      </c>
      <c r="T15" s="149">
        <v>0</v>
      </c>
      <c r="U15" s="149">
        <v>0</v>
      </c>
      <c r="V15" s="149">
        <v>0</v>
      </c>
      <c r="W15" s="149">
        <v>0</v>
      </c>
      <c r="X15" s="149">
        <v>0</v>
      </c>
      <c r="Y15" s="149">
        <v>0</v>
      </c>
      <c r="Z15" s="149">
        <v>0</v>
      </c>
      <c r="AA15" s="149">
        <v>0</v>
      </c>
      <c r="AB15" s="149">
        <v>0</v>
      </c>
      <c r="AC15" s="149">
        <v>0</v>
      </c>
      <c r="AD15" s="149">
        <v>0</v>
      </c>
      <c r="AE15" s="149">
        <v>0</v>
      </c>
      <c r="AF15" s="149">
        <v>0</v>
      </c>
      <c r="AG15" s="149">
        <v>0</v>
      </c>
      <c r="AH15" s="149">
        <v>0</v>
      </c>
      <c r="AI15" s="150">
        <v>0</v>
      </c>
      <c r="AJ15" s="149">
        <v>0</v>
      </c>
      <c r="AK15" s="149">
        <v>0</v>
      </c>
      <c r="AL15" s="149">
        <v>0</v>
      </c>
      <c r="AM15" s="149">
        <v>0</v>
      </c>
      <c r="AN15" s="149">
        <v>0</v>
      </c>
      <c r="AO15" s="149">
        <v>0</v>
      </c>
      <c r="AP15" s="149">
        <v>0</v>
      </c>
      <c r="AQ15" s="149">
        <v>0</v>
      </c>
      <c r="AR15" s="149">
        <v>0</v>
      </c>
      <c r="AS15" s="149">
        <v>0</v>
      </c>
      <c r="AT15" s="149">
        <v>0</v>
      </c>
      <c r="AU15" s="150">
        <v>0</v>
      </c>
      <c r="AV15" s="150">
        <f t="shared" si="0"/>
        <v>25948907.05</v>
      </c>
      <c r="AW15" s="149"/>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row>
    <row r="16" spans="1:117" s="151" customFormat="1" ht="12.75" hidden="1" outlineLevel="1">
      <c r="A16" s="149" t="s">
        <v>113</v>
      </c>
      <c r="B16" s="150"/>
      <c r="C16" s="150" t="s">
        <v>114</v>
      </c>
      <c r="D16" s="150" t="s">
        <v>115</v>
      </c>
      <c r="E16" s="150">
        <v>19328.4</v>
      </c>
      <c r="F16" s="150">
        <v>0</v>
      </c>
      <c r="G16" s="150"/>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49">
        <v>0</v>
      </c>
      <c r="Y16" s="149">
        <v>0</v>
      </c>
      <c r="Z16" s="149">
        <v>0</v>
      </c>
      <c r="AA16" s="149">
        <v>0</v>
      </c>
      <c r="AB16" s="149">
        <v>0</v>
      </c>
      <c r="AC16" s="149">
        <v>0</v>
      </c>
      <c r="AD16" s="149">
        <v>0</v>
      </c>
      <c r="AE16" s="149">
        <v>0</v>
      </c>
      <c r="AF16" s="149">
        <v>0</v>
      </c>
      <c r="AG16" s="149">
        <v>0</v>
      </c>
      <c r="AH16" s="149">
        <v>0</v>
      </c>
      <c r="AI16" s="150">
        <v>0</v>
      </c>
      <c r="AJ16" s="149">
        <v>0</v>
      </c>
      <c r="AK16" s="149">
        <v>0</v>
      </c>
      <c r="AL16" s="149">
        <v>0</v>
      </c>
      <c r="AM16" s="149">
        <v>0</v>
      </c>
      <c r="AN16" s="149">
        <v>0</v>
      </c>
      <c r="AO16" s="149">
        <v>0</v>
      </c>
      <c r="AP16" s="149">
        <v>0</v>
      </c>
      <c r="AQ16" s="149">
        <v>0</v>
      </c>
      <c r="AR16" s="149">
        <v>0</v>
      </c>
      <c r="AS16" s="149">
        <v>0</v>
      </c>
      <c r="AT16" s="149">
        <v>0</v>
      </c>
      <c r="AU16" s="150">
        <v>0</v>
      </c>
      <c r="AV16" s="150">
        <f t="shared" si="0"/>
        <v>19328.4</v>
      </c>
      <c r="AW16" s="149"/>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row>
    <row r="17" spans="1:117" s="151" customFormat="1" ht="12.75" hidden="1" outlineLevel="1">
      <c r="A17" s="149" t="s">
        <v>116</v>
      </c>
      <c r="B17" s="150"/>
      <c r="C17" s="150" t="s">
        <v>117</v>
      </c>
      <c r="D17" s="150" t="s">
        <v>118</v>
      </c>
      <c r="E17" s="150">
        <v>3375</v>
      </c>
      <c r="F17" s="150">
        <v>0</v>
      </c>
      <c r="G17" s="150"/>
      <c r="H17" s="149">
        <v>0</v>
      </c>
      <c r="I17" s="149">
        <v>0</v>
      </c>
      <c r="J17" s="149">
        <v>0</v>
      </c>
      <c r="K17" s="149">
        <v>0</v>
      </c>
      <c r="L17" s="149">
        <v>0</v>
      </c>
      <c r="M17" s="149">
        <v>0</v>
      </c>
      <c r="N17" s="149">
        <v>0</v>
      </c>
      <c r="O17" s="149">
        <v>0</v>
      </c>
      <c r="P17" s="149">
        <v>0</v>
      </c>
      <c r="Q17" s="149">
        <v>0</v>
      </c>
      <c r="R17" s="149">
        <v>0</v>
      </c>
      <c r="S17" s="149">
        <v>0</v>
      </c>
      <c r="T17" s="149">
        <v>0</v>
      </c>
      <c r="U17" s="149">
        <v>0</v>
      </c>
      <c r="V17" s="149">
        <v>0</v>
      </c>
      <c r="W17" s="149">
        <v>0</v>
      </c>
      <c r="X17" s="149">
        <v>0</v>
      </c>
      <c r="Y17" s="149">
        <v>0</v>
      </c>
      <c r="Z17" s="149">
        <v>0</v>
      </c>
      <c r="AA17" s="149">
        <v>0</v>
      </c>
      <c r="AB17" s="149">
        <v>0</v>
      </c>
      <c r="AC17" s="149">
        <v>0</v>
      </c>
      <c r="AD17" s="149">
        <v>0</v>
      </c>
      <c r="AE17" s="149">
        <v>0</v>
      </c>
      <c r="AF17" s="149">
        <v>0</v>
      </c>
      <c r="AG17" s="149">
        <v>0</v>
      </c>
      <c r="AH17" s="149">
        <v>0</v>
      </c>
      <c r="AI17" s="150">
        <v>0</v>
      </c>
      <c r="AJ17" s="149">
        <v>0</v>
      </c>
      <c r="AK17" s="149">
        <v>0</v>
      </c>
      <c r="AL17" s="149">
        <v>0</v>
      </c>
      <c r="AM17" s="149">
        <v>0</v>
      </c>
      <c r="AN17" s="149">
        <v>0</v>
      </c>
      <c r="AO17" s="149">
        <v>0</v>
      </c>
      <c r="AP17" s="149">
        <v>0</v>
      </c>
      <c r="AQ17" s="149">
        <v>0</v>
      </c>
      <c r="AR17" s="149">
        <v>0</v>
      </c>
      <c r="AS17" s="149">
        <v>0</v>
      </c>
      <c r="AT17" s="149">
        <v>0</v>
      </c>
      <c r="AU17" s="150">
        <v>0</v>
      </c>
      <c r="AV17" s="150">
        <f t="shared" si="0"/>
        <v>3375</v>
      </c>
      <c r="AW17" s="149"/>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row>
    <row r="18" spans="1:117" s="151" customFormat="1" ht="12.75" hidden="1" outlineLevel="1">
      <c r="A18" s="149" t="s">
        <v>119</v>
      </c>
      <c r="B18" s="150"/>
      <c r="C18" s="150" t="s">
        <v>120</v>
      </c>
      <c r="D18" s="150" t="s">
        <v>121</v>
      </c>
      <c r="E18" s="150">
        <v>1994.2</v>
      </c>
      <c r="F18" s="150">
        <v>0</v>
      </c>
      <c r="G18" s="150"/>
      <c r="H18" s="149">
        <v>0</v>
      </c>
      <c r="I18" s="149">
        <v>0</v>
      </c>
      <c r="J18" s="149">
        <v>0</v>
      </c>
      <c r="K18" s="149">
        <v>0</v>
      </c>
      <c r="L18" s="149">
        <v>0</v>
      </c>
      <c r="M18" s="149">
        <v>0</v>
      </c>
      <c r="N18" s="149">
        <v>0</v>
      </c>
      <c r="O18" s="149">
        <v>0</v>
      </c>
      <c r="P18" s="149">
        <v>0</v>
      </c>
      <c r="Q18" s="149">
        <v>0</v>
      </c>
      <c r="R18" s="149">
        <v>0</v>
      </c>
      <c r="S18" s="149">
        <v>0</v>
      </c>
      <c r="T18" s="149">
        <v>0</v>
      </c>
      <c r="U18" s="149">
        <v>0</v>
      </c>
      <c r="V18" s="149">
        <v>0</v>
      </c>
      <c r="W18" s="149">
        <v>0</v>
      </c>
      <c r="X18" s="149">
        <v>0</v>
      </c>
      <c r="Y18" s="149">
        <v>0</v>
      </c>
      <c r="Z18" s="149">
        <v>0</v>
      </c>
      <c r="AA18" s="149">
        <v>0</v>
      </c>
      <c r="AB18" s="149">
        <v>0</v>
      </c>
      <c r="AC18" s="149">
        <v>0</v>
      </c>
      <c r="AD18" s="149">
        <v>0</v>
      </c>
      <c r="AE18" s="149">
        <v>0</v>
      </c>
      <c r="AF18" s="149">
        <v>0</v>
      </c>
      <c r="AG18" s="149">
        <v>0</v>
      </c>
      <c r="AH18" s="149">
        <v>0</v>
      </c>
      <c r="AI18" s="150">
        <v>0</v>
      </c>
      <c r="AJ18" s="149">
        <v>0</v>
      </c>
      <c r="AK18" s="149">
        <v>0</v>
      </c>
      <c r="AL18" s="149">
        <v>0</v>
      </c>
      <c r="AM18" s="149">
        <v>0</v>
      </c>
      <c r="AN18" s="149">
        <v>0</v>
      </c>
      <c r="AO18" s="149">
        <v>0</v>
      </c>
      <c r="AP18" s="149">
        <v>0</v>
      </c>
      <c r="AQ18" s="149">
        <v>0</v>
      </c>
      <c r="AR18" s="149">
        <v>0</v>
      </c>
      <c r="AS18" s="149">
        <v>0</v>
      </c>
      <c r="AT18" s="149">
        <v>0</v>
      </c>
      <c r="AU18" s="150">
        <v>0</v>
      </c>
      <c r="AV18" s="150">
        <f t="shared" si="0"/>
        <v>1994.2</v>
      </c>
      <c r="AW18" s="149"/>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row>
    <row r="19" spans="1:117" s="151" customFormat="1" ht="12.75" hidden="1" outlineLevel="1">
      <c r="A19" s="149" t="s">
        <v>122</v>
      </c>
      <c r="B19" s="150"/>
      <c r="C19" s="150" t="s">
        <v>123</v>
      </c>
      <c r="D19" s="150" t="s">
        <v>124</v>
      </c>
      <c r="E19" s="150">
        <v>16047.5</v>
      </c>
      <c r="F19" s="150">
        <v>0</v>
      </c>
      <c r="G19" s="150"/>
      <c r="H19" s="149">
        <v>0</v>
      </c>
      <c r="I19" s="149">
        <v>0</v>
      </c>
      <c r="J19" s="149">
        <v>0</v>
      </c>
      <c r="K19" s="149">
        <v>0</v>
      </c>
      <c r="L19" s="149">
        <v>0</v>
      </c>
      <c r="M19" s="149">
        <v>0</v>
      </c>
      <c r="N19" s="149">
        <v>0</v>
      </c>
      <c r="O19" s="149">
        <v>0</v>
      </c>
      <c r="P19" s="149">
        <v>0</v>
      </c>
      <c r="Q19" s="149">
        <v>0</v>
      </c>
      <c r="R19" s="149">
        <v>0</v>
      </c>
      <c r="S19" s="149">
        <v>0</v>
      </c>
      <c r="T19" s="149">
        <v>0</v>
      </c>
      <c r="U19" s="149">
        <v>0</v>
      </c>
      <c r="V19" s="149">
        <v>0</v>
      </c>
      <c r="W19" s="149">
        <v>0</v>
      </c>
      <c r="X19" s="149">
        <v>0</v>
      </c>
      <c r="Y19" s="149">
        <v>0</v>
      </c>
      <c r="Z19" s="149">
        <v>0</v>
      </c>
      <c r="AA19" s="149">
        <v>0</v>
      </c>
      <c r="AB19" s="149">
        <v>0</v>
      </c>
      <c r="AC19" s="149">
        <v>0</v>
      </c>
      <c r="AD19" s="149">
        <v>0</v>
      </c>
      <c r="AE19" s="149">
        <v>0</v>
      </c>
      <c r="AF19" s="149">
        <v>0</v>
      </c>
      <c r="AG19" s="149">
        <v>0</v>
      </c>
      <c r="AH19" s="149">
        <v>0</v>
      </c>
      <c r="AI19" s="150">
        <v>0</v>
      </c>
      <c r="AJ19" s="149">
        <v>0</v>
      </c>
      <c r="AK19" s="149">
        <v>0</v>
      </c>
      <c r="AL19" s="149">
        <v>0</v>
      </c>
      <c r="AM19" s="149">
        <v>0</v>
      </c>
      <c r="AN19" s="149">
        <v>0</v>
      </c>
      <c r="AO19" s="149">
        <v>0</v>
      </c>
      <c r="AP19" s="149">
        <v>0</v>
      </c>
      <c r="AQ19" s="149">
        <v>0</v>
      </c>
      <c r="AR19" s="149">
        <v>0</v>
      </c>
      <c r="AS19" s="149">
        <v>0</v>
      </c>
      <c r="AT19" s="149">
        <v>0</v>
      </c>
      <c r="AU19" s="150">
        <v>0</v>
      </c>
      <c r="AV19" s="150">
        <f t="shared" si="0"/>
        <v>16047.5</v>
      </c>
      <c r="AW19" s="149"/>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row>
    <row r="20" spans="1:117" s="151" customFormat="1" ht="12.75" hidden="1" outlineLevel="1">
      <c r="A20" s="149" t="s">
        <v>125</v>
      </c>
      <c r="B20" s="150"/>
      <c r="C20" s="150" t="s">
        <v>126</v>
      </c>
      <c r="D20" s="150" t="s">
        <v>127</v>
      </c>
      <c r="E20" s="150">
        <v>2558360.53</v>
      </c>
      <c r="F20" s="150">
        <v>0</v>
      </c>
      <c r="G20" s="150"/>
      <c r="H20" s="149">
        <v>0</v>
      </c>
      <c r="I20" s="149">
        <v>0</v>
      </c>
      <c r="J20" s="149">
        <v>0</v>
      </c>
      <c r="K20" s="149">
        <v>0</v>
      </c>
      <c r="L20" s="149">
        <v>0</v>
      </c>
      <c r="M20" s="149">
        <v>0</v>
      </c>
      <c r="N20" s="149">
        <v>0</v>
      </c>
      <c r="O20" s="149">
        <v>0</v>
      </c>
      <c r="P20" s="149">
        <v>0</v>
      </c>
      <c r="Q20" s="149">
        <v>0</v>
      </c>
      <c r="R20" s="149">
        <v>0</v>
      </c>
      <c r="S20" s="149">
        <v>0</v>
      </c>
      <c r="T20" s="149">
        <v>0</v>
      </c>
      <c r="U20" s="149">
        <v>0</v>
      </c>
      <c r="V20" s="149">
        <v>0</v>
      </c>
      <c r="W20" s="149">
        <v>0</v>
      </c>
      <c r="X20" s="149">
        <v>0</v>
      </c>
      <c r="Y20" s="149">
        <v>0</v>
      </c>
      <c r="Z20" s="149">
        <v>0</v>
      </c>
      <c r="AA20" s="149">
        <v>0</v>
      </c>
      <c r="AB20" s="149">
        <v>0</v>
      </c>
      <c r="AC20" s="149">
        <v>0</v>
      </c>
      <c r="AD20" s="149">
        <v>0</v>
      </c>
      <c r="AE20" s="149">
        <v>0</v>
      </c>
      <c r="AF20" s="149">
        <v>0</v>
      </c>
      <c r="AG20" s="149">
        <v>0</v>
      </c>
      <c r="AH20" s="149">
        <v>0</v>
      </c>
      <c r="AI20" s="150">
        <v>0</v>
      </c>
      <c r="AJ20" s="149">
        <v>0</v>
      </c>
      <c r="AK20" s="149">
        <v>0</v>
      </c>
      <c r="AL20" s="149">
        <v>0</v>
      </c>
      <c r="AM20" s="149">
        <v>0</v>
      </c>
      <c r="AN20" s="149">
        <v>0</v>
      </c>
      <c r="AO20" s="149">
        <v>0</v>
      </c>
      <c r="AP20" s="149">
        <v>0</v>
      </c>
      <c r="AQ20" s="149">
        <v>0</v>
      </c>
      <c r="AR20" s="149">
        <v>0</v>
      </c>
      <c r="AS20" s="149">
        <v>0</v>
      </c>
      <c r="AT20" s="149">
        <v>0</v>
      </c>
      <c r="AU20" s="150">
        <v>0</v>
      </c>
      <c r="AV20" s="150">
        <f t="shared" si="0"/>
        <v>2558360.53</v>
      </c>
      <c r="AW20" s="149"/>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row>
    <row r="21" spans="1:117" s="151" customFormat="1" ht="12.75" hidden="1" outlineLevel="1">
      <c r="A21" s="149" t="s">
        <v>128</v>
      </c>
      <c r="B21" s="150"/>
      <c r="C21" s="150" t="s">
        <v>129</v>
      </c>
      <c r="D21" s="150" t="s">
        <v>130</v>
      </c>
      <c r="E21" s="150">
        <v>1967531.09</v>
      </c>
      <c r="F21" s="150">
        <v>0</v>
      </c>
      <c r="G21" s="150"/>
      <c r="H21" s="149">
        <v>0</v>
      </c>
      <c r="I21" s="149">
        <v>0</v>
      </c>
      <c r="J21" s="149">
        <v>0</v>
      </c>
      <c r="K21" s="149">
        <v>0</v>
      </c>
      <c r="L21" s="149">
        <v>0</v>
      </c>
      <c r="M21" s="149">
        <v>0</v>
      </c>
      <c r="N21" s="149">
        <v>0</v>
      </c>
      <c r="O21" s="149">
        <v>0</v>
      </c>
      <c r="P21" s="149">
        <v>0</v>
      </c>
      <c r="Q21" s="149">
        <v>0</v>
      </c>
      <c r="R21" s="149">
        <v>0</v>
      </c>
      <c r="S21" s="149">
        <v>0</v>
      </c>
      <c r="T21" s="149">
        <v>0</v>
      </c>
      <c r="U21" s="149">
        <v>0</v>
      </c>
      <c r="V21" s="149">
        <v>0</v>
      </c>
      <c r="W21" s="149">
        <v>0</v>
      </c>
      <c r="X21" s="149">
        <v>0</v>
      </c>
      <c r="Y21" s="149">
        <v>0</v>
      </c>
      <c r="Z21" s="149">
        <v>0</v>
      </c>
      <c r="AA21" s="149">
        <v>0</v>
      </c>
      <c r="AB21" s="149">
        <v>0</v>
      </c>
      <c r="AC21" s="149">
        <v>0</v>
      </c>
      <c r="AD21" s="149">
        <v>0</v>
      </c>
      <c r="AE21" s="149">
        <v>0</v>
      </c>
      <c r="AF21" s="149">
        <v>0</v>
      </c>
      <c r="AG21" s="149">
        <v>0</v>
      </c>
      <c r="AH21" s="149">
        <v>0</v>
      </c>
      <c r="AI21" s="150">
        <v>0</v>
      </c>
      <c r="AJ21" s="149">
        <v>0</v>
      </c>
      <c r="AK21" s="149">
        <v>0</v>
      </c>
      <c r="AL21" s="149">
        <v>0</v>
      </c>
      <c r="AM21" s="149">
        <v>0</v>
      </c>
      <c r="AN21" s="149">
        <v>0</v>
      </c>
      <c r="AO21" s="149">
        <v>0</v>
      </c>
      <c r="AP21" s="149">
        <v>0</v>
      </c>
      <c r="AQ21" s="149">
        <v>0</v>
      </c>
      <c r="AR21" s="149">
        <v>0</v>
      </c>
      <c r="AS21" s="149">
        <v>0</v>
      </c>
      <c r="AT21" s="149">
        <v>0</v>
      </c>
      <c r="AU21" s="150">
        <v>0</v>
      </c>
      <c r="AV21" s="150">
        <f t="shared" si="0"/>
        <v>1967531.09</v>
      </c>
      <c r="AW21" s="149"/>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row>
    <row r="22" spans="1:117" s="151" customFormat="1" ht="12.75" hidden="1" outlineLevel="1">
      <c r="A22" s="149" t="s">
        <v>131</v>
      </c>
      <c r="B22" s="150"/>
      <c r="C22" s="150" t="s">
        <v>132</v>
      </c>
      <c r="D22" s="150" t="s">
        <v>133</v>
      </c>
      <c r="E22" s="150">
        <v>15709568.6</v>
      </c>
      <c r="F22" s="150">
        <v>0</v>
      </c>
      <c r="G22" s="150"/>
      <c r="H22" s="149">
        <v>0</v>
      </c>
      <c r="I22" s="149">
        <v>0</v>
      </c>
      <c r="J22" s="149">
        <v>0</v>
      </c>
      <c r="K22" s="149">
        <v>0</v>
      </c>
      <c r="L22" s="149">
        <v>0</v>
      </c>
      <c r="M22" s="149">
        <v>0</v>
      </c>
      <c r="N22" s="149">
        <v>0</v>
      </c>
      <c r="O22" s="149">
        <v>0</v>
      </c>
      <c r="P22" s="149">
        <v>0</v>
      </c>
      <c r="Q22" s="149">
        <v>0</v>
      </c>
      <c r="R22" s="149">
        <v>0</v>
      </c>
      <c r="S22" s="149">
        <v>0</v>
      </c>
      <c r="T22" s="149">
        <v>0</v>
      </c>
      <c r="U22" s="149">
        <v>0</v>
      </c>
      <c r="V22" s="149">
        <v>0</v>
      </c>
      <c r="W22" s="149">
        <v>0</v>
      </c>
      <c r="X22" s="149">
        <v>0</v>
      </c>
      <c r="Y22" s="149">
        <v>0</v>
      </c>
      <c r="Z22" s="149">
        <v>0</v>
      </c>
      <c r="AA22" s="149">
        <v>0</v>
      </c>
      <c r="AB22" s="149">
        <v>0</v>
      </c>
      <c r="AC22" s="149">
        <v>0</v>
      </c>
      <c r="AD22" s="149">
        <v>0</v>
      </c>
      <c r="AE22" s="149">
        <v>0</v>
      </c>
      <c r="AF22" s="149">
        <v>0</v>
      </c>
      <c r="AG22" s="149">
        <v>0</v>
      </c>
      <c r="AH22" s="149">
        <v>0</v>
      </c>
      <c r="AI22" s="150">
        <v>0</v>
      </c>
      <c r="AJ22" s="149">
        <v>0</v>
      </c>
      <c r="AK22" s="149">
        <v>0</v>
      </c>
      <c r="AL22" s="149">
        <v>0</v>
      </c>
      <c r="AM22" s="149">
        <v>0</v>
      </c>
      <c r="AN22" s="149">
        <v>0</v>
      </c>
      <c r="AO22" s="149">
        <v>0</v>
      </c>
      <c r="AP22" s="149">
        <v>0</v>
      </c>
      <c r="AQ22" s="149">
        <v>0</v>
      </c>
      <c r="AR22" s="149">
        <v>0</v>
      </c>
      <c r="AS22" s="149">
        <v>0</v>
      </c>
      <c r="AT22" s="149">
        <v>0</v>
      </c>
      <c r="AU22" s="150">
        <v>0</v>
      </c>
      <c r="AV22" s="150">
        <f t="shared" si="0"/>
        <v>15709568.6</v>
      </c>
      <c r="AW22" s="149"/>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row>
    <row r="23" spans="1:117" s="151" customFormat="1" ht="12.75" hidden="1" outlineLevel="1">
      <c r="A23" s="149" t="s">
        <v>134</v>
      </c>
      <c r="B23" s="150"/>
      <c r="C23" s="150" t="s">
        <v>135</v>
      </c>
      <c r="D23" s="150" t="s">
        <v>136</v>
      </c>
      <c r="E23" s="150">
        <v>6861898.14</v>
      </c>
      <c r="F23" s="150">
        <v>0</v>
      </c>
      <c r="G23" s="150"/>
      <c r="H23" s="149">
        <v>0</v>
      </c>
      <c r="I23" s="149">
        <v>0</v>
      </c>
      <c r="J23" s="149">
        <v>0</v>
      </c>
      <c r="K23" s="149">
        <v>0</v>
      </c>
      <c r="L23" s="149">
        <v>0</v>
      </c>
      <c r="M23" s="149">
        <v>0</v>
      </c>
      <c r="N23" s="149">
        <v>0</v>
      </c>
      <c r="O23" s="149">
        <v>0</v>
      </c>
      <c r="P23" s="149">
        <v>0</v>
      </c>
      <c r="Q23" s="149">
        <v>0</v>
      </c>
      <c r="R23" s="149">
        <v>0</v>
      </c>
      <c r="S23" s="149">
        <v>0</v>
      </c>
      <c r="T23" s="149">
        <v>0</v>
      </c>
      <c r="U23" s="149">
        <v>0</v>
      </c>
      <c r="V23" s="149">
        <v>0</v>
      </c>
      <c r="W23" s="149">
        <v>0</v>
      </c>
      <c r="X23" s="149">
        <v>0</v>
      </c>
      <c r="Y23" s="149">
        <v>0</v>
      </c>
      <c r="Z23" s="149">
        <v>0</v>
      </c>
      <c r="AA23" s="149">
        <v>0</v>
      </c>
      <c r="AB23" s="149">
        <v>0</v>
      </c>
      <c r="AC23" s="149">
        <v>0</v>
      </c>
      <c r="AD23" s="149">
        <v>0</v>
      </c>
      <c r="AE23" s="149">
        <v>0</v>
      </c>
      <c r="AF23" s="149">
        <v>0</v>
      </c>
      <c r="AG23" s="149">
        <v>0</v>
      </c>
      <c r="AH23" s="149">
        <v>0</v>
      </c>
      <c r="AI23" s="150">
        <v>0</v>
      </c>
      <c r="AJ23" s="149">
        <v>0</v>
      </c>
      <c r="AK23" s="149">
        <v>0</v>
      </c>
      <c r="AL23" s="149">
        <v>0</v>
      </c>
      <c r="AM23" s="149">
        <v>0</v>
      </c>
      <c r="AN23" s="149">
        <v>0</v>
      </c>
      <c r="AO23" s="149">
        <v>0</v>
      </c>
      <c r="AP23" s="149">
        <v>0</v>
      </c>
      <c r="AQ23" s="149">
        <v>0</v>
      </c>
      <c r="AR23" s="149">
        <v>0</v>
      </c>
      <c r="AS23" s="149">
        <v>0</v>
      </c>
      <c r="AT23" s="149">
        <v>0</v>
      </c>
      <c r="AU23" s="150">
        <v>0</v>
      </c>
      <c r="AV23" s="150">
        <f t="shared" si="0"/>
        <v>6861898.14</v>
      </c>
      <c r="AW23" s="149"/>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row>
    <row r="24" spans="1:117" s="151" customFormat="1" ht="12.75" hidden="1" outlineLevel="1">
      <c r="A24" s="149" t="s">
        <v>137</v>
      </c>
      <c r="B24" s="150"/>
      <c r="C24" s="150" t="s">
        <v>138</v>
      </c>
      <c r="D24" s="150" t="s">
        <v>139</v>
      </c>
      <c r="E24" s="150">
        <v>15263878.09</v>
      </c>
      <c r="F24" s="150">
        <v>0</v>
      </c>
      <c r="G24" s="150"/>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0</v>
      </c>
      <c r="AD24" s="149">
        <v>0</v>
      </c>
      <c r="AE24" s="149">
        <v>0</v>
      </c>
      <c r="AF24" s="149">
        <v>0</v>
      </c>
      <c r="AG24" s="149">
        <v>0</v>
      </c>
      <c r="AH24" s="149">
        <v>0</v>
      </c>
      <c r="AI24" s="150">
        <v>0</v>
      </c>
      <c r="AJ24" s="149">
        <v>0</v>
      </c>
      <c r="AK24" s="149">
        <v>0</v>
      </c>
      <c r="AL24" s="149">
        <v>0</v>
      </c>
      <c r="AM24" s="149">
        <v>0</v>
      </c>
      <c r="AN24" s="149">
        <v>0</v>
      </c>
      <c r="AO24" s="149">
        <v>0</v>
      </c>
      <c r="AP24" s="149">
        <v>0</v>
      </c>
      <c r="AQ24" s="149">
        <v>0</v>
      </c>
      <c r="AR24" s="149">
        <v>0</v>
      </c>
      <c r="AS24" s="149">
        <v>0</v>
      </c>
      <c r="AT24" s="149">
        <v>0</v>
      </c>
      <c r="AU24" s="150">
        <v>0</v>
      </c>
      <c r="AV24" s="150">
        <f t="shared" si="0"/>
        <v>15263878.09</v>
      </c>
      <c r="AW24" s="149"/>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row>
    <row r="25" spans="1:117" s="151" customFormat="1" ht="12.75" hidden="1" outlineLevel="1">
      <c r="A25" s="149" t="s">
        <v>140</v>
      </c>
      <c r="B25" s="150"/>
      <c r="C25" s="150" t="s">
        <v>141</v>
      </c>
      <c r="D25" s="150" t="s">
        <v>142</v>
      </c>
      <c r="E25" s="150">
        <v>6862774.76</v>
      </c>
      <c r="F25" s="150">
        <v>0</v>
      </c>
      <c r="G25" s="150"/>
      <c r="H25" s="149">
        <v>0</v>
      </c>
      <c r="I25" s="149">
        <v>0</v>
      </c>
      <c r="J25" s="149">
        <v>0</v>
      </c>
      <c r="K25" s="149">
        <v>0</v>
      </c>
      <c r="L25" s="149">
        <v>0</v>
      </c>
      <c r="M25" s="149">
        <v>0</v>
      </c>
      <c r="N25" s="149">
        <v>0</v>
      </c>
      <c r="O25" s="149">
        <v>0</v>
      </c>
      <c r="P25" s="149">
        <v>0</v>
      </c>
      <c r="Q25" s="149">
        <v>0</v>
      </c>
      <c r="R25" s="149">
        <v>0</v>
      </c>
      <c r="S25" s="149">
        <v>0</v>
      </c>
      <c r="T25" s="149">
        <v>0</v>
      </c>
      <c r="U25" s="149">
        <v>0</v>
      </c>
      <c r="V25" s="149">
        <v>0</v>
      </c>
      <c r="W25" s="149">
        <v>0</v>
      </c>
      <c r="X25" s="149">
        <v>0</v>
      </c>
      <c r="Y25" s="149">
        <v>0</v>
      </c>
      <c r="Z25" s="149">
        <v>0</v>
      </c>
      <c r="AA25" s="149">
        <v>0</v>
      </c>
      <c r="AB25" s="149">
        <v>0</v>
      </c>
      <c r="AC25" s="149">
        <v>0</v>
      </c>
      <c r="AD25" s="149">
        <v>0</v>
      </c>
      <c r="AE25" s="149">
        <v>0</v>
      </c>
      <c r="AF25" s="149">
        <v>0</v>
      </c>
      <c r="AG25" s="149">
        <v>0</v>
      </c>
      <c r="AH25" s="149">
        <v>0</v>
      </c>
      <c r="AI25" s="150">
        <v>0</v>
      </c>
      <c r="AJ25" s="149">
        <v>0</v>
      </c>
      <c r="AK25" s="149">
        <v>0</v>
      </c>
      <c r="AL25" s="149">
        <v>0</v>
      </c>
      <c r="AM25" s="149">
        <v>0</v>
      </c>
      <c r="AN25" s="149">
        <v>0</v>
      </c>
      <c r="AO25" s="149">
        <v>0</v>
      </c>
      <c r="AP25" s="149">
        <v>0</v>
      </c>
      <c r="AQ25" s="149">
        <v>0</v>
      </c>
      <c r="AR25" s="149">
        <v>0</v>
      </c>
      <c r="AS25" s="149">
        <v>0</v>
      </c>
      <c r="AT25" s="149">
        <v>0</v>
      </c>
      <c r="AU25" s="150">
        <v>0</v>
      </c>
      <c r="AV25" s="150">
        <f t="shared" si="0"/>
        <v>6862774.76</v>
      </c>
      <c r="AW25" s="149"/>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row>
    <row r="26" spans="1:117" s="151" customFormat="1" ht="12.75" hidden="1" outlineLevel="1">
      <c r="A26" s="149" t="s">
        <v>1606</v>
      </c>
      <c r="B26" s="150"/>
      <c r="C26" s="150" t="s">
        <v>1607</v>
      </c>
      <c r="D26" s="150" t="s">
        <v>1608</v>
      </c>
      <c r="E26" s="150">
        <v>3827091.95</v>
      </c>
      <c r="F26" s="150">
        <v>0</v>
      </c>
      <c r="G26" s="150"/>
      <c r="H26" s="149">
        <v>0</v>
      </c>
      <c r="I26" s="149">
        <v>0</v>
      </c>
      <c r="J26" s="149">
        <v>0</v>
      </c>
      <c r="K26" s="149">
        <v>0</v>
      </c>
      <c r="L26" s="149">
        <v>0</v>
      </c>
      <c r="M26" s="149">
        <v>0</v>
      </c>
      <c r="N26" s="149">
        <v>0</v>
      </c>
      <c r="O26" s="149">
        <v>0</v>
      </c>
      <c r="P26" s="149">
        <v>0</v>
      </c>
      <c r="Q26" s="149">
        <v>0</v>
      </c>
      <c r="R26" s="149">
        <v>0</v>
      </c>
      <c r="S26" s="149">
        <v>0</v>
      </c>
      <c r="T26" s="149">
        <v>0</v>
      </c>
      <c r="U26" s="149">
        <v>0</v>
      </c>
      <c r="V26" s="149">
        <v>0</v>
      </c>
      <c r="W26" s="149">
        <v>0</v>
      </c>
      <c r="X26" s="149">
        <v>0</v>
      </c>
      <c r="Y26" s="149">
        <v>0</v>
      </c>
      <c r="Z26" s="149">
        <v>0</v>
      </c>
      <c r="AA26" s="149">
        <v>0</v>
      </c>
      <c r="AB26" s="149">
        <v>0</v>
      </c>
      <c r="AC26" s="149">
        <v>0</v>
      </c>
      <c r="AD26" s="149">
        <v>0</v>
      </c>
      <c r="AE26" s="149">
        <v>0</v>
      </c>
      <c r="AF26" s="149">
        <v>0</v>
      </c>
      <c r="AG26" s="149">
        <v>0</v>
      </c>
      <c r="AH26" s="149">
        <v>0</v>
      </c>
      <c r="AI26" s="150">
        <v>0</v>
      </c>
      <c r="AJ26" s="149">
        <v>0</v>
      </c>
      <c r="AK26" s="149">
        <v>0</v>
      </c>
      <c r="AL26" s="149">
        <v>0</v>
      </c>
      <c r="AM26" s="149">
        <v>0</v>
      </c>
      <c r="AN26" s="149">
        <v>0</v>
      </c>
      <c r="AO26" s="149">
        <v>0</v>
      </c>
      <c r="AP26" s="149">
        <v>0</v>
      </c>
      <c r="AQ26" s="149">
        <v>0</v>
      </c>
      <c r="AR26" s="149">
        <v>0</v>
      </c>
      <c r="AS26" s="149">
        <v>0</v>
      </c>
      <c r="AT26" s="149">
        <v>0</v>
      </c>
      <c r="AU26" s="150">
        <v>0</v>
      </c>
      <c r="AV26" s="150">
        <f t="shared" si="0"/>
        <v>3827091.95</v>
      </c>
      <c r="AW26" s="149"/>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row>
    <row r="27" spans="1:117" s="151" customFormat="1" ht="12.75" hidden="1" outlineLevel="1">
      <c r="A27" s="149" t="s">
        <v>143</v>
      </c>
      <c r="B27" s="150"/>
      <c r="C27" s="150" t="s">
        <v>144</v>
      </c>
      <c r="D27" s="150" t="s">
        <v>145</v>
      </c>
      <c r="E27" s="150">
        <v>4307806.68</v>
      </c>
      <c r="F27" s="150">
        <v>0</v>
      </c>
      <c r="G27" s="150"/>
      <c r="H27" s="149">
        <v>0</v>
      </c>
      <c r="I27" s="149">
        <v>0</v>
      </c>
      <c r="J27" s="149">
        <v>0</v>
      </c>
      <c r="K27" s="149">
        <v>0</v>
      </c>
      <c r="L27" s="149">
        <v>0</v>
      </c>
      <c r="M27" s="149">
        <v>0</v>
      </c>
      <c r="N27" s="149">
        <v>0</v>
      </c>
      <c r="O27" s="149">
        <v>0</v>
      </c>
      <c r="P27" s="149">
        <v>0</v>
      </c>
      <c r="Q27" s="149">
        <v>0</v>
      </c>
      <c r="R27" s="149">
        <v>0</v>
      </c>
      <c r="S27" s="149">
        <v>0</v>
      </c>
      <c r="T27" s="149">
        <v>0</v>
      </c>
      <c r="U27" s="149">
        <v>0</v>
      </c>
      <c r="V27" s="149">
        <v>0</v>
      </c>
      <c r="W27" s="149">
        <v>0</v>
      </c>
      <c r="X27" s="149">
        <v>0</v>
      </c>
      <c r="Y27" s="149">
        <v>0</v>
      </c>
      <c r="Z27" s="149">
        <v>0</v>
      </c>
      <c r="AA27" s="149">
        <v>0</v>
      </c>
      <c r="AB27" s="149">
        <v>0</v>
      </c>
      <c r="AC27" s="149">
        <v>0</v>
      </c>
      <c r="AD27" s="149">
        <v>0</v>
      </c>
      <c r="AE27" s="149">
        <v>0</v>
      </c>
      <c r="AF27" s="149">
        <v>0</v>
      </c>
      <c r="AG27" s="149">
        <v>0</v>
      </c>
      <c r="AH27" s="149">
        <v>0</v>
      </c>
      <c r="AI27" s="150">
        <v>0</v>
      </c>
      <c r="AJ27" s="149">
        <v>0</v>
      </c>
      <c r="AK27" s="149">
        <v>0</v>
      </c>
      <c r="AL27" s="149">
        <v>0</v>
      </c>
      <c r="AM27" s="149">
        <v>0</v>
      </c>
      <c r="AN27" s="149">
        <v>0</v>
      </c>
      <c r="AO27" s="149">
        <v>0</v>
      </c>
      <c r="AP27" s="149">
        <v>0</v>
      </c>
      <c r="AQ27" s="149">
        <v>0</v>
      </c>
      <c r="AR27" s="149">
        <v>0</v>
      </c>
      <c r="AS27" s="149">
        <v>0</v>
      </c>
      <c r="AT27" s="149">
        <v>0</v>
      </c>
      <c r="AU27" s="150">
        <v>0</v>
      </c>
      <c r="AV27" s="150">
        <f t="shared" si="0"/>
        <v>4307806.68</v>
      </c>
      <c r="AW27" s="149"/>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row>
    <row r="28" spans="1:117" s="151" customFormat="1" ht="12.75" hidden="1" outlineLevel="1">
      <c r="A28" s="149" t="s">
        <v>146</v>
      </c>
      <c r="B28" s="150"/>
      <c r="C28" s="150" t="s">
        <v>147</v>
      </c>
      <c r="D28" s="150" t="s">
        <v>148</v>
      </c>
      <c r="E28" s="150">
        <v>8377901.95</v>
      </c>
      <c r="F28" s="150">
        <v>0</v>
      </c>
      <c r="G28" s="150"/>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50">
        <v>0</v>
      </c>
      <c r="AJ28" s="149">
        <v>0</v>
      </c>
      <c r="AK28" s="149">
        <v>0</v>
      </c>
      <c r="AL28" s="149">
        <v>0</v>
      </c>
      <c r="AM28" s="149">
        <v>0</v>
      </c>
      <c r="AN28" s="149">
        <v>0</v>
      </c>
      <c r="AO28" s="149">
        <v>0</v>
      </c>
      <c r="AP28" s="149">
        <v>0</v>
      </c>
      <c r="AQ28" s="149">
        <v>0</v>
      </c>
      <c r="AR28" s="149">
        <v>0</v>
      </c>
      <c r="AS28" s="149">
        <v>0</v>
      </c>
      <c r="AT28" s="149">
        <v>0</v>
      </c>
      <c r="AU28" s="150">
        <v>0</v>
      </c>
      <c r="AV28" s="150">
        <f t="shared" si="0"/>
        <v>8377901.95</v>
      </c>
      <c r="AW28" s="149"/>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row>
    <row r="29" spans="1:117" s="151" customFormat="1" ht="12.75" hidden="1" outlineLevel="1">
      <c r="A29" s="149" t="s">
        <v>149</v>
      </c>
      <c r="B29" s="150"/>
      <c r="C29" s="150" t="s">
        <v>150</v>
      </c>
      <c r="D29" s="150" t="s">
        <v>151</v>
      </c>
      <c r="E29" s="150">
        <v>18826159.1</v>
      </c>
      <c r="F29" s="150">
        <v>0</v>
      </c>
      <c r="G29" s="150"/>
      <c r="H29" s="149">
        <v>0</v>
      </c>
      <c r="I29" s="149">
        <v>0</v>
      </c>
      <c r="J29" s="149">
        <v>0</v>
      </c>
      <c r="K29" s="149">
        <v>0</v>
      </c>
      <c r="L29" s="149">
        <v>0</v>
      </c>
      <c r="M29" s="149">
        <v>0</v>
      </c>
      <c r="N29" s="149">
        <v>0</v>
      </c>
      <c r="O29" s="149">
        <v>0</v>
      </c>
      <c r="P29" s="149">
        <v>0</v>
      </c>
      <c r="Q29" s="149">
        <v>0</v>
      </c>
      <c r="R29" s="149">
        <v>0</v>
      </c>
      <c r="S29" s="149">
        <v>0</v>
      </c>
      <c r="T29" s="149">
        <v>0</v>
      </c>
      <c r="U29" s="149">
        <v>0</v>
      </c>
      <c r="V29" s="149">
        <v>0</v>
      </c>
      <c r="W29" s="149">
        <v>0</v>
      </c>
      <c r="X29" s="149">
        <v>0</v>
      </c>
      <c r="Y29" s="149">
        <v>0</v>
      </c>
      <c r="Z29" s="149">
        <v>0</v>
      </c>
      <c r="AA29" s="149">
        <v>0</v>
      </c>
      <c r="AB29" s="149">
        <v>0</v>
      </c>
      <c r="AC29" s="149">
        <v>0</v>
      </c>
      <c r="AD29" s="149">
        <v>0</v>
      </c>
      <c r="AE29" s="149">
        <v>0</v>
      </c>
      <c r="AF29" s="149">
        <v>0</v>
      </c>
      <c r="AG29" s="149">
        <v>0</v>
      </c>
      <c r="AH29" s="149">
        <v>0</v>
      </c>
      <c r="AI29" s="150">
        <v>0</v>
      </c>
      <c r="AJ29" s="149">
        <v>0</v>
      </c>
      <c r="AK29" s="149">
        <v>0</v>
      </c>
      <c r="AL29" s="149">
        <v>0</v>
      </c>
      <c r="AM29" s="149">
        <v>0</v>
      </c>
      <c r="AN29" s="149">
        <v>0</v>
      </c>
      <c r="AO29" s="149">
        <v>0</v>
      </c>
      <c r="AP29" s="149">
        <v>0</v>
      </c>
      <c r="AQ29" s="149">
        <v>0</v>
      </c>
      <c r="AR29" s="149">
        <v>0</v>
      </c>
      <c r="AS29" s="149">
        <v>0</v>
      </c>
      <c r="AT29" s="149">
        <v>0</v>
      </c>
      <c r="AU29" s="150">
        <v>0</v>
      </c>
      <c r="AV29" s="150">
        <f t="shared" si="0"/>
        <v>18826159.1</v>
      </c>
      <c r="AW29" s="149"/>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row>
    <row r="30" spans="1:117" s="151" customFormat="1" ht="12.75" hidden="1" outlineLevel="1">
      <c r="A30" s="149" t="s">
        <v>152</v>
      </c>
      <c r="B30" s="150"/>
      <c r="C30" s="150" t="s">
        <v>153</v>
      </c>
      <c r="D30" s="150" t="s">
        <v>154</v>
      </c>
      <c r="E30" s="150">
        <v>8354662.71</v>
      </c>
      <c r="F30" s="150">
        <v>55049.12</v>
      </c>
      <c r="G30" s="150"/>
      <c r="H30" s="149">
        <v>0</v>
      </c>
      <c r="I30" s="149">
        <v>0</v>
      </c>
      <c r="J30" s="149">
        <v>0</v>
      </c>
      <c r="K30" s="149">
        <v>0</v>
      </c>
      <c r="L30" s="149">
        <v>0</v>
      </c>
      <c r="M30" s="149">
        <v>0</v>
      </c>
      <c r="N30" s="149">
        <v>0</v>
      </c>
      <c r="O30" s="149">
        <v>0</v>
      </c>
      <c r="P30" s="149">
        <v>0</v>
      </c>
      <c r="Q30" s="149">
        <v>0</v>
      </c>
      <c r="R30" s="149">
        <v>0</v>
      </c>
      <c r="S30" s="149">
        <v>0</v>
      </c>
      <c r="T30" s="149">
        <v>0</v>
      </c>
      <c r="U30" s="149">
        <v>0</v>
      </c>
      <c r="V30" s="149">
        <v>0</v>
      </c>
      <c r="W30" s="149">
        <v>0</v>
      </c>
      <c r="X30" s="149">
        <v>0</v>
      </c>
      <c r="Y30" s="149">
        <v>0</v>
      </c>
      <c r="Z30" s="149">
        <v>0</v>
      </c>
      <c r="AA30" s="149">
        <v>0</v>
      </c>
      <c r="AB30" s="149">
        <v>0</v>
      </c>
      <c r="AC30" s="149">
        <v>0</v>
      </c>
      <c r="AD30" s="149">
        <v>0</v>
      </c>
      <c r="AE30" s="149">
        <v>0</v>
      </c>
      <c r="AF30" s="149">
        <v>0</v>
      </c>
      <c r="AG30" s="149">
        <v>0</v>
      </c>
      <c r="AH30" s="149">
        <v>0</v>
      </c>
      <c r="AI30" s="150">
        <v>0</v>
      </c>
      <c r="AJ30" s="149">
        <v>0</v>
      </c>
      <c r="AK30" s="149">
        <v>0</v>
      </c>
      <c r="AL30" s="149">
        <v>0</v>
      </c>
      <c r="AM30" s="149">
        <v>0</v>
      </c>
      <c r="AN30" s="149">
        <v>0</v>
      </c>
      <c r="AO30" s="149">
        <v>0</v>
      </c>
      <c r="AP30" s="149">
        <v>0</v>
      </c>
      <c r="AQ30" s="149">
        <v>0</v>
      </c>
      <c r="AR30" s="149">
        <v>0</v>
      </c>
      <c r="AS30" s="149">
        <v>0</v>
      </c>
      <c r="AT30" s="149">
        <v>0</v>
      </c>
      <c r="AU30" s="150">
        <v>0</v>
      </c>
      <c r="AV30" s="150">
        <f t="shared" si="0"/>
        <v>8409711.83</v>
      </c>
      <c r="AW30" s="149"/>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row>
    <row r="31" spans="1:117" s="151" customFormat="1" ht="12.75" hidden="1" outlineLevel="1">
      <c r="A31" s="149" t="s">
        <v>155</v>
      </c>
      <c r="B31" s="150"/>
      <c r="C31" s="150" t="s">
        <v>156</v>
      </c>
      <c r="D31" s="150" t="s">
        <v>157</v>
      </c>
      <c r="E31" s="150">
        <v>17543528.48</v>
      </c>
      <c r="F31" s="150">
        <v>-55049.12</v>
      </c>
      <c r="G31" s="150"/>
      <c r="H31" s="149">
        <v>0</v>
      </c>
      <c r="I31" s="149">
        <v>0</v>
      </c>
      <c r="J31" s="149">
        <v>0</v>
      </c>
      <c r="K31" s="149">
        <v>0</v>
      </c>
      <c r="L31" s="149">
        <v>0</v>
      </c>
      <c r="M31" s="149">
        <v>0</v>
      </c>
      <c r="N31" s="149">
        <v>0</v>
      </c>
      <c r="O31" s="149">
        <v>0</v>
      </c>
      <c r="P31" s="149">
        <v>0</v>
      </c>
      <c r="Q31" s="149">
        <v>0</v>
      </c>
      <c r="R31" s="149">
        <v>0</v>
      </c>
      <c r="S31" s="149">
        <v>0</v>
      </c>
      <c r="T31" s="149">
        <v>0</v>
      </c>
      <c r="U31" s="149">
        <v>0</v>
      </c>
      <c r="V31" s="149">
        <v>0</v>
      </c>
      <c r="W31" s="149">
        <v>0</v>
      </c>
      <c r="X31" s="149">
        <v>0</v>
      </c>
      <c r="Y31" s="149">
        <v>0</v>
      </c>
      <c r="Z31" s="149">
        <v>0</v>
      </c>
      <c r="AA31" s="149">
        <v>0</v>
      </c>
      <c r="AB31" s="149">
        <v>0</v>
      </c>
      <c r="AC31" s="149">
        <v>0</v>
      </c>
      <c r="AD31" s="149">
        <v>0</v>
      </c>
      <c r="AE31" s="149">
        <v>0</v>
      </c>
      <c r="AF31" s="149">
        <v>0</v>
      </c>
      <c r="AG31" s="149">
        <v>0</v>
      </c>
      <c r="AH31" s="149">
        <v>0</v>
      </c>
      <c r="AI31" s="150">
        <v>0</v>
      </c>
      <c r="AJ31" s="149">
        <v>0</v>
      </c>
      <c r="AK31" s="149">
        <v>0</v>
      </c>
      <c r="AL31" s="149">
        <v>0</v>
      </c>
      <c r="AM31" s="149">
        <v>0</v>
      </c>
      <c r="AN31" s="149">
        <v>0</v>
      </c>
      <c r="AO31" s="149">
        <v>0</v>
      </c>
      <c r="AP31" s="149">
        <v>0</v>
      </c>
      <c r="AQ31" s="149">
        <v>0</v>
      </c>
      <c r="AR31" s="149">
        <v>0</v>
      </c>
      <c r="AS31" s="149">
        <v>0</v>
      </c>
      <c r="AT31" s="149">
        <v>0</v>
      </c>
      <c r="AU31" s="150">
        <v>0</v>
      </c>
      <c r="AV31" s="150">
        <f t="shared" si="0"/>
        <v>17488479.36</v>
      </c>
      <c r="AW31" s="149"/>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row>
    <row r="32" spans="1:117" s="151" customFormat="1" ht="12.75" hidden="1" outlineLevel="1">
      <c r="A32" s="149" t="s">
        <v>158</v>
      </c>
      <c r="B32" s="150"/>
      <c r="C32" s="150" t="s">
        <v>159</v>
      </c>
      <c r="D32" s="150" t="s">
        <v>160</v>
      </c>
      <c r="E32" s="150">
        <v>43536.6</v>
      </c>
      <c r="F32" s="150">
        <v>0</v>
      </c>
      <c r="G32" s="150"/>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0</v>
      </c>
      <c r="AE32" s="149">
        <v>0</v>
      </c>
      <c r="AF32" s="149">
        <v>0</v>
      </c>
      <c r="AG32" s="149">
        <v>0</v>
      </c>
      <c r="AH32" s="149">
        <v>0</v>
      </c>
      <c r="AI32" s="150">
        <v>0</v>
      </c>
      <c r="AJ32" s="149">
        <v>0</v>
      </c>
      <c r="AK32" s="149">
        <v>0</v>
      </c>
      <c r="AL32" s="149">
        <v>0</v>
      </c>
      <c r="AM32" s="149">
        <v>0</v>
      </c>
      <c r="AN32" s="149">
        <v>0</v>
      </c>
      <c r="AO32" s="149">
        <v>0</v>
      </c>
      <c r="AP32" s="149">
        <v>0</v>
      </c>
      <c r="AQ32" s="149">
        <v>0</v>
      </c>
      <c r="AR32" s="149">
        <v>0</v>
      </c>
      <c r="AS32" s="149">
        <v>0</v>
      </c>
      <c r="AT32" s="149">
        <v>0</v>
      </c>
      <c r="AU32" s="150">
        <v>0</v>
      </c>
      <c r="AV32" s="150">
        <f t="shared" si="0"/>
        <v>43536.6</v>
      </c>
      <c r="AW32" s="149"/>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row>
    <row r="33" spans="1:117" s="151" customFormat="1" ht="12.75" hidden="1" outlineLevel="1">
      <c r="A33" s="149" t="s">
        <v>161</v>
      </c>
      <c r="B33" s="150"/>
      <c r="C33" s="150" t="s">
        <v>162</v>
      </c>
      <c r="D33" s="150" t="s">
        <v>163</v>
      </c>
      <c r="E33" s="150">
        <v>24172.1</v>
      </c>
      <c r="F33" s="150">
        <v>0</v>
      </c>
      <c r="G33" s="150"/>
      <c r="H33" s="149">
        <v>0</v>
      </c>
      <c r="I33" s="149">
        <v>0</v>
      </c>
      <c r="J33" s="149">
        <v>0</v>
      </c>
      <c r="K33" s="149">
        <v>0</v>
      </c>
      <c r="L33" s="149">
        <v>0</v>
      </c>
      <c r="M33" s="149">
        <v>0</v>
      </c>
      <c r="N33" s="149">
        <v>0</v>
      </c>
      <c r="O33" s="149">
        <v>0</v>
      </c>
      <c r="P33" s="149">
        <v>0</v>
      </c>
      <c r="Q33" s="149">
        <v>0</v>
      </c>
      <c r="R33" s="149">
        <v>0</v>
      </c>
      <c r="S33" s="149">
        <v>0</v>
      </c>
      <c r="T33" s="149">
        <v>0</v>
      </c>
      <c r="U33" s="149">
        <v>0</v>
      </c>
      <c r="V33" s="149">
        <v>0</v>
      </c>
      <c r="W33" s="149">
        <v>0</v>
      </c>
      <c r="X33" s="149">
        <v>0</v>
      </c>
      <c r="Y33" s="149">
        <v>0</v>
      </c>
      <c r="Z33" s="149">
        <v>0</v>
      </c>
      <c r="AA33" s="149">
        <v>0</v>
      </c>
      <c r="AB33" s="149">
        <v>0</v>
      </c>
      <c r="AC33" s="149">
        <v>0</v>
      </c>
      <c r="AD33" s="149">
        <v>0</v>
      </c>
      <c r="AE33" s="149">
        <v>0</v>
      </c>
      <c r="AF33" s="149">
        <v>0</v>
      </c>
      <c r="AG33" s="149">
        <v>0</v>
      </c>
      <c r="AH33" s="149">
        <v>0</v>
      </c>
      <c r="AI33" s="150">
        <v>0</v>
      </c>
      <c r="AJ33" s="149">
        <v>0</v>
      </c>
      <c r="AK33" s="149">
        <v>0</v>
      </c>
      <c r="AL33" s="149">
        <v>0</v>
      </c>
      <c r="AM33" s="149">
        <v>0</v>
      </c>
      <c r="AN33" s="149">
        <v>0</v>
      </c>
      <c r="AO33" s="149">
        <v>0</v>
      </c>
      <c r="AP33" s="149">
        <v>0</v>
      </c>
      <c r="AQ33" s="149">
        <v>0</v>
      </c>
      <c r="AR33" s="149">
        <v>0</v>
      </c>
      <c r="AS33" s="149">
        <v>0</v>
      </c>
      <c r="AT33" s="149">
        <v>0</v>
      </c>
      <c r="AU33" s="150">
        <v>0</v>
      </c>
      <c r="AV33" s="150">
        <f t="shared" si="0"/>
        <v>24172.1</v>
      </c>
      <c r="AW33" s="149"/>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row>
    <row r="34" spans="1:117" s="151" customFormat="1" ht="12.75" hidden="1" outlineLevel="1">
      <c r="A34" s="149" t="s">
        <v>164</v>
      </c>
      <c r="B34" s="150"/>
      <c r="C34" s="150" t="s">
        <v>165</v>
      </c>
      <c r="D34" s="150" t="s">
        <v>166</v>
      </c>
      <c r="E34" s="150">
        <v>37461.3</v>
      </c>
      <c r="F34" s="150">
        <v>0</v>
      </c>
      <c r="G34" s="150"/>
      <c r="H34" s="149">
        <v>0</v>
      </c>
      <c r="I34" s="149">
        <v>0</v>
      </c>
      <c r="J34" s="149">
        <v>0</v>
      </c>
      <c r="K34" s="149">
        <v>0</v>
      </c>
      <c r="L34" s="149">
        <v>0</v>
      </c>
      <c r="M34" s="149">
        <v>0</v>
      </c>
      <c r="N34" s="149">
        <v>0</v>
      </c>
      <c r="O34" s="149">
        <v>0</v>
      </c>
      <c r="P34" s="149">
        <v>0</v>
      </c>
      <c r="Q34" s="149">
        <v>0</v>
      </c>
      <c r="R34" s="149">
        <v>0</v>
      </c>
      <c r="S34" s="149">
        <v>0</v>
      </c>
      <c r="T34" s="149">
        <v>0</v>
      </c>
      <c r="U34" s="149">
        <v>0</v>
      </c>
      <c r="V34" s="149">
        <v>0</v>
      </c>
      <c r="W34" s="149">
        <v>0</v>
      </c>
      <c r="X34" s="149">
        <v>0</v>
      </c>
      <c r="Y34" s="149">
        <v>0</v>
      </c>
      <c r="Z34" s="149">
        <v>0</v>
      </c>
      <c r="AA34" s="149">
        <v>0</v>
      </c>
      <c r="AB34" s="149">
        <v>0</v>
      </c>
      <c r="AC34" s="149">
        <v>0</v>
      </c>
      <c r="AD34" s="149">
        <v>0</v>
      </c>
      <c r="AE34" s="149">
        <v>0</v>
      </c>
      <c r="AF34" s="149">
        <v>0</v>
      </c>
      <c r="AG34" s="149">
        <v>0</v>
      </c>
      <c r="AH34" s="149">
        <v>0</v>
      </c>
      <c r="AI34" s="150">
        <v>0</v>
      </c>
      <c r="AJ34" s="149">
        <v>0</v>
      </c>
      <c r="AK34" s="149">
        <v>0</v>
      </c>
      <c r="AL34" s="149">
        <v>0</v>
      </c>
      <c r="AM34" s="149">
        <v>0</v>
      </c>
      <c r="AN34" s="149">
        <v>0</v>
      </c>
      <c r="AO34" s="149">
        <v>0</v>
      </c>
      <c r="AP34" s="149">
        <v>0</v>
      </c>
      <c r="AQ34" s="149">
        <v>0</v>
      </c>
      <c r="AR34" s="149">
        <v>0</v>
      </c>
      <c r="AS34" s="149">
        <v>0</v>
      </c>
      <c r="AT34" s="149">
        <v>0</v>
      </c>
      <c r="AU34" s="150">
        <v>0</v>
      </c>
      <c r="AV34" s="150">
        <f t="shared" si="0"/>
        <v>37461.3</v>
      </c>
      <c r="AW34" s="149"/>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row>
    <row r="35" spans="1:117" s="151" customFormat="1" ht="12.75" hidden="1" outlineLevel="1">
      <c r="A35" s="149" t="s">
        <v>167</v>
      </c>
      <c r="B35" s="150"/>
      <c r="C35" s="150" t="s">
        <v>168</v>
      </c>
      <c r="D35" s="150" t="s">
        <v>169</v>
      </c>
      <c r="E35" s="150">
        <v>24528</v>
      </c>
      <c r="F35" s="150">
        <v>0</v>
      </c>
      <c r="G35" s="150"/>
      <c r="H35" s="149">
        <v>0</v>
      </c>
      <c r="I35" s="149">
        <v>0</v>
      </c>
      <c r="J35" s="149">
        <v>0</v>
      </c>
      <c r="K35" s="149">
        <v>0</v>
      </c>
      <c r="L35" s="149">
        <v>0</v>
      </c>
      <c r="M35" s="149">
        <v>0</v>
      </c>
      <c r="N35" s="149">
        <v>0</v>
      </c>
      <c r="O35" s="149">
        <v>0</v>
      </c>
      <c r="P35" s="149">
        <v>0</v>
      </c>
      <c r="Q35" s="149">
        <v>0</v>
      </c>
      <c r="R35" s="149">
        <v>0</v>
      </c>
      <c r="S35" s="149">
        <v>0</v>
      </c>
      <c r="T35" s="149">
        <v>0</v>
      </c>
      <c r="U35" s="149">
        <v>0</v>
      </c>
      <c r="V35" s="149">
        <v>0</v>
      </c>
      <c r="W35" s="149">
        <v>0</v>
      </c>
      <c r="X35" s="149">
        <v>0</v>
      </c>
      <c r="Y35" s="149">
        <v>0</v>
      </c>
      <c r="Z35" s="149">
        <v>0</v>
      </c>
      <c r="AA35" s="149">
        <v>0</v>
      </c>
      <c r="AB35" s="149">
        <v>0</v>
      </c>
      <c r="AC35" s="149">
        <v>0</v>
      </c>
      <c r="AD35" s="149">
        <v>0</v>
      </c>
      <c r="AE35" s="149">
        <v>0</v>
      </c>
      <c r="AF35" s="149">
        <v>0</v>
      </c>
      <c r="AG35" s="149">
        <v>0</v>
      </c>
      <c r="AH35" s="149">
        <v>0</v>
      </c>
      <c r="AI35" s="150">
        <v>0</v>
      </c>
      <c r="AJ35" s="149">
        <v>0</v>
      </c>
      <c r="AK35" s="149">
        <v>0</v>
      </c>
      <c r="AL35" s="149">
        <v>0</v>
      </c>
      <c r="AM35" s="149">
        <v>0</v>
      </c>
      <c r="AN35" s="149">
        <v>0</v>
      </c>
      <c r="AO35" s="149">
        <v>0</v>
      </c>
      <c r="AP35" s="149">
        <v>0</v>
      </c>
      <c r="AQ35" s="149">
        <v>0</v>
      </c>
      <c r="AR35" s="149">
        <v>0</v>
      </c>
      <c r="AS35" s="149">
        <v>0</v>
      </c>
      <c r="AT35" s="149">
        <v>0</v>
      </c>
      <c r="AU35" s="150">
        <v>0</v>
      </c>
      <c r="AV35" s="150">
        <f t="shared" si="0"/>
        <v>24528</v>
      </c>
      <c r="AW35" s="149"/>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row>
    <row r="36" spans="1:117" s="151" customFormat="1" ht="12.75" hidden="1" outlineLevel="1">
      <c r="A36" s="149" t="s">
        <v>1609</v>
      </c>
      <c r="B36" s="150"/>
      <c r="C36" s="150" t="s">
        <v>1610</v>
      </c>
      <c r="D36" s="150" t="s">
        <v>1611</v>
      </c>
      <c r="E36" s="150">
        <v>1738.3</v>
      </c>
      <c r="F36" s="150">
        <v>2511145.96</v>
      </c>
      <c r="G36" s="150"/>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0</v>
      </c>
      <c r="AH36" s="149">
        <v>0</v>
      </c>
      <c r="AI36" s="150">
        <v>0</v>
      </c>
      <c r="AJ36" s="149">
        <v>0</v>
      </c>
      <c r="AK36" s="149">
        <v>0</v>
      </c>
      <c r="AL36" s="149">
        <v>0</v>
      </c>
      <c r="AM36" s="149">
        <v>0</v>
      </c>
      <c r="AN36" s="149">
        <v>0</v>
      </c>
      <c r="AO36" s="149">
        <v>0</v>
      </c>
      <c r="AP36" s="149">
        <v>0</v>
      </c>
      <c r="AQ36" s="149">
        <v>0</v>
      </c>
      <c r="AR36" s="149">
        <v>0</v>
      </c>
      <c r="AS36" s="149">
        <v>0</v>
      </c>
      <c r="AT36" s="149">
        <v>0</v>
      </c>
      <c r="AU36" s="150">
        <v>0</v>
      </c>
      <c r="AV36" s="150">
        <f t="shared" si="0"/>
        <v>2512884.26</v>
      </c>
      <c r="AW36" s="149"/>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row>
    <row r="37" spans="1:117" s="151" customFormat="1" ht="12.75" hidden="1" outlineLevel="1">
      <c r="A37" s="149" t="s">
        <v>1612</v>
      </c>
      <c r="B37" s="150"/>
      <c r="C37" s="150" t="s">
        <v>1613</v>
      </c>
      <c r="D37" s="150" t="s">
        <v>1614</v>
      </c>
      <c r="E37" s="150">
        <v>1555</v>
      </c>
      <c r="F37" s="150">
        <v>84545.71</v>
      </c>
      <c r="G37" s="150"/>
      <c r="H37" s="149">
        <v>0</v>
      </c>
      <c r="I37" s="149">
        <v>0</v>
      </c>
      <c r="J37" s="149">
        <v>0</v>
      </c>
      <c r="K37" s="149">
        <v>0</v>
      </c>
      <c r="L37" s="149">
        <v>0</v>
      </c>
      <c r="M37" s="149">
        <v>0</v>
      </c>
      <c r="N37" s="149">
        <v>0</v>
      </c>
      <c r="O37" s="149">
        <v>0</v>
      </c>
      <c r="P37" s="149">
        <v>0</v>
      </c>
      <c r="Q37" s="149">
        <v>0</v>
      </c>
      <c r="R37" s="149">
        <v>0</v>
      </c>
      <c r="S37" s="149">
        <v>0</v>
      </c>
      <c r="T37" s="149">
        <v>0</v>
      </c>
      <c r="U37" s="149">
        <v>0</v>
      </c>
      <c r="V37" s="149">
        <v>0</v>
      </c>
      <c r="W37" s="149">
        <v>0</v>
      </c>
      <c r="X37" s="149">
        <v>0</v>
      </c>
      <c r="Y37" s="149">
        <v>0</v>
      </c>
      <c r="Z37" s="149">
        <v>0</v>
      </c>
      <c r="AA37" s="149">
        <v>0</v>
      </c>
      <c r="AB37" s="149">
        <v>0</v>
      </c>
      <c r="AC37" s="149">
        <v>0</v>
      </c>
      <c r="AD37" s="149">
        <v>0</v>
      </c>
      <c r="AE37" s="149">
        <v>0</v>
      </c>
      <c r="AF37" s="149">
        <v>0</v>
      </c>
      <c r="AG37" s="149">
        <v>0</v>
      </c>
      <c r="AH37" s="149">
        <v>0</v>
      </c>
      <c r="AI37" s="150">
        <v>0</v>
      </c>
      <c r="AJ37" s="149">
        <v>0</v>
      </c>
      <c r="AK37" s="149">
        <v>0</v>
      </c>
      <c r="AL37" s="149">
        <v>0</v>
      </c>
      <c r="AM37" s="149">
        <v>0</v>
      </c>
      <c r="AN37" s="149">
        <v>0</v>
      </c>
      <c r="AO37" s="149">
        <v>0</v>
      </c>
      <c r="AP37" s="149">
        <v>0</v>
      </c>
      <c r="AQ37" s="149">
        <v>0</v>
      </c>
      <c r="AR37" s="149">
        <v>0</v>
      </c>
      <c r="AS37" s="149">
        <v>0</v>
      </c>
      <c r="AT37" s="149">
        <v>0</v>
      </c>
      <c r="AU37" s="150">
        <v>0</v>
      </c>
      <c r="AV37" s="150">
        <f t="shared" si="0"/>
        <v>86100.71</v>
      </c>
      <c r="AW37" s="149"/>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row>
    <row r="38" spans="1:117" s="151" customFormat="1" ht="12.75" hidden="1" outlineLevel="1">
      <c r="A38" s="149" t="s">
        <v>170</v>
      </c>
      <c r="B38" s="150"/>
      <c r="C38" s="150" t="s">
        <v>171</v>
      </c>
      <c r="D38" s="150" t="s">
        <v>172</v>
      </c>
      <c r="E38" s="150">
        <v>140165.16</v>
      </c>
      <c r="F38" s="150">
        <v>4069705.56</v>
      </c>
      <c r="G38" s="150"/>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50">
        <v>0</v>
      </c>
      <c r="AJ38" s="149">
        <v>0</v>
      </c>
      <c r="AK38" s="149">
        <v>0</v>
      </c>
      <c r="AL38" s="149">
        <v>0</v>
      </c>
      <c r="AM38" s="149">
        <v>0</v>
      </c>
      <c r="AN38" s="149">
        <v>0</v>
      </c>
      <c r="AO38" s="149">
        <v>0</v>
      </c>
      <c r="AP38" s="149">
        <v>0</v>
      </c>
      <c r="AQ38" s="149">
        <v>0</v>
      </c>
      <c r="AR38" s="149">
        <v>0</v>
      </c>
      <c r="AS38" s="149">
        <v>0</v>
      </c>
      <c r="AT38" s="149">
        <v>0</v>
      </c>
      <c r="AU38" s="150">
        <v>0</v>
      </c>
      <c r="AV38" s="150">
        <f t="shared" si="0"/>
        <v>4209870.72</v>
      </c>
      <c r="AW38" s="149"/>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row>
    <row r="39" spans="1:117" s="151" customFormat="1" ht="12.75" hidden="1" outlineLevel="1">
      <c r="A39" s="149" t="s">
        <v>173</v>
      </c>
      <c r="B39" s="150"/>
      <c r="C39" s="150" t="s">
        <v>174</v>
      </c>
      <c r="D39" s="150" t="s">
        <v>175</v>
      </c>
      <c r="E39" s="150">
        <v>0</v>
      </c>
      <c r="F39" s="150">
        <v>16112.94</v>
      </c>
      <c r="G39" s="150"/>
      <c r="H39" s="149">
        <v>0</v>
      </c>
      <c r="I39" s="149">
        <v>0</v>
      </c>
      <c r="J39" s="149">
        <v>0</v>
      </c>
      <c r="K39" s="149">
        <v>0</v>
      </c>
      <c r="L39" s="149">
        <v>0</v>
      </c>
      <c r="M39" s="149">
        <v>0</v>
      </c>
      <c r="N39" s="149">
        <v>0</v>
      </c>
      <c r="O39" s="149">
        <v>0</v>
      </c>
      <c r="P39" s="149">
        <v>0</v>
      </c>
      <c r="Q39" s="149">
        <v>0</v>
      </c>
      <c r="R39" s="149">
        <v>0</v>
      </c>
      <c r="S39" s="149">
        <v>0</v>
      </c>
      <c r="T39" s="149">
        <v>0</v>
      </c>
      <c r="U39" s="149">
        <v>0</v>
      </c>
      <c r="V39" s="149">
        <v>0</v>
      </c>
      <c r="W39" s="149">
        <v>0</v>
      </c>
      <c r="X39" s="149">
        <v>0</v>
      </c>
      <c r="Y39" s="149">
        <v>0</v>
      </c>
      <c r="Z39" s="149">
        <v>0</v>
      </c>
      <c r="AA39" s="149">
        <v>0</v>
      </c>
      <c r="AB39" s="149">
        <v>0</v>
      </c>
      <c r="AC39" s="149">
        <v>0</v>
      </c>
      <c r="AD39" s="149">
        <v>0</v>
      </c>
      <c r="AE39" s="149">
        <v>0</v>
      </c>
      <c r="AF39" s="149">
        <v>0</v>
      </c>
      <c r="AG39" s="149">
        <v>0</v>
      </c>
      <c r="AH39" s="149">
        <v>0</v>
      </c>
      <c r="AI39" s="150">
        <v>0</v>
      </c>
      <c r="AJ39" s="149">
        <v>0</v>
      </c>
      <c r="AK39" s="149">
        <v>0</v>
      </c>
      <c r="AL39" s="149">
        <v>0</v>
      </c>
      <c r="AM39" s="149">
        <v>0</v>
      </c>
      <c r="AN39" s="149">
        <v>0</v>
      </c>
      <c r="AO39" s="149">
        <v>0</v>
      </c>
      <c r="AP39" s="149">
        <v>0</v>
      </c>
      <c r="AQ39" s="149">
        <v>0</v>
      </c>
      <c r="AR39" s="149">
        <v>0</v>
      </c>
      <c r="AS39" s="149">
        <v>0</v>
      </c>
      <c r="AT39" s="149">
        <v>0</v>
      </c>
      <c r="AU39" s="150">
        <v>0</v>
      </c>
      <c r="AV39" s="150">
        <f t="shared" si="0"/>
        <v>16112.94</v>
      </c>
      <c r="AW39" s="149"/>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row>
    <row r="40" spans="1:117" s="151" customFormat="1" ht="12.75" hidden="1" outlineLevel="1">
      <c r="A40" s="149" t="s">
        <v>1615</v>
      </c>
      <c r="B40" s="150"/>
      <c r="C40" s="150" t="s">
        <v>1616</v>
      </c>
      <c r="D40" s="150" t="s">
        <v>1617</v>
      </c>
      <c r="E40" s="150">
        <v>62080</v>
      </c>
      <c r="F40" s="150">
        <v>-13.98</v>
      </c>
      <c r="G40" s="150"/>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0</v>
      </c>
      <c r="AG40" s="149">
        <v>0</v>
      </c>
      <c r="AH40" s="149">
        <v>0</v>
      </c>
      <c r="AI40" s="150">
        <v>0</v>
      </c>
      <c r="AJ40" s="149">
        <v>0</v>
      </c>
      <c r="AK40" s="149">
        <v>0</v>
      </c>
      <c r="AL40" s="149">
        <v>0</v>
      </c>
      <c r="AM40" s="149">
        <v>0</v>
      </c>
      <c r="AN40" s="149">
        <v>0</v>
      </c>
      <c r="AO40" s="149">
        <v>0</v>
      </c>
      <c r="AP40" s="149">
        <v>0</v>
      </c>
      <c r="AQ40" s="149">
        <v>0</v>
      </c>
      <c r="AR40" s="149">
        <v>0</v>
      </c>
      <c r="AS40" s="149">
        <v>0</v>
      </c>
      <c r="AT40" s="149">
        <v>0</v>
      </c>
      <c r="AU40" s="150">
        <v>0</v>
      </c>
      <c r="AV40" s="150">
        <f t="shared" si="0"/>
        <v>62066.02</v>
      </c>
      <c r="AW40" s="149"/>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row>
    <row r="41" spans="1:117" s="151" customFormat="1" ht="12.75" hidden="1" outlineLevel="1">
      <c r="A41" s="149" t="s">
        <v>1618</v>
      </c>
      <c r="B41" s="150"/>
      <c r="C41" s="150" t="s">
        <v>1619</v>
      </c>
      <c r="D41" s="150" t="s">
        <v>1620</v>
      </c>
      <c r="E41" s="150">
        <v>1762582</v>
      </c>
      <c r="F41" s="150">
        <v>6290028.33</v>
      </c>
      <c r="G41" s="150"/>
      <c r="H41" s="149">
        <v>0</v>
      </c>
      <c r="I41" s="149">
        <v>0</v>
      </c>
      <c r="J41" s="149">
        <v>0</v>
      </c>
      <c r="K41" s="149">
        <v>0</v>
      </c>
      <c r="L41" s="149">
        <v>0</v>
      </c>
      <c r="M41" s="149">
        <v>0</v>
      </c>
      <c r="N41" s="149">
        <v>0</v>
      </c>
      <c r="O41" s="149">
        <v>0</v>
      </c>
      <c r="P41" s="149">
        <v>0</v>
      </c>
      <c r="Q41" s="149">
        <v>0</v>
      </c>
      <c r="R41" s="149">
        <v>0</v>
      </c>
      <c r="S41" s="149">
        <v>0</v>
      </c>
      <c r="T41" s="149">
        <v>0</v>
      </c>
      <c r="U41" s="149">
        <v>0</v>
      </c>
      <c r="V41" s="149">
        <v>0</v>
      </c>
      <c r="W41" s="149">
        <v>0</v>
      </c>
      <c r="X41" s="149">
        <v>0</v>
      </c>
      <c r="Y41" s="149">
        <v>0</v>
      </c>
      <c r="Z41" s="149">
        <v>0</v>
      </c>
      <c r="AA41" s="149">
        <v>0</v>
      </c>
      <c r="AB41" s="149">
        <v>0</v>
      </c>
      <c r="AC41" s="149">
        <v>0</v>
      </c>
      <c r="AD41" s="149">
        <v>0</v>
      </c>
      <c r="AE41" s="149">
        <v>0</v>
      </c>
      <c r="AF41" s="149">
        <v>0</v>
      </c>
      <c r="AG41" s="149">
        <v>0</v>
      </c>
      <c r="AH41" s="149">
        <v>0</v>
      </c>
      <c r="AI41" s="150">
        <v>0</v>
      </c>
      <c r="AJ41" s="149">
        <v>0</v>
      </c>
      <c r="AK41" s="149">
        <v>0</v>
      </c>
      <c r="AL41" s="149">
        <v>0</v>
      </c>
      <c r="AM41" s="149">
        <v>0</v>
      </c>
      <c r="AN41" s="149">
        <v>0</v>
      </c>
      <c r="AO41" s="149">
        <v>0</v>
      </c>
      <c r="AP41" s="149">
        <v>0</v>
      </c>
      <c r="AQ41" s="149">
        <v>0</v>
      </c>
      <c r="AR41" s="149">
        <v>0</v>
      </c>
      <c r="AS41" s="149">
        <v>0</v>
      </c>
      <c r="AT41" s="149">
        <v>0</v>
      </c>
      <c r="AU41" s="150">
        <v>0</v>
      </c>
      <c r="AV41" s="150">
        <f t="shared" si="0"/>
        <v>8052610.33</v>
      </c>
      <c r="AW41" s="149"/>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row>
    <row r="42" spans="1:117" s="151" customFormat="1" ht="12.75" hidden="1" outlineLevel="1">
      <c r="A42" s="149" t="s">
        <v>176</v>
      </c>
      <c r="B42" s="150"/>
      <c r="C42" s="150" t="s">
        <v>177</v>
      </c>
      <c r="D42" s="150" t="s">
        <v>178</v>
      </c>
      <c r="E42" s="150">
        <v>0</v>
      </c>
      <c r="F42" s="150">
        <v>152.1</v>
      </c>
      <c r="G42" s="150"/>
      <c r="H42" s="149">
        <v>0</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0</v>
      </c>
      <c r="AE42" s="149">
        <v>0</v>
      </c>
      <c r="AF42" s="149">
        <v>0</v>
      </c>
      <c r="AG42" s="149">
        <v>0</v>
      </c>
      <c r="AH42" s="149">
        <v>0</v>
      </c>
      <c r="AI42" s="150">
        <v>0</v>
      </c>
      <c r="AJ42" s="149">
        <v>0</v>
      </c>
      <c r="AK42" s="149">
        <v>0</v>
      </c>
      <c r="AL42" s="149">
        <v>0</v>
      </c>
      <c r="AM42" s="149">
        <v>0</v>
      </c>
      <c r="AN42" s="149">
        <v>0</v>
      </c>
      <c r="AO42" s="149">
        <v>0</v>
      </c>
      <c r="AP42" s="149">
        <v>0</v>
      </c>
      <c r="AQ42" s="149">
        <v>0</v>
      </c>
      <c r="AR42" s="149">
        <v>0</v>
      </c>
      <c r="AS42" s="149">
        <v>0</v>
      </c>
      <c r="AT42" s="149">
        <v>0</v>
      </c>
      <c r="AU42" s="150">
        <v>0</v>
      </c>
      <c r="AV42" s="150">
        <f t="shared" si="0"/>
        <v>152.1</v>
      </c>
      <c r="AW42" s="149"/>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row>
    <row r="43" spans="1:117" s="151" customFormat="1" ht="12.75" hidden="1" outlineLevel="1">
      <c r="A43" s="149" t="s">
        <v>179</v>
      </c>
      <c r="B43" s="150"/>
      <c r="C43" s="150" t="s">
        <v>180</v>
      </c>
      <c r="D43" s="150" t="s">
        <v>181</v>
      </c>
      <c r="E43" s="150">
        <v>128594.98</v>
      </c>
      <c r="F43" s="150">
        <v>201277.85</v>
      </c>
      <c r="G43" s="150"/>
      <c r="H43" s="149">
        <v>0</v>
      </c>
      <c r="I43" s="149">
        <v>0</v>
      </c>
      <c r="J43" s="149">
        <v>0</v>
      </c>
      <c r="K43" s="149">
        <v>0</v>
      </c>
      <c r="L43" s="149">
        <v>0</v>
      </c>
      <c r="M43" s="149">
        <v>0</v>
      </c>
      <c r="N43" s="149">
        <v>0</v>
      </c>
      <c r="O43" s="149">
        <v>0</v>
      </c>
      <c r="P43" s="149">
        <v>0</v>
      </c>
      <c r="Q43" s="149">
        <v>0</v>
      </c>
      <c r="R43" s="149">
        <v>0</v>
      </c>
      <c r="S43" s="149">
        <v>0</v>
      </c>
      <c r="T43" s="149">
        <v>0</v>
      </c>
      <c r="U43" s="149">
        <v>0</v>
      </c>
      <c r="V43" s="149">
        <v>0</v>
      </c>
      <c r="W43" s="149">
        <v>0</v>
      </c>
      <c r="X43" s="149">
        <v>0</v>
      </c>
      <c r="Y43" s="149">
        <v>0</v>
      </c>
      <c r="Z43" s="149">
        <v>0</v>
      </c>
      <c r="AA43" s="149">
        <v>0</v>
      </c>
      <c r="AB43" s="149">
        <v>0</v>
      </c>
      <c r="AC43" s="149">
        <v>0</v>
      </c>
      <c r="AD43" s="149">
        <v>0</v>
      </c>
      <c r="AE43" s="149">
        <v>0</v>
      </c>
      <c r="AF43" s="149">
        <v>0</v>
      </c>
      <c r="AG43" s="149">
        <v>0</v>
      </c>
      <c r="AH43" s="149">
        <v>0</v>
      </c>
      <c r="AI43" s="150">
        <v>0</v>
      </c>
      <c r="AJ43" s="149">
        <v>0</v>
      </c>
      <c r="AK43" s="149">
        <v>0</v>
      </c>
      <c r="AL43" s="149">
        <v>0</v>
      </c>
      <c r="AM43" s="149">
        <v>0</v>
      </c>
      <c r="AN43" s="149">
        <v>0</v>
      </c>
      <c r="AO43" s="149">
        <v>0</v>
      </c>
      <c r="AP43" s="149">
        <v>0</v>
      </c>
      <c r="AQ43" s="149">
        <v>0</v>
      </c>
      <c r="AR43" s="149">
        <v>0</v>
      </c>
      <c r="AS43" s="149">
        <v>0</v>
      </c>
      <c r="AT43" s="149">
        <v>0</v>
      </c>
      <c r="AU43" s="150">
        <v>0</v>
      </c>
      <c r="AV43" s="150">
        <f t="shared" si="0"/>
        <v>329872.83</v>
      </c>
      <c r="AW43" s="149"/>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row>
    <row r="44" spans="1:117" s="151" customFormat="1" ht="12.75" hidden="1" outlineLevel="1">
      <c r="A44" s="149" t="s">
        <v>182</v>
      </c>
      <c r="B44" s="150"/>
      <c r="C44" s="150" t="s">
        <v>183</v>
      </c>
      <c r="D44" s="150" t="s">
        <v>184</v>
      </c>
      <c r="E44" s="150">
        <v>258600.96</v>
      </c>
      <c r="F44" s="150">
        <v>6939.3</v>
      </c>
      <c r="G44" s="150"/>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0</v>
      </c>
      <c r="Z44" s="149">
        <v>0</v>
      </c>
      <c r="AA44" s="149">
        <v>0</v>
      </c>
      <c r="AB44" s="149">
        <v>0</v>
      </c>
      <c r="AC44" s="149">
        <v>0</v>
      </c>
      <c r="AD44" s="149">
        <v>0</v>
      </c>
      <c r="AE44" s="149">
        <v>0</v>
      </c>
      <c r="AF44" s="149">
        <v>0</v>
      </c>
      <c r="AG44" s="149">
        <v>0</v>
      </c>
      <c r="AH44" s="149">
        <v>0</v>
      </c>
      <c r="AI44" s="150">
        <v>0</v>
      </c>
      <c r="AJ44" s="149">
        <v>0</v>
      </c>
      <c r="AK44" s="149">
        <v>0</v>
      </c>
      <c r="AL44" s="149">
        <v>0</v>
      </c>
      <c r="AM44" s="149">
        <v>0</v>
      </c>
      <c r="AN44" s="149">
        <v>0</v>
      </c>
      <c r="AO44" s="149">
        <v>0</v>
      </c>
      <c r="AP44" s="149">
        <v>0</v>
      </c>
      <c r="AQ44" s="149">
        <v>0</v>
      </c>
      <c r="AR44" s="149">
        <v>0</v>
      </c>
      <c r="AS44" s="149">
        <v>0</v>
      </c>
      <c r="AT44" s="149">
        <v>0</v>
      </c>
      <c r="AU44" s="150">
        <v>0</v>
      </c>
      <c r="AV44" s="150">
        <f t="shared" si="0"/>
        <v>265540.26</v>
      </c>
      <c r="AW44" s="149"/>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row>
    <row r="45" spans="1:117" s="151" customFormat="1" ht="12.75" hidden="1" outlineLevel="1">
      <c r="A45" s="149" t="s">
        <v>185</v>
      </c>
      <c r="B45" s="150"/>
      <c r="C45" s="150" t="s">
        <v>186</v>
      </c>
      <c r="D45" s="150" t="s">
        <v>187</v>
      </c>
      <c r="E45" s="150">
        <v>624.01</v>
      </c>
      <c r="F45" s="150">
        <v>0</v>
      </c>
      <c r="G45" s="150"/>
      <c r="H45" s="149">
        <v>0</v>
      </c>
      <c r="I45" s="149">
        <v>0</v>
      </c>
      <c r="J45" s="149">
        <v>0</v>
      </c>
      <c r="K45" s="149">
        <v>0</v>
      </c>
      <c r="L45" s="149">
        <v>0</v>
      </c>
      <c r="M45" s="149">
        <v>0</v>
      </c>
      <c r="N45" s="149">
        <v>0</v>
      </c>
      <c r="O45" s="149">
        <v>0</v>
      </c>
      <c r="P45" s="149">
        <v>0</v>
      </c>
      <c r="Q45" s="149">
        <v>0</v>
      </c>
      <c r="R45" s="149">
        <v>0</v>
      </c>
      <c r="S45" s="149">
        <v>0</v>
      </c>
      <c r="T45" s="149">
        <v>0</v>
      </c>
      <c r="U45" s="149">
        <v>0</v>
      </c>
      <c r="V45" s="149">
        <v>0</v>
      </c>
      <c r="W45" s="149">
        <v>0</v>
      </c>
      <c r="X45" s="149">
        <v>0</v>
      </c>
      <c r="Y45" s="149">
        <v>0</v>
      </c>
      <c r="Z45" s="149">
        <v>0</v>
      </c>
      <c r="AA45" s="149">
        <v>0</v>
      </c>
      <c r="AB45" s="149">
        <v>0</v>
      </c>
      <c r="AC45" s="149">
        <v>0</v>
      </c>
      <c r="AD45" s="149">
        <v>0</v>
      </c>
      <c r="AE45" s="149">
        <v>0</v>
      </c>
      <c r="AF45" s="149">
        <v>0</v>
      </c>
      <c r="AG45" s="149">
        <v>0</v>
      </c>
      <c r="AH45" s="149">
        <v>0</v>
      </c>
      <c r="AI45" s="150">
        <v>0</v>
      </c>
      <c r="AJ45" s="149">
        <v>0</v>
      </c>
      <c r="AK45" s="149">
        <v>0</v>
      </c>
      <c r="AL45" s="149">
        <v>0</v>
      </c>
      <c r="AM45" s="149">
        <v>0</v>
      </c>
      <c r="AN45" s="149">
        <v>0</v>
      </c>
      <c r="AO45" s="149">
        <v>0</v>
      </c>
      <c r="AP45" s="149">
        <v>0</v>
      </c>
      <c r="AQ45" s="149">
        <v>0</v>
      </c>
      <c r="AR45" s="149">
        <v>0</v>
      </c>
      <c r="AS45" s="149">
        <v>0</v>
      </c>
      <c r="AT45" s="149">
        <v>0</v>
      </c>
      <c r="AU45" s="150">
        <v>0</v>
      </c>
      <c r="AV45" s="150">
        <f t="shared" si="0"/>
        <v>624.01</v>
      </c>
      <c r="AW45" s="149"/>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row>
    <row r="46" spans="1:117" s="151" customFormat="1" ht="12.75" hidden="1" outlineLevel="1">
      <c r="A46" s="149" t="s">
        <v>188</v>
      </c>
      <c r="B46" s="150"/>
      <c r="C46" s="150" t="s">
        <v>189</v>
      </c>
      <c r="D46" s="150" t="s">
        <v>190</v>
      </c>
      <c r="E46" s="150">
        <v>447535.01</v>
      </c>
      <c r="F46" s="150">
        <v>11867243.42</v>
      </c>
      <c r="G46" s="150"/>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50">
        <v>0</v>
      </c>
      <c r="AJ46" s="149">
        <v>0</v>
      </c>
      <c r="AK46" s="149">
        <v>0</v>
      </c>
      <c r="AL46" s="149">
        <v>0</v>
      </c>
      <c r="AM46" s="149">
        <v>0</v>
      </c>
      <c r="AN46" s="149">
        <v>0</v>
      </c>
      <c r="AO46" s="149">
        <v>0</v>
      </c>
      <c r="AP46" s="149">
        <v>0</v>
      </c>
      <c r="AQ46" s="149">
        <v>0</v>
      </c>
      <c r="AR46" s="149">
        <v>0</v>
      </c>
      <c r="AS46" s="149">
        <v>0</v>
      </c>
      <c r="AT46" s="149">
        <v>0</v>
      </c>
      <c r="AU46" s="150">
        <v>0</v>
      </c>
      <c r="AV46" s="150">
        <f t="shared" si="0"/>
        <v>12314778.43</v>
      </c>
      <c r="AW46" s="149"/>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row>
    <row r="47" spans="1:117" s="151" customFormat="1" ht="12.75" hidden="1" outlineLevel="1">
      <c r="A47" s="149" t="s">
        <v>191</v>
      </c>
      <c r="B47" s="150"/>
      <c r="C47" s="150" t="s">
        <v>192</v>
      </c>
      <c r="D47" s="150" t="s">
        <v>193</v>
      </c>
      <c r="E47" s="150">
        <v>1181765.32</v>
      </c>
      <c r="F47" s="150">
        <v>0</v>
      </c>
      <c r="G47" s="150"/>
      <c r="H47" s="149">
        <v>0</v>
      </c>
      <c r="I47" s="149">
        <v>0</v>
      </c>
      <c r="J47" s="149">
        <v>0</v>
      </c>
      <c r="K47" s="149">
        <v>0</v>
      </c>
      <c r="L47" s="149">
        <v>0</v>
      </c>
      <c r="M47" s="149">
        <v>0</v>
      </c>
      <c r="N47" s="149">
        <v>0</v>
      </c>
      <c r="O47" s="149">
        <v>0</v>
      </c>
      <c r="P47" s="149">
        <v>0</v>
      </c>
      <c r="Q47" s="149">
        <v>0</v>
      </c>
      <c r="R47" s="149">
        <v>0</v>
      </c>
      <c r="S47" s="149">
        <v>0</v>
      </c>
      <c r="T47" s="149">
        <v>0</v>
      </c>
      <c r="U47" s="149">
        <v>0</v>
      </c>
      <c r="V47" s="149">
        <v>0</v>
      </c>
      <c r="W47" s="149">
        <v>0</v>
      </c>
      <c r="X47" s="149">
        <v>0</v>
      </c>
      <c r="Y47" s="149">
        <v>0</v>
      </c>
      <c r="Z47" s="149">
        <v>0</v>
      </c>
      <c r="AA47" s="149">
        <v>0</v>
      </c>
      <c r="AB47" s="149">
        <v>0</v>
      </c>
      <c r="AC47" s="149">
        <v>0</v>
      </c>
      <c r="AD47" s="149">
        <v>0</v>
      </c>
      <c r="AE47" s="149">
        <v>0</v>
      </c>
      <c r="AF47" s="149">
        <v>0</v>
      </c>
      <c r="AG47" s="149">
        <v>0</v>
      </c>
      <c r="AH47" s="149">
        <v>0</v>
      </c>
      <c r="AI47" s="150">
        <v>0</v>
      </c>
      <c r="AJ47" s="149">
        <v>0</v>
      </c>
      <c r="AK47" s="149">
        <v>0</v>
      </c>
      <c r="AL47" s="149">
        <v>0</v>
      </c>
      <c r="AM47" s="149">
        <v>0</v>
      </c>
      <c r="AN47" s="149">
        <v>0</v>
      </c>
      <c r="AO47" s="149">
        <v>0</v>
      </c>
      <c r="AP47" s="149">
        <v>0</v>
      </c>
      <c r="AQ47" s="149">
        <v>0</v>
      </c>
      <c r="AR47" s="149">
        <v>0</v>
      </c>
      <c r="AS47" s="149">
        <v>0</v>
      </c>
      <c r="AT47" s="149">
        <v>0</v>
      </c>
      <c r="AU47" s="150">
        <v>0</v>
      </c>
      <c r="AV47" s="150">
        <f t="shared" si="0"/>
        <v>1181765.32</v>
      </c>
      <c r="AW47" s="149"/>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row>
    <row r="48" spans="1:117" s="151" customFormat="1" ht="12.75" hidden="1" outlineLevel="1">
      <c r="A48" s="149" t="s">
        <v>194</v>
      </c>
      <c r="B48" s="150"/>
      <c r="C48" s="150" t="s">
        <v>195</v>
      </c>
      <c r="D48" s="150" t="s">
        <v>196</v>
      </c>
      <c r="E48" s="150">
        <v>499753.96</v>
      </c>
      <c r="F48" s="150">
        <v>0</v>
      </c>
      <c r="G48" s="150"/>
      <c r="H48" s="149">
        <v>0</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50">
        <v>0</v>
      </c>
      <c r="AJ48" s="149">
        <v>0</v>
      </c>
      <c r="AK48" s="149">
        <v>0</v>
      </c>
      <c r="AL48" s="149">
        <v>0</v>
      </c>
      <c r="AM48" s="149">
        <v>0</v>
      </c>
      <c r="AN48" s="149">
        <v>0</v>
      </c>
      <c r="AO48" s="149">
        <v>0</v>
      </c>
      <c r="AP48" s="149">
        <v>0</v>
      </c>
      <c r="AQ48" s="149">
        <v>0</v>
      </c>
      <c r="AR48" s="149">
        <v>0</v>
      </c>
      <c r="AS48" s="149">
        <v>0</v>
      </c>
      <c r="AT48" s="149">
        <v>0</v>
      </c>
      <c r="AU48" s="150">
        <v>0</v>
      </c>
      <c r="AV48" s="150">
        <f t="shared" si="0"/>
        <v>499753.96</v>
      </c>
      <c r="AW48" s="149"/>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row>
    <row r="49" spans="1:117" s="151" customFormat="1" ht="12.75" hidden="1" outlineLevel="1">
      <c r="A49" s="149" t="s">
        <v>197</v>
      </c>
      <c r="B49" s="150"/>
      <c r="C49" s="150" t="s">
        <v>198</v>
      </c>
      <c r="D49" s="150" t="s">
        <v>199</v>
      </c>
      <c r="E49" s="150">
        <v>67484.42</v>
      </c>
      <c r="F49" s="150">
        <v>0</v>
      </c>
      <c r="G49" s="150"/>
      <c r="H49" s="149">
        <v>0</v>
      </c>
      <c r="I49" s="149">
        <v>0</v>
      </c>
      <c r="J49" s="149">
        <v>0</v>
      </c>
      <c r="K49" s="149">
        <v>0</v>
      </c>
      <c r="L49" s="149">
        <v>0</v>
      </c>
      <c r="M49" s="149">
        <v>0</v>
      </c>
      <c r="N49" s="149">
        <v>0</v>
      </c>
      <c r="O49" s="149">
        <v>0</v>
      </c>
      <c r="P49" s="149">
        <v>0</v>
      </c>
      <c r="Q49" s="149">
        <v>0</v>
      </c>
      <c r="R49" s="149">
        <v>0</v>
      </c>
      <c r="S49" s="149">
        <v>0</v>
      </c>
      <c r="T49" s="149">
        <v>0</v>
      </c>
      <c r="U49" s="149">
        <v>0</v>
      </c>
      <c r="V49" s="149">
        <v>0</v>
      </c>
      <c r="W49" s="149">
        <v>0</v>
      </c>
      <c r="X49" s="149">
        <v>0</v>
      </c>
      <c r="Y49" s="149">
        <v>0</v>
      </c>
      <c r="Z49" s="149">
        <v>0</v>
      </c>
      <c r="AA49" s="149">
        <v>0</v>
      </c>
      <c r="AB49" s="149">
        <v>0</v>
      </c>
      <c r="AC49" s="149">
        <v>0</v>
      </c>
      <c r="AD49" s="149">
        <v>0</v>
      </c>
      <c r="AE49" s="149">
        <v>0</v>
      </c>
      <c r="AF49" s="149">
        <v>0</v>
      </c>
      <c r="AG49" s="149">
        <v>0</v>
      </c>
      <c r="AH49" s="149">
        <v>0</v>
      </c>
      <c r="AI49" s="150">
        <v>0</v>
      </c>
      <c r="AJ49" s="149">
        <v>0</v>
      </c>
      <c r="AK49" s="149">
        <v>0</v>
      </c>
      <c r="AL49" s="149">
        <v>0</v>
      </c>
      <c r="AM49" s="149">
        <v>0</v>
      </c>
      <c r="AN49" s="149">
        <v>0</v>
      </c>
      <c r="AO49" s="149">
        <v>0</v>
      </c>
      <c r="AP49" s="149">
        <v>0</v>
      </c>
      <c r="AQ49" s="149">
        <v>0</v>
      </c>
      <c r="AR49" s="149">
        <v>0</v>
      </c>
      <c r="AS49" s="149">
        <v>0</v>
      </c>
      <c r="AT49" s="149">
        <v>0</v>
      </c>
      <c r="AU49" s="150">
        <v>0</v>
      </c>
      <c r="AV49" s="150">
        <f t="shared" si="0"/>
        <v>67484.42</v>
      </c>
      <c r="AW49" s="149"/>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row>
    <row r="50" spans="1:117" s="151" customFormat="1" ht="12.75" hidden="1" outlineLevel="1">
      <c r="A50" s="149" t="s">
        <v>200</v>
      </c>
      <c r="B50" s="150"/>
      <c r="C50" s="150" t="s">
        <v>201</v>
      </c>
      <c r="D50" s="150" t="s">
        <v>202</v>
      </c>
      <c r="E50" s="150">
        <v>-62425.8</v>
      </c>
      <c r="F50" s="150">
        <v>0</v>
      </c>
      <c r="G50" s="150"/>
      <c r="H50" s="149">
        <v>0</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50">
        <v>0</v>
      </c>
      <c r="AJ50" s="149">
        <v>0</v>
      </c>
      <c r="AK50" s="149">
        <v>0</v>
      </c>
      <c r="AL50" s="149">
        <v>0</v>
      </c>
      <c r="AM50" s="149">
        <v>0</v>
      </c>
      <c r="AN50" s="149">
        <v>0</v>
      </c>
      <c r="AO50" s="149">
        <v>0</v>
      </c>
      <c r="AP50" s="149">
        <v>0</v>
      </c>
      <c r="AQ50" s="149">
        <v>0</v>
      </c>
      <c r="AR50" s="149">
        <v>0</v>
      </c>
      <c r="AS50" s="149">
        <v>0</v>
      </c>
      <c r="AT50" s="149">
        <v>0</v>
      </c>
      <c r="AU50" s="150">
        <v>0</v>
      </c>
      <c r="AV50" s="150">
        <f t="shared" si="0"/>
        <v>-62425.8</v>
      </c>
      <c r="AW50" s="149"/>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row>
    <row r="51" spans="1:117" s="151" customFormat="1" ht="12.75" hidden="1" outlineLevel="1">
      <c r="A51" s="149" t="s">
        <v>203</v>
      </c>
      <c r="B51" s="150"/>
      <c r="C51" s="150" t="s">
        <v>204</v>
      </c>
      <c r="D51" s="150" t="s">
        <v>205</v>
      </c>
      <c r="E51" s="150">
        <v>3374363.17</v>
      </c>
      <c r="F51" s="150">
        <v>0</v>
      </c>
      <c r="G51" s="150"/>
      <c r="H51" s="149">
        <v>0</v>
      </c>
      <c r="I51" s="149">
        <v>0</v>
      </c>
      <c r="J51" s="149">
        <v>0</v>
      </c>
      <c r="K51" s="149">
        <v>0</v>
      </c>
      <c r="L51" s="149">
        <v>0</v>
      </c>
      <c r="M51" s="149">
        <v>0</v>
      </c>
      <c r="N51" s="149">
        <v>0</v>
      </c>
      <c r="O51" s="149">
        <v>0</v>
      </c>
      <c r="P51" s="149">
        <v>0</v>
      </c>
      <c r="Q51" s="149">
        <v>0</v>
      </c>
      <c r="R51" s="149">
        <v>0</v>
      </c>
      <c r="S51" s="149">
        <v>0</v>
      </c>
      <c r="T51" s="149">
        <v>0</v>
      </c>
      <c r="U51" s="149">
        <v>0</v>
      </c>
      <c r="V51" s="149">
        <v>0</v>
      </c>
      <c r="W51" s="149">
        <v>0</v>
      </c>
      <c r="X51" s="149">
        <v>0</v>
      </c>
      <c r="Y51" s="149">
        <v>0</v>
      </c>
      <c r="Z51" s="149">
        <v>0</v>
      </c>
      <c r="AA51" s="149">
        <v>0</v>
      </c>
      <c r="AB51" s="149">
        <v>0</v>
      </c>
      <c r="AC51" s="149">
        <v>0</v>
      </c>
      <c r="AD51" s="149">
        <v>0</v>
      </c>
      <c r="AE51" s="149">
        <v>0</v>
      </c>
      <c r="AF51" s="149">
        <v>0</v>
      </c>
      <c r="AG51" s="149">
        <v>0</v>
      </c>
      <c r="AH51" s="149">
        <v>0</v>
      </c>
      <c r="AI51" s="150">
        <v>0</v>
      </c>
      <c r="AJ51" s="149">
        <v>0</v>
      </c>
      <c r="AK51" s="149">
        <v>0</v>
      </c>
      <c r="AL51" s="149">
        <v>0</v>
      </c>
      <c r="AM51" s="149">
        <v>0</v>
      </c>
      <c r="AN51" s="149">
        <v>0</v>
      </c>
      <c r="AO51" s="149">
        <v>0</v>
      </c>
      <c r="AP51" s="149">
        <v>0</v>
      </c>
      <c r="AQ51" s="149">
        <v>0</v>
      </c>
      <c r="AR51" s="149">
        <v>0</v>
      </c>
      <c r="AS51" s="149">
        <v>0</v>
      </c>
      <c r="AT51" s="149">
        <v>0</v>
      </c>
      <c r="AU51" s="150">
        <v>0</v>
      </c>
      <c r="AV51" s="150">
        <f t="shared" si="0"/>
        <v>3374363.17</v>
      </c>
      <c r="AW51" s="149"/>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row>
    <row r="52" spans="1:117" s="151" customFormat="1" ht="12.75" hidden="1" outlineLevel="1">
      <c r="A52" s="149" t="s">
        <v>206</v>
      </c>
      <c r="B52" s="150"/>
      <c r="C52" s="150" t="s">
        <v>207</v>
      </c>
      <c r="D52" s="150" t="s">
        <v>208</v>
      </c>
      <c r="E52" s="150">
        <v>-104228.2</v>
      </c>
      <c r="F52" s="150">
        <v>0</v>
      </c>
      <c r="G52" s="150"/>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50">
        <v>0</v>
      </c>
      <c r="AJ52" s="149">
        <v>0</v>
      </c>
      <c r="AK52" s="149">
        <v>0</v>
      </c>
      <c r="AL52" s="149">
        <v>0</v>
      </c>
      <c r="AM52" s="149">
        <v>0</v>
      </c>
      <c r="AN52" s="149">
        <v>0</v>
      </c>
      <c r="AO52" s="149">
        <v>0</v>
      </c>
      <c r="AP52" s="149">
        <v>0</v>
      </c>
      <c r="AQ52" s="149">
        <v>0</v>
      </c>
      <c r="AR52" s="149">
        <v>0</v>
      </c>
      <c r="AS52" s="149">
        <v>0</v>
      </c>
      <c r="AT52" s="149">
        <v>0</v>
      </c>
      <c r="AU52" s="150">
        <v>0</v>
      </c>
      <c r="AV52" s="150">
        <f t="shared" si="0"/>
        <v>-104228.2</v>
      </c>
      <c r="AW52" s="149"/>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row>
    <row r="53" spans="1:117" s="151" customFormat="1" ht="12.75" hidden="1" outlineLevel="1">
      <c r="A53" s="149" t="s">
        <v>209</v>
      </c>
      <c r="B53" s="150"/>
      <c r="C53" s="150" t="s">
        <v>210</v>
      </c>
      <c r="D53" s="150" t="s">
        <v>211</v>
      </c>
      <c r="E53" s="150">
        <v>3062663.64</v>
      </c>
      <c r="F53" s="150">
        <v>0</v>
      </c>
      <c r="G53" s="150"/>
      <c r="H53" s="149">
        <v>0</v>
      </c>
      <c r="I53" s="149">
        <v>0</v>
      </c>
      <c r="J53" s="149">
        <v>0</v>
      </c>
      <c r="K53" s="149">
        <v>0</v>
      </c>
      <c r="L53" s="149">
        <v>0</v>
      </c>
      <c r="M53" s="149">
        <v>0</v>
      </c>
      <c r="N53" s="149">
        <v>0</v>
      </c>
      <c r="O53" s="149">
        <v>0</v>
      </c>
      <c r="P53" s="149">
        <v>0</v>
      </c>
      <c r="Q53" s="149">
        <v>0</v>
      </c>
      <c r="R53" s="149">
        <v>0</v>
      </c>
      <c r="S53" s="149">
        <v>0</v>
      </c>
      <c r="T53" s="149">
        <v>0</v>
      </c>
      <c r="U53" s="149">
        <v>0</v>
      </c>
      <c r="V53" s="149">
        <v>0</v>
      </c>
      <c r="W53" s="149">
        <v>0</v>
      </c>
      <c r="X53" s="149">
        <v>0</v>
      </c>
      <c r="Y53" s="149">
        <v>0</v>
      </c>
      <c r="Z53" s="149">
        <v>0</v>
      </c>
      <c r="AA53" s="149">
        <v>0</v>
      </c>
      <c r="AB53" s="149">
        <v>0</v>
      </c>
      <c r="AC53" s="149">
        <v>0</v>
      </c>
      <c r="AD53" s="149">
        <v>0</v>
      </c>
      <c r="AE53" s="149">
        <v>0</v>
      </c>
      <c r="AF53" s="149">
        <v>0</v>
      </c>
      <c r="AG53" s="149">
        <v>0</v>
      </c>
      <c r="AH53" s="149">
        <v>0</v>
      </c>
      <c r="AI53" s="150">
        <v>0</v>
      </c>
      <c r="AJ53" s="149">
        <v>0</v>
      </c>
      <c r="AK53" s="149">
        <v>0</v>
      </c>
      <c r="AL53" s="149">
        <v>0</v>
      </c>
      <c r="AM53" s="149">
        <v>0</v>
      </c>
      <c r="AN53" s="149">
        <v>0</v>
      </c>
      <c r="AO53" s="149">
        <v>0</v>
      </c>
      <c r="AP53" s="149">
        <v>0</v>
      </c>
      <c r="AQ53" s="149">
        <v>0</v>
      </c>
      <c r="AR53" s="149">
        <v>0</v>
      </c>
      <c r="AS53" s="149">
        <v>0</v>
      </c>
      <c r="AT53" s="149">
        <v>0</v>
      </c>
      <c r="AU53" s="150">
        <v>0</v>
      </c>
      <c r="AV53" s="150">
        <f t="shared" si="0"/>
        <v>3062663.64</v>
      </c>
      <c r="AW53" s="149"/>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row>
    <row r="54" spans="1:117" s="151" customFormat="1" ht="12.75" hidden="1" outlineLevel="1">
      <c r="A54" s="149" t="s">
        <v>212</v>
      </c>
      <c r="B54" s="150"/>
      <c r="C54" s="150" t="s">
        <v>213</v>
      </c>
      <c r="D54" s="150" t="s">
        <v>214</v>
      </c>
      <c r="E54" s="150">
        <v>28125.36</v>
      </c>
      <c r="F54" s="150">
        <v>0</v>
      </c>
      <c r="G54" s="150"/>
      <c r="H54" s="149">
        <v>0</v>
      </c>
      <c r="I54" s="149">
        <v>0</v>
      </c>
      <c r="J54" s="149">
        <v>0</v>
      </c>
      <c r="K54" s="149">
        <v>0</v>
      </c>
      <c r="L54" s="149">
        <v>0</v>
      </c>
      <c r="M54" s="149">
        <v>0</v>
      </c>
      <c r="N54" s="149">
        <v>0</v>
      </c>
      <c r="O54" s="149">
        <v>0</v>
      </c>
      <c r="P54" s="149">
        <v>0</v>
      </c>
      <c r="Q54" s="149">
        <v>0</v>
      </c>
      <c r="R54" s="149">
        <v>0</v>
      </c>
      <c r="S54" s="149">
        <v>0</v>
      </c>
      <c r="T54" s="149">
        <v>0</v>
      </c>
      <c r="U54" s="149">
        <v>0</v>
      </c>
      <c r="V54" s="149">
        <v>0</v>
      </c>
      <c r="W54" s="149">
        <v>0</v>
      </c>
      <c r="X54" s="149">
        <v>0</v>
      </c>
      <c r="Y54" s="149">
        <v>0</v>
      </c>
      <c r="Z54" s="149">
        <v>0</v>
      </c>
      <c r="AA54" s="149">
        <v>0</v>
      </c>
      <c r="AB54" s="149">
        <v>0</v>
      </c>
      <c r="AC54" s="149">
        <v>0</v>
      </c>
      <c r="AD54" s="149">
        <v>0</v>
      </c>
      <c r="AE54" s="149">
        <v>0</v>
      </c>
      <c r="AF54" s="149">
        <v>0</v>
      </c>
      <c r="AG54" s="149">
        <v>0</v>
      </c>
      <c r="AH54" s="149">
        <v>0</v>
      </c>
      <c r="AI54" s="150">
        <v>0</v>
      </c>
      <c r="AJ54" s="149">
        <v>0</v>
      </c>
      <c r="AK54" s="149">
        <v>0</v>
      </c>
      <c r="AL54" s="149">
        <v>0</v>
      </c>
      <c r="AM54" s="149">
        <v>0</v>
      </c>
      <c r="AN54" s="149">
        <v>0</v>
      </c>
      <c r="AO54" s="149">
        <v>0</v>
      </c>
      <c r="AP54" s="149">
        <v>0</v>
      </c>
      <c r="AQ54" s="149">
        <v>0</v>
      </c>
      <c r="AR54" s="149">
        <v>0</v>
      </c>
      <c r="AS54" s="149">
        <v>0</v>
      </c>
      <c r="AT54" s="149">
        <v>0</v>
      </c>
      <c r="AU54" s="150">
        <v>0</v>
      </c>
      <c r="AV54" s="150">
        <f t="shared" si="0"/>
        <v>28125.36</v>
      </c>
      <c r="AW54" s="149"/>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row>
    <row r="55" spans="1:117" s="151" customFormat="1" ht="12.75" hidden="1" outlineLevel="1">
      <c r="A55" s="149" t="s">
        <v>215</v>
      </c>
      <c r="B55" s="150"/>
      <c r="C55" s="150" t="s">
        <v>216</v>
      </c>
      <c r="D55" s="150" t="s">
        <v>217</v>
      </c>
      <c r="E55" s="150">
        <v>-10452.6</v>
      </c>
      <c r="F55" s="150">
        <v>0</v>
      </c>
      <c r="G55" s="150"/>
      <c r="H55" s="149">
        <v>0</v>
      </c>
      <c r="I55" s="149">
        <v>0</v>
      </c>
      <c r="J55" s="149">
        <v>0</v>
      </c>
      <c r="K55" s="149">
        <v>0</v>
      </c>
      <c r="L55" s="149">
        <v>0</v>
      </c>
      <c r="M55" s="149">
        <v>0</v>
      </c>
      <c r="N55" s="149">
        <v>0</v>
      </c>
      <c r="O55" s="149">
        <v>0</v>
      </c>
      <c r="P55" s="149">
        <v>0</v>
      </c>
      <c r="Q55" s="149">
        <v>0</v>
      </c>
      <c r="R55" s="149">
        <v>0</v>
      </c>
      <c r="S55" s="149">
        <v>0</v>
      </c>
      <c r="T55" s="149">
        <v>0</v>
      </c>
      <c r="U55" s="149">
        <v>0</v>
      </c>
      <c r="V55" s="149">
        <v>0</v>
      </c>
      <c r="W55" s="149">
        <v>0</v>
      </c>
      <c r="X55" s="149">
        <v>0</v>
      </c>
      <c r="Y55" s="149">
        <v>0</v>
      </c>
      <c r="Z55" s="149">
        <v>0</v>
      </c>
      <c r="AA55" s="149">
        <v>0</v>
      </c>
      <c r="AB55" s="149">
        <v>0</v>
      </c>
      <c r="AC55" s="149">
        <v>0</v>
      </c>
      <c r="AD55" s="149">
        <v>0</v>
      </c>
      <c r="AE55" s="149">
        <v>0</v>
      </c>
      <c r="AF55" s="149">
        <v>0</v>
      </c>
      <c r="AG55" s="149">
        <v>0</v>
      </c>
      <c r="AH55" s="149">
        <v>0</v>
      </c>
      <c r="AI55" s="150">
        <v>0</v>
      </c>
      <c r="AJ55" s="149">
        <v>0</v>
      </c>
      <c r="AK55" s="149">
        <v>0</v>
      </c>
      <c r="AL55" s="149">
        <v>0</v>
      </c>
      <c r="AM55" s="149">
        <v>0</v>
      </c>
      <c r="AN55" s="149">
        <v>0</v>
      </c>
      <c r="AO55" s="149">
        <v>0</v>
      </c>
      <c r="AP55" s="149">
        <v>0</v>
      </c>
      <c r="AQ55" s="149">
        <v>0</v>
      </c>
      <c r="AR55" s="149">
        <v>0</v>
      </c>
      <c r="AS55" s="149">
        <v>0</v>
      </c>
      <c r="AT55" s="149">
        <v>0</v>
      </c>
      <c r="AU55" s="150">
        <v>0</v>
      </c>
      <c r="AV55" s="150">
        <f t="shared" si="0"/>
        <v>-10452.6</v>
      </c>
      <c r="AW55" s="149"/>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row>
    <row r="56" spans="1:117" s="151" customFormat="1" ht="12.75" hidden="1" outlineLevel="1">
      <c r="A56" s="149" t="s">
        <v>218</v>
      </c>
      <c r="B56" s="150"/>
      <c r="C56" s="150" t="s">
        <v>219</v>
      </c>
      <c r="D56" s="150" t="s">
        <v>220</v>
      </c>
      <c r="E56" s="150">
        <v>900719.17</v>
      </c>
      <c r="F56" s="150">
        <v>0</v>
      </c>
      <c r="G56" s="150"/>
      <c r="H56" s="149">
        <v>0</v>
      </c>
      <c r="I56" s="149">
        <v>0</v>
      </c>
      <c r="J56" s="149">
        <v>0</v>
      </c>
      <c r="K56" s="149">
        <v>0</v>
      </c>
      <c r="L56" s="149">
        <v>0</v>
      </c>
      <c r="M56" s="149">
        <v>0</v>
      </c>
      <c r="N56" s="149">
        <v>0</v>
      </c>
      <c r="O56" s="149">
        <v>0</v>
      </c>
      <c r="P56" s="149">
        <v>0</v>
      </c>
      <c r="Q56" s="149">
        <v>0</v>
      </c>
      <c r="R56" s="149">
        <v>0</v>
      </c>
      <c r="S56" s="149">
        <v>0</v>
      </c>
      <c r="T56" s="149">
        <v>0</v>
      </c>
      <c r="U56" s="149">
        <v>0</v>
      </c>
      <c r="V56" s="149">
        <v>0</v>
      </c>
      <c r="W56" s="149">
        <v>0</v>
      </c>
      <c r="X56" s="149">
        <v>0</v>
      </c>
      <c r="Y56" s="149">
        <v>0</v>
      </c>
      <c r="Z56" s="149">
        <v>0</v>
      </c>
      <c r="AA56" s="149">
        <v>0</v>
      </c>
      <c r="AB56" s="149">
        <v>0</v>
      </c>
      <c r="AC56" s="149">
        <v>0</v>
      </c>
      <c r="AD56" s="149">
        <v>0</v>
      </c>
      <c r="AE56" s="149">
        <v>0</v>
      </c>
      <c r="AF56" s="149">
        <v>0</v>
      </c>
      <c r="AG56" s="149">
        <v>0</v>
      </c>
      <c r="AH56" s="149">
        <v>0</v>
      </c>
      <c r="AI56" s="150">
        <v>0</v>
      </c>
      <c r="AJ56" s="149">
        <v>0</v>
      </c>
      <c r="AK56" s="149">
        <v>0</v>
      </c>
      <c r="AL56" s="149">
        <v>0</v>
      </c>
      <c r="AM56" s="149">
        <v>0</v>
      </c>
      <c r="AN56" s="149">
        <v>0</v>
      </c>
      <c r="AO56" s="149">
        <v>0</v>
      </c>
      <c r="AP56" s="149">
        <v>0</v>
      </c>
      <c r="AQ56" s="149">
        <v>0</v>
      </c>
      <c r="AR56" s="149">
        <v>0</v>
      </c>
      <c r="AS56" s="149">
        <v>0</v>
      </c>
      <c r="AT56" s="149">
        <v>0</v>
      </c>
      <c r="AU56" s="150">
        <v>0</v>
      </c>
      <c r="AV56" s="150">
        <f t="shared" si="0"/>
        <v>900719.17</v>
      </c>
      <c r="AW56" s="149"/>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row>
    <row r="57" spans="1:117" s="151" customFormat="1" ht="12.75" hidden="1" outlineLevel="1">
      <c r="A57" s="149" t="s">
        <v>221</v>
      </c>
      <c r="B57" s="150"/>
      <c r="C57" s="150" t="s">
        <v>222</v>
      </c>
      <c r="D57" s="150" t="s">
        <v>223</v>
      </c>
      <c r="E57" s="150">
        <v>-7336.92</v>
      </c>
      <c r="F57" s="150">
        <v>0</v>
      </c>
      <c r="G57" s="150"/>
      <c r="H57" s="149">
        <v>0</v>
      </c>
      <c r="I57" s="149">
        <v>0</v>
      </c>
      <c r="J57" s="149">
        <v>0</v>
      </c>
      <c r="K57" s="149">
        <v>0</v>
      </c>
      <c r="L57" s="149">
        <v>0</v>
      </c>
      <c r="M57" s="149">
        <v>0</v>
      </c>
      <c r="N57" s="149">
        <v>0</v>
      </c>
      <c r="O57" s="149">
        <v>0</v>
      </c>
      <c r="P57" s="149">
        <v>0</v>
      </c>
      <c r="Q57" s="149">
        <v>0</v>
      </c>
      <c r="R57" s="149">
        <v>0</v>
      </c>
      <c r="S57" s="149">
        <v>0</v>
      </c>
      <c r="T57" s="149">
        <v>0</v>
      </c>
      <c r="U57" s="149">
        <v>0</v>
      </c>
      <c r="V57" s="149">
        <v>0</v>
      </c>
      <c r="W57" s="149">
        <v>0</v>
      </c>
      <c r="X57" s="149">
        <v>0</v>
      </c>
      <c r="Y57" s="149">
        <v>0</v>
      </c>
      <c r="Z57" s="149">
        <v>0</v>
      </c>
      <c r="AA57" s="149">
        <v>0</v>
      </c>
      <c r="AB57" s="149">
        <v>0</v>
      </c>
      <c r="AC57" s="149">
        <v>0</v>
      </c>
      <c r="AD57" s="149">
        <v>0</v>
      </c>
      <c r="AE57" s="149">
        <v>0</v>
      </c>
      <c r="AF57" s="149">
        <v>0</v>
      </c>
      <c r="AG57" s="149">
        <v>0</v>
      </c>
      <c r="AH57" s="149">
        <v>0</v>
      </c>
      <c r="AI57" s="150">
        <v>0</v>
      </c>
      <c r="AJ57" s="149">
        <v>0</v>
      </c>
      <c r="AK57" s="149">
        <v>0</v>
      </c>
      <c r="AL57" s="149">
        <v>0</v>
      </c>
      <c r="AM57" s="149">
        <v>0</v>
      </c>
      <c r="AN57" s="149">
        <v>0</v>
      </c>
      <c r="AO57" s="149">
        <v>0</v>
      </c>
      <c r="AP57" s="149">
        <v>0</v>
      </c>
      <c r="AQ57" s="149">
        <v>0</v>
      </c>
      <c r="AR57" s="149">
        <v>0</v>
      </c>
      <c r="AS57" s="149">
        <v>0</v>
      </c>
      <c r="AT57" s="149">
        <v>0</v>
      </c>
      <c r="AU57" s="150">
        <v>0</v>
      </c>
      <c r="AV57" s="150">
        <f t="shared" si="0"/>
        <v>-7336.92</v>
      </c>
      <c r="AW57" s="149"/>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row>
    <row r="58" spans="1:117" s="151" customFormat="1" ht="12.75" hidden="1" outlineLevel="1">
      <c r="A58" s="149" t="s">
        <v>1621</v>
      </c>
      <c r="B58" s="150"/>
      <c r="C58" s="150" t="s">
        <v>1622</v>
      </c>
      <c r="D58" s="150" t="s">
        <v>1623</v>
      </c>
      <c r="E58" s="150">
        <v>5980664.58</v>
      </c>
      <c r="F58" s="150">
        <v>0</v>
      </c>
      <c r="G58" s="150"/>
      <c r="H58" s="149">
        <v>0</v>
      </c>
      <c r="I58" s="149">
        <v>0</v>
      </c>
      <c r="J58" s="149">
        <v>0</v>
      </c>
      <c r="K58" s="149">
        <v>0</v>
      </c>
      <c r="L58" s="149">
        <v>0</v>
      </c>
      <c r="M58" s="149">
        <v>0</v>
      </c>
      <c r="N58" s="149">
        <v>0</v>
      </c>
      <c r="O58" s="149">
        <v>0</v>
      </c>
      <c r="P58" s="149">
        <v>0</v>
      </c>
      <c r="Q58" s="149">
        <v>0</v>
      </c>
      <c r="R58" s="149">
        <v>0</v>
      </c>
      <c r="S58" s="149">
        <v>0</v>
      </c>
      <c r="T58" s="149">
        <v>0</v>
      </c>
      <c r="U58" s="149">
        <v>0</v>
      </c>
      <c r="V58" s="149">
        <v>0</v>
      </c>
      <c r="W58" s="149">
        <v>0</v>
      </c>
      <c r="X58" s="149">
        <v>0</v>
      </c>
      <c r="Y58" s="149">
        <v>0</v>
      </c>
      <c r="Z58" s="149">
        <v>0</v>
      </c>
      <c r="AA58" s="149">
        <v>0</v>
      </c>
      <c r="AB58" s="149">
        <v>0</v>
      </c>
      <c r="AC58" s="149">
        <v>0</v>
      </c>
      <c r="AD58" s="149">
        <v>0</v>
      </c>
      <c r="AE58" s="149">
        <v>0</v>
      </c>
      <c r="AF58" s="149">
        <v>0</v>
      </c>
      <c r="AG58" s="149">
        <v>0</v>
      </c>
      <c r="AH58" s="149">
        <v>0</v>
      </c>
      <c r="AI58" s="150">
        <v>0</v>
      </c>
      <c r="AJ58" s="149">
        <v>0</v>
      </c>
      <c r="AK58" s="149">
        <v>0</v>
      </c>
      <c r="AL58" s="149">
        <v>0</v>
      </c>
      <c r="AM58" s="149">
        <v>0</v>
      </c>
      <c r="AN58" s="149">
        <v>0</v>
      </c>
      <c r="AO58" s="149">
        <v>0</v>
      </c>
      <c r="AP58" s="149">
        <v>0</v>
      </c>
      <c r="AQ58" s="149">
        <v>0</v>
      </c>
      <c r="AR58" s="149">
        <v>0</v>
      </c>
      <c r="AS58" s="149">
        <v>0</v>
      </c>
      <c r="AT58" s="149">
        <v>0</v>
      </c>
      <c r="AU58" s="150">
        <v>0</v>
      </c>
      <c r="AV58" s="150">
        <f t="shared" si="0"/>
        <v>5980664.58</v>
      </c>
      <c r="AW58" s="149"/>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row>
    <row r="59" spans="1:117" s="151" customFormat="1" ht="12.75" hidden="1" outlineLevel="1">
      <c r="A59" s="149" t="s">
        <v>224</v>
      </c>
      <c r="B59" s="150"/>
      <c r="C59" s="150" t="s">
        <v>225</v>
      </c>
      <c r="D59" s="150" t="s">
        <v>226</v>
      </c>
      <c r="E59" s="150">
        <v>5573707.63</v>
      </c>
      <c r="F59" s="150">
        <v>0</v>
      </c>
      <c r="G59" s="150"/>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50">
        <v>0</v>
      </c>
      <c r="AJ59" s="149">
        <v>0</v>
      </c>
      <c r="AK59" s="149">
        <v>0</v>
      </c>
      <c r="AL59" s="149">
        <v>0</v>
      </c>
      <c r="AM59" s="149">
        <v>0</v>
      </c>
      <c r="AN59" s="149">
        <v>0</v>
      </c>
      <c r="AO59" s="149">
        <v>0</v>
      </c>
      <c r="AP59" s="149">
        <v>0</v>
      </c>
      <c r="AQ59" s="149">
        <v>0</v>
      </c>
      <c r="AR59" s="149">
        <v>0</v>
      </c>
      <c r="AS59" s="149">
        <v>0</v>
      </c>
      <c r="AT59" s="149">
        <v>0</v>
      </c>
      <c r="AU59" s="150">
        <v>0</v>
      </c>
      <c r="AV59" s="150">
        <f t="shared" si="0"/>
        <v>5573707.63</v>
      </c>
      <c r="AW59" s="149"/>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row>
    <row r="60" spans="1:117" s="151" customFormat="1" ht="12.75" hidden="1" outlineLevel="1">
      <c r="A60" s="149" t="s">
        <v>227</v>
      </c>
      <c r="B60" s="150"/>
      <c r="C60" s="150" t="s">
        <v>228</v>
      </c>
      <c r="D60" s="150" t="s">
        <v>229</v>
      </c>
      <c r="E60" s="150">
        <v>189</v>
      </c>
      <c r="F60" s="150">
        <v>0</v>
      </c>
      <c r="G60" s="150"/>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0</v>
      </c>
      <c r="AF60" s="149">
        <v>0</v>
      </c>
      <c r="AG60" s="149">
        <v>0</v>
      </c>
      <c r="AH60" s="149">
        <v>0</v>
      </c>
      <c r="AI60" s="150">
        <v>0</v>
      </c>
      <c r="AJ60" s="149">
        <v>0</v>
      </c>
      <c r="AK60" s="149">
        <v>0</v>
      </c>
      <c r="AL60" s="149">
        <v>0</v>
      </c>
      <c r="AM60" s="149">
        <v>0</v>
      </c>
      <c r="AN60" s="149">
        <v>0</v>
      </c>
      <c r="AO60" s="149">
        <v>0</v>
      </c>
      <c r="AP60" s="149">
        <v>0</v>
      </c>
      <c r="AQ60" s="149">
        <v>0</v>
      </c>
      <c r="AR60" s="149">
        <v>0</v>
      </c>
      <c r="AS60" s="149">
        <v>0</v>
      </c>
      <c r="AT60" s="149">
        <v>0</v>
      </c>
      <c r="AU60" s="150">
        <v>0</v>
      </c>
      <c r="AV60" s="150">
        <f t="shared" si="0"/>
        <v>189</v>
      </c>
      <c r="AW60" s="149"/>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row>
    <row r="61" spans="1:117" s="151" customFormat="1" ht="12.75" hidden="1" outlineLevel="1">
      <c r="A61" s="149" t="s">
        <v>1624</v>
      </c>
      <c r="B61" s="150"/>
      <c r="C61" s="150" t="s">
        <v>1625</v>
      </c>
      <c r="D61" s="150" t="s">
        <v>1626</v>
      </c>
      <c r="E61" s="150">
        <v>15999883.77</v>
      </c>
      <c r="F61" s="150">
        <v>123</v>
      </c>
      <c r="G61" s="150"/>
      <c r="H61" s="149">
        <v>0</v>
      </c>
      <c r="I61" s="149">
        <v>0</v>
      </c>
      <c r="J61" s="149">
        <v>0</v>
      </c>
      <c r="K61" s="149">
        <v>0</v>
      </c>
      <c r="L61" s="149">
        <v>0</v>
      </c>
      <c r="M61" s="149">
        <v>0</v>
      </c>
      <c r="N61" s="149">
        <v>0</v>
      </c>
      <c r="O61" s="149">
        <v>0</v>
      </c>
      <c r="P61" s="149">
        <v>0</v>
      </c>
      <c r="Q61" s="149">
        <v>0</v>
      </c>
      <c r="R61" s="149">
        <v>0</v>
      </c>
      <c r="S61" s="149">
        <v>0</v>
      </c>
      <c r="T61" s="149">
        <v>0</v>
      </c>
      <c r="U61" s="149">
        <v>0</v>
      </c>
      <c r="V61" s="149">
        <v>0</v>
      </c>
      <c r="W61" s="149">
        <v>0</v>
      </c>
      <c r="X61" s="149">
        <v>0</v>
      </c>
      <c r="Y61" s="149">
        <v>0</v>
      </c>
      <c r="Z61" s="149">
        <v>0</v>
      </c>
      <c r="AA61" s="149">
        <v>0</v>
      </c>
      <c r="AB61" s="149">
        <v>0</v>
      </c>
      <c r="AC61" s="149">
        <v>0</v>
      </c>
      <c r="AD61" s="149">
        <v>0</v>
      </c>
      <c r="AE61" s="149">
        <v>0</v>
      </c>
      <c r="AF61" s="149">
        <v>0</v>
      </c>
      <c r="AG61" s="149">
        <v>1250</v>
      </c>
      <c r="AH61" s="149">
        <v>0</v>
      </c>
      <c r="AI61" s="150">
        <v>1250</v>
      </c>
      <c r="AJ61" s="149">
        <v>0</v>
      </c>
      <c r="AK61" s="149">
        <v>0</v>
      </c>
      <c r="AL61" s="149">
        <v>0</v>
      </c>
      <c r="AM61" s="149">
        <v>0</v>
      </c>
      <c r="AN61" s="149">
        <v>0</v>
      </c>
      <c r="AO61" s="149">
        <v>0</v>
      </c>
      <c r="AP61" s="149">
        <v>0</v>
      </c>
      <c r="AQ61" s="149">
        <v>0</v>
      </c>
      <c r="AR61" s="149">
        <v>0</v>
      </c>
      <c r="AS61" s="149">
        <v>0</v>
      </c>
      <c r="AT61" s="149">
        <v>0</v>
      </c>
      <c r="AU61" s="150">
        <v>0</v>
      </c>
      <c r="AV61" s="150">
        <f t="shared" si="0"/>
        <v>16001256.77</v>
      </c>
      <c r="AW61" s="149"/>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row>
    <row r="62" spans="1:117" s="151" customFormat="1" ht="12.75" hidden="1" outlineLevel="1">
      <c r="A62" s="149" t="s">
        <v>230</v>
      </c>
      <c r="B62" s="150"/>
      <c r="C62" s="150" t="s">
        <v>231</v>
      </c>
      <c r="D62" s="150" t="s">
        <v>232</v>
      </c>
      <c r="E62" s="150">
        <v>375222.35</v>
      </c>
      <c r="F62" s="150">
        <v>0</v>
      </c>
      <c r="G62" s="150"/>
      <c r="H62" s="149">
        <v>0</v>
      </c>
      <c r="I62" s="149">
        <v>0</v>
      </c>
      <c r="J62" s="149">
        <v>0</v>
      </c>
      <c r="K62" s="149">
        <v>0</v>
      </c>
      <c r="L62" s="149">
        <v>0</v>
      </c>
      <c r="M62" s="149">
        <v>0</v>
      </c>
      <c r="N62" s="149">
        <v>0</v>
      </c>
      <c r="O62" s="149">
        <v>0</v>
      </c>
      <c r="P62" s="149">
        <v>0</v>
      </c>
      <c r="Q62" s="149">
        <v>0</v>
      </c>
      <c r="R62" s="149">
        <v>0</v>
      </c>
      <c r="S62" s="149">
        <v>0</v>
      </c>
      <c r="T62" s="149">
        <v>0</v>
      </c>
      <c r="U62" s="149">
        <v>0</v>
      </c>
      <c r="V62" s="149">
        <v>0</v>
      </c>
      <c r="W62" s="149">
        <v>0</v>
      </c>
      <c r="X62" s="149">
        <v>0</v>
      </c>
      <c r="Y62" s="149">
        <v>0</v>
      </c>
      <c r="Z62" s="149">
        <v>0</v>
      </c>
      <c r="AA62" s="149">
        <v>0</v>
      </c>
      <c r="AB62" s="149">
        <v>0</v>
      </c>
      <c r="AC62" s="149">
        <v>0</v>
      </c>
      <c r="AD62" s="149">
        <v>0</v>
      </c>
      <c r="AE62" s="149">
        <v>0</v>
      </c>
      <c r="AF62" s="149">
        <v>0</v>
      </c>
      <c r="AG62" s="149">
        <v>0</v>
      </c>
      <c r="AH62" s="149">
        <v>0</v>
      </c>
      <c r="AI62" s="150">
        <v>0</v>
      </c>
      <c r="AJ62" s="149">
        <v>0</v>
      </c>
      <c r="AK62" s="149">
        <v>0</v>
      </c>
      <c r="AL62" s="149">
        <v>0</v>
      </c>
      <c r="AM62" s="149">
        <v>0</v>
      </c>
      <c r="AN62" s="149">
        <v>0</v>
      </c>
      <c r="AO62" s="149">
        <v>0</v>
      </c>
      <c r="AP62" s="149">
        <v>0</v>
      </c>
      <c r="AQ62" s="149">
        <v>0</v>
      </c>
      <c r="AR62" s="149">
        <v>0</v>
      </c>
      <c r="AS62" s="149">
        <v>0</v>
      </c>
      <c r="AT62" s="149">
        <v>0</v>
      </c>
      <c r="AU62" s="150">
        <v>0</v>
      </c>
      <c r="AV62" s="150">
        <f t="shared" si="0"/>
        <v>375222.35</v>
      </c>
      <c r="AW62" s="149"/>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row>
    <row r="63" spans="1:117" s="151" customFormat="1" ht="12.75" hidden="1" outlineLevel="1">
      <c r="A63" s="149" t="s">
        <v>1627</v>
      </c>
      <c r="B63" s="150"/>
      <c r="C63" s="150" t="s">
        <v>1628</v>
      </c>
      <c r="D63" s="150" t="s">
        <v>1629</v>
      </c>
      <c r="E63" s="150">
        <v>56671.81</v>
      </c>
      <c r="F63" s="150">
        <v>0</v>
      </c>
      <c r="G63" s="150"/>
      <c r="H63" s="149">
        <v>0</v>
      </c>
      <c r="I63" s="149">
        <v>0</v>
      </c>
      <c r="J63" s="149">
        <v>0</v>
      </c>
      <c r="K63" s="149">
        <v>0</v>
      </c>
      <c r="L63" s="149">
        <v>0</v>
      </c>
      <c r="M63" s="149">
        <v>0</v>
      </c>
      <c r="N63" s="149">
        <v>0</v>
      </c>
      <c r="O63" s="149">
        <v>0</v>
      </c>
      <c r="P63" s="149">
        <v>0</v>
      </c>
      <c r="Q63" s="149">
        <v>0</v>
      </c>
      <c r="R63" s="149">
        <v>0</v>
      </c>
      <c r="S63" s="149">
        <v>0</v>
      </c>
      <c r="T63" s="149">
        <v>0</v>
      </c>
      <c r="U63" s="149">
        <v>0</v>
      </c>
      <c r="V63" s="149">
        <v>0</v>
      </c>
      <c r="W63" s="149">
        <v>0</v>
      </c>
      <c r="X63" s="149">
        <v>0</v>
      </c>
      <c r="Y63" s="149">
        <v>0</v>
      </c>
      <c r="Z63" s="149">
        <v>0</v>
      </c>
      <c r="AA63" s="149">
        <v>0</v>
      </c>
      <c r="AB63" s="149">
        <v>0</v>
      </c>
      <c r="AC63" s="149">
        <v>0</v>
      </c>
      <c r="AD63" s="149">
        <v>0</v>
      </c>
      <c r="AE63" s="149">
        <v>0</v>
      </c>
      <c r="AF63" s="149">
        <v>0</v>
      </c>
      <c r="AG63" s="149">
        <v>0</v>
      </c>
      <c r="AH63" s="149">
        <v>0</v>
      </c>
      <c r="AI63" s="150">
        <v>0</v>
      </c>
      <c r="AJ63" s="149">
        <v>0</v>
      </c>
      <c r="AK63" s="149">
        <v>0</v>
      </c>
      <c r="AL63" s="149">
        <v>0</v>
      </c>
      <c r="AM63" s="149">
        <v>0</v>
      </c>
      <c r="AN63" s="149">
        <v>0</v>
      </c>
      <c r="AO63" s="149">
        <v>0</v>
      </c>
      <c r="AP63" s="149">
        <v>0</v>
      </c>
      <c r="AQ63" s="149">
        <v>0</v>
      </c>
      <c r="AR63" s="149">
        <v>0</v>
      </c>
      <c r="AS63" s="149">
        <v>0</v>
      </c>
      <c r="AT63" s="149">
        <v>0</v>
      </c>
      <c r="AU63" s="150">
        <v>0</v>
      </c>
      <c r="AV63" s="150">
        <f t="shared" si="0"/>
        <v>56671.81</v>
      </c>
      <c r="AW63" s="149"/>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row>
    <row r="64" spans="1:117" s="151" customFormat="1" ht="12.75" hidden="1" outlineLevel="1">
      <c r="A64" s="149" t="s">
        <v>233</v>
      </c>
      <c r="B64" s="150"/>
      <c r="C64" s="150" t="s">
        <v>234</v>
      </c>
      <c r="D64" s="150" t="s">
        <v>235</v>
      </c>
      <c r="E64" s="150">
        <v>276525.34</v>
      </c>
      <c r="F64" s="150">
        <v>0</v>
      </c>
      <c r="G64" s="150"/>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0</v>
      </c>
      <c r="X64" s="149">
        <v>0</v>
      </c>
      <c r="Y64" s="149">
        <v>0</v>
      </c>
      <c r="Z64" s="149">
        <v>0</v>
      </c>
      <c r="AA64" s="149">
        <v>0</v>
      </c>
      <c r="AB64" s="149">
        <v>0</v>
      </c>
      <c r="AC64" s="149">
        <v>0</v>
      </c>
      <c r="AD64" s="149">
        <v>0</v>
      </c>
      <c r="AE64" s="149">
        <v>0</v>
      </c>
      <c r="AF64" s="149">
        <v>0</v>
      </c>
      <c r="AG64" s="149">
        <v>0</v>
      </c>
      <c r="AH64" s="149">
        <v>0</v>
      </c>
      <c r="AI64" s="150">
        <v>0</v>
      </c>
      <c r="AJ64" s="149">
        <v>0</v>
      </c>
      <c r="AK64" s="149">
        <v>0</v>
      </c>
      <c r="AL64" s="149">
        <v>0</v>
      </c>
      <c r="AM64" s="149">
        <v>0</v>
      </c>
      <c r="AN64" s="149">
        <v>0</v>
      </c>
      <c r="AO64" s="149">
        <v>0</v>
      </c>
      <c r="AP64" s="149">
        <v>0</v>
      </c>
      <c r="AQ64" s="149">
        <v>0</v>
      </c>
      <c r="AR64" s="149">
        <v>0</v>
      </c>
      <c r="AS64" s="149">
        <v>0</v>
      </c>
      <c r="AT64" s="149">
        <v>0</v>
      </c>
      <c r="AU64" s="150">
        <v>0</v>
      </c>
      <c r="AV64" s="150">
        <f t="shared" si="0"/>
        <v>276525.34</v>
      </c>
      <c r="AW64" s="149"/>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row>
    <row r="65" spans="1:117" s="151" customFormat="1" ht="12.75" hidden="1" outlineLevel="1">
      <c r="A65" s="149" t="s">
        <v>236</v>
      </c>
      <c r="B65" s="150"/>
      <c r="C65" s="150" t="s">
        <v>237</v>
      </c>
      <c r="D65" s="150" t="s">
        <v>238</v>
      </c>
      <c r="E65" s="150">
        <v>151533.88</v>
      </c>
      <c r="F65" s="150">
        <v>0</v>
      </c>
      <c r="G65" s="150"/>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0</v>
      </c>
      <c r="AC65" s="149">
        <v>0</v>
      </c>
      <c r="AD65" s="149">
        <v>0</v>
      </c>
      <c r="AE65" s="149">
        <v>0</v>
      </c>
      <c r="AF65" s="149">
        <v>0</v>
      </c>
      <c r="AG65" s="149">
        <v>0</v>
      </c>
      <c r="AH65" s="149">
        <v>0</v>
      </c>
      <c r="AI65" s="150">
        <v>0</v>
      </c>
      <c r="AJ65" s="149">
        <v>0</v>
      </c>
      <c r="AK65" s="149">
        <v>0</v>
      </c>
      <c r="AL65" s="149">
        <v>0</v>
      </c>
      <c r="AM65" s="149">
        <v>0</v>
      </c>
      <c r="AN65" s="149">
        <v>0</v>
      </c>
      <c r="AO65" s="149">
        <v>0</v>
      </c>
      <c r="AP65" s="149">
        <v>0</v>
      </c>
      <c r="AQ65" s="149">
        <v>0</v>
      </c>
      <c r="AR65" s="149">
        <v>0</v>
      </c>
      <c r="AS65" s="149">
        <v>0</v>
      </c>
      <c r="AT65" s="149">
        <v>0</v>
      </c>
      <c r="AU65" s="150">
        <v>0</v>
      </c>
      <c r="AV65" s="150">
        <f t="shared" si="0"/>
        <v>151533.88</v>
      </c>
      <c r="AW65" s="149"/>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row>
    <row r="66" spans="1:117" s="151" customFormat="1" ht="12.75" hidden="1" outlineLevel="1">
      <c r="A66" s="149" t="s">
        <v>239</v>
      </c>
      <c r="B66" s="150"/>
      <c r="C66" s="150" t="s">
        <v>240</v>
      </c>
      <c r="D66" s="150" t="s">
        <v>241</v>
      </c>
      <c r="E66" s="150">
        <v>2135607.28</v>
      </c>
      <c r="F66" s="150">
        <v>0</v>
      </c>
      <c r="G66" s="150"/>
      <c r="H66" s="149">
        <v>0</v>
      </c>
      <c r="I66" s="149">
        <v>0</v>
      </c>
      <c r="J66" s="149">
        <v>0</v>
      </c>
      <c r="K66" s="149">
        <v>0</v>
      </c>
      <c r="L66" s="149">
        <v>0</v>
      </c>
      <c r="M66" s="149">
        <v>0</v>
      </c>
      <c r="N66" s="149">
        <v>0</v>
      </c>
      <c r="O66" s="149">
        <v>0</v>
      </c>
      <c r="P66" s="149">
        <v>0</v>
      </c>
      <c r="Q66" s="149">
        <v>0</v>
      </c>
      <c r="R66" s="149">
        <v>0</v>
      </c>
      <c r="S66" s="149">
        <v>0</v>
      </c>
      <c r="T66" s="149">
        <v>0</v>
      </c>
      <c r="U66" s="149">
        <v>0</v>
      </c>
      <c r="V66" s="149">
        <v>0</v>
      </c>
      <c r="W66" s="149">
        <v>0</v>
      </c>
      <c r="X66" s="149">
        <v>0</v>
      </c>
      <c r="Y66" s="149">
        <v>0</v>
      </c>
      <c r="Z66" s="149">
        <v>0</v>
      </c>
      <c r="AA66" s="149">
        <v>0</v>
      </c>
      <c r="AB66" s="149">
        <v>0</v>
      </c>
      <c r="AC66" s="149">
        <v>0</v>
      </c>
      <c r="AD66" s="149">
        <v>0</v>
      </c>
      <c r="AE66" s="149">
        <v>0</v>
      </c>
      <c r="AF66" s="149">
        <v>0</v>
      </c>
      <c r="AG66" s="149">
        <v>0</v>
      </c>
      <c r="AH66" s="149">
        <v>0</v>
      </c>
      <c r="AI66" s="150">
        <v>0</v>
      </c>
      <c r="AJ66" s="149">
        <v>0</v>
      </c>
      <c r="AK66" s="149">
        <v>0</v>
      </c>
      <c r="AL66" s="149">
        <v>0</v>
      </c>
      <c r="AM66" s="149">
        <v>0</v>
      </c>
      <c r="AN66" s="149">
        <v>0</v>
      </c>
      <c r="AO66" s="149">
        <v>0</v>
      </c>
      <c r="AP66" s="149">
        <v>0</v>
      </c>
      <c r="AQ66" s="149">
        <v>0</v>
      </c>
      <c r="AR66" s="149">
        <v>0</v>
      </c>
      <c r="AS66" s="149">
        <v>0</v>
      </c>
      <c r="AT66" s="149">
        <v>0</v>
      </c>
      <c r="AU66" s="150">
        <v>0</v>
      </c>
      <c r="AV66" s="150">
        <f t="shared" si="0"/>
        <v>2135607.28</v>
      </c>
      <c r="AW66" s="149"/>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row>
    <row r="67" spans="1:117" s="151" customFormat="1" ht="12.75" hidden="1" outlineLevel="1">
      <c r="A67" s="149" t="s">
        <v>1630</v>
      </c>
      <c r="B67" s="150"/>
      <c r="C67" s="150" t="s">
        <v>1631</v>
      </c>
      <c r="D67" s="150" t="s">
        <v>1632</v>
      </c>
      <c r="E67" s="150">
        <v>2308536</v>
      </c>
      <c r="F67" s="150">
        <v>0</v>
      </c>
      <c r="G67" s="150"/>
      <c r="H67" s="149">
        <v>0</v>
      </c>
      <c r="I67" s="149">
        <v>0</v>
      </c>
      <c r="J67" s="149">
        <v>0</v>
      </c>
      <c r="K67" s="149">
        <v>0</v>
      </c>
      <c r="L67" s="149">
        <v>0</v>
      </c>
      <c r="M67" s="149">
        <v>0</v>
      </c>
      <c r="N67" s="149">
        <v>0</v>
      </c>
      <c r="O67" s="149">
        <v>0</v>
      </c>
      <c r="P67" s="149">
        <v>0</v>
      </c>
      <c r="Q67" s="149">
        <v>0</v>
      </c>
      <c r="R67" s="149">
        <v>0</v>
      </c>
      <c r="S67" s="149">
        <v>0</v>
      </c>
      <c r="T67" s="149">
        <v>0</v>
      </c>
      <c r="U67" s="149">
        <v>0</v>
      </c>
      <c r="V67" s="149">
        <v>0</v>
      </c>
      <c r="W67" s="149">
        <v>0</v>
      </c>
      <c r="X67" s="149">
        <v>0</v>
      </c>
      <c r="Y67" s="149">
        <v>0</v>
      </c>
      <c r="Z67" s="149">
        <v>0</v>
      </c>
      <c r="AA67" s="149">
        <v>0</v>
      </c>
      <c r="AB67" s="149">
        <v>0</v>
      </c>
      <c r="AC67" s="149">
        <v>0</v>
      </c>
      <c r="AD67" s="149">
        <v>0</v>
      </c>
      <c r="AE67" s="149">
        <v>0</v>
      </c>
      <c r="AF67" s="149">
        <v>0</v>
      </c>
      <c r="AG67" s="149">
        <v>0</v>
      </c>
      <c r="AH67" s="149">
        <v>0</v>
      </c>
      <c r="AI67" s="150">
        <v>0</v>
      </c>
      <c r="AJ67" s="149">
        <v>0</v>
      </c>
      <c r="AK67" s="149">
        <v>0</v>
      </c>
      <c r="AL67" s="149">
        <v>0</v>
      </c>
      <c r="AM67" s="149">
        <v>0</v>
      </c>
      <c r="AN67" s="149">
        <v>0</v>
      </c>
      <c r="AO67" s="149">
        <v>0</v>
      </c>
      <c r="AP67" s="149">
        <v>0</v>
      </c>
      <c r="AQ67" s="149">
        <v>0</v>
      </c>
      <c r="AR67" s="149">
        <v>0</v>
      </c>
      <c r="AS67" s="149">
        <v>0</v>
      </c>
      <c r="AT67" s="149">
        <v>0</v>
      </c>
      <c r="AU67" s="150">
        <v>0</v>
      </c>
      <c r="AV67" s="150">
        <f t="shared" si="0"/>
        <v>2308536</v>
      </c>
      <c r="AW67" s="149"/>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row>
    <row r="68" spans="1:117" s="151" customFormat="1" ht="12.75" hidden="1" outlineLevel="1">
      <c r="A68" s="149" t="s">
        <v>1633</v>
      </c>
      <c r="B68" s="150"/>
      <c r="C68" s="150" t="s">
        <v>1634</v>
      </c>
      <c r="D68" s="150" t="s">
        <v>1635</v>
      </c>
      <c r="E68" s="150">
        <v>555358.55</v>
      </c>
      <c r="F68" s="150">
        <v>0</v>
      </c>
      <c r="G68" s="150"/>
      <c r="H68" s="149">
        <v>0</v>
      </c>
      <c r="I68" s="149">
        <v>0</v>
      </c>
      <c r="J68" s="149">
        <v>0</v>
      </c>
      <c r="K68" s="149">
        <v>0</v>
      </c>
      <c r="L68" s="149">
        <v>0</v>
      </c>
      <c r="M68" s="149">
        <v>0</v>
      </c>
      <c r="N68" s="149">
        <v>0</v>
      </c>
      <c r="O68" s="149">
        <v>0</v>
      </c>
      <c r="P68" s="149">
        <v>0</v>
      </c>
      <c r="Q68" s="149">
        <v>0</v>
      </c>
      <c r="R68" s="149">
        <v>0</v>
      </c>
      <c r="S68" s="149">
        <v>0</v>
      </c>
      <c r="T68" s="149">
        <v>0</v>
      </c>
      <c r="U68" s="149">
        <v>0</v>
      </c>
      <c r="V68" s="149">
        <v>0</v>
      </c>
      <c r="W68" s="149">
        <v>0</v>
      </c>
      <c r="X68" s="149">
        <v>0</v>
      </c>
      <c r="Y68" s="149">
        <v>0</v>
      </c>
      <c r="Z68" s="149">
        <v>0</v>
      </c>
      <c r="AA68" s="149">
        <v>0</v>
      </c>
      <c r="AB68" s="149">
        <v>0</v>
      </c>
      <c r="AC68" s="149">
        <v>0</v>
      </c>
      <c r="AD68" s="149">
        <v>0</v>
      </c>
      <c r="AE68" s="149">
        <v>0</v>
      </c>
      <c r="AF68" s="149">
        <v>0</v>
      </c>
      <c r="AG68" s="149">
        <v>0</v>
      </c>
      <c r="AH68" s="149">
        <v>0</v>
      </c>
      <c r="AI68" s="150">
        <v>0</v>
      </c>
      <c r="AJ68" s="149">
        <v>0</v>
      </c>
      <c r="AK68" s="149">
        <v>0</v>
      </c>
      <c r="AL68" s="149">
        <v>0</v>
      </c>
      <c r="AM68" s="149">
        <v>0</v>
      </c>
      <c r="AN68" s="149">
        <v>0</v>
      </c>
      <c r="AO68" s="149">
        <v>0</v>
      </c>
      <c r="AP68" s="149">
        <v>0</v>
      </c>
      <c r="AQ68" s="149">
        <v>0</v>
      </c>
      <c r="AR68" s="149">
        <v>0</v>
      </c>
      <c r="AS68" s="149">
        <v>0</v>
      </c>
      <c r="AT68" s="149">
        <v>0</v>
      </c>
      <c r="AU68" s="150">
        <v>0</v>
      </c>
      <c r="AV68" s="150">
        <f t="shared" si="0"/>
        <v>555358.55</v>
      </c>
      <c r="AW68" s="149"/>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row>
    <row r="69" spans="1:117" s="151" customFormat="1" ht="12.75" hidden="1" outlineLevel="1">
      <c r="A69" s="149" t="s">
        <v>242</v>
      </c>
      <c r="B69" s="150"/>
      <c r="C69" s="150" t="s">
        <v>243</v>
      </c>
      <c r="D69" s="150" t="s">
        <v>244</v>
      </c>
      <c r="E69" s="150">
        <v>1966388.84</v>
      </c>
      <c r="F69" s="150">
        <v>0</v>
      </c>
      <c r="G69" s="150"/>
      <c r="H69" s="149">
        <v>0</v>
      </c>
      <c r="I69" s="149">
        <v>0</v>
      </c>
      <c r="J69" s="149">
        <v>0</v>
      </c>
      <c r="K69" s="149">
        <v>0</v>
      </c>
      <c r="L69" s="149">
        <v>0</v>
      </c>
      <c r="M69" s="149">
        <v>0</v>
      </c>
      <c r="N69" s="149">
        <v>0</v>
      </c>
      <c r="O69" s="149">
        <v>0</v>
      </c>
      <c r="P69" s="149">
        <v>0</v>
      </c>
      <c r="Q69" s="149">
        <v>0</v>
      </c>
      <c r="R69" s="149">
        <v>0</v>
      </c>
      <c r="S69" s="149">
        <v>0</v>
      </c>
      <c r="T69" s="149">
        <v>0</v>
      </c>
      <c r="U69" s="149">
        <v>0</v>
      </c>
      <c r="V69" s="149">
        <v>0</v>
      </c>
      <c r="W69" s="149">
        <v>0</v>
      </c>
      <c r="X69" s="149">
        <v>0</v>
      </c>
      <c r="Y69" s="149">
        <v>0</v>
      </c>
      <c r="Z69" s="149">
        <v>0</v>
      </c>
      <c r="AA69" s="149">
        <v>0</v>
      </c>
      <c r="AB69" s="149">
        <v>0</v>
      </c>
      <c r="AC69" s="149">
        <v>0</v>
      </c>
      <c r="AD69" s="149">
        <v>0</v>
      </c>
      <c r="AE69" s="149">
        <v>0</v>
      </c>
      <c r="AF69" s="149">
        <v>0</v>
      </c>
      <c r="AG69" s="149">
        <v>0</v>
      </c>
      <c r="AH69" s="149">
        <v>0</v>
      </c>
      <c r="AI69" s="150">
        <v>0</v>
      </c>
      <c r="AJ69" s="149">
        <v>0</v>
      </c>
      <c r="AK69" s="149">
        <v>0</v>
      </c>
      <c r="AL69" s="149">
        <v>0</v>
      </c>
      <c r="AM69" s="149">
        <v>0</v>
      </c>
      <c r="AN69" s="149">
        <v>0</v>
      </c>
      <c r="AO69" s="149">
        <v>0</v>
      </c>
      <c r="AP69" s="149">
        <v>0</v>
      </c>
      <c r="AQ69" s="149">
        <v>0</v>
      </c>
      <c r="AR69" s="149">
        <v>0</v>
      </c>
      <c r="AS69" s="149">
        <v>0</v>
      </c>
      <c r="AT69" s="149">
        <v>0</v>
      </c>
      <c r="AU69" s="150">
        <v>0</v>
      </c>
      <c r="AV69" s="150">
        <f t="shared" si="0"/>
        <v>1966388.84</v>
      </c>
      <c r="AW69" s="149"/>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row>
    <row r="70" spans="1:117" s="151" customFormat="1" ht="12.75" hidden="1" outlineLevel="1">
      <c r="A70" s="149" t="s">
        <v>1636</v>
      </c>
      <c r="B70" s="150"/>
      <c r="C70" s="150" t="s">
        <v>1637</v>
      </c>
      <c r="D70" s="150" t="s">
        <v>1638</v>
      </c>
      <c r="E70" s="150">
        <v>2126611.16</v>
      </c>
      <c r="F70" s="150">
        <v>0</v>
      </c>
      <c r="G70" s="150"/>
      <c r="H70" s="149">
        <v>0</v>
      </c>
      <c r="I70" s="149">
        <v>0</v>
      </c>
      <c r="J70" s="149">
        <v>0</v>
      </c>
      <c r="K70" s="149">
        <v>0</v>
      </c>
      <c r="L70" s="149">
        <v>0</v>
      </c>
      <c r="M70" s="149">
        <v>0</v>
      </c>
      <c r="N70" s="149">
        <v>0</v>
      </c>
      <c r="O70" s="149">
        <v>0</v>
      </c>
      <c r="P70" s="149">
        <v>0</v>
      </c>
      <c r="Q70" s="149">
        <v>0</v>
      </c>
      <c r="R70" s="149">
        <v>0</v>
      </c>
      <c r="S70" s="149">
        <v>0</v>
      </c>
      <c r="T70" s="149">
        <v>0</v>
      </c>
      <c r="U70" s="149">
        <v>0</v>
      </c>
      <c r="V70" s="149">
        <v>0</v>
      </c>
      <c r="W70" s="149">
        <v>0</v>
      </c>
      <c r="X70" s="149">
        <v>0</v>
      </c>
      <c r="Y70" s="149">
        <v>0</v>
      </c>
      <c r="Z70" s="149">
        <v>0</v>
      </c>
      <c r="AA70" s="149">
        <v>0</v>
      </c>
      <c r="AB70" s="149">
        <v>0</v>
      </c>
      <c r="AC70" s="149">
        <v>0</v>
      </c>
      <c r="AD70" s="149">
        <v>0</v>
      </c>
      <c r="AE70" s="149">
        <v>0</v>
      </c>
      <c r="AF70" s="149">
        <v>0</v>
      </c>
      <c r="AG70" s="149">
        <v>0</v>
      </c>
      <c r="AH70" s="149">
        <v>0</v>
      </c>
      <c r="AI70" s="150">
        <v>0</v>
      </c>
      <c r="AJ70" s="149">
        <v>0</v>
      </c>
      <c r="AK70" s="149">
        <v>0</v>
      </c>
      <c r="AL70" s="149">
        <v>0</v>
      </c>
      <c r="AM70" s="149">
        <v>0</v>
      </c>
      <c r="AN70" s="149">
        <v>0</v>
      </c>
      <c r="AO70" s="149">
        <v>0</v>
      </c>
      <c r="AP70" s="149">
        <v>0</v>
      </c>
      <c r="AQ70" s="149">
        <v>0</v>
      </c>
      <c r="AR70" s="149">
        <v>0</v>
      </c>
      <c r="AS70" s="149">
        <v>0</v>
      </c>
      <c r="AT70" s="149">
        <v>0</v>
      </c>
      <c r="AU70" s="150">
        <v>0</v>
      </c>
      <c r="AV70" s="150">
        <f t="shared" si="0"/>
        <v>2126611.16</v>
      </c>
      <c r="AW70" s="149"/>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row>
    <row r="71" spans="1:117" s="151" customFormat="1" ht="12.75" hidden="1" outlineLevel="1">
      <c r="A71" s="149" t="s">
        <v>245</v>
      </c>
      <c r="B71" s="150"/>
      <c r="C71" s="150" t="s">
        <v>246</v>
      </c>
      <c r="D71" s="150" t="s">
        <v>247</v>
      </c>
      <c r="E71" s="150">
        <v>536926.43</v>
      </c>
      <c r="F71" s="150">
        <v>0</v>
      </c>
      <c r="G71" s="150"/>
      <c r="H71" s="149">
        <v>0</v>
      </c>
      <c r="I71" s="149">
        <v>0</v>
      </c>
      <c r="J71" s="149">
        <v>0</v>
      </c>
      <c r="K71" s="149">
        <v>0</v>
      </c>
      <c r="L71" s="149">
        <v>0</v>
      </c>
      <c r="M71" s="149">
        <v>0</v>
      </c>
      <c r="N71" s="149">
        <v>0</v>
      </c>
      <c r="O71" s="149">
        <v>0</v>
      </c>
      <c r="P71" s="149">
        <v>0</v>
      </c>
      <c r="Q71" s="149">
        <v>0</v>
      </c>
      <c r="R71" s="149">
        <v>0</v>
      </c>
      <c r="S71" s="149">
        <v>0</v>
      </c>
      <c r="T71" s="149">
        <v>0</v>
      </c>
      <c r="U71" s="149">
        <v>0</v>
      </c>
      <c r="V71" s="149">
        <v>0</v>
      </c>
      <c r="W71" s="149">
        <v>0</v>
      </c>
      <c r="X71" s="149">
        <v>0</v>
      </c>
      <c r="Y71" s="149">
        <v>0</v>
      </c>
      <c r="Z71" s="149">
        <v>0</v>
      </c>
      <c r="AA71" s="149">
        <v>0</v>
      </c>
      <c r="AB71" s="149">
        <v>0</v>
      </c>
      <c r="AC71" s="149">
        <v>0</v>
      </c>
      <c r="AD71" s="149">
        <v>0</v>
      </c>
      <c r="AE71" s="149">
        <v>0</v>
      </c>
      <c r="AF71" s="149">
        <v>0</v>
      </c>
      <c r="AG71" s="149">
        <v>0</v>
      </c>
      <c r="AH71" s="149">
        <v>0</v>
      </c>
      <c r="AI71" s="150">
        <v>0</v>
      </c>
      <c r="AJ71" s="149">
        <v>0</v>
      </c>
      <c r="AK71" s="149">
        <v>0</v>
      </c>
      <c r="AL71" s="149">
        <v>0</v>
      </c>
      <c r="AM71" s="149">
        <v>0</v>
      </c>
      <c r="AN71" s="149">
        <v>0</v>
      </c>
      <c r="AO71" s="149">
        <v>0</v>
      </c>
      <c r="AP71" s="149">
        <v>0</v>
      </c>
      <c r="AQ71" s="149">
        <v>0</v>
      </c>
      <c r="AR71" s="149">
        <v>0</v>
      </c>
      <c r="AS71" s="149">
        <v>0</v>
      </c>
      <c r="AT71" s="149">
        <v>0</v>
      </c>
      <c r="AU71" s="150">
        <v>0</v>
      </c>
      <c r="AV71" s="150">
        <f t="shared" si="0"/>
        <v>536926.43</v>
      </c>
      <c r="AW71" s="149"/>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row>
    <row r="72" spans="1:117" s="151" customFormat="1" ht="12.75" hidden="1" outlineLevel="1">
      <c r="A72" s="149" t="s">
        <v>248</v>
      </c>
      <c r="B72" s="150"/>
      <c r="C72" s="150" t="s">
        <v>249</v>
      </c>
      <c r="D72" s="150" t="s">
        <v>250</v>
      </c>
      <c r="E72" s="150">
        <v>10.95</v>
      </c>
      <c r="F72" s="150">
        <v>0</v>
      </c>
      <c r="G72" s="150"/>
      <c r="H72" s="149">
        <v>0</v>
      </c>
      <c r="I72" s="149">
        <v>0</v>
      </c>
      <c r="J72" s="149">
        <v>0</v>
      </c>
      <c r="K72" s="149">
        <v>0</v>
      </c>
      <c r="L72" s="149">
        <v>0</v>
      </c>
      <c r="M72" s="149">
        <v>0</v>
      </c>
      <c r="N72" s="149">
        <v>0</v>
      </c>
      <c r="O72" s="149">
        <v>0</v>
      </c>
      <c r="P72" s="149">
        <v>0</v>
      </c>
      <c r="Q72" s="149">
        <v>0</v>
      </c>
      <c r="R72" s="149">
        <v>0</v>
      </c>
      <c r="S72" s="149">
        <v>0</v>
      </c>
      <c r="T72" s="149">
        <v>0</v>
      </c>
      <c r="U72" s="149">
        <v>0</v>
      </c>
      <c r="V72" s="149">
        <v>0</v>
      </c>
      <c r="W72" s="149">
        <v>0</v>
      </c>
      <c r="X72" s="149">
        <v>0</v>
      </c>
      <c r="Y72" s="149">
        <v>0</v>
      </c>
      <c r="Z72" s="149">
        <v>0</v>
      </c>
      <c r="AA72" s="149">
        <v>0</v>
      </c>
      <c r="AB72" s="149">
        <v>0</v>
      </c>
      <c r="AC72" s="149">
        <v>0</v>
      </c>
      <c r="AD72" s="149">
        <v>0</v>
      </c>
      <c r="AE72" s="149">
        <v>0</v>
      </c>
      <c r="AF72" s="149">
        <v>0</v>
      </c>
      <c r="AG72" s="149">
        <v>0</v>
      </c>
      <c r="AH72" s="149">
        <v>0</v>
      </c>
      <c r="AI72" s="150">
        <v>0</v>
      </c>
      <c r="AJ72" s="149">
        <v>0</v>
      </c>
      <c r="AK72" s="149">
        <v>0</v>
      </c>
      <c r="AL72" s="149">
        <v>0</v>
      </c>
      <c r="AM72" s="149">
        <v>0</v>
      </c>
      <c r="AN72" s="149">
        <v>0</v>
      </c>
      <c r="AO72" s="149">
        <v>0</v>
      </c>
      <c r="AP72" s="149">
        <v>0</v>
      </c>
      <c r="AQ72" s="149">
        <v>0</v>
      </c>
      <c r="AR72" s="149">
        <v>0</v>
      </c>
      <c r="AS72" s="149">
        <v>0</v>
      </c>
      <c r="AT72" s="149">
        <v>0</v>
      </c>
      <c r="AU72" s="150">
        <v>0</v>
      </c>
      <c r="AV72" s="150">
        <f t="shared" si="0"/>
        <v>10.95</v>
      </c>
      <c r="AW72" s="149"/>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row>
    <row r="73" spans="1:117" s="151" customFormat="1" ht="12.75" hidden="1" outlineLevel="1">
      <c r="A73" s="149" t="s">
        <v>251</v>
      </c>
      <c r="B73" s="150"/>
      <c r="C73" s="150" t="s">
        <v>252</v>
      </c>
      <c r="D73" s="150" t="s">
        <v>253</v>
      </c>
      <c r="E73" s="150">
        <v>293</v>
      </c>
      <c r="F73" s="150">
        <v>0</v>
      </c>
      <c r="G73" s="150"/>
      <c r="H73" s="149">
        <v>0</v>
      </c>
      <c r="I73" s="149">
        <v>0</v>
      </c>
      <c r="J73" s="149">
        <v>0</v>
      </c>
      <c r="K73" s="149">
        <v>0</v>
      </c>
      <c r="L73" s="149">
        <v>0</v>
      </c>
      <c r="M73" s="149">
        <v>0</v>
      </c>
      <c r="N73" s="149">
        <v>0</v>
      </c>
      <c r="O73" s="149">
        <v>0</v>
      </c>
      <c r="P73" s="149">
        <v>0</v>
      </c>
      <c r="Q73" s="149">
        <v>0</v>
      </c>
      <c r="R73" s="149">
        <v>0</v>
      </c>
      <c r="S73" s="149">
        <v>0</v>
      </c>
      <c r="T73" s="149">
        <v>0</v>
      </c>
      <c r="U73" s="149">
        <v>0</v>
      </c>
      <c r="V73" s="149">
        <v>0</v>
      </c>
      <c r="W73" s="149">
        <v>0</v>
      </c>
      <c r="X73" s="149">
        <v>0</v>
      </c>
      <c r="Y73" s="149">
        <v>0</v>
      </c>
      <c r="Z73" s="149">
        <v>0</v>
      </c>
      <c r="AA73" s="149">
        <v>0</v>
      </c>
      <c r="AB73" s="149">
        <v>0</v>
      </c>
      <c r="AC73" s="149">
        <v>0</v>
      </c>
      <c r="AD73" s="149">
        <v>0</v>
      </c>
      <c r="AE73" s="149">
        <v>0</v>
      </c>
      <c r="AF73" s="149">
        <v>0</v>
      </c>
      <c r="AG73" s="149">
        <v>0</v>
      </c>
      <c r="AH73" s="149">
        <v>0</v>
      </c>
      <c r="AI73" s="150">
        <v>0</v>
      </c>
      <c r="AJ73" s="149">
        <v>0</v>
      </c>
      <c r="AK73" s="149">
        <v>0</v>
      </c>
      <c r="AL73" s="149">
        <v>0</v>
      </c>
      <c r="AM73" s="149">
        <v>0</v>
      </c>
      <c r="AN73" s="149">
        <v>0</v>
      </c>
      <c r="AO73" s="149">
        <v>0</v>
      </c>
      <c r="AP73" s="149">
        <v>0</v>
      </c>
      <c r="AQ73" s="149">
        <v>0</v>
      </c>
      <c r="AR73" s="149">
        <v>0</v>
      </c>
      <c r="AS73" s="149">
        <v>0</v>
      </c>
      <c r="AT73" s="149">
        <v>0</v>
      </c>
      <c r="AU73" s="150">
        <v>0</v>
      </c>
      <c r="AV73" s="150">
        <f t="shared" si="0"/>
        <v>293</v>
      </c>
      <c r="AW73" s="149"/>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row>
    <row r="74" spans="1:117" s="146" customFormat="1" ht="12.75" customHeight="1" collapsed="1">
      <c r="A74" s="125" t="s">
        <v>1639</v>
      </c>
      <c r="B74" s="125"/>
      <c r="C74" s="124" t="s">
        <v>1640</v>
      </c>
      <c r="D74" s="126"/>
      <c r="E74" s="127">
        <v>352648023.29999995</v>
      </c>
      <c r="F74" s="127">
        <v>25008946.61</v>
      </c>
      <c r="G74" s="127">
        <v>0</v>
      </c>
      <c r="H74" s="172">
        <v>0</v>
      </c>
      <c r="I74" s="172">
        <v>0</v>
      </c>
      <c r="J74" s="172">
        <v>0</v>
      </c>
      <c r="K74" s="172">
        <v>0</v>
      </c>
      <c r="L74" s="172">
        <v>0</v>
      </c>
      <c r="M74" s="172">
        <v>0</v>
      </c>
      <c r="N74" s="172">
        <v>0</v>
      </c>
      <c r="O74" s="172">
        <v>0</v>
      </c>
      <c r="P74" s="172">
        <v>0</v>
      </c>
      <c r="Q74" s="172">
        <v>0</v>
      </c>
      <c r="R74" s="172">
        <v>0</v>
      </c>
      <c r="S74" s="172">
        <v>0</v>
      </c>
      <c r="T74" s="172">
        <v>0</v>
      </c>
      <c r="U74" s="172">
        <v>0</v>
      </c>
      <c r="V74" s="172">
        <v>0</v>
      </c>
      <c r="W74" s="172">
        <v>0</v>
      </c>
      <c r="X74" s="172">
        <v>0</v>
      </c>
      <c r="Y74" s="172">
        <v>0</v>
      </c>
      <c r="Z74" s="172">
        <v>0</v>
      </c>
      <c r="AA74" s="172">
        <v>0</v>
      </c>
      <c r="AB74" s="172">
        <v>0</v>
      </c>
      <c r="AC74" s="172">
        <v>0</v>
      </c>
      <c r="AD74" s="172">
        <v>0</v>
      </c>
      <c r="AE74" s="172">
        <v>0</v>
      </c>
      <c r="AF74" s="172">
        <v>0</v>
      </c>
      <c r="AG74" s="172">
        <v>1250</v>
      </c>
      <c r="AH74" s="172">
        <v>0</v>
      </c>
      <c r="AI74" s="127">
        <v>1250</v>
      </c>
      <c r="AJ74" s="172">
        <v>0</v>
      </c>
      <c r="AK74" s="172">
        <v>0</v>
      </c>
      <c r="AL74" s="172">
        <v>0</v>
      </c>
      <c r="AM74" s="172">
        <v>0</v>
      </c>
      <c r="AN74" s="172">
        <v>0</v>
      </c>
      <c r="AO74" s="172">
        <v>0</v>
      </c>
      <c r="AP74" s="172">
        <v>0</v>
      </c>
      <c r="AQ74" s="172">
        <v>0</v>
      </c>
      <c r="AR74" s="172">
        <v>0</v>
      </c>
      <c r="AS74" s="172">
        <v>0</v>
      </c>
      <c r="AT74" s="172">
        <v>0</v>
      </c>
      <c r="AU74" s="127">
        <v>0</v>
      </c>
      <c r="AV74" s="127">
        <f>E74+F74+G74+AI74+AU74</f>
        <v>377658219.90999997</v>
      </c>
      <c r="AW74" s="124"/>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row>
    <row r="75" spans="1:117" s="151" customFormat="1" ht="12.75" hidden="1" outlineLevel="1">
      <c r="A75" s="149" t="s">
        <v>1641</v>
      </c>
      <c r="B75" s="150"/>
      <c r="C75" s="150" t="s">
        <v>1642</v>
      </c>
      <c r="D75" s="150" t="s">
        <v>1643</v>
      </c>
      <c r="E75" s="150">
        <v>2729751.62</v>
      </c>
      <c r="F75" s="150">
        <v>71014.9</v>
      </c>
      <c r="G75" s="150"/>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50">
        <v>0</v>
      </c>
      <c r="AJ75" s="149">
        <v>0</v>
      </c>
      <c r="AK75" s="149">
        <v>0</v>
      </c>
      <c r="AL75" s="149">
        <v>0</v>
      </c>
      <c r="AM75" s="149">
        <v>0</v>
      </c>
      <c r="AN75" s="149">
        <v>0</v>
      </c>
      <c r="AO75" s="149">
        <v>0</v>
      </c>
      <c r="AP75" s="149">
        <v>0</v>
      </c>
      <c r="AQ75" s="149">
        <v>0</v>
      </c>
      <c r="AR75" s="149">
        <v>0</v>
      </c>
      <c r="AS75" s="149">
        <v>0</v>
      </c>
      <c r="AT75" s="149">
        <v>0</v>
      </c>
      <c r="AU75" s="150">
        <v>0</v>
      </c>
      <c r="AV75" s="150">
        <f aca="true" t="shared" si="1" ref="AV75:AV86">E75+F75+G75+AI75+AU75</f>
        <v>2800766.52</v>
      </c>
      <c r="AW75" s="149"/>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row>
    <row r="76" spans="1:117" s="151" customFormat="1" ht="12.75" hidden="1" outlineLevel="1">
      <c r="A76" s="149" t="s">
        <v>1644</v>
      </c>
      <c r="B76" s="150"/>
      <c r="C76" s="150" t="s">
        <v>1645</v>
      </c>
      <c r="D76" s="150" t="s">
        <v>1646</v>
      </c>
      <c r="E76" s="150">
        <v>20644341.95</v>
      </c>
      <c r="F76" s="150">
        <v>9712.08</v>
      </c>
      <c r="G76" s="150"/>
      <c r="H76" s="149">
        <v>0</v>
      </c>
      <c r="I76" s="149">
        <v>0</v>
      </c>
      <c r="J76" s="149">
        <v>0</v>
      </c>
      <c r="K76" s="149">
        <v>0</v>
      </c>
      <c r="L76" s="149">
        <v>0</v>
      </c>
      <c r="M76" s="149">
        <v>0</v>
      </c>
      <c r="N76" s="149">
        <v>0</v>
      </c>
      <c r="O76" s="149">
        <v>0</v>
      </c>
      <c r="P76" s="149">
        <v>0</v>
      </c>
      <c r="Q76" s="149">
        <v>0</v>
      </c>
      <c r="R76" s="149">
        <v>0</v>
      </c>
      <c r="S76" s="149">
        <v>0</v>
      </c>
      <c r="T76" s="149">
        <v>0</v>
      </c>
      <c r="U76" s="149">
        <v>0</v>
      </c>
      <c r="V76" s="149">
        <v>0</v>
      </c>
      <c r="W76" s="149">
        <v>0</v>
      </c>
      <c r="X76" s="149">
        <v>0</v>
      </c>
      <c r="Y76" s="149">
        <v>0</v>
      </c>
      <c r="Z76" s="149">
        <v>0</v>
      </c>
      <c r="AA76" s="149">
        <v>0</v>
      </c>
      <c r="AB76" s="149">
        <v>0</v>
      </c>
      <c r="AC76" s="149">
        <v>0</v>
      </c>
      <c r="AD76" s="149">
        <v>0</v>
      </c>
      <c r="AE76" s="149">
        <v>0</v>
      </c>
      <c r="AF76" s="149">
        <v>0</v>
      </c>
      <c r="AG76" s="149">
        <v>0</v>
      </c>
      <c r="AH76" s="149">
        <v>0</v>
      </c>
      <c r="AI76" s="150">
        <v>0</v>
      </c>
      <c r="AJ76" s="149">
        <v>0</v>
      </c>
      <c r="AK76" s="149">
        <v>0</v>
      </c>
      <c r="AL76" s="149">
        <v>0</v>
      </c>
      <c r="AM76" s="149">
        <v>0</v>
      </c>
      <c r="AN76" s="149">
        <v>0</v>
      </c>
      <c r="AO76" s="149">
        <v>0</v>
      </c>
      <c r="AP76" s="149">
        <v>0</v>
      </c>
      <c r="AQ76" s="149">
        <v>0</v>
      </c>
      <c r="AR76" s="149">
        <v>0</v>
      </c>
      <c r="AS76" s="149">
        <v>0</v>
      </c>
      <c r="AT76" s="149">
        <v>0</v>
      </c>
      <c r="AU76" s="150">
        <v>0</v>
      </c>
      <c r="AV76" s="150">
        <f t="shared" si="1"/>
        <v>20654054.029999997</v>
      </c>
      <c r="AW76" s="149"/>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row>
    <row r="77" spans="1:117" s="151" customFormat="1" ht="12.75" hidden="1" outlineLevel="1">
      <c r="A77" s="149" t="s">
        <v>1647</v>
      </c>
      <c r="B77" s="150"/>
      <c r="C77" s="150" t="s">
        <v>1648</v>
      </c>
      <c r="D77" s="150" t="s">
        <v>1649</v>
      </c>
      <c r="E77" s="150">
        <v>12197305.05</v>
      </c>
      <c r="F77" s="150">
        <v>0</v>
      </c>
      <c r="G77" s="150"/>
      <c r="H77" s="149">
        <v>0</v>
      </c>
      <c r="I77" s="149">
        <v>0</v>
      </c>
      <c r="J77" s="149">
        <v>0</v>
      </c>
      <c r="K77" s="149">
        <v>0</v>
      </c>
      <c r="L77" s="149">
        <v>0</v>
      </c>
      <c r="M77" s="149">
        <v>0</v>
      </c>
      <c r="N77" s="149">
        <v>0</v>
      </c>
      <c r="O77" s="149">
        <v>0</v>
      </c>
      <c r="P77" s="149">
        <v>0</v>
      </c>
      <c r="Q77" s="149">
        <v>0</v>
      </c>
      <c r="R77" s="149">
        <v>0</v>
      </c>
      <c r="S77" s="149">
        <v>0</v>
      </c>
      <c r="T77" s="149">
        <v>0</v>
      </c>
      <c r="U77" s="149">
        <v>0</v>
      </c>
      <c r="V77" s="149">
        <v>0</v>
      </c>
      <c r="W77" s="149">
        <v>0</v>
      </c>
      <c r="X77" s="149">
        <v>0</v>
      </c>
      <c r="Y77" s="149">
        <v>0</v>
      </c>
      <c r="Z77" s="149">
        <v>0</v>
      </c>
      <c r="AA77" s="149">
        <v>0</v>
      </c>
      <c r="AB77" s="149">
        <v>0</v>
      </c>
      <c r="AC77" s="149">
        <v>0</v>
      </c>
      <c r="AD77" s="149">
        <v>0</v>
      </c>
      <c r="AE77" s="149">
        <v>0</v>
      </c>
      <c r="AF77" s="149">
        <v>0</v>
      </c>
      <c r="AG77" s="149">
        <v>0</v>
      </c>
      <c r="AH77" s="149">
        <v>0</v>
      </c>
      <c r="AI77" s="150">
        <v>0</v>
      </c>
      <c r="AJ77" s="149">
        <v>0</v>
      </c>
      <c r="AK77" s="149">
        <v>0</v>
      </c>
      <c r="AL77" s="149">
        <v>0</v>
      </c>
      <c r="AM77" s="149">
        <v>0</v>
      </c>
      <c r="AN77" s="149">
        <v>0</v>
      </c>
      <c r="AO77" s="149">
        <v>0</v>
      </c>
      <c r="AP77" s="149">
        <v>0</v>
      </c>
      <c r="AQ77" s="149">
        <v>0</v>
      </c>
      <c r="AR77" s="149">
        <v>0</v>
      </c>
      <c r="AS77" s="149">
        <v>0</v>
      </c>
      <c r="AT77" s="149">
        <v>0</v>
      </c>
      <c r="AU77" s="150">
        <v>0</v>
      </c>
      <c r="AV77" s="150">
        <f t="shared" si="1"/>
        <v>12197305.05</v>
      </c>
      <c r="AW77" s="149"/>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row>
    <row r="78" spans="1:117" s="151" customFormat="1" ht="12.75" hidden="1" outlineLevel="1">
      <c r="A78" s="149" t="s">
        <v>1650</v>
      </c>
      <c r="B78" s="150"/>
      <c r="C78" s="150" t="s">
        <v>1651</v>
      </c>
      <c r="D78" s="150" t="s">
        <v>1652</v>
      </c>
      <c r="E78" s="150">
        <v>3806194.12</v>
      </c>
      <c r="F78" s="150">
        <v>62767.36</v>
      </c>
      <c r="G78" s="150"/>
      <c r="H78" s="149">
        <v>0</v>
      </c>
      <c r="I78" s="149">
        <v>0</v>
      </c>
      <c r="J78" s="149">
        <v>0</v>
      </c>
      <c r="K78" s="149">
        <v>0</v>
      </c>
      <c r="L78" s="149">
        <v>0</v>
      </c>
      <c r="M78" s="149">
        <v>0</v>
      </c>
      <c r="N78" s="149">
        <v>0</v>
      </c>
      <c r="O78" s="149">
        <v>0</v>
      </c>
      <c r="P78" s="149">
        <v>0</v>
      </c>
      <c r="Q78" s="149">
        <v>0</v>
      </c>
      <c r="R78" s="149">
        <v>0</v>
      </c>
      <c r="S78" s="149">
        <v>0</v>
      </c>
      <c r="T78" s="149">
        <v>0</v>
      </c>
      <c r="U78" s="149">
        <v>0</v>
      </c>
      <c r="V78" s="149">
        <v>0</v>
      </c>
      <c r="W78" s="149">
        <v>0</v>
      </c>
      <c r="X78" s="149">
        <v>0</v>
      </c>
      <c r="Y78" s="149">
        <v>0</v>
      </c>
      <c r="Z78" s="149">
        <v>0</v>
      </c>
      <c r="AA78" s="149">
        <v>0</v>
      </c>
      <c r="AB78" s="149">
        <v>0</v>
      </c>
      <c r="AC78" s="149">
        <v>0</v>
      </c>
      <c r="AD78" s="149">
        <v>0</v>
      </c>
      <c r="AE78" s="149">
        <v>0</v>
      </c>
      <c r="AF78" s="149">
        <v>0</v>
      </c>
      <c r="AG78" s="149">
        <v>0</v>
      </c>
      <c r="AH78" s="149">
        <v>0</v>
      </c>
      <c r="AI78" s="150">
        <v>0</v>
      </c>
      <c r="AJ78" s="149">
        <v>0</v>
      </c>
      <c r="AK78" s="149">
        <v>0</v>
      </c>
      <c r="AL78" s="149">
        <v>0</v>
      </c>
      <c r="AM78" s="149">
        <v>0</v>
      </c>
      <c r="AN78" s="149">
        <v>0</v>
      </c>
      <c r="AO78" s="149">
        <v>0</v>
      </c>
      <c r="AP78" s="149">
        <v>0</v>
      </c>
      <c r="AQ78" s="149">
        <v>0</v>
      </c>
      <c r="AR78" s="149">
        <v>0</v>
      </c>
      <c r="AS78" s="149">
        <v>0</v>
      </c>
      <c r="AT78" s="149">
        <v>0</v>
      </c>
      <c r="AU78" s="150">
        <v>0</v>
      </c>
      <c r="AV78" s="150">
        <f t="shared" si="1"/>
        <v>3868961.48</v>
      </c>
      <c r="AW78" s="149"/>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row>
    <row r="79" spans="1:117" s="151" customFormat="1" ht="12.75" hidden="1" outlineLevel="1">
      <c r="A79" s="149" t="s">
        <v>1653</v>
      </c>
      <c r="B79" s="150"/>
      <c r="C79" s="150" t="s">
        <v>1654</v>
      </c>
      <c r="D79" s="150" t="s">
        <v>1655</v>
      </c>
      <c r="E79" s="150">
        <v>24088739.13</v>
      </c>
      <c r="F79" s="150">
        <v>4454.5</v>
      </c>
      <c r="G79" s="150"/>
      <c r="H79" s="149">
        <v>0</v>
      </c>
      <c r="I79" s="149">
        <v>0</v>
      </c>
      <c r="J79" s="149">
        <v>0</v>
      </c>
      <c r="K79" s="149">
        <v>0</v>
      </c>
      <c r="L79" s="149">
        <v>0</v>
      </c>
      <c r="M79" s="149">
        <v>0</v>
      </c>
      <c r="N79" s="149">
        <v>0</v>
      </c>
      <c r="O79" s="149">
        <v>0</v>
      </c>
      <c r="P79" s="149">
        <v>0</v>
      </c>
      <c r="Q79" s="149">
        <v>0</v>
      </c>
      <c r="R79" s="149">
        <v>0</v>
      </c>
      <c r="S79" s="149">
        <v>0</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50">
        <v>0</v>
      </c>
      <c r="AJ79" s="149">
        <v>0</v>
      </c>
      <c r="AK79" s="149">
        <v>0</v>
      </c>
      <c r="AL79" s="149">
        <v>0</v>
      </c>
      <c r="AM79" s="149">
        <v>0</v>
      </c>
      <c r="AN79" s="149">
        <v>0</v>
      </c>
      <c r="AO79" s="149">
        <v>0</v>
      </c>
      <c r="AP79" s="149">
        <v>0</v>
      </c>
      <c r="AQ79" s="149">
        <v>0</v>
      </c>
      <c r="AR79" s="149">
        <v>0</v>
      </c>
      <c r="AS79" s="149">
        <v>0</v>
      </c>
      <c r="AT79" s="149">
        <v>0</v>
      </c>
      <c r="AU79" s="150">
        <v>0</v>
      </c>
      <c r="AV79" s="150">
        <f t="shared" si="1"/>
        <v>24093193.63</v>
      </c>
      <c r="AW79" s="149"/>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row>
    <row r="80" spans="1:117" s="151" customFormat="1" ht="12.75" hidden="1" outlineLevel="1">
      <c r="A80" s="149" t="s">
        <v>1656</v>
      </c>
      <c r="B80" s="150"/>
      <c r="C80" s="150" t="s">
        <v>1657</v>
      </c>
      <c r="D80" s="150" t="s">
        <v>1658</v>
      </c>
      <c r="E80" s="150">
        <v>1628186.48</v>
      </c>
      <c r="F80" s="150">
        <v>2261.5</v>
      </c>
      <c r="G80" s="150"/>
      <c r="H80" s="149">
        <v>0</v>
      </c>
      <c r="I80" s="149">
        <v>0</v>
      </c>
      <c r="J80" s="149">
        <v>0</v>
      </c>
      <c r="K80" s="149">
        <v>0</v>
      </c>
      <c r="L80" s="149">
        <v>0</v>
      </c>
      <c r="M80" s="149">
        <v>0</v>
      </c>
      <c r="N80" s="149">
        <v>0</v>
      </c>
      <c r="O80" s="149">
        <v>0</v>
      </c>
      <c r="P80" s="149">
        <v>0</v>
      </c>
      <c r="Q80" s="149">
        <v>0</v>
      </c>
      <c r="R80" s="149">
        <v>0</v>
      </c>
      <c r="S80" s="149">
        <v>0</v>
      </c>
      <c r="T80" s="149">
        <v>0</v>
      </c>
      <c r="U80" s="149">
        <v>0</v>
      </c>
      <c r="V80" s="149">
        <v>0</v>
      </c>
      <c r="W80" s="149">
        <v>0</v>
      </c>
      <c r="X80" s="149">
        <v>0</v>
      </c>
      <c r="Y80" s="149">
        <v>0</v>
      </c>
      <c r="Z80" s="149">
        <v>0</v>
      </c>
      <c r="AA80" s="149">
        <v>0</v>
      </c>
      <c r="AB80" s="149">
        <v>0</v>
      </c>
      <c r="AC80" s="149">
        <v>0</v>
      </c>
      <c r="AD80" s="149">
        <v>0</v>
      </c>
      <c r="AE80" s="149">
        <v>0</v>
      </c>
      <c r="AF80" s="149">
        <v>0</v>
      </c>
      <c r="AG80" s="149">
        <v>0</v>
      </c>
      <c r="AH80" s="149">
        <v>0</v>
      </c>
      <c r="AI80" s="150">
        <v>0</v>
      </c>
      <c r="AJ80" s="149">
        <v>0</v>
      </c>
      <c r="AK80" s="149">
        <v>0</v>
      </c>
      <c r="AL80" s="149">
        <v>0</v>
      </c>
      <c r="AM80" s="149">
        <v>0</v>
      </c>
      <c r="AN80" s="149">
        <v>0</v>
      </c>
      <c r="AO80" s="149">
        <v>0</v>
      </c>
      <c r="AP80" s="149">
        <v>0</v>
      </c>
      <c r="AQ80" s="149">
        <v>0</v>
      </c>
      <c r="AR80" s="149">
        <v>0</v>
      </c>
      <c r="AS80" s="149">
        <v>0</v>
      </c>
      <c r="AT80" s="149">
        <v>0</v>
      </c>
      <c r="AU80" s="150">
        <v>0</v>
      </c>
      <c r="AV80" s="150">
        <f t="shared" si="1"/>
        <v>1630447.98</v>
      </c>
      <c r="AW80" s="149"/>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row>
    <row r="81" spans="1:117" s="151" customFormat="1" ht="12.75" hidden="1" outlineLevel="1">
      <c r="A81" s="149" t="s">
        <v>1659</v>
      </c>
      <c r="B81" s="150"/>
      <c r="C81" s="150" t="s">
        <v>1660</v>
      </c>
      <c r="D81" s="150" t="s">
        <v>1661</v>
      </c>
      <c r="E81" s="150">
        <v>1201647.45</v>
      </c>
      <c r="F81" s="150">
        <v>800.5</v>
      </c>
      <c r="G81" s="150"/>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50">
        <v>0</v>
      </c>
      <c r="AJ81" s="149">
        <v>0</v>
      </c>
      <c r="AK81" s="149">
        <v>0</v>
      </c>
      <c r="AL81" s="149">
        <v>0</v>
      </c>
      <c r="AM81" s="149">
        <v>0</v>
      </c>
      <c r="AN81" s="149">
        <v>0</v>
      </c>
      <c r="AO81" s="149">
        <v>0</v>
      </c>
      <c r="AP81" s="149">
        <v>0</v>
      </c>
      <c r="AQ81" s="149">
        <v>0</v>
      </c>
      <c r="AR81" s="149">
        <v>0</v>
      </c>
      <c r="AS81" s="149">
        <v>0</v>
      </c>
      <c r="AT81" s="149">
        <v>0</v>
      </c>
      <c r="AU81" s="150">
        <v>0</v>
      </c>
      <c r="AV81" s="150">
        <f t="shared" si="1"/>
        <v>1202447.95</v>
      </c>
      <c r="AW81" s="149"/>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row>
    <row r="82" spans="1:117" s="151" customFormat="1" ht="12.75" hidden="1" outlineLevel="1">
      <c r="A82" s="149" t="s">
        <v>1662</v>
      </c>
      <c r="B82" s="150"/>
      <c r="C82" s="150" t="s">
        <v>1663</v>
      </c>
      <c r="D82" s="150" t="s">
        <v>1664</v>
      </c>
      <c r="E82" s="150">
        <v>495599.36</v>
      </c>
      <c r="F82" s="150">
        <v>18556.58</v>
      </c>
      <c r="G82" s="150"/>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v>0</v>
      </c>
      <c r="X82" s="149">
        <v>0</v>
      </c>
      <c r="Y82" s="149">
        <v>0</v>
      </c>
      <c r="Z82" s="149">
        <v>0</v>
      </c>
      <c r="AA82" s="149">
        <v>0</v>
      </c>
      <c r="AB82" s="149">
        <v>0</v>
      </c>
      <c r="AC82" s="149">
        <v>0</v>
      </c>
      <c r="AD82" s="149">
        <v>0</v>
      </c>
      <c r="AE82" s="149">
        <v>0</v>
      </c>
      <c r="AF82" s="149">
        <v>0</v>
      </c>
      <c r="AG82" s="149">
        <v>0</v>
      </c>
      <c r="AH82" s="149">
        <v>0</v>
      </c>
      <c r="AI82" s="150">
        <v>0</v>
      </c>
      <c r="AJ82" s="149">
        <v>0</v>
      </c>
      <c r="AK82" s="149">
        <v>0</v>
      </c>
      <c r="AL82" s="149">
        <v>0</v>
      </c>
      <c r="AM82" s="149">
        <v>0</v>
      </c>
      <c r="AN82" s="149">
        <v>0</v>
      </c>
      <c r="AO82" s="149">
        <v>0</v>
      </c>
      <c r="AP82" s="149">
        <v>0</v>
      </c>
      <c r="AQ82" s="149">
        <v>0</v>
      </c>
      <c r="AR82" s="149">
        <v>0</v>
      </c>
      <c r="AS82" s="149">
        <v>0</v>
      </c>
      <c r="AT82" s="149">
        <v>0</v>
      </c>
      <c r="AU82" s="150">
        <v>0</v>
      </c>
      <c r="AV82" s="150">
        <f t="shared" si="1"/>
        <v>514155.94</v>
      </c>
      <c r="AW82" s="149"/>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c r="CA82" s="190"/>
      <c r="CB82" s="190"/>
      <c r="CC82" s="190"/>
      <c r="CD82" s="190"/>
      <c r="CE82" s="190"/>
      <c r="CF82" s="190"/>
      <c r="CG82" s="190"/>
      <c r="CH82" s="190"/>
      <c r="CI82" s="190"/>
      <c r="CJ82" s="190"/>
      <c r="CK82" s="190"/>
      <c r="CL82" s="190"/>
      <c r="CM82" s="190"/>
      <c r="CN82" s="190"/>
      <c r="CO82" s="190"/>
      <c r="CP82" s="190"/>
      <c r="CQ82" s="190"/>
      <c r="CR82" s="190"/>
      <c r="CS82" s="190"/>
      <c r="CT82" s="190"/>
      <c r="CU82" s="190"/>
      <c r="CV82" s="190"/>
      <c r="CW82" s="190"/>
      <c r="CX82" s="190"/>
      <c r="CY82" s="190"/>
      <c r="CZ82" s="190"/>
      <c r="DA82" s="190"/>
      <c r="DB82" s="190"/>
      <c r="DC82" s="190"/>
      <c r="DD82" s="190"/>
      <c r="DE82" s="190"/>
      <c r="DF82" s="190"/>
      <c r="DG82" s="190"/>
      <c r="DH82" s="190"/>
      <c r="DI82" s="190"/>
      <c r="DJ82" s="190"/>
      <c r="DK82" s="190"/>
      <c r="DL82" s="190"/>
      <c r="DM82" s="190"/>
    </row>
    <row r="83" spans="1:117" s="151" customFormat="1" ht="12.75" hidden="1" outlineLevel="1">
      <c r="A83" s="149" t="s">
        <v>1665</v>
      </c>
      <c r="B83" s="150"/>
      <c r="C83" s="150" t="s">
        <v>1666</v>
      </c>
      <c r="D83" s="150" t="s">
        <v>1667</v>
      </c>
      <c r="E83" s="150">
        <v>8536426.51</v>
      </c>
      <c r="F83" s="150">
        <v>4200.9</v>
      </c>
      <c r="G83" s="150"/>
      <c r="H83" s="149">
        <v>0</v>
      </c>
      <c r="I83" s="149">
        <v>0</v>
      </c>
      <c r="J83" s="149">
        <v>0</v>
      </c>
      <c r="K83" s="149">
        <v>0</v>
      </c>
      <c r="L83" s="149">
        <v>0</v>
      </c>
      <c r="M83" s="149">
        <v>0</v>
      </c>
      <c r="N83" s="149">
        <v>0</v>
      </c>
      <c r="O83" s="149">
        <v>0</v>
      </c>
      <c r="P83" s="149">
        <v>0</v>
      </c>
      <c r="Q83" s="149">
        <v>0</v>
      </c>
      <c r="R83" s="149">
        <v>0</v>
      </c>
      <c r="S83" s="149">
        <v>0</v>
      </c>
      <c r="T83" s="149">
        <v>0</v>
      </c>
      <c r="U83" s="149">
        <v>0</v>
      </c>
      <c r="V83" s="149">
        <v>0</v>
      </c>
      <c r="W83" s="149">
        <v>0</v>
      </c>
      <c r="X83" s="149">
        <v>0</v>
      </c>
      <c r="Y83" s="149">
        <v>0</v>
      </c>
      <c r="Z83" s="149">
        <v>0</v>
      </c>
      <c r="AA83" s="149">
        <v>0</v>
      </c>
      <c r="AB83" s="149">
        <v>0</v>
      </c>
      <c r="AC83" s="149">
        <v>0</v>
      </c>
      <c r="AD83" s="149">
        <v>0</v>
      </c>
      <c r="AE83" s="149">
        <v>0</v>
      </c>
      <c r="AF83" s="149">
        <v>0</v>
      </c>
      <c r="AG83" s="149">
        <v>0</v>
      </c>
      <c r="AH83" s="149">
        <v>0</v>
      </c>
      <c r="AI83" s="150">
        <v>0</v>
      </c>
      <c r="AJ83" s="149">
        <v>0</v>
      </c>
      <c r="AK83" s="149">
        <v>0</v>
      </c>
      <c r="AL83" s="149">
        <v>0</v>
      </c>
      <c r="AM83" s="149">
        <v>0</v>
      </c>
      <c r="AN83" s="149">
        <v>0</v>
      </c>
      <c r="AO83" s="149">
        <v>0</v>
      </c>
      <c r="AP83" s="149">
        <v>0</v>
      </c>
      <c r="AQ83" s="149">
        <v>0</v>
      </c>
      <c r="AR83" s="149">
        <v>0</v>
      </c>
      <c r="AS83" s="149">
        <v>0</v>
      </c>
      <c r="AT83" s="149">
        <v>0</v>
      </c>
      <c r="AU83" s="150">
        <v>0</v>
      </c>
      <c r="AV83" s="150">
        <f t="shared" si="1"/>
        <v>8540627.41</v>
      </c>
      <c r="AW83" s="149"/>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0"/>
      <c r="BZ83" s="190"/>
      <c r="CA83" s="190"/>
      <c r="CB83" s="190"/>
      <c r="CC83" s="190"/>
      <c r="CD83" s="190"/>
      <c r="CE83" s="190"/>
      <c r="CF83" s="190"/>
      <c r="CG83" s="190"/>
      <c r="CH83" s="190"/>
      <c r="CI83" s="190"/>
      <c r="CJ83" s="190"/>
      <c r="CK83" s="190"/>
      <c r="CL83" s="190"/>
      <c r="CM83" s="190"/>
      <c r="CN83" s="190"/>
      <c r="CO83" s="190"/>
      <c r="CP83" s="190"/>
      <c r="CQ83" s="190"/>
      <c r="CR83" s="190"/>
      <c r="CS83" s="190"/>
      <c r="CT83" s="190"/>
      <c r="CU83" s="190"/>
      <c r="CV83" s="190"/>
      <c r="CW83" s="190"/>
      <c r="CX83" s="190"/>
      <c r="CY83" s="190"/>
      <c r="CZ83" s="190"/>
      <c r="DA83" s="190"/>
      <c r="DB83" s="190"/>
      <c r="DC83" s="190"/>
      <c r="DD83" s="190"/>
      <c r="DE83" s="190"/>
      <c r="DF83" s="190"/>
      <c r="DG83" s="190"/>
      <c r="DH83" s="190"/>
      <c r="DI83" s="190"/>
      <c r="DJ83" s="190"/>
      <c r="DK83" s="190"/>
      <c r="DL83" s="190"/>
      <c r="DM83" s="190"/>
    </row>
    <row r="84" spans="1:117" s="151" customFormat="1" ht="12.75" hidden="1" outlineLevel="1">
      <c r="A84" s="149" t="s">
        <v>1668</v>
      </c>
      <c r="B84" s="150"/>
      <c r="C84" s="150" t="s">
        <v>1669</v>
      </c>
      <c r="D84" s="150" t="s">
        <v>1670</v>
      </c>
      <c r="E84" s="150">
        <v>1108530.19</v>
      </c>
      <c r="F84" s="150">
        <v>294004.46</v>
      </c>
      <c r="G84" s="150"/>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50">
        <v>0</v>
      </c>
      <c r="AJ84" s="149">
        <v>0</v>
      </c>
      <c r="AK84" s="149">
        <v>0</v>
      </c>
      <c r="AL84" s="149">
        <v>0</v>
      </c>
      <c r="AM84" s="149">
        <v>0</v>
      </c>
      <c r="AN84" s="149">
        <v>0</v>
      </c>
      <c r="AO84" s="149">
        <v>0</v>
      </c>
      <c r="AP84" s="149">
        <v>0</v>
      </c>
      <c r="AQ84" s="149">
        <v>0</v>
      </c>
      <c r="AR84" s="149">
        <v>0</v>
      </c>
      <c r="AS84" s="149">
        <v>0</v>
      </c>
      <c r="AT84" s="149">
        <v>0</v>
      </c>
      <c r="AU84" s="150">
        <v>0</v>
      </c>
      <c r="AV84" s="150">
        <f t="shared" si="1"/>
        <v>1402534.65</v>
      </c>
      <c r="AW84" s="149"/>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0"/>
      <c r="BZ84" s="190"/>
      <c r="CA84" s="190"/>
      <c r="CB84" s="190"/>
      <c r="CC84" s="190"/>
      <c r="CD84" s="190"/>
      <c r="CE84" s="190"/>
      <c r="CF84" s="190"/>
      <c r="CG84" s="190"/>
      <c r="CH84" s="190"/>
      <c r="CI84" s="190"/>
      <c r="CJ84" s="190"/>
      <c r="CK84" s="190"/>
      <c r="CL84" s="190"/>
      <c r="CM84" s="190"/>
      <c r="CN84" s="190"/>
      <c r="CO84" s="190"/>
      <c r="CP84" s="190"/>
      <c r="CQ84" s="190"/>
      <c r="CR84" s="190"/>
      <c r="CS84" s="190"/>
      <c r="CT84" s="190"/>
      <c r="CU84" s="190"/>
      <c r="CV84" s="190"/>
      <c r="CW84" s="190"/>
      <c r="CX84" s="190"/>
      <c r="CY84" s="190"/>
      <c r="CZ84" s="190"/>
      <c r="DA84" s="190"/>
      <c r="DB84" s="190"/>
      <c r="DC84" s="190"/>
      <c r="DD84" s="190"/>
      <c r="DE84" s="190"/>
      <c r="DF84" s="190"/>
      <c r="DG84" s="190"/>
      <c r="DH84" s="190"/>
      <c r="DI84" s="190"/>
      <c r="DJ84" s="190"/>
      <c r="DK84" s="190"/>
      <c r="DL84" s="190"/>
      <c r="DM84" s="190"/>
    </row>
    <row r="85" spans="1:117" s="151" customFormat="1" ht="12.75" hidden="1" outlineLevel="1">
      <c r="A85" s="149" t="s">
        <v>1671</v>
      </c>
      <c r="B85" s="150"/>
      <c r="C85" s="150" t="s">
        <v>1672</v>
      </c>
      <c r="D85" s="150" t="s">
        <v>1673</v>
      </c>
      <c r="E85" s="150">
        <v>9549373.53</v>
      </c>
      <c r="F85" s="150">
        <v>59442.81</v>
      </c>
      <c r="G85" s="150"/>
      <c r="H85" s="149">
        <v>0</v>
      </c>
      <c r="I85" s="149">
        <v>0</v>
      </c>
      <c r="J85" s="149">
        <v>0</v>
      </c>
      <c r="K85" s="149">
        <v>0</v>
      </c>
      <c r="L85" s="149">
        <v>0</v>
      </c>
      <c r="M85" s="149">
        <v>0</v>
      </c>
      <c r="N85" s="149">
        <v>0</v>
      </c>
      <c r="O85" s="149">
        <v>0</v>
      </c>
      <c r="P85" s="149">
        <v>0</v>
      </c>
      <c r="Q85" s="149">
        <v>0</v>
      </c>
      <c r="R85" s="149">
        <v>0</v>
      </c>
      <c r="S85" s="149">
        <v>0</v>
      </c>
      <c r="T85" s="149">
        <v>0</v>
      </c>
      <c r="U85" s="149">
        <v>0</v>
      </c>
      <c r="V85" s="149">
        <v>0</v>
      </c>
      <c r="W85" s="149">
        <v>0</v>
      </c>
      <c r="X85" s="149">
        <v>0</v>
      </c>
      <c r="Y85" s="149">
        <v>0</v>
      </c>
      <c r="Z85" s="149">
        <v>0</v>
      </c>
      <c r="AA85" s="149">
        <v>0</v>
      </c>
      <c r="AB85" s="149">
        <v>0</v>
      </c>
      <c r="AC85" s="149">
        <v>0</v>
      </c>
      <c r="AD85" s="149">
        <v>0</v>
      </c>
      <c r="AE85" s="149">
        <v>0</v>
      </c>
      <c r="AF85" s="149">
        <v>0</v>
      </c>
      <c r="AG85" s="149">
        <v>0</v>
      </c>
      <c r="AH85" s="149">
        <v>0</v>
      </c>
      <c r="AI85" s="150">
        <v>0</v>
      </c>
      <c r="AJ85" s="149">
        <v>0</v>
      </c>
      <c r="AK85" s="149">
        <v>0</v>
      </c>
      <c r="AL85" s="149">
        <v>0</v>
      </c>
      <c r="AM85" s="149">
        <v>0</v>
      </c>
      <c r="AN85" s="149">
        <v>0</v>
      </c>
      <c r="AO85" s="149">
        <v>0</v>
      </c>
      <c r="AP85" s="149">
        <v>0</v>
      </c>
      <c r="AQ85" s="149">
        <v>0</v>
      </c>
      <c r="AR85" s="149">
        <v>0</v>
      </c>
      <c r="AS85" s="149">
        <v>0</v>
      </c>
      <c r="AT85" s="149">
        <v>0</v>
      </c>
      <c r="AU85" s="150">
        <v>0</v>
      </c>
      <c r="AV85" s="150">
        <f t="shared" si="1"/>
        <v>9608816.34</v>
      </c>
      <c r="AW85" s="149"/>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c r="CA85" s="190"/>
      <c r="CB85" s="190"/>
      <c r="CC85" s="190"/>
      <c r="CD85" s="190"/>
      <c r="CE85" s="190"/>
      <c r="CF85" s="190"/>
      <c r="CG85" s="190"/>
      <c r="CH85" s="190"/>
      <c r="CI85" s="190"/>
      <c r="CJ85" s="190"/>
      <c r="CK85" s="190"/>
      <c r="CL85" s="190"/>
      <c r="CM85" s="190"/>
      <c r="CN85" s="190"/>
      <c r="CO85" s="190"/>
      <c r="CP85" s="190"/>
      <c r="CQ85" s="190"/>
      <c r="CR85" s="190"/>
      <c r="CS85" s="190"/>
      <c r="CT85" s="190"/>
      <c r="CU85" s="190"/>
      <c r="CV85" s="190"/>
      <c r="CW85" s="190"/>
      <c r="CX85" s="190"/>
      <c r="CY85" s="190"/>
      <c r="CZ85" s="190"/>
      <c r="DA85" s="190"/>
      <c r="DB85" s="190"/>
      <c r="DC85" s="190"/>
      <c r="DD85" s="190"/>
      <c r="DE85" s="190"/>
      <c r="DF85" s="190"/>
      <c r="DG85" s="190"/>
      <c r="DH85" s="190"/>
      <c r="DI85" s="190"/>
      <c r="DJ85" s="190"/>
      <c r="DK85" s="190"/>
      <c r="DL85" s="190"/>
      <c r="DM85" s="190"/>
    </row>
    <row r="86" spans="1:117" s="151" customFormat="1" ht="12.75" hidden="1" outlineLevel="1">
      <c r="A86" s="149" t="s">
        <v>1674</v>
      </c>
      <c r="B86" s="150"/>
      <c r="C86" s="150" t="s">
        <v>1675</v>
      </c>
      <c r="D86" s="150" t="s">
        <v>1676</v>
      </c>
      <c r="E86" s="150">
        <v>-26208997.24</v>
      </c>
      <c r="F86" s="150">
        <v>0</v>
      </c>
      <c r="G86" s="150"/>
      <c r="H86" s="149">
        <v>0</v>
      </c>
      <c r="I86" s="149">
        <v>0</v>
      </c>
      <c r="J86" s="149">
        <v>0</v>
      </c>
      <c r="K86" s="149">
        <v>0</v>
      </c>
      <c r="L86" s="149">
        <v>0</v>
      </c>
      <c r="M86" s="149">
        <v>0</v>
      </c>
      <c r="N86" s="149">
        <v>0</v>
      </c>
      <c r="O86" s="149">
        <v>0</v>
      </c>
      <c r="P86" s="149">
        <v>0</v>
      </c>
      <c r="Q86" s="149">
        <v>0</v>
      </c>
      <c r="R86" s="149">
        <v>0</v>
      </c>
      <c r="S86" s="149">
        <v>0</v>
      </c>
      <c r="T86" s="149">
        <v>0</v>
      </c>
      <c r="U86" s="149">
        <v>0</v>
      </c>
      <c r="V86" s="149">
        <v>0</v>
      </c>
      <c r="W86" s="149">
        <v>0</v>
      </c>
      <c r="X86" s="149">
        <v>0</v>
      </c>
      <c r="Y86" s="149">
        <v>0</v>
      </c>
      <c r="Z86" s="149">
        <v>0</v>
      </c>
      <c r="AA86" s="149">
        <v>0</v>
      </c>
      <c r="AB86" s="149">
        <v>0</v>
      </c>
      <c r="AC86" s="149">
        <v>0</v>
      </c>
      <c r="AD86" s="149">
        <v>0</v>
      </c>
      <c r="AE86" s="149">
        <v>0</v>
      </c>
      <c r="AF86" s="149">
        <v>0</v>
      </c>
      <c r="AG86" s="149">
        <v>0</v>
      </c>
      <c r="AH86" s="149">
        <v>0</v>
      </c>
      <c r="AI86" s="150">
        <v>0</v>
      </c>
      <c r="AJ86" s="149">
        <v>0</v>
      </c>
      <c r="AK86" s="149">
        <v>0</v>
      </c>
      <c r="AL86" s="149">
        <v>0</v>
      </c>
      <c r="AM86" s="149">
        <v>0</v>
      </c>
      <c r="AN86" s="149">
        <v>0</v>
      </c>
      <c r="AO86" s="149">
        <v>0</v>
      </c>
      <c r="AP86" s="149">
        <v>0</v>
      </c>
      <c r="AQ86" s="149">
        <v>0</v>
      </c>
      <c r="AR86" s="149">
        <v>0</v>
      </c>
      <c r="AS86" s="149">
        <v>0</v>
      </c>
      <c r="AT86" s="149">
        <v>0</v>
      </c>
      <c r="AU86" s="150">
        <v>0</v>
      </c>
      <c r="AV86" s="150">
        <f t="shared" si="1"/>
        <v>-26208997.24</v>
      </c>
      <c r="AW86" s="149"/>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c r="CA86" s="190"/>
      <c r="CB86" s="190"/>
      <c r="CC86" s="190"/>
      <c r="CD86" s="190"/>
      <c r="CE86" s="190"/>
      <c r="CF86" s="190"/>
      <c r="CG86" s="190"/>
      <c r="CH86" s="190"/>
      <c r="CI86" s="190"/>
      <c r="CJ86" s="190"/>
      <c r="CK86" s="190"/>
      <c r="CL86" s="190"/>
      <c r="CM86" s="190"/>
      <c r="CN86" s="190"/>
      <c r="CO86" s="190"/>
      <c r="CP86" s="190"/>
      <c r="CQ86" s="190"/>
      <c r="CR86" s="190"/>
      <c r="CS86" s="190"/>
      <c r="CT86" s="190"/>
      <c r="CU86" s="190"/>
      <c r="CV86" s="190"/>
      <c r="CW86" s="190"/>
      <c r="CX86" s="190"/>
      <c r="CY86" s="190"/>
      <c r="CZ86" s="190"/>
      <c r="DA86" s="190"/>
      <c r="DB86" s="190"/>
      <c r="DC86" s="190"/>
      <c r="DD86" s="190"/>
      <c r="DE86" s="190"/>
      <c r="DF86" s="190"/>
      <c r="DG86" s="190"/>
      <c r="DH86" s="190"/>
      <c r="DI86" s="190"/>
      <c r="DJ86" s="190"/>
      <c r="DK86" s="190"/>
      <c r="DL86" s="190"/>
      <c r="DM86" s="190"/>
    </row>
    <row r="87" spans="1:117" s="146" customFormat="1" ht="12.75" customHeight="1" collapsed="1">
      <c r="A87" s="125" t="s">
        <v>1677</v>
      </c>
      <c r="B87" s="125"/>
      <c r="C87" s="124" t="s">
        <v>1678</v>
      </c>
      <c r="D87" s="126"/>
      <c r="E87" s="129">
        <v>59777098.150000006</v>
      </c>
      <c r="F87" s="129">
        <v>527215.59</v>
      </c>
      <c r="G87" s="129">
        <v>0</v>
      </c>
      <c r="H87" s="173">
        <v>0</v>
      </c>
      <c r="I87" s="173">
        <v>0</v>
      </c>
      <c r="J87" s="173">
        <v>0</v>
      </c>
      <c r="K87" s="173">
        <v>0</v>
      </c>
      <c r="L87" s="173">
        <v>0</v>
      </c>
      <c r="M87" s="173">
        <v>0</v>
      </c>
      <c r="N87" s="173">
        <v>0</v>
      </c>
      <c r="O87" s="173">
        <v>0</v>
      </c>
      <c r="P87" s="173">
        <v>0</v>
      </c>
      <c r="Q87" s="173">
        <v>0</v>
      </c>
      <c r="R87" s="173">
        <v>0</v>
      </c>
      <c r="S87" s="173">
        <v>0</v>
      </c>
      <c r="T87" s="173">
        <v>0</v>
      </c>
      <c r="U87" s="173">
        <v>0</v>
      </c>
      <c r="V87" s="173">
        <v>0</v>
      </c>
      <c r="W87" s="173">
        <v>0</v>
      </c>
      <c r="X87" s="173">
        <v>0</v>
      </c>
      <c r="Y87" s="173">
        <v>0</v>
      </c>
      <c r="Z87" s="173">
        <v>0</v>
      </c>
      <c r="AA87" s="173">
        <v>0</v>
      </c>
      <c r="AB87" s="173">
        <v>0</v>
      </c>
      <c r="AC87" s="173">
        <v>0</v>
      </c>
      <c r="AD87" s="173">
        <v>0</v>
      </c>
      <c r="AE87" s="173">
        <v>0</v>
      </c>
      <c r="AF87" s="173">
        <v>0</v>
      </c>
      <c r="AG87" s="173">
        <v>0</v>
      </c>
      <c r="AH87" s="173">
        <v>0</v>
      </c>
      <c r="AI87" s="129">
        <v>0</v>
      </c>
      <c r="AJ87" s="173">
        <v>0</v>
      </c>
      <c r="AK87" s="173">
        <v>0</v>
      </c>
      <c r="AL87" s="173">
        <v>0</v>
      </c>
      <c r="AM87" s="173">
        <v>0</v>
      </c>
      <c r="AN87" s="173">
        <v>0</v>
      </c>
      <c r="AO87" s="173">
        <v>0</v>
      </c>
      <c r="AP87" s="173">
        <v>0</v>
      </c>
      <c r="AQ87" s="173">
        <v>0</v>
      </c>
      <c r="AR87" s="173">
        <v>0</v>
      </c>
      <c r="AS87" s="173">
        <v>0</v>
      </c>
      <c r="AT87" s="173">
        <v>0</v>
      </c>
      <c r="AU87" s="129">
        <v>0</v>
      </c>
      <c r="AV87" s="129">
        <f>E87+F87+G87+AI87+AU87</f>
        <v>60304313.74000001</v>
      </c>
      <c r="AW87" s="124"/>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row>
    <row r="88" spans="1:117" s="176" customFormat="1" ht="12.75" customHeight="1">
      <c r="A88" s="174" t="s">
        <v>759</v>
      </c>
      <c r="B88" s="131"/>
      <c r="C88" s="132" t="s">
        <v>1679</v>
      </c>
      <c r="D88" s="133"/>
      <c r="E88" s="134">
        <f>E74-E87</f>
        <v>292870925.15</v>
      </c>
      <c r="F88" s="134">
        <f>F74-F87</f>
        <v>24481731.02</v>
      </c>
      <c r="G88" s="134">
        <f>G74-G87</f>
        <v>0</v>
      </c>
      <c r="H88" s="175">
        <f aca="true" t="shared" si="2" ref="H88:AH88">H74-H87</f>
        <v>0</v>
      </c>
      <c r="I88" s="175">
        <f t="shared" si="2"/>
        <v>0</v>
      </c>
      <c r="J88" s="175">
        <f t="shared" si="2"/>
        <v>0</v>
      </c>
      <c r="K88" s="175">
        <f t="shared" si="2"/>
        <v>0</v>
      </c>
      <c r="L88" s="175">
        <f t="shared" si="2"/>
        <v>0</v>
      </c>
      <c r="M88" s="175">
        <f t="shared" si="2"/>
        <v>0</v>
      </c>
      <c r="N88" s="175">
        <f t="shared" si="2"/>
        <v>0</v>
      </c>
      <c r="O88" s="175">
        <f t="shared" si="2"/>
        <v>0</v>
      </c>
      <c r="P88" s="175">
        <f t="shared" si="2"/>
        <v>0</v>
      </c>
      <c r="Q88" s="175">
        <f t="shared" si="2"/>
        <v>0</v>
      </c>
      <c r="R88" s="175">
        <f t="shared" si="2"/>
        <v>0</v>
      </c>
      <c r="S88" s="175">
        <f t="shared" si="2"/>
        <v>0</v>
      </c>
      <c r="T88" s="175">
        <f t="shared" si="2"/>
        <v>0</v>
      </c>
      <c r="U88" s="175">
        <f t="shared" si="2"/>
        <v>0</v>
      </c>
      <c r="V88" s="175">
        <f t="shared" si="2"/>
        <v>0</v>
      </c>
      <c r="W88" s="175">
        <f t="shared" si="2"/>
        <v>0</v>
      </c>
      <c r="X88" s="175">
        <f t="shared" si="2"/>
        <v>0</v>
      </c>
      <c r="Y88" s="175">
        <f t="shared" si="2"/>
        <v>0</v>
      </c>
      <c r="Z88" s="175">
        <f t="shared" si="2"/>
        <v>0</v>
      </c>
      <c r="AA88" s="175">
        <f t="shared" si="2"/>
        <v>0</v>
      </c>
      <c r="AB88" s="175">
        <f t="shared" si="2"/>
        <v>0</v>
      </c>
      <c r="AC88" s="175">
        <f t="shared" si="2"/>
        <v>0</v>
      </c>
      <c r="AD88" s="175">
        <f t="shared" si="2"/>
        <v>0</v>
      </c>
      <c r="AE88" s="175">
        <f t="shared" si="2"/>
        <v>0</v>
      </c>
      <c r="AF88" s="175">
        <f t="shared" si="2"/>
        <v>0</v>
      </c>
      <c r="AG88" s="175">
        <f t="shared" si="2"/>
        <v>1250</v>
      </c>
      <c r="AH88" s="175">
        <f t="shared" si="2"/>
        <v>0</v>
      </c>
      <c r="AI88" s="134">
        <f>AI74-AI87</f>
        <v>1250</v>
      </c>
      <c r="AJ88" s="175">
        <f aca="true" t="shared" si="3" ref="AJ88:AT88">AJ74-AJ87</f>
        <v>0</v>
      </c>
      <c r="AK88" s="175">
        <f t="shared" si="3"/>
        <v>0</v>
      </c>
      <c r="AL88" s="175">
        <f t="shared" si="3"/>
        <v>0</v>
      </c>
      <c r="AM88" s="175">
        <f t="shared" si="3"/>
        <v>0</v>
      </c>
      <c r="AN88" s="175">
        <f t="shared" si="3"/>
        <v>0</v>
      </c>
      <c r="AO88" s="175">
        <f t="shared" si="3"/>
        <v>0</v>
      </c>
      <c r="AP88" s="175">
        <f t="shared" si="3"/>
        <v>0</v>
      </c>
      <c r="AQ88" s="175">
        <f t="shared" si="3"/>
        <v>0</v>
      </c>
      <c r="AR88" s="175">
        <f t="shared" si="3"/>
        <v>0</v>
      </c>
      <c r="AS88" s="175">
        <f t="shared" si="3"/>
        <v>0</v>
      </c>
      <c r="AT88" s="175">
        <f t="shared" si="3"/>
        <v>0</v>
      </c>
      <c r="AU88" s="134">
        <f>AU74-AU87</f>
        <v>0</v>
      </c>
      <c r="AV88" s="134">
        <f>AV74-AV87</f>
        <v>317353906.16999996</v>
      </c>
      <c r="AW88" s="144"/>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1"/>
      <c r="CY88" s="191"/>
      <c r="CZ88" s="191"/>
      <c r="DA88" s="191"/>
      <c r="DB88" s="191"/>
      <c r="DC88" s="191"/>
      <c r="DD88" s="191"/>
      <c r="DE88" s="191"/>
      <c r="DF88" s="191"/>
      <c r="DG88" s="191"/>
      <c r="DH88" s="191"/>
      <c r="DI88" s="191"/>
      <c r="DJ88" s="191"/>
      <c r="DK88" s="191"/>
      <c r="DL88" s="191"/>
      <c r="DM88" s="191"/>
    </row>
    <row r="89" spans="1:117" s="146" customFormat="1" ht="12.75" customHeight="1">
      <c r="A89" s="125"/>
      <c r="B89" s="125"/>
      <c r="C89" s="124"/>
      <c r="D89" s="126"/>
      <c r="E89" s="129"/>
      <c r="F89" s="129"/>
      <c r="G89" s="129"/>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29"/>
      <c r="AJ89" s="173"/>
      <c r="AK89" s="173"/>
      <c r="AL89" s="173"/>
      <c r="AM89" s="173"/>
      <c r="AN89" s="173"/>
      <c r="AO89" s="173"/>
      <c r="AP89" s="173"/>
      <c r="AQ89" s="173"/>
      <c r="AR89" s="173"/>
      <c r="AS89" s="173"/>
      <c r="AT89" s="173"/>
      <c r="AU89" s="129"/>
      <c r="AV89" s="129"/>
      <c r="AW89" s="124"/>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7"/>
      <c r="DA89" s="187"/>
      <c r="DB89" s="187"/>
      <c r="DC89" s="187"/>
      <c r="DD89" s="187"/>
      <c r="DE89" s="187"/>
      <c r="DF89" s="187"/>
      <c r="DG89" s="187"/>
      <c r="DH89" s="187"/>
      <c r="DI89" s="187"/>
      <c r="DJ89" s="187"/>
      <c r="DK89" s="187"/>
      <c r="DL89" s="187"/>
      <c r="DM89" s="187"/>
    </row>
    <row r="90" spans="1:117" s="151" customFormat="1" ht="12.75" hidden="1" outlineLevel="1">
      <c r="A90" s="149" t="s">
        <v>254</v>
      </c>
      <c r="B90" s="150"/>
      <c r="C90" s="150" t="s">
        <v>255</v>
      </c>
      <c r="D90" s="150" t="s">
        <v>256</v>
      </c>
      <c r="E90" s="177">
        <v>14925</v>
      </c>
      <c r="F90" s="177">
        <v>0</v>
      </c>
      <c r="G90" s="177"/>
      <c r="H90" s="178">
        <v>0</v>
      </c>
      <c r="I90" s="178">
        <v>0</v>
      </c>
      <c r="J90" s="178">
        <v>0</v>
      </c>
      <c r="K90" s="178">
        <v>0</v>
      </c>
      <c r="L90" s="178">
        <v>0</v>
      </c>
      <c r="M90" s="178">
        <v>0</v>
      </c>
      <c r="N90" s="178">
        <v>0</v>
      </c>
      <c r="O90" s="178">
        <v>0</v>
      </c>
      <c r="P90" s="178">
        <v>0</v>
      </c>
      <c r="Q90" s="178">
        <v>0</v>
      </c>
      <c r="R90" s="178">
        <v>0</v>
      </c>
      <c r="S90" s="178">
        <v>0</v>
      </c>
      <c r="T90" s="178">
        <v>0</v>
      </c>
      <c r="U90" s="178">
        <v>0</v>
      </c>
      <c r="V90" s="178">
        <v>0</v>
      </c>
      <c r="W90" s="178">
        <v>0</v>
      </c>
      <c r="X90" s="178">
        <v>0</v>
      </c>
      <c r="Y90" s="178">
        <v>0</v>
      </c>
      <c r="Z90" s="178">
        <v>0</v>
      </c>
      <c r="AA90" s="178">
        <v>0</v>
      </c>
      <c r="AB90" s="178">
        <v>0</v>
      </c>
      <c r="AC90" s="178">
        <v>0</v>
      </c>
      <c r="AD90" s="178">
        <v>0</v>
      </c>
      <c r="AE90" s="178">
        <v>0</v>
      </c>
      <c r="AF90" s="178">
        <v>0</v>
      </c>
      <c r="AG90" s="178">
        <v>0</v>
      </c>
      <c r="AH90" s="178">
        <v>0</v>
      </c>
      <c r="AI90" s="177">
        <v>0</v>
      </c>
      <c r="AJ90" s="178">
        <v>0</v>
      </c>
      <c r="AK90" s="178">
        <v>0</v>
      </c>
      <c r="AL90" s="178">
        <v>0</v>
      </c>
      <c r="AM90" s="178">
        <v>0</v>
      </c>
      <c r="AN90" s="178">
        <v>0</v>
      </c>
      <c r="AO90" s="178">
        <v>0</v>
      </c>
      <c r="AP90" s="178">
        <v>0</v>
      </c>
      <c r="AQ90" s="178">
        <v>0</v>
      </c>
      <c r="AR90" s="178">
        <v>0</v>
      </c>
      <c r="AS90" s="178">
        <v>0</v>
      </c>
      <c r="AT90" s="178">
        <v>0</v>
      </c>
      <c r="AU90" s="177">
        <v>0</v>
      </c>
      <c r="AV90" s="177">
        <f aca="true" t="shared" si="4" ref="AV90:AV102">E90+F90+G90+AI90+AU90</f>
        <v>14925</v>
      </c>
      <c r="AW90" s="149"/>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0"/>
      <c r="BZ90" s="190"/>
      <c r="CA90" s="190"/>
      <c r="CB90" s="190"/>
      <c r="CC90" s="190"/>
      <c r="CD90" s="190"/>
      <c r="CE90" s="190"/>
      <c r="CF90" s="190"/>
      <c r="CG90" s="190"/>
      <c r="CH90" s="190"/>
      <c r="CI90" s="190"/>
      <c r="CJ90" s="190"/>
      <c r="CK90" s="190"/>
      <c r="CL90" s="190"/>
      <c r="CM90" s="190"/>
      <c r="CN90" s="190"/>
      <c r="CO90" s="190"/>
      <c r="CP90" s="190"/>
      <c r="CQ90" s="190"/>
      <c r="CR90" s="190"/>
      <c r="CS90" s="190"/>
      <c r="CT90" s="190"/>
      <c r="CU90" s="190"/>
      <c r="CV90" s="190"/>
      <c r="CW90" s="190"/>
      <c r="CX90" s="190"/>
      <c r="CY90" s="190"/>
      <c r="CZ90" s="190"/>
      <c r="DA90" s="190"/>
      <c r="DB90" s="190"/>
      <c r="DC90" s="190"/>
      <c r="DD90" s="190"/>
      <c r="DE90" s="190"/>
      <c r="DF90" s="190"/>
      <c r="DG90" s="190"/>
      <c r="DH90" s="190"/>
      <c r="DI90" s="190"/>
      <c r="DJ90" s="190"/>
      <c r="DK90" s="190"/>
      <c r="DL90" s="190"/>
      <c r="DM90" s="190"/>
    </row>
    <row r="91" spans="1:117" s="151" customFormat="1" ht="12.75" hidden="1" outlineLevel="1">
      <c r="A91" s="149" t="s">
        <v>257</v>
      </c>
      <c r="B91" s="150"/>
      <c r="C91" s="150" t="s">
        <v>258</v>
      </c>
      <c r="D91" s="150" t="s">
        <v>259</v>
      </c>
      <c r="E91" s="177">
        <v>14818.5</v>
      </c>
      <c r="F91" s="177">
        <v>0</v>
      </c>
      <c r="G91" s="177"/>
      <c r="H91" s="178">
        <v>0</v>
      </c>
      <c r="I91" s="178">
        <v>0</v>
      </c>
      <c r="J91" s="178">
        <v>0</v>
      </c>
      <c r="K91" s="178">
        <v>0</v>
      </c>
      <c r="L91" s="178">
        <v>0</v>
      </c>
      <c r="M91" s="178">
        <v>0</v>
      </c>
      <c r="N91" s="178">
        <v>0</v>
      </c>
      <c r="O91" s="178">
        <v>0</v>
      </c>
      <c r="P91" s="178">
        <v>0</v>
      </c>
      <c r="Q91" s="178">
        <v>0</v>
      </c>
      <c r="R91" s="178">
        <v>0</v>
      </c>
      <c r="S91" s="178">
        <v>0</v>
      </c>
      <c r="T91" s="178">
        <v>0</v>
      </c>
      <c r="U91" s="178">
        <v>0</v>
      </c>
      <c r="V91" s="178">
        <v>0</v>
      </c>
      <c r="W91" s="178">
        <v>0</v>
      </c>
      <c r="X91" s="178">
        <v>0</v>
      </c>
      <c r="Y91" s="178">
        <v>0</v>
      </c>
      <c r="Z91" s="178">
        <v>0</v>
      </c>
      <c r="AA91" s="178">
        <v>0</v>
      </c>
      <c r="AB91" s="178">
        <v>0</v>
      </c>
      <c r="AC91" s="178">
        <v>0</v>
      </c>
      <c r="AD91" s="178">
        <v>0</v>
      </c>
      <c r="AE91" s="178">
        <v>0</v>
      </c>
      <c r="AF91" s="178">
        <v>0</v>
      </c>
      <c r="AG91" s="178">
        <v>0</v>
      </c>
      <c r="AH91" s="178">
        <v>0</v>
      </c>
      <c r="AI91" s="177">
        <v>0</v>
      </c>
      <c r="AJ91" s="178">
        <v>0</v>
      </c>
      <c r="AK91" s="178">
        <v>0</v>
      </c>
      <c r="AL91" s="178">
        <v>0</v>
      </c>
      <c r="AM91" s="178">
        <v>0</v>
      </c>
      <c r="AN91" s="178">
        <v>0</v>
      </c>
      <c r="AO91" s="178">
        <v>0</v>
      </c>
      <c r="AP91" s="178">
        <v>0</v>
      </c>
      <c r="AQ91" s="178">
        <v>0</v>
      </c>
      <c r="AR91" s="178">
        <v>0</v>
      </c>
      <c r="AS91" s="178">
        <v>0</v>
      </c>
      <c r="AT91" s="178">
        <v>0</v>
      </c>
      <c r="AU91" s="177">
        <v>0</v>
      </c>
      <c r="AV91" s="177">
        <f t="shared" si="4"/>
        <v>14818.5</v>
      </c>
      <c r="AW91" s="149"/>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0"/>
      <c r="BX91" s="190"/>
      <c r="BY91" s="190"/>
      <c r="BZ91" s="190"/>
      <c r="CA91" s="190"/>
      <c r="CB91" s="190"/>
      <c r="CC91" s="190"/>
      <c r="CD91" s="190"/>
      <c r="CE91" s="190"/>
      <c r="CF91" s="190"/>
      <c r="CG91" s="190"/>
      <c r="CH91" s="190"/>
      <c r="CI91" s="190"/>
      <c r="CJ91" s="190"/>
      <c r="CK91" s="190"/>
      <c r="CL91" s="190"/>
      <c r="CM91" s="190"/>
      <c r="CN91" s="190"/>
      <c r="CO91" s="190"/>
      <c r="CP91" s="190"/>
      <c r="CQ91" s="190"/>
      <c r="CR91" s="190"/>
      <c r="CS91" s="190"/>
      <c r="CT91" s="190"/>
      <c r="CU91" s="190"/>
      <c r="CV91" s="190"/>
      <c r="CW91" s="190"/>
      <c r="CX91" s="190"/>
      <c r="CY91" s="190"/>
      <c r="CZ91" s="190"/>
      <c r="DA91" s="190"/>
      <c r="DB91" s="190"/>
      <c r="DC91" s="190"/>
      <c r="DD91" s="190"/>
      <c r="DE91" s="190"/>
      <c r="DF91" s="190"/>
      <c r="DG91" s="190"/>
      <c r="DH91" s="190"/>
      <c r="DI91" s="190"/>
      <c r="DJ91" s="190"/>
      <c r="DK91" s="190"/>
      <c r="DL91" s="190"/>
      <c r="DM91" s="190"/>
    </row>
    <row r="92" spans="1:117" s="151" customFormat="1" ht="12.75" hidden="1" outlineLevel="1">
      <c r="A92" s="149" t="s">
        <v>260</v>
      </c>
      <c r="B92" s="150"/>
      <c r="C92" s="150" t="s">
        <v>261</v>
      </c>
      <c r="D92" s="150" t="s">
        <v>262</v>
      </c>
      <c r="E92" s="177">
        <v>626165.96</v>
      </c>
      <c r="F92" s="177">
        <v>0</v>
      </c>
      <c r="G92" s="177"/>
      <c r="H92" s="178">
        <v>0</v>
      </c>
      <c r="I92" s="178">
        <v>0</v>
      </c>
      <c r="J92" s="178">
        <v>0</v>
      </c>
      <c r="K92" s="178">
        <v>0</v>
      </c>
      <c r="L92" s="178">
        <v>0</v>
      </c>
      <c r="M92" s="178">
        <v>0</v>
      </c>
      <c r="N92" s="178">
        <v>0</v>
      </c>
      <c r="O92" s="178">
        <v>0</v>
      </c>
      <c r="P92" s="178">
        <v>0</v>
      </c>
      <c r="Q92" s="178">
        <v>0</v>
      </c>
      <c r="R92" s="178">
        <v>0</v>
      </c>
      <c r="S92" s="178">
        <v>0</v>
      </c>
      <c r="T92" s="178">
        <v>0</v>
      </c>
      <c r="U92" s="178">
        <v>0</v>
      </c>
      <c r="V92" s="178">
        <v>0</v>
      </c>
      <c r="W92" s="178">
        <v>0</v>
      </c>
      <c r="X92" s="178">
        <v>0</v>
      </c>
      <c r="Y92" s="178">
        <v>0</v>
      </c>
      <c r="Z92" s="178">
        <v>0</v>
      </c>
      <c r="AA92" s="178">
        <v>0</v>
      </c>
      <c r="AB92" s="178">
        <v>0</v>
      </c>
      <c r="AC92" s="178">
        <v>0</v>
      </c>
      <c r="AD92" s="178">
        <v>0</v>
      </c>
      <c r="AE92" s="178">
        <v>0</v>
      </c>
      <c r="AF92" s="178">
        <v>0</v>
      </c>
      <c r="AG92" s="178">
        <v>0</v>
      </c>
      <c r="AH92" s="178">
        <v>0</v>
      </c>
      <c r="AI92" s="177">
        <v>0</v>
      </c>
      <c r="AJ92" s="178">
        <v>0</v>
      </c>
      <c r="AK92" s="178">
        <v>0</v>
      </c>
      <c r="AL92" s="178">
        <v>0</v>
      </c>
      <c r="AM92" s="178">
        <v>0</v>
      </c>
      <c r="AN92" s="178">
        <v>0</v>
      </c>
      <c r="AO92" s="178">
        <v>0</v>
      </c>
      <c r="AP92" s="178">
        <v>0</v>
      </c>
      <c r="AQ92" s="178">
        <v>0</v>
      </c>
      <c r="AR92" s="178">
        <v>0</v>
      </c>
      <c r="AS92" s="178">
        <v>0</v>
      </c>
      <c r="AT92" s="178">
        <v>0</v>
      </c>
      <c r="AU92" s="177">
        <v>0</v>
      </c>
      <c r="AV92" s="177">
        <f t="shared" si="4"/>
        <v>626165.96</v>
      </c>
      <c r="AW92" s="149"/>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row>
    <row r="93" spans="1:117" s="151" customFormat="1" ht="12.75" hidden="1" outlineLevel="1">
      <c r="A93" s="149" t="s">
        <v>263</v>
      </c>
      <c r="B93" s="150"/>
      <c r="C93" s="150" t="s">
        <v>264</v>
      </c>
      <c r="D93" s="150" t="s">
        <v>265</v>
      </c>
      <c r="E93" s="177">
        <v>107508.03</v>
      </c>
      <c r="F93" s="177">
        <v>0</v>
      </c>
      <c r="G93" s="177"/>
      <c r="H93" s="178">
        <v>0</v>
      </c>
      <c r="I93" s="178">
        <v>0</v>
      </c>
      <c r="J93" s="178">
        <v>0</v>
      </c>
      <c r="K93" s="178">
        <v>0</v>
      </c>
      <c r="L93" s="178">
        <v>0</v>
      </c>
      <c r="M93" s="178">
        <v>0</v>
      </c>
      <c r="N93" s="178">
        <v>0</v>
      </c>
      <c r="O93" s="178">
        <v>0</v>
      </c>
      <c r="P93" s="178">
        <v>0</v>
      </c>
      <c r="Q93" s="178">
        <v>0</v>
      </c>
      <c r="R93" s="178">
        <v>0</v>
      </c>
      <c r="S93" s="178">
        <v>0</v>
      </c>
      <c r="T93" s="178">
        <v>0</v>
      </c>
      <c r="U93" s="178">
        <v>0</v>
      </c>
      <c r="V93" s="178">
        <v>0</v>
      </c>
      <c r="W93" s="178">
        <v>0</v>
      </c>
      <c r="X93" s="178">
        <v>0</v>
      </c>
      <c r="Y93" s="178">
        <v>0</v>
      </c>
      <c r="Z93" s="178">
        <v>0</v>
      </c>
      <c r="AA93" s="178">
        <v>0</v>
      </c>
      <c r="AB93" s="178">
        <v>0</v>
      </c>
      <c r="AC93" s="178">
        <v>0</v>
      </c>
      <c r="AD93" s="178">
        <v>0</v>
      </c>
      <c r="AE93" s="178">
        <v>0</v>
      </c>
      <c r="AF93" s="178">
        <v>0</v>
      </c>
      <c r="AG93" s="178">
        <v>0</v>
      </c>
      <c r="AH93" s="178">
        <v>0</v>
      </c>
      <c r="AI93" s="177">
        <v>0</v>
      </c>
      <c r="AJ93" s="178">
        <v>0</v>
      </c>
      <c r="AK93" s="178">
        <v>0</v>
      </c>
      <c r="AL93" s="178">
        <v>0</v>
      </c>
      <c r="AM93" s="178">
        <v>0</v>
      </c>
      <c r="AN93" s="178">
        <v>0</v>
      </c>
      <c r="AO93" s="178">
        <v>0</v>
      </c>
      <c r="AP93" s="178">
        <v>0</v>
      </c>
      <c r="AQ93" s="178">
        <v>0</v>
      </c>
      <c r="AR93" s="178">
        <v>0</v>
      </c>
      <c r="AS93" s="178">
        <v>0</v>
      </c>
      <c r="AT93" s="178">
        <v>0</v>
      </c>
      <c r="AU93" s="177">
        <v>0</v>
      </c>
      <c r="AV93" s="177">
        <f t="shared" si="4"/>
        <v>107508.03</v>
      </c>
      <c r="AW93" s="149"/>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c r="BY93" s="190"/>
      <c r="BZ93" s="190"/>
      <c r="CA93" s="190"/>
      <c r="CB93" s="190"/>
      <c r="CC93" s="190"/>
      <c r="CD93" s="190"/>
      <c r="CE93" s="190"/>
      <c r="CF93" s="190"/>
      <c r="CG93" s="190"/>
      <c r="CH93" s="190"/>
      <c r="CI93" s="190"/>
      <c r="CJ93" s="190"/>
      <c r="CK93" s="190"/>
      <c r="CL93" s="190"/>
      <c r="CM93" s="190"/>
      <c r="CN93" s="190"/>
      <c r="CO93" s="190"/>
      <c r="CP93" s="190"/>
      <c r="CQ93" s="190"/>
      <c r="CR93" s="190"/>
      <c r="CS93" s="190"/>
      <c r="CT93" s="190"/>
      <c r="CU93" s="190"/>
      <c r="CV93" s="190"/>
      <c r="CW93" s="190"/>
      <c r="CX93" s="190"/>
      <c r="CY93" s="190"/>
      <c r="CZ93" s="190"/>
      <c r="DA93" s="190"/>
      <c r="DB93" s="190"/>
      <c r="DC93" s="190"/>
      <c r="DD93" s="190"/>
      <c r="DE93" s="190"/>
      <c r="DF93" s="190"/>
      <c r="DG93" s="190"/>
      <c r="DH93" s="190"/>
      <c r="DI93" s="190"/>
      <c r="DJ93" s="190"/>
      <c r="DK93" s="190"/>
      <c r="DL93" s="190"/>
      <c r="DM93" s="190"/>
    </row>
    <row r="94" spans="1:117" s="151" customFormat="1" ht="12.75" hidden="1" outlineLevel="1">
      <c r="A94" s="149" t="s">
        <v>266</v>
      </c>
      <c r="B94" s="150"/>
      <c r="C94" s="150" t="s">
        <v>267</v>
      </c>
      <c r="D94" s="150" t="s">
        <v>268</v>
      </c>
      <c r="E94" s="177">
        <v>337166.44</v>
      </c>
      <c r="F94" s="177">
        <v>0</v>
      </c>
      <c r="G94" s="177"/>
      <c r="H94" s="178">
        <v>0</v>
      </c>
      <c r="I94" s="178">
        <v>0</v>
      </c>
      <c r="J94" s="178">
        <v>0</v>
      </c>
      <c r="K94" s="178">
        <v>0</v>
      </c>
      <c r="L94" s="178">
        <v>0</v>
      </c>
      <c r="M94" s="178">
        <v>0</v>
      </c>
      <c r="N94" s="178">
        <v>0</v>
      </c>
      <c r="O94" s="178">
        <v>0</v>
      </c>
      <c r="P94" s="178">
        <v>0</v>
      </c>
      <c r="Q94" s="178">
        <v>0</v>
      </c>
      <c r="R94" s="178">
        <v>0</v>
      </c>
      <c r="S94" s="178">
        <v>0</v>
      </c>
      <c r="T94" s="178">
        <v>0</v>
      </c>
      <c r="U94" s="178">
        <v>0</v>
      </c>
      <c r="V94" s="178">
        <v>0</v>
      </c>
      <c r="W94" s="178">
        <v>0</v>
      </c>
      <c r="X94" s="178">
        <v>0</v>
      </c>
      <c r="Y94" s="178">
        <v>0</v>
      </c>
      <c r="Z94" s="178">
        <v>0</v>
      </c>
      <c r="AA94" s="178">
        <v>0</v>
      </c>
      <c r="AB94" s="178">
        <v>0</v>
      </c>
      <c r="AC94" s="178">
        <v>0</v>
      </c>
      <c r="AD94" s="178">
        <v>0</v>
      </c>
      <c r="AE94" s="178">
        <v>0</v>
      </c>
      <c r="AF94" s="178">
        <v>0</v>
      </c>
      <c r="AG94" s="178">
        <v>50</v>
      </c>
      <c r="AH94" s="178">
        <v>0</v>
      </c>
      <c r="AI94" s="177">
        <v>50</v>
      </c>
      <c r="AJ94" s="178">
        <v>0</v>
      </c>
      <c r="AK94" s="178">
        <v>0</v>
      </c>
      <c r="AL94" s="178">
        <v>0</v>
      </c>
      <c r="AM94" s="178">
        <v>0</v>
      </c>
      <c r="AN94" s="178">
        <v>0</v>
      </c>
      <c r="AO94" s="178">
        <v>0</v>
      </c>
      <c r="AP94" s="178">
        <v>0</v>
      </c>
      <c r="AQ94" s="178">
        <v>0</v>
      </c>
      <c r="AR94" s="178">
        <v>0</v>
      </c>
      <c r="AS94" s="178">
        <v>0</v>
      </c>
      <c r="AT94" s="178">
        <v>0</v>
      </c>
      <c r="AU94" s="177">
        <v>0</v>
      </c>
      <c r="AV94" s="177">
        <f t="shared" si="4"/>
        <v>337216.44</v>
      </c>
      <c r="AW94" s="149"/>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c r="CJ94" s="190"/>
      <c r="CK94" s="190"/>
      <c r="CL94" s="190"/>
      <c r="CM94" s="190"/>
      <c r="CN94" s="190"/>
      <c r="CO94" s="190"/>
      <c r="CP94" s="190"/>
      <c r="CQ94" s="190"/>
      <c r="CR94" s="190"/>
      <c r="CS94" s="190"/>
      <c r="CT94" s="190"/>
      <c r="CU94" s="190"/>
      <c r="CV94" s="190"/>
      <c r="CW94" s="190"/>
      <c r="CX94" s="190"/>
      <c r="CY94" s="190"/>
      <c r="CZ94" s="190"/>
      <c r="DA94" s="190"/>
      <c r="DB94" s="190"/>
      <c r="DC94" s="190"/>
      <c r="DD94" s="190"/>
      <c r="DE94" s="190"/>
      <c r="DF94" s="190"/>
      <c r="DG94" s="190"/>
      <c r="DH94" s="190"/>
      <c r="DI94" s="190"/>
      <c r="DJ94" s="190"/>
      <c r="DK94" s="190"/>
      <c r="DL94" s="190"/>
      <c r="DM94" s="190"/>
    </row>
    <row r="95" spans="1:117" s="151" customFormat="1" ht="12.75" hidden="1" outlineLevel="1">
      <c r="A95" s="149" t="s">
        <v>269</v>
      </c>
      <c r="B95" s="150"/>
      <c r="C95" s="150" t="s">
        <v>270</v>
      </c>
      <c r="D95" s="150" t="s">
        <v>271</v>
      </c>
      <c r="E95" s="177">
        <v>60513.14</v>
      </c>
      <c r="F95" s="177">
        <v>0</v>
      </c>
      <c r="G95" s="177"/>
      <c r="H95" s="178">
        <v>0</v>
      </c>
      <c r="I95" s="178">
        <v>0</v>
      </c>
      <c r="J95" s="178">
        <v>0</v>
      </c>
      <c r="K95" s="178">
        <v>0</v>
      </c>
      <c r="L95" s="178">
        <v>0</v>
      </c>
      <c r="M95" s="178">
        <v>0</v>
      </c>
      <c r="N95" s="178">
        <v>0</v>
      </c>
      <c r="O95" s="178">
        <v>0</v>
      </c>
      <c r="P95" s="178">
        <v>0</v>
      </c>
      <c r="Q95" s="178">
        <v>0</v>
      </c>
      <c r="R95" s="178">
        <v>0</v>
      </c>
      <c r="S95" s="178">
        <v>0</v>
      </c>
      <c r="T95" s="178">
        <v>0</v>
      </c>
      <c r="U95" s="178">
        <v>0</v>
      </c>
      <c r="V95" s="178">
        <v>0</v>
      </c>
      <c r="W95" s="178">
        <v>0</v>
      </c>
      <c r="X95" s="178">
        <v>0</v>
      </c>
      <c r="Y95" s="178">
        <v>0</v>
      </c>
      <c r="Z95" s="178">
        <v>0</v>
      </c>
      <c r="AA95" s="178">
        <v>0</v>
      </c>
      <c r="AB95" s="178">
        <v>0</v>
      </c>
      <c r="AC95" s="178">
        <v>0</v>
      </c>
      <c r="AD95" s="178">
        <v>0</v>
      </c>
      <c r="AE95" s="178">
        <v>0</v>
      </c>
      <c r="AF95" s="178">
        <v>0</v>
      </c>
      <c r="AG95" s="178">
        <v>0</v>
      </c>
      <c r="AH95" s="178">
        <v>0</v>
      </c>
      <c r="AI95" s="177">
        <v>0</v>
      </c>
      <c r="AJ95" s="178">
        <v>0</v>
      </c>
      <c r="AK95" s="178">
        <v>0</v>
      </c>
      <c r="AL95" s="178">
        <v>0</v>
      </c>
      <c r="AM95" s="178">
        <v>0</v>
      </c>
      <c r="AN95" s="178">
        <v>0</v>
      </c>
      <c r="AO95" s="178">
        <v>0</v>
      </c>
      <c r="AP95" s="178">
        <v>0</v>
      </c>
      <c r="AQ95" s="178">
        <v>0</v>
      </c>
      <c r="AR95" s="178">
        <v>0</v>
      </c>
      <c r="AS95" s="178">
        <v>0</v>
      </c>
      <c r="AT95" s="178">
        <v>0</v>
      </c>
      <c r="AU95" s="177">
        <v>0</v>
      </c>
      <c r="AV95" s="177">
        <f t="shared" si="4"/>
        <v>60513.14</v>
      </c>
      <c r="AW95" s="149"/>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row>
    <row r="96" spans="1:117" s="151" customFormat="1" ht="12.75" hidden="1" outlineLevel="1">
      <c r="A96" s="149" t="s">
        <v>1680</v>
      </c>
      <c r="B96" s="150"/>
      <c r="C96" s="150" t="s">
        <v>2757</v>
      </c>
      <c r="D96" s="150" t="s">
        <v>2758</v>
      </c>
      <c r="E96" s="177">
        <v>-1803.24</v>
      </c>
      <c r="F96" s="177">
        <v>0</v>
      </c>
      <c r="G96" s="177"/>
      <c r="H96" s="178">
        <v>0</v>
      </c>
      <c r="I96" s="178">
        <v>0</v>
      </c>
      <c r="J96" s="178">
        <v>0</v>
      </c>
      <c r="K96" s="178">
        <v>0</v>
      </c>
      <c r="L96" s="178">
        <v>0</v>
      </c>
      <c r="M96" s="178">
        <v>0</v>
      </c>
      <c r="N96" s="178">
        <v>0</v>
      </c>
      <c r="O96" s="178">
        <v>0</v>
      </c>
      <c r="P96" s="178">
        <v>0</v>
      </c>
      <c r="Q96" s="178">
        <v>0</v>
      </c>
      <c r="R96" s="178">
        <v>0</v>
      </c>
      <c r="S96" s="178">
        <v>0</v>
      </c>
      <c r="T96" s="178">
        <v>0</v>
      </c>
      <c r="U96" s="178">
        <v>0</v>
      </c>
      <c r="V96" s="178">
        <v>0</v>
      </c>
      <c r="W96" s="178">
        <v>0</v>
      </c>
      <c r="X96" s="178">
        <v>0</v>
      </c>
      <c r="Y96" s="178">
        <v>0</v>
      </c>
      <c r="Z96" s="178">
        <v>0</v>
      </c>
      <c r="AA96" s="178">
        <v>0</v>
      </c>
      <c r="AB96" s="178">
        <v>0</v>
      </c>
      <c r="AC96" s="178">
        <v>0</v>
      </c>
      <c r="AD96" s="178">
        <v>0</v>
      </c>
      <c r="AE96" s="178">
        <v>0</v>
      </c>
      <c r="AF96" s="178">
        <v>0</v>
      </c>
      <c r="AG96" s="178">
        <v>0</v>
      </c>
      <c r="AH96" s="178">
        <v>0</v>
      </c>
      <c r="AI96" s="177">
        <v>0</v>
      </c>
      <c r="AJ96" s="178">
        <v>0</v>
      </c>
      <c r="AK96" s="178">
        <v>0</v>
      </c>
      <c r="AL96" s="178">
        <v>0</v>
      </c>
      <c r="AM96" s="178">
        <v>0</v>
      </c>
      <c r="AN96" s="178">
        <v>0</v>
      </c>
      <c r="AO96" s="178">
        <v>0</v>
      </c>
      <c r="AP96" s="178">
        <v>0</v>
      </c>
      <c r="AQ96" s="178">
        <v>0</v>
      </c>
      <c r="AR96" s="178">
        <v>0</v>
      </c>
      <c r="AS96" s="178">
        <v>0</v>
      </c>
      <c r="AT96" s="178">
        <v>0</v>
      </c>
      <c r="AU96" s="177">
        <v>0</v>
      </c>
      <c r="AV96" s="177">
        <f t="shared" si="4"/>
        <v>-1803.24</v>
      </c>
      <c r="AW96" s="149"/>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row>
    <row r="97" spans="1:117" s="151" customFormat="1" ht="12.75" hidden="1" outlineLevel="1">
      <c r="A97" s="149" t="s">
        <v>272</v>
      </c>
      <c r="B97" s="150"/>
      <c r="C97" s="150" t="s">
        <v>273</v>
      </c>
      <c r="D97" s="150" t="s">
        <v>274</v>
      </c>
      <c r="E97" s="177">
        <v>14158812.25</v>
      </c>
      <c r="F97" s="177">
        <v>0</v>
      </c>
      <c r="G97" s="177"/>
      <c r="H97" s="178">
        <v>0</v>
      </c>
      <c r="I97" s="178">
        <v>0</v>
      </c>
      <c r="J97" s="178">
        <v>0</v>
      </c>
      <c r="K97" s="178">
        <v>0</v>
      </c>
      <c r="L97" s="178">
        <v>0</v>
      </c>
      <c r="M97" s="178">
        <v>0</v>
      </c>
      <c r="N97" s="178">
        <v>0</v>
      </c>
      <c r="O97" s="178">
        <v>0</v>
      </c>
      <c r="P97" s="178">
        <v>0</v>
      </c>
      <c r="Q97" s="178">
        <v>0</v>
      </c>
      <c r="R97" s="178">
        <v>0</v>
      </c>
      <c r="S97" s="178">
        <v>0</v>
      </c>
      <c r="T97" s="178">
        <v>0</v>
      </c>
      <c r="U97" s="178">
        <v>0</v>
      </c>
      <c r="V97" s="178">
        <v>0</v>
      </c>
      <c r="W97" s="178">
        <v>0</v>
      </c>
      <c r="X97" s="178">
        <v>0</v>
      </c>
      <c r="Y97" s="178">
        <v>0</v>
      </c>
      <c r="Z97" s="178">
        <v>0</v>
      </c>
      <c r="AA97" s="178">
        <v>0</v>
      </c>
      <c r="AB97" s="178">
        <v>0</v>
      </c>
      <c r="AC97" s="178">
        <v>0</v>
      </c>
      <c r="AD97" s="178">
        <v>0</v>
      </c>
      <c r="AE97" s="178">
        <v>0</v>
      </c>
      <c r="AF97" s="178">
        <v>0</v>
      </c>
      <c r="AG97" s="178">
        <v>0</v>
      </c>
      <c r="AH97" s="178">
        <v>0</v>
      </c>
      <c r="AI97" s="177">
        <v>0</v>
      </c>
      <c r="AJ97" s="178">
        <v>0</v>
      </c>
      <c r="AK97" s="178">
        <v>0</v>
      </c>
      <c r="AL97" s="178">
        <v>0</v>
      </c>
      <c r="AM97" s="178">
        <v>0</v>
      </c>
      <c r="AN97" s="178">
        <v>0</v>
      </c>
      <c r="AO97" s="178">
        <v>0</v>
      </c>
      <c r="AP97" s="178">
        <v>0</v>
      </c>
      <c r="AQ97" s="178">
        <v>0</v>
      </c>
      <c r="AR97" s="178">
        <v>0</v>
      </c>
      <c r="AS97" s="178">
        <v>0</v>
      </c>
      <c r="AT97" s="178">
        <v>0</v>
      </c>
      <c r="AU97" s="177">
        <v>0</v>
      </c>
      <c r="AV97" s="177">
        <f t="shared" si="4"/>
        <v>14158812.25</v>
      </c>
      <c r="AW97" s="149"/>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row>
    <row r="98" spans="1:117" s="151" customFormat="1" ht="12.75" hidden="1" outlineLevel="1">
      <c r="A98" s="149" t="s">
        <v>275</v>
      </c>
      <c r="B98" s="150"/>
      <c r="C98" s="150" t="s">
        <v>276</v>
      </c>
      <c r="D98" s="150" t="s">
        <v>277</v>
      </c>
      <c r="E98" s="177">
        <v>132004.15</v>
      </c>
      <c r="F98" s="177">
        <v>0</v>
      </c>
      <c r="G98" s="177"/>
      <c r="H98" s="178">
        <v>0</v>
      </c>
      <c r="I98" s="178">
        <v>0</v>
      </c>
      <c r="J98" s="178">
        <v>0</v>
      </c>
      <c r="K98" s="178">
        <v>0</v>
      </c>
      <c r="L98" s="178">
        <v>0</v>
      </c>
      <c r="M98" s="178">
        <v>0</v>
      </c>
      <c r="N98" s="178">
        <v>0</v>
      </c>
      <c r="O98" s="178">
        <v>0</v>
      </c>
      <c r="P98" s="178">
        <v>0</v>
      </c>
      <c r="Q98" s="178">
        <v>0</v>
      </c>
      <c r="R98" s="178">
        <v>0</v>
      </c>
      <c r="S98" s="178">
        <v>0</v>
      </c>
      <c r="T98" s="178">
        <v>0</v>
      </c>
      <c r="U98" s="178">
        <v>0</v>
      </c>
      <c r="V98" s="178">
        <v>0</v>
      </c>
      <c r="W98" s="178">
        <v>0</v>
      </c>
      <c r="X98" s="178">
        <v>0</v>
      </c>
      <c r="Y98" s="178">
        <v>0</v>
      </c>
      <c r="Z98" s="178">
        <v>0</v>
      </c>
      <c r="AA98" s="178">
        <v>0</v>
      </c>
      <c r="AB98" s="178">
        <v>0</v>
      </c>
      <c r="AC98" s="178">
        <v>0</v>
      </c>
      <c r="AD98" s="178">
        <v>0</v>
      </c>
      <c r="AE98" s="178">
        <v>0</v>
      </c>
      <c r="AF98" s="178">
        <v>0</v>
      </c>
      <c r="AG98" s="178">
        <v>0</v>
      </c>
      <c r="AH98" s="178">
        <v>0</v>
      </c>
      <c r="AI98" s="177">
        <v>0</v>
      </c>
      <c r="AJ98" s="178">
        <v>0</v>
      </c>
      <c r="AK98" s="178">
        <v>0</v>
      </c>
      <c r="AL98" s="178">
        <v>0</v>
      </c>
      <c r="AM98" s="178">
        <v>0</v>
      </c>
      <c r="AN98" s="178">
        <v>0</v>
      </c>
      <c r="AO98" s="178">
        <v>0</v>
      </c>
      <c r="AP98" s="178">
        <v>0</v>
      </c>
      <c r="AQ98" s="178">
        <v>0</v>
      </c>
      <c r="AR98" s="178">
        <v>0</v>
      </c>
      <c r="AS98" s="178">
        <v>0</v>
      </c>
      <c r="AT98" s="178">
        <v>0</v>
      </c>
      <c r="AU98" s="177">
        <v>0</v>
      </c>
      <c r="AV98" s="177">
        <f t="shared" si="4"/>
        <v>132004.15</v>
      </c>
      <c r="AW98" s="149"/>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row>
    <row r="99" spans="1:117" s="151" customFormat="1" ht="12.75" hidden="1" outlineLevel="1">
      <c r="A99" s="149" t="s">
        <v>278</v>
      </c>
      <c r="B99" s="150"/>
      <c r="C99" s="150" t="s">
        <v>279</v>
      </c>
      <c r="D99" s="150" t="s">
        <v>280</v>
      </c>
      <c r="E99" s="177">
        <v>11485.28</v>
      </c>
      <c r="F99" s="177">
        <v>0</v>
      </c>
      <c r="G99" s="177"/>
      <c r="H99" s="178">
        <v>0</v>
      </c>
      <c r="I99" s="178">
        <v>0</v>
      </c>
      <c r="J99" s="178">
        <v>0</v>
      </c>
      <c r="K99" s="178">
        <v>0</v>
      </c>
      <c r="L99" s="178">
        <v>0</v>
      </c>
      <c r="M99" s="178">
        <v>0</v>
      </c>
      <c r="N99" s="178">
        <v>0</v>
      </c>
      <c r="O99" s="178">
        <v>0</v>
      </c>
      <c r="P99" s="178">
        <v>0</v>
      </c>
      <c r="Q99" s="178">
        <v>0</v>
      </c>
      <c r="R99" s="178">
        <v>0</v>
      </c>
      <c r="S99" s="178">
        <v>0</v>
      </c>
      <c r="T99" s="178">
        <v>0</v>
      </c>
      <c r="U99" s="178">
        <v>0</v>
      </c>
      <c r="V99" s="178">
        <v>0</v>
      </c>
      <c r="W99" s="178">
        <v>0</v>
      </c>
      <c r="X99" s="178">
        <v>0</v>
      </c>
      <c r="Y99" s="178">
        <v>0</v>
      </c>
      <c r="Z99" s="178">
        <v>0</v>
      </c>
      <c r="AA99" s="178">
        <v>0</v>
      </c>
      <c r="AB99" s="178">
        <v>0</v>
      </c>
      <c r="AC99" s="178">
        <v>0</v>
      </c>
      <c r="AD99" s="178">
        <v>0</v>
      </c>
      <c r="AE99" s="178">
        <v>0</v>
      </c>
      <c r="AF99" s="178">
        <v>0</v>
      </c>
      <c r="AG99" s="178">
        <v>0</v>
      </c>
      <c r="AH99" s="178">
        <v>0</v>
      </c>
      <c r="AI99" s="177">
        <v>0</v>
      </c>
      <c r="AJ99" s="178">
        <v>0</v>
      </c>
      <c r="AK99" s="178">
        <v>0</v>
      </c>
      <c r="AL99" s="178">
        <v>0</v>
      </c>
      <c r="AM99" s="178">
        <v>0</v>
      </c>
      <c r="AN99" s="178">
        <v>0</v>
      </c>
      <c r="AO99" s="178">
        <v>0</v>
      </c>
      <c r="AP99" s="178">
        <v>0</v>
      </c>
      <c r="AQ99" s="178">
        <v>0</v>
      </c>
      <c r="AR99" s="178">
        <v>0</v>
      </c>
      <c r="AS99" s="178">
        <v>0</v>
      </c>
      <c r="AT99" s="178">
        <v>0</v>
      </c>
      <c r="AU99" s="177">
        <v>0</v>
      </c>
      <c r="AV99" s="177">
        <f t="shared" si="4"/>
        <v>11485.28</v>
      </c>
      <c r="AW99" s="149"/>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row>
    <row r="100" spans="1:117" s="151" customFormat="1" ht="12.75" hidden="1" outlineLevel="1">
      <c r="A100" s="149" t="s">
        <v>281</v>
      </c>
      <c r="B100" s="150"/>
      <c r="C100" s="150" t="s">
        <v>282</v>
      </c>
      <c r="D100" s="150" t="s">
        <v>283</v>
      </c>
      <c r="E100" s="177">
        <v>-1418794.94</v>
      </c>
      <c r="F100" s="177">
        <v>0</v>
      </c>
      <c r="G100" s="177"/>
      <c r="H100" s="178">
        <v>0</v>
      </c>
      <c r="I100" s="178">
        <v>0</v>
      </c>
      <c r="J100" s="178">
        <v>0</v>
      </c>
      <c r="K100" s="178">
        <v>0</v>
      </c>
      <c r="L100" s="178">
        <v>0</v>
      </c>
      <c r="M100" s="178">
        <v>0</v>
      </c>
      <c r="N100" s="178">
        <v>0</v>
      </c>
      <c r="O100" s="178">
        <v>0</v>
      </c>
      <c r="P100" s="178">
        <v>0</v>
      </c>
      <c r="Q100" s="178">
        <v>0</v>
      </c>
      <c r="R100" s="178">
        <v>0</v>
      </c>
      <c r="S100" s="178">
        <v>0</v>
      </c>
      <c r="T100" s="178">
        <v>0</v>
      </c>
      <c r="U100" s="178">
        <v>0</v>
      </c>
      <c r="V100" s="178">
        <v>0</v>
      </c>
      <c r="W100" s="178">
        <v>0</v>
      </c>
      <c r="X100" s="178">
        <v>0</v>
      </c>
      <c r="Y100" s="178">
        <v>0</v>
      </c>
      <c r="Z100" s="178">
        <v>0</v>
      </c>
      <c r="AA100" s="178">
        <v>0</v>
      </c>
      <c r="AB100" s="178">
        <v>0</v>
      </c>
      <c r="AC100" s="178">
        <v>0</v>
      </c>
      <c r="AD100" s="178">
        <v>0</v>
      </c>
      <c r="AE100" s="178">
        <v>0</v>
      </c>
      <c r="AF100" s="178">
        <v>0</v>
      </c>
      <c r="AG100" s="178">
        <v>0</v>
      </c>
      <c r="AH100" s="178">
        <v>0</v>
      </c>
      <c r="AI100" s="177">
        <v>0</v>
      </c>
      <c r="AJ100" s="178">
        <v>0</v>
      </c>
      <c r="AK100" s="178">
        <v>0</v>
      </c>
      <c r="AL100" s="178">
        <v>0</v>
      </c>
      <c r="AM100" s="178">
        <v>0</v>
      </c>
      <c r="AN100" s="178">
        <v>0</v>
      </c>
      <c r="AO100" s="178">
        <v>0</v>
      </c>
      <c r="AP100" s="178">
        <v>0</v>
      </c>
      <c r="AQ100" s="178">
        <v>0</v>
      </c>
      <c r="AR100" s="178">
        <v>0</v>
      </c>
      <c r="AS100" s="178">
        <v>0</v>
      </c>
      <c r="AT100" s="178">
        <v>0</v>
      </c>
      <c r="AU100" s="177">
        <v>0</v>
      </c>
      <c r="AV100" s="177">
        <f t="shared" si="4"/>
        <v>-1418794.94</v>
      </c>
      <c r="AW100" s="149"/>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c r="CJ100" s="190"/>
      <c r="CK100" s="190"/>
      <c r="CL100" s="190"/>
      <c r="CM100" s="190"/>
      <c r="CN100" s="190"/>
      <c r="CO100" s="190"/>
      <c r="CP100" s="190"/>
      <c r="CQ100" s="190"/>
      <c r="CR100" s="190"/>
      <c r="CS100" s="190"/>
      <c r="CT100" s="190"/>
      <c r="CU100" s="190"/>
      <c r="CV100" s="190"/>
      <c r="CW100" s="190"/>
      <c r="CX100" s="190"/>
      <c r="CY100" s="190"/>
      <c r="CZ100" s="190"/>
      <c r="DA100" s="190"/>
      <c r="DB100" s="190"/>
      <c r="DC100" s="190"/>
      <c r="DD100" s="190"/>
      <c r="DE100" s="190"/>
      <c r="DF100" s="190"/>
      <c r="DG100" s="190"/>
      <c r="DH100" s="190"/>
      <c r="DI100" s="190"/>
      <c r="DJ100" s="190"/>
      <c r="DK100" s="190"/>
      <c r="DL100" s="190"/>
      <c r="DM100" s="190"/>
    </row>
    <row r="101" spans="1:117" s="151" customFormat="1" ht="12.75" hidden="1" outlineLevel="1">
      <c r="A101" s="149" t="s">
        <v>2759</v>
      </c>
      <c r="B101" s="150"/>
      <c r="C101" s="150" t="s">
        <v>2760</v>
      </c>
      <c r="D101" s="150" t="s">
        <v>2761</v>
      </c>
      <c r="E101" s="177">
        <v>-583.08</v>
      </c>
      <c r="F101" s="177">
        <v>0</v>
      </c>
      <c r="G101" s="177"/>
      <c r="H101" s="178">
        <v>0</v>
      </c>
      <c r="I101" s="178">
        <v>0</v>
      </c>
      <c r="J101" s="178">
        <v>0</v>
      </c>
      <c r="K101" s="178">
        <v>0</v>
      </c>
      <c r="L101" s="178">
        <v>0</v>
      </c>
      <c r="M101" s="178">
        <v>0</v>
      </c>
      <c r="N101" s="178">
        <v>0</v>
      </c>
      <c r="O101" s="178">
        <v>0</v>
      </c>
      <c r="P101" s="178">
        <v>0</v>
      </c>
      <c r="Q101" s="178">
        <v>0</v>
      </c>
      <c r="R101" s="178">
        <v>0</v>
      </c>
      <c r="S101" s="178">
        <v>0</v>
      </c>
      <c r="T101" s="178">
        <v>0</v>
      </c>
      <c r="U101" s="178">
        <v>0</v>
      </c>
      <c r="V101" s="178">
        <v>0</v>
      </c>
      <c r="W101" s="178">
        <v>0</v>
      </c>
      <c r="X101" s="178">
        <v>0</v>
      </c>
      <c r="Y101" s="178">
        <v>0</v>
      </c>
      <c r="Z101" s="178">
        <v>0</v>
      </c>
      <c r="AA101" s="178">
        <v>0</v>
      </c>
      <c r="AB101" s="178">
        <v>0</v>
      </c>
      <c r="AC101" s="178">
        <v>0</v>
      </c>
      <c r="AD101" s="178">
        <v>0</v>
      </c>
      <c r="AE101" s="178">
        <v>0</v>
      </c>
      <c r="AF101" s="178">
        <v>0</v>
      </c>
      <c r="AG101" s="178">
        <v>0</v>
      </c>
      <c r="AH101" s="178">
        <v>0</v>
      </c>
      <c r="AI101" s="177">
        <v>0</v>
      </c>
      <c r="AJ101" s="178">
        <v>0</v>
      </c>
      <c r="AK101" s="178">
        <v>0</v>
      </c>
      <c r="AL101" s="178">
        <v>0</v>
      </c>
      <c r="AM101" s="178">
        <v>0</v>
      </c>
      <c r="AN101" s="178">
        <v>0</v>
      </c>
      <c r="AO101" s="178">
        <v>0</v>
      </c>
      <c r="AP101" s="178">
        <v>0</v>
      </c>
      <c r="AQ101" s="178">
        <v>0</v>
      </c>
      <c r="AR101" s="178">
        <v>0</v>
      </c>
      <c r="AS101" s="178">
        <v>0</v>
      </c>
      <c r="AT101" s="178">
        <v>0</v>
      </c>
      <c r="AU101" s="177">
        <v>0</v>
      </c>
      <c r="AV101" s="177">
        <f t="shared" si="4"/>
        <v>-583.08</v>
      </c>
      <c r="AW101" s="149"/>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c r="CJ101" s="190"/>
      <c r="CK101" s="190"/>
      <c r="CL101" s="190"/>
      <c r="CM101" s="190"/>
      <c r="CN101" s="190"/>
      <c r="CO101" s="190"/>
      <c r="CP101" s="190"/>
      <c r="CQ101" s="190"/>
      <c r="CR101" s="190"/>
      <c r="CS101" s="190"/>
      <c r="CT101" s="190"/>
      <c r="CU101" s="190"/>
      <c r="CV101" s="190"/>
      <c r="CW101" s="190"/>
      <c r="CX101" s="190"/>
      <c r="CY101" s="190"/>
      <c r="CZ101" s="190"/>
      <c r="DA101" s="190"/>
      <c r="DB101" s="190"/>
      <c r="DC101" s="190"/>
      <c r="DD101" s="190"/>
      <c r="DE101" s="190"/>
      <c r="DF101" s="190"/>
      <c r="DG101" s="190"/>
      <c r="DH101" s="190"/>
      <c r="DI101" s="190"/>
      <c r="DJ101" s="190"/>
      <c r="DK101" s="190"/>
      <c r="DL101" s="190"/>
      <c r="DM101" s="190"/>
    </row>
    <row r="102" spans="1:117" s="151" customFormat="1" ht="12.75" hidden="1" outlineLevel="1">
      <c r="A102" s="149" t="s">
        <v>2765</v>
      </c>
      <c r="B102" s="150"/>
      <c r="C102" s="150" t="s">
        <v>2766</v>
      </c>
      <c r="D102" s="150" t="s">
        <v>2767</v>
      </c>
      <c r="E102" s="177">
        <v>0</v>
      </c>
      <c r="F102" s="177">
        <v>0</v>
      </c>
      <c r="G102" s="177"/>
      <c r="H102" s="178">
        <v>0</v>
      </c>
      <c r="I102" s="178">
        <v>0</v>
      </c>
      <c r="J102" s="178">
        <v>0</v>
      </c>
      <c r="K102" s="178">
        <v>0</v>
      </c>
      <c r="L102" s="178">
        <v>0</v>
      </c>
      <c r="M102" s="178">
        <v>0</v>
      </c>
      <c r="N102" s="178">
        <v>-431308.66</v>
      </c>
      <c r="O102" s="178">
        <v>0</v>
      </c>
      <c r="P102" s="178">
        <v>0</v>
      </c>
      <c r="Q102" s="178">
        <v>0</v>
      </c>
      <c r="R102" s="178">
        <v>0</v>
      </c>
      <c r="S102" s="178">
        <v>0</v>
      </c>
      <c r="T102" s="178">
        <v>0</v>
      </c>
      <c r="U102" s="178">
        <v>0</v>
      </c>
      <c r="V102" s="178">
        <v>0</v>
      </c>
      <c r="W102" s="178">
        <v>0</v>
      </c>
      <c r="X102" s="178">
        <v>0</v>
      </c>
      <c r="Y102" s="178">
        <v>0</v>
      </c>
      <c r="Z102" s="178">
        <v>0</v>
      </c>
      <c r="AA102" s="178">
        <v>0</v>
      </c>
      <c r="AB102" s="178">
        <v>0</v>
      </c>
      <c r="AC102" s="178">
        <v>0</v>
      </c>
      <c r="AD102" s="178">
        <v>0</v>
      </c>
      <c r="AE102" s="178">
        <v>0</v>
      </c>
      <c r="AF102" s="178">
        <v>0</v>
      </c>
      <c r="AG102" s="178">
        <v>0</v>
      </c>
      <c r="AH102" s="178">
        <v>0</v>
      </c>
      <c r="AI102" s="177">
        <v>-431308.66</v>
      </c>
      <c r="AJ102" s="178">
        <v>0</v>
      </c>
      <c r="AK102" s="178">
        <v>0</v>
      </c>
      <c r="AL102" s="178">
        <v>0</v>
      </c>
      <c r="AM102" s="178">
        <v>0</v>
      </c>
      <c r="AN102" s="178">
        <v>0</v>
      </c>
      <c r="AO102" s="178">
        <v>0</v>
      </c>
      <c r="AP102" s="178">
        <v>0</v>
      </c>
      <c r="AQ102" s="178">
        <v>0</v>
      </c>
      <c r="AR102" s="178">
        <v>0</v>
      </c>
      <c r="AS102" s="178">
        <v>0</v>
      </c>
      <c r="AT102" s="178">
        <v>0</v>
      </c>
      <c r="AU102" s="177">
        <v>0</v>
      </c>
      <c r="AV102" s="177">
        <f t="shared" si="4"/>
        <v>-431308.66</v>
      </c>
      <c r="AW102" s="149"/>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c r="CJ102" s="190"/>
      <c r="CK102" s="190"/>
      <c r="CL102" s="190"/>
      <c r="CM102" s="190"/>
      <c r="CN102" s="190"/>
      <c r="CO102" s="190"/>
      <c r="CP102" s="190"/>
      <c r="CQ102" s="190"/>
      <c r="CR102" s="190"/>
      <c r="CS102" s="190"/>
      <c r="CT102" s="190"/>
      <c r="CU102" s="190"/>
      <c r="CV102" s="190"/>
      <c r="CW102" s="190"/>
      <c r="CX102" s="190"/>
      <c r="CY102" s="190"/>
      <c r="CZ102" s="190"/>
      <c r="DA102" s="190"/>
      <c r="DB102" s="190"/>
      <c r="DC102" s="190"/>
      <c r="DD102" s="190"/>
      <c r="DE102" s="190"/>
      <c r="DF102" s="190"/>
      <c r="DG102" s="190"/>
      <c r="DH102" s="190"/>
      <c r="DI102" s="190"/>
      <c r="DJ102" s="190"/>
      <c r="DK102" s="190"/>
      <c r="DL102" s="190"/>
      <c r="DM102" s="190"/>
    </row>
    <row r="103" spans="1:117" s="146" customFormat="1" ht="12.75" customHeight="1" collapsed="1">
      <c r="A103" s="125" t="s">
        <v>284</v>
      </c>
      <c r="B103" s="125"/>
      <c r="C103" s="124" t="s">
        <v>2769</v>
      </c>
      <c r="D103" s="126"/>
      <c r="E103" s="129">
        <v>0</v>
      </c>
      <c r="F103" s="129">
        <v>0</v>
      </c>
      <c r="G103" s="129">
        <v>0</v>
      </c>
      <c r="H103" s="173">
        <v>0</v>
      </c>
      <c r="I103" s="173">
        <v>0</v>
      </c>
      <c r="J103" s="173">
        <v>0</v>
      </c>
      <c r="K103" s="173">
        <v>0</v>
      </c>
      <c r="L103" s="173">
        <v>0</v>
      </c>
      <c r="M103" s="173">
        <v>0</v>
      </c>
      <c r="N103" s="173">
        <v>0</v>
      </c>
      <c r="O103" s="173">
        <v>0</v>
      </c>
      <c r="P103" s="173">
        <v>0</v>
      </c>
      <c r="Q103" s="173">
        <v>0</v>
      </c>
      <c r="R103" s="173">
        <v>0</v>
      </c>
      <c r="S103" s="173">
        <v>0</v>
      </c>
      <c r="T103" s="173">
        <v>0</v>
      </c>
      <c r="U103" s="173">
        <v>0</v>
      </c>
      <c r="V103" s="173">
        <v>0</v>
      </c>
      <c r="W103" s="173">
        <v>0</v>
      </c>
      <c r="X103" s="173">
        <v>0</v>
      </c>
      <c r="Y103" s="173">
        <v>0</v>
      </c>
      <c r="Z103" s="173">
        <v>0</v>
      </c>
      <c r="AA103" s="173">
        <v>0</v>
      </c>
      <c r="AB103" s="173">
        <v>0</v>
      </c>
      <c r="AC103" s="173">
        <v>0</v>
      </c>
      <c r="AD103" s="173">
        <v>0</v>
      </c>
      <c r="AE103" s="173">
        <v>0</v>
      </c>
      <c r="AF103" s="173">
        <v>0</v>
      </c>
      <c r="AG103" s="173">
        <v>0</v>
      </c>
      <c r="AH103" s="173">
        <v>0</v>
      </c>
      <c r="AI103" s="129">
        <v>0</v>
      </c>
      <c r="AJ103" s="173">
        <v>0</v>
      </c>
      <c r="AK103" s="173">
        <v>0</v>
      </c>
      <c r="AL103" s="173">
        <v>0</v>
      </c>
      <c r="AM103" s="173">
        <v>0</v>
      </c>
      <c r="AN103" s="173">
        <v>0</v>
      </c>
      <c r="AO103" s="173">
        <v>0</v>
      </c>
      <c r="AP103" s="173">
        <v>0</v>
      </c>
      <c r="AQ103" s="173">
        <v>0</v>
      </c>
      <c r="AR103" s="173">
        <v>0</v>
      </c>
      <c r="AS103" s="173">
        <v>0</v>
      </c>
      <c r="AT103" s="173">
        <v>0</v>
      </c>
      <c r="AU103" s="129">
        <v>0</v>
      </c>
      <c r="AV103" s="129">
        <f>E103+F103+G103+AI103+AU103</f>
        <v>0</v>
      </c>
      <c r="AW103" s="124"/>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87"/>
      <c r="DA103" s="187"/>
      <c r="DB103" s="187"/>
      <c r="DC103" s="187"/>
      <c r="DD103" s="187"/>
      <c r="DE103" s="187"/>
      <c r="DF103" s="187"/>
      <c r="DG103" s="187"/>
      <c r="DH103" s="187"/>
      <c r="DI103" s="187"/>
      <c r="DJ103" s="187"/>
      <c r="DK103" s="187"/>
      <c r="DL103" s="187"/>
      <c r="DM103" s="187"/>
    </row>
    <row r="104" spans="1:117" s="146" customFormat="1" ht="12.75" customHeight="1">
      <c r="A104" s="125" t="s">
        <v>285</v>
      </c>
      <c r="B104" s="125"/>
      <c r="C104" s="124" t="s">
        <v>2771</v>
      </c>
      <c r="D104" s="126"/>
      <c r="E104" s="129">
        <v>0</v>
      </c>
      <c r="F104" s="129">
        <v>0</v>
      </c>
      <c r="G104" s="129">
        <v>0</v>
      </c>
      <c r="H104" s="173">
        <v>0</v>
      </c>
      <c r="I104" s="173">
        <v>0</v>
      </c>
      <c r="J104" s="173">
        <v>0</v>
      </c>
      <c r="K104" s="173">
        <v>0</v>
      </c>
      <c r="L104" s="173">
        <v>0</v>
      </c>
      <c r="M104" s="173">
        <v>0</v>
      </c>
      <c r="N104" s="173">
        <v>0</v>
      </c>
      <c r="O104" s="173">
        <v>0</v>
      </c>
      <c r="P104" s="173">
        <v>0</v>
      </c>
      <c r="Q104" s="173">
        <v>0</v>
      </c>
      <c r="R104" s="173">
        <v>0</v>
      </c>
      <c r="S104" s="173">
        <v>0</v>
      </c>
      <c r="T104" s="173">
        <v>0</v>
      </c>
      <c r="U104" s="173">
        <v>0</v>
      </c>
      <c r="V104" s="173">
        <v>0</v>
      </c>
      <c r="W104" s="173">
        <v>0</v>
      </c>
      <c r="X104" s="173">
        <v>0</v>
      </c>
      <c r="Y104" s="173">
        <v>0</v>
      </c>
      <c r="Z104" s="173">
        <v>0</v>
      </c>
      <c r="AA104" s="173">
        <v>0</v>
      </c>
      <c r="AB104" s="173">
        <v>0</v>
      </c>
      <c r="AC104" s="173">
        <v>0</v>
      </c>
      <c r="AD104" s="173">
        <v>0</v>
      </c>
      <c r="AE104" s="173">
        <v>0</v>
      </c>
      <c r="AF104" s="173">
        <v>0</v>
      </c>
      <c r="AG104" s="173">
        <v>0</v>
      </c>
      <c r="AH104" s="173">
        <v>0</v>
      </c>
      <c r="AI104" s="129">
        <v>0</v>
      </c>
      <c r="AJ104" s="173">
        <v>0</v>
      </c>
      <c r="AK104" s="173">
        <v>0</v>
      </c>
      <c r="AL104" s="173">
        <v>0</v>
      </c>
      <c r="AM104" s="173">
        <v>0</v>
      </c>
      <c r="AN104" s="173">
        <v>0</v>
      </c>
      <c r="AO104" s="173">
        <v>0</v>
      </c>
      <c r="AP104" s="173">
        <v>0</v>
      </c>
      <c r="AQ104" s="173">
        <v>0</v>
      </c>
      <c r="AR104" s="173">
        <v>0</v>
      </c>
      <c r="AS104" s="173">
        <v>0</v>
      </c>
      <c r="AT104" s="173">
        <v>0</v>
      </c>
      <c r="AU104" s="129">
        <v>0</v>
      </c>
      <c r="AV104" s="129">
        <f>E104+F104+G104+AI104+AU104</f>
        <v>0</v>
      </c>
      <c r="AW104" s="124"/>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c r="CT104" s="187"/>
      <c r="CU104" s="187"/>
      <c r="CV104" s="187"/>
      <c r="CW104" s="187"/>
      <c r="CX104" s="187"/>
      <c r="CY104" s="187"/>
      <c r="CZ104" s="187"/>
      <c r="DA104" s="187"/>
      <c r="DB104" s="187"/>
      <c r="DC104" s="187"/>
      <c r="DD104" s="187"/>
      <c r="DE104" s="187"/>
      <c r="DF104" s="187"/>
      <c r="DG104" s="187"/>
      <c r="DH104" s="187"/>
      <c r="DI104" s="187"/>
      <c r="DJ104" s="187"/>
      <c r="DK104" s="187"/>
      <c r="DL104" s="187"/>
      <c r="DM104" s="187"/>
    </row>
    <row r="105" spans="1:117" s="146" customFormat="1" ht="12.75" customHeight="1">
      <c r="A105" s="125" t="s">
        <v>286</v>
      </c>
      <c r="B105" s="125"/>
      <c r="C105" s="124" t="s">
        <v>2773</v>
      </c>
      <c r="D105" s="126"/>
      <c r="E105" s="129">
        <v>0</v>
      </c>
      <c r="F105" s="129">
        <v>0</v>
      </c>
      <c r="G105" s="129">
        <v>0</v>
      </c>
      <c r="H105" s="173">
        <v>0</v>
      </c>
      <c r="I105" s="173">
        <v>0</v>
      </c>
      <c r="J105" s="173">
        <v>0</v>
      </c>
      <c r="K105" s="173">
        <v>0</v>
      </c>
      <c r="L105" s="173">
        <v>0</v>
      </c>
      <c r="M105" s="173">
        <v>0</v>
      </c>
      <c r="N105" s="173">
        <v>0</v>
      </c>
      <c r="O105" s="173">
        <v>0</v>
      </c>
      <c r="P105" s="173">
        <v>0</v>
      </c>
      <c r="Q105" s="173">
        <v>0</v>
      </c>
      <c r="R105" s="173">
        <v>0</v>
      </c>
      <c r="S105" s="173">
        <v>0</v>
      </c>
      <c r="T105" s="173">
        <v>0</v>
      </c>
      <c r="U105" s="173">
        <v>0</v>
      </c>
      <c r="V105" s="173">
        <v>0</v>
      </c>
      <c r="W105" s="173">
        <v>0</v>
      </c>
      <c r="X105" s="173">
        <v>0</v>
      </c>
      <c r="Y105" s="173">
        <v>0</v>
      </c>
      <c r="Z105" s="173">
        <v>0</v>
      </c>
      <c r="AA105" s="173">
        <v>0</v>
      </c>
      <c r="AB105" s="173">
        <v>0</v>
      </c>
      <c r="AC105" s="173">
        <v>0</v>
      </c>
      <c r="AD105" s="173">
        <v>0</v>
      </c>
      <c r="AE105" s="173">
        <v>0</v>
      </c>
      <c r="AF105" s="173">
        <v>0</v>
      </c>
      <c r="AG105" s="173">
        <v>0</v>
      </c>
      <c r="AH105" s="173">
        <v>0</v>
      </c>
      <c r="AI105" s="129">
        <v>0</v>
      </c>
      <c r="AJ105" s="173">
        <v>0</v>
      </c>
      <c r="AK105" s="173">
        <v>0</v>
      </c>
      <c r="AL105" s="173">
        <v>0</v>
      </c>
      <c r="AM105" s="173">
        <v>0</v>
      </c>
      <c r="AN105" s="173">
        <v>0</v>
      </c>
      <c r="AO105" s="173">
        <v>0</v>
      </c>
      <c r="AP105" s="173">
        <v>0</v>
      </c>
      <c r="AQ105" s="173">
        <v>0</v>
      </c>
      <c r="AR105" s="173">
        <v>0</v>
      </c>
      <c r="AS105" s="173">
        <v>0</v>
      </c>
      <c r="AT105" s="173">
        <v>0</v>
      </c>
      <c r="AU105" s="129">
        <v>0</v>
      </c>
      <c r="AV105" s="129">
        <f>E105+F105+G105+AI105+AU105</f>
        <v>0</v>
      </c>
      <c r="AW105" s="124"/>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7"/>
      <c r="CP105" s="187"/>
      <c r="CQ105" s="187"/>
      <c r="CR105" s="187"/>
      <c r="CS105" s="187"/>
      <c r="CT105" s="187"/>
      <c r="CU105" s="187"/>
      <c r="CV105" s="187"/>
      <c r="CW105" s="187"/>
      <c r="CX105" s="187"/>
      <c r="CY105" s="187"/>
      <c r="CZ105" s="187"/>
      <c r="DA105" s="187"/>
      <c r="DB105" s="187"/>
      <c r="DC105" s="187"/>
      <c r="DD105" s="187"/>
      <c r="DE105" s="187"/>
      <c r="DF105" s="187"/>
      <c r="DG105" s="187"/>
      <c r="DH105" s="187"/>
      <c r="DI105" s="187"/>
      <c r="DJ105" s="187"/>
      <c r="DK105" s="187"/>
      <c r="DL105" s="187"/>
      <c r="DM105" s="187"/>
    </row>
    <row r="106" spans="1:117" s="151" customFormat="1" ht="12.75" hidden="1" outlineLevel="1">
      <c r="A106" s="149" t="s">
        <v>287</v>
      </c>
      <c r="B106" s="150"/>
      <c r="C106" s="150" t="s">
        <v>288</v>
      </c>
      <c r="D106" s="150" t="s">
        <v>289</v>
      </c>
      <c r="E106" s="177">
        <v>270911.43</v>
      </c>
      <c r="F106" s="177">
        <v>4428.21</v>
      </c>
      <c r="G106" s="177"/>
      <c r="H106" s="178">
        <v>0</v>
      </c>
      <c r="I106" s="178">
        <v>0</v>
      </c>
      <c r="J106" s="178">
        <v>0</v>
      </c>
      <c r="K106" s="178">
        <v>0</v>
      </c>
      <c r="L106" s="178">
        <v>0</v>
      </c>
      <c r="M106" s="178">
        <v>0</v>
      </c>
      <c r="N106" s="178">
        <v>0</v>
      </c>
      <c r="O106" s="178">
        <v>0</v>
      </c>
      <c r="P106" s="178">
        <v>0</v>
      </c>
      <c r="Q106" s="178">
        <v>0</v>
      </c>
      <c r="R106" s="178">
        <v>0</v>
      </c>
      <c r="S106" s="178">
        <v>0</v>
      </c>
      <c r="T106" s="178">
        <v>0</v>
      </c>
      <c r="U106" s="178">
        <v>0</v>
      </c>
      <c r="V106" s="178">
        <v>0</v>
      </c>
      <c r="W106" s="178">
        <v>0</v>
      </c>
      <c r="X106" s="178">
        <v>0</v>
      </c>
      <c r="Y106" s="178">
        <v>0</v>
      </c>
      <c r="Z106" s="178">
        <v>0</v>
      </c>
      <c r="AA106" s="178">
        <v>0</v>
      </c>
      <c r="AB106" s="178">
        <v>0</v>
      </c>
      <c r="AC106" s="178">
        <v>0</v>
      </c>
      <c r="AD106" s="178">
        <v>0</v>
      </c>
      <c r="AE106" s="178">
        <v>0</v>
      </c>
      <c r="AF106" s="178">
        <v>0</v>
      </c>
      <c r="AG106" s="178">
        <v>-717.12</v>
      </c>
      <c r="AH106" s="178">
        <v>0</v>
      </c>
      <c r="AI106" s="177">
        <v>-717.12</v>
      </c>
      <c r="AJ106" s="178">
        <v>0</v>
      </c>
      <c r="AK106" s="178">
        <v>0</v>
      </c>
      <c r="AL106" s="178">
        <v>0</v>
      </c>
      <c r="AM106" s="178">
        <v>0</v>
      </c>
      <c r="AN106" s="178">
        <v>0</v>
      </c>
      <c r="AO106" s="178">
        <v>0</v>
      </c>
      <c r="AP106" s="178">
        <v>0</v>
      </c>
      <c r="AQ106" s="178">
        <v>0</v>
      </c>
      <c r="AR106" s="178">
        <v>0</v>
      </c>
      <c r="AS106" s="178">
        <v>0</v>
      </c>
      <c r="AT106" s="178">
        <v>0</v>
      </c>
      <c r="AU106" s="177">
        <v>0</v>
      </c>
      <c r="AV106" s="177">
        <f aca="true" t="shared" si="5" ref="AV106:AV142">E106+F106+G106+AI106+AU106</f>
        <v>274622.52</v>
      </c>
      <c r="AW106" s="149"/>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c r="CR106" s="190"/>
      <c r="CS106" s="190"/>
      <c r="CT106" s="190"/>
      <c r="CU106" s="190"/>
      <c r="CV106" s="190"/>
      <c r="CW106" s="190"/>
      <c r="CX106" s="190"/>
      <c r="CY106" s="190"/>
      <c r="CZ106" s="190"/>
      <c r="DA106" s="190"/>
      <c r="DB106" s="190"/>
      <c r="DC106" s="190"/>
      <c r="DD106" s="190"/>
      <c r="DE106" s="190"/>
      <c r="DF106" s="190"/>
      <c r="DG106" s="190"/>
      <c r="DH106" s="190"/>
      <c r="DI106" s="190"/>
      <c r="DJ106" s="190"/>
      <c r="DK106" s="190"/>
      <c r="DL106" s="190"/>
      <c r="DM106" s="190"/>
    </row>
    <row r="107" spans="1:117" s="151" customFormat="1" ht="12.75" hidden="1" outlineLevel="1">
      <c r="A107" s="149" t="s">
        <v>2774</v>
      </c>
      <c r="B107" s="150"/>
      <c r="C107" s="150" t="s">
        <v>2775</v>
      </c>
      <c r="D107" s="150" t="s">
        <v>2776</v>
      </c>
      <c r="E107" s="177">
        <v>391083.16</v>
      </c>
      <c r="F107" s="177">
        <v>13517.97</v>
      </c>
      <c r="G107" s="177"/>
      <c r="H107" s="178">
        <v>0</v>
      </c>
      <c r="I107" s="178">
        <v>0</v>
      </c>
      <c r="J107" s="178">
        <v>0</v>
      </c>
      <c r="K107" s="178">
        <v>0</v>
      </c>
      <c r="L107" s="178">
        <v>0</v>
      </c>
      <c r="M107" s="178">
        <v>0</v>
      </c>
      <c r="N107" s="178">
        <v>0</v>
      </c>
      <c r="O107" s="178">
        <v>0</v>
      </c>
      <c r="P107" s="178">
        <v>0</v>
      </c>
      <c r="Q107" s="178">
        <v>0</v>
      </c>
      <c r="R107" s="178">
        <v>0</v>
      </c>
      <c r="S107" s="178">
        <v>0</v>
      </c>
      <c r="T107" s="178">
        <v>0</v>
      </c>
      <c r="U107" s="178">
        <v>0</v>
      </c>
      <c r="V107" s="178">
        <v>0</v>
      </c>
      <c r="W107" s="178">
        <v>0</v>
      </c>
      <c r="X107" s="178">
        <v>0</v>
      </c>
      <c r="Y107" s="178">
        <v>0</v>
      </c>
      <c r="Z107" s="178">
        <v>0</v>
      </c>
      <c r="AA107" s="178">
        <v>46565.29</v>
      </c>
      <c r="AB107" s="178">
        <v>0</v>
      </c>
      <c r="AC107" s="178">
        <v>0</v>
      </c>
      <c r="AD107" s="178">
        <v>0</v>
      </c>
      <c r="AE107" s="178">
        <v>0</v>
      </c>
      <c r="AF107" s="178">
        <v>0</v>
      </c>
      <c r="AG107" s="178">
        <v>34.36</v>
      </c>
      <c r="AH107" s="178">
        <v>0</v>
      </c>
      <c r="AI107" s="177">
        <v>46599.65</v>
      </c>
      <c r="AJ107" s="178">
        <v>0</v>
      </c>
      <c r="AK107" s="178">
        <v>0</v>
      </c>
      <c r="AL107" s="178">
        <v>0</v>
      </c>
      <c r="AM107" s="178">
        <v>0</v>
      </c>
      <c r="AN107" s="178">
        <v>0</v>
      </c>
      <c r="AO107" s="178">
        <v>0</v>
      </c>
      <c r="AP107" s="178">
        <v>0</v>
      </c>
      <c r="AQ107" s="178">
        <v>0</v>
      </c>
      <c r="AR107" s="178">
        <v>0</v>
      </c>
      <c r="AS107" s="178">
        <v>0</v>
      </c>
      <c r="AT107" s="178">
        <v>0</v>
      </c>
      <c r="AU107" s="177">
        <v>0</v>
      </c>
      <c r="AV107" s="177">
        <f t="shared" si="5"/>
        <v>451200.77999999997</v>
      </c>
      <c r="AW107" s="149"/>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row>
    <row r="108" spans="1:117" s="151" customFormat="1" ht="12.75" hidden="1" outlineLevel="1">
      <c r="A108" s="149" t="s">
        <v>2777</v>
      </c>
      <c r="B108" s="150"/>
      <c r="C108" s="150" t="s">
        <v>2778</v>
      </c>
      <c r="D108" s="150" t="s">
        <v>2779</v>
      </c>
      <c r="E108" s="177">
        <v>6945.86</v>
      </c>
      <c r="F108" s="177">
        <v>0</v>
      </c>
      <c r="G108" s="177"/>
      <c r="H108" s="178">
        <v>0</v>
      </c>
      <c r="I108" s="178">
        <v>0</v>
      </c>
      <c r="J108" s="178">
        <v>0</v>
      </c>
      <c r="K108" s="178">
        <v>0</v>
      </c>
      <c r="L108" s="178">
        <v>0</v>
      </c>
      <c r="M108" s="178">
        <v>0</v>
      </c>
      <c r="N108" s="178">
        <v>0</v>
      </c>
      <c r="O108" s="178">
        <v>0</v>
      </c>
      <c r="P108" s="178">
        <v>0</v>
      </c>
      <c r="Q108" s="178">
        <v>0</v>
      </c>
      <c r="R108" s="178">
        <v>0</v>
      </c>
      <c r="S108" s="178">
        <v>0</v>
      </c>
      <c r="T108" s="178">
        <v>0</v>
      </c>
      <c r="U108" s="178">
        <v>0</v>
      </c>
      <c r="V108" s="178">
        <v>0</v>
      </c>
      <c r="W108" s="178">
        <v>0</v>
      </c>
      <c r="X108" s="178">
        <v>0</v>
      </c>
      <c r="Y108" s="178">
        <v>0</v>
      </c>
      <c r="Z108" s="178">
        <v>0</v>
      </c>
      <c r="AA108" s="178">
        <v>0</v>
      </c>
      <c r="AB108" s="178">
        <v>0</v>
      </c>
      <c r="AC108" s="178">
        <v>0</v>
      </c>
      <c r="AD108" s="178">
        <v>0</v>
      </c>
      <c r="AE108" s="178">
        <v>0</v>
      </c>
      <c r="AF108" s="178">
        <v>0</v>
      </c>
      <c r="AG108" s="178">
        <v>0</v>
      </c>
      <c r="AH108" s="178">
        <v>0</v>
      </c>
      <c r="AI108" s="177">
        <v>0</v>
      </c>
      <c r="AJ108" s="178">
        <v>0</v>
      </c>
      <c r="AK108" s="178">
        <v>0</v>
      </c>
      <c r="AL108" s="178">
        <v>0</v>
      </c>
      <c r="AM108" s="178">
        <v>0</v>
      </c>
      <c r="AN108" s="178">
        <v>0</v>
      </c>
      <c r="AO108" s="178">
        <v>0</v>
      </c>
      <c r="AP108" s="178">
        <v>0</v>
      </c>
      <c r="AQ108" s="178">
        <v>0</v>
      </c>
      <c r="AR108" s="178">
        <v>0</v>
      </c>
      <c r="AS108" s="178">
        <v>0</v>
      </c>
      <c r="AT108" s="178">
        <v>0</v>
      </c>
      <c r="AU108" s="177">
        <v>0</v>
      </c>
      <c r="AV108" s="177">
        <f t="shared" si="5"/>
        <v>6945.86</v>
      </c>
      <c r="AW108" s="149"/>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row>
    <row r="109" spans="1:117" s="151" customFormat="1" ht="12.75" hidden="1" outlineLevel="1">
      <c r="A109" s="149" t="s">
        <v>290</v>
      </c>
      <c r="B109" s="150"/>
      <c r="C109" s="150" t="s">
        <v>291</v>
      </c>
      <c r="D109" s="150" t="s">
        <v>292</v>
      </c>
      <c r="E109" s="177">
        <v>120509.62</v>
      </c>
      <c r="F109" s="177">
        <v>0</v>
      </c>
      <c r="G109" s="177"/>
      <c r="H109" s="178">
        <v>0</v>
      </c>
      <c r="I109" s="178">
        <v>0</v>
      </c>
      <c r="J109" s="178">
        <v>0</v>
      </c>
      <c r="K109" s="178">
        <v>0</v>
      </c>
      <c r="L109" s="178">
        <v>0</v>
      </c>
      <c r="M109" s="178">
        <v>0</v>
      </c>
      <c r="N109" s="178">
        <v>0</v>
      </c>
      <c r="O109" s="178">
        <v>0</v>
      </c>
      <c r="P109" s="178">
        <v>0</v>
      </c>
      <c r="Q109" s="178">
        <v>0</v>
      </c>
      <c r="R109" s="178">
        <v>0</v>
      </c>
      <c r="S109" s="178">
        <v>0</v>
      </c>
      <c r="T109" s="178">
        <v>0</v>
      </c>
      <c r="U109" s="178">
        <v>0</v>
      </c>
      <c r="V109" s="178">
        <v>0</v>
      </c>
      <c r="W109" s="178">
        <v>0</v>
      </c>
      <c r="X109" s="178">
        <v>0</v>
      </c>
      <c r="Y109" s="178">
        <v>0</v>
      </c>
      <c r="Z109" s="178">
        <v>0</v>
      </c>
      <c r="AA109" s="178">
        <v>0</v>
      </c>
      <c r="AB109" s="178">
        <v>0</v>
      </c>
      <c r="AC109" s="178">
        <v>0</v>
      </c>
      <c r="AD109" s="178">
        <v>0</v>
      </c>
      <c r="AE109" s="178">
        <v>0</v>
      </c>
      <c r="AF109" s="178">
        <v>0</v>
      </c>
      <c r="AG109" s="178">
        <v>0</v>
      </c>
      <c r="AH109" s="178">
        <v>0</v>
      </c>
      <c r="AI109" s="177">
        <v>0</v>
      </c>
      <c r="AJ109" s="178">
        <v>0</v>
      </c>
      <c r="AK109" s="178">
        <v>0</v>
      </c>
      <c r="AL109" s="178">
        <v>0</v>
      </c>
      <c r="AM109" s="178">
        <v>0</v>
      </c>
      <c r="AN109" s="178">
        <v>0</v>
      </c>
      <c r="AO109" s="178">
        <v>0</v>
      </c>
      <c r="AP109" s="178">
        <v>0</v>
      </c>
      <c r="AQ109" s="178">
        <v>0</v>
      </c>
      <c r="AR109" s="178">
        <v>0</v>
      </c>
      <c r="AS109" s="178">
        <v>0</v>
      </c>
      <c r="AT109" s="178">
        <v>0</v>
      </c>
      <c r="AU109" s="177">
        <v>0</v>
      </c>
      <c r="AV109" s="177">
        <f t="shared" si="5"/>
        <v>120509.62</v>
      </c>
      <c r="AW109" s="149"/>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row>
    <row r="110" spans="1:117" s="151" customFormat="1" ht="12.75" hidden="1" outlineLevel="1">
      <c r="A110" s="149" t="s">
        <v>2780</v>
      </c>
      <c r="B110" s="150"/>
      <c r="C110" s="150" t="s">
        <v>2781</v>
      </c>
      <c r="D110" s="150" t="s">
        <v>2782</v>
      </c>
      <c r="E110" s="177">
        <v>662471.8</v>
      </c>
      <c r="F110" s="177">
        <v>0</v>
      </c>
      <c r="G110" s="177"/>
      <c r="H110" s="178">
        <v>0</v>
      </c>
      <c r="I110" s="178">
        <v>0</v>
      </c>
      <c r="J110" s="178">
        <v>0</v>
      </c>
      <c r="K110" s="178">
        <v>0</v>
      </c>
      <c r="L110" s="178">
        <v>0</v>
      </c>
      <c r="M110" s="178">
        <v>0</v>
      </c>
      <c r="N110" s="178">
        <v>0</v>
      </c>
      <c r="O110" s="178">
        <v>0</v>
      </c>
      <c r="P110" s="178">
        <v>0</v>
      </c>
      <c r="Q110" s="178">
        <v>0</v>
      </c>
      <c r="R110" s="178">
        <v>0</v>
      </c>
      <c r="S110" s="178">
        <v>0</v>
      </c>
      <c r="T110" s="178">
        <v>0</v>
      </c>
      <c r="U110" s="178">
        <v>0</v>
      </c>
      <c r="V110" s="178">
        <v>0</v>
      </c>
      <c r="W110" s="178">
        <v>0</v>
      </c>
      <c r="X110" s="178">
        <v>0</v>
      </c>
      <c r="Y110" s="178">
        <v>0</v>
      </c>
      <c r="Z110" s="178">
        <v>0</v>
      </c>
      <c r="AA110" s="178">
        <v>0</v>
      </c>
      <c r="AB110" s="178">
        <v>0</v>
      </c>
      <c r="AC110" s="178">
        <v>0</v>
      </c>
      <c r="AD110" s="178">
        <v>0</v>
      </c>
      <c r="AE110" s="178">
        <v>0</v>
      </c>
      <c r="AF110" s="178">
        <v>0</v>
      </c>
      <c r="AG110" s="178">
        <v>0</v>
      </c>
      <c r="AH110" s="178">
        <v>0</v>
      </c>
      <c r="AI110" s="177">
        <v>0</v>
      </c>
      <c r="AJ110" s="178">
        <v>0</v>
      </c>
      <c r="AK110" s="178">
        <v>0</v>
      </c>
      <c r="AL110" s="178">
        <v>0</v>
      </c>
      <c r="AM110" s="178">
        <v>0</v>
      </c>
      <c r="AN110" s="178">
        <v>0</v>
      </c>
      <c r="AO110" s="178">
        <v>0</v>
      </c>
      <c r="AP110" s="178">
        <v>0</v>
      </c>
      <c r="AQ110" s="178">
        <v>0</v>
      </c>
      <c r="AR110" s="178">
        <v>0</v>
      </c>
      <c r="AS110" s="178">
        <v>0</v>
      </c>
      <c r="AT110" s="178">
        <v>0</v>
      </c>
      <c r="AU110" s="177">
        <v>0</v>
      </c>
      <c r="AV110" s="177">
        <f t="shared" si="5"/>
        <v>662471.8</v>
      </c>
      <c r="AW110" s="149"/>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row>
    <row r="111" spans="1:117" s="151" customFormat="1" ht="12.75" hidden="1" outlineLevel="1">
      <c r="A111" s="149" t="s">
        <v>293</v>
      </c>
      <c r="B111" s="150"/>
      <c r="C111" s="150" t="s">
        <v>294</v>
      </c>
      <c r="D111" s="150" t="s">
        <v>295</v>
      </c>
      <c r="E111" s="177">
        <v>2238.28</v>
      </c>
      <c r="F111" s="177">
        <v>2319.86</v>
      </c>
      <c r="G111" s="177"/>
      <c r="H111" s="178">
        <v>0</v>
      </c>
      <c r="I111" s="178">
        <v>0</v>
      </c>
      <c r="J111" s="178">
        <v>0</v>
      </c>
      <c r="K111" s="178">
        <v>0</v>
      </c>
      <c r="L111" s="178">
        <v>0</v>
      </c>
      <c r="M111" s="178">
        <v>0</v>
      </c>
      <c r="N111" s="178">
        <v>0</v>
      </c>
      <c r="O111" s="178">
        <v>0</v>
      </c>
      <c r="P111" s="178">
        <v>0</v>
      </c>
      <c r="Q111" s="178">
        <v>0</v>
      </c>
      <c r="R111" s="178">
        <v>0</v>
      </c>
      <c r="S111" s="178">
        <v>0</v>
      </c>
      <c r="T111" s="178">
        <v>0</v>
      </c>
      <c r="U111" s="178">
        <v>0</v>
      </c>
      <c r="V111" s="178">
        <v>0</v>
      </c>
      <c r="W111" s="178">
        <v>0</v>
      </c>
      <c r="X111" s="178">
        <v>0</v>
      </c>
      <c r="Y111" s="178">
        <v>0</v>
      </c>
      <c r="Z111" s="178">
        <v>0</v>
      </c>
      <c r="AA111" s="178">
        <v>0</v>
      </c>
      <c r="AB111" s="178">
        <v>0</v>
      </c>
      <c r="AC111" s="178">
        <v>0</v>
      </c>
      <c r="AD111" s="178">
        <v>0</v>
      </c>
      <c r="AE111" s="178">
        <v>0</v>
      </c>
      <c r="AF111" s="178">
        <v>0</v>
      </c>
      <c r="AG111" s="178">
        <v>0</v>
      </c>
      <c r="AH111" s="178">
        <v>0</v>
      </c>
      <c r="AI111" s="177">
        <v>0</v>
      </c>
      <c r="AJ111" s="178">
        <v>0</v>
      </c>
      <c r="AK111" s="178">
        <v>0</v>
      </c>
      <c r="AL111" s="178">
        <v>0</v>
      </c>
      <c r="AM111" s="178">
        <v>0</v>
      </c>
      <c r="AN111" s="178">
        <v>0</v>
      </c>
      <c r="AO111" s="178">
        <v>0</v>
      </c>
      <c r="AP111" s="178">
        <v>0</v>
      </c>
      <c r="AQ111" s="178">
        <v>0</v>
      </c>
      <c r="AR111" s="178">
        <v>0</v>
      </c>
      <c r="AS111" s="178">
        <v>0</v>
      </c>
      <c r="AT111" s="178">
        <v>0</v>
      </c>
      <c r="AU111" s="177">
        <v>0</v>
      </c>
      <c r="AV111" s="177">
        <f t="shared" si="5"/>
        <v>4558.14</v>
      </c>
      <c r="AW111" s="149"/>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c r="CJ111" s="190"/>
      <c r="CK111" s="190"/>
      <c r="CL111" s="190"/>
      <c r="CM111" s="190"/>
      <c r="CN111" s="190"/>
      <c r="CO111" s="190"/>
      <c r="CP111" s="190"/>
      <c r="CQ111" s="190"/>
      <c r="CR111" s="190"/>
      <c r="CS111" s="190"/>
      <c r="CT111" s="190"/>
      <c r="CU111" s="190"/>
      <c r="CV111" s="190"/>
      <c r="CW111" s="190"/>
      <c r="CX111" s="190"/>
      <c r="CY111" s="190"/>
      <c r="CZ111" s="190"/>
      <c r="DA111" s="190"/>
      <c r="DB111" s="190"/>
      <c r="DC111" s="190"/>
      <c r="DD111" s="190"/>
      <c r="DE111" s="190"/>
      <c r="DF111" s="190"/>
      <c r="DG111" s="190"/>
      <c r="DH111" s="190"/>
      <c r="DI111" s="190"/>
      <c r="DJ111" s="190"/>
      <c r="DK111" s="190"/>
      <c r="DL111" s="190"/>
      <c r="DM111" s="190"/>
    </row>
    <row r="112" spans="1:117" s="151" customFormat="1" ht="12.75" hidden="1" outlineLevel="1">
      <c r="A112" s="149" t="s">
        <v>296</v>
      </c>
      <c r="B112" s="150"/>
      <c r="C112" s="150" t="s">
        <v>297</v>
      </c>
      <c r="D112" s="150" t="s">
        <v>298</v>
      </c>
      <c r="E112" s="177">
        <v>0</v>
      </c>
      <c r="F112" s="177">
        <v>2710.72</v>
      </c>
      <c r="G112" s="177"/>
      <c r="H112" s="178">
        <v>0</v>
      </c>
      <c r="I112" s="178">
        <v>0</v>
      </c>
      <c r="J112" s="178">
        <v>0</v>
      </c>
      <c r="K112" s="178">
        <v>0</v>
      </c>
      <c r="L112" s="178">
        <v>0</v>
      </c>
      <c r="M112" s="178">
        <v>0</v>
      </c>
      <c r="N112" s="178">
        <v>0</v>
      </c>
      <c r="O112" s="178">
        <v>0</v>
      </c>
      <c r="P112" s="178">
        <v>0</v>
      </c>
      <c r="Q112" s="178">
        <v>0</v>
      </c>
      <c r="R112" s="178">
        <v>0</v>
      </c>
      <c r="S112" s="178">
        <v>0</v>
      </c>
      <c r="T112" s="178">
        <v>0</v>
      </c>
      <c r="U112" s="178">
        <v>0</v>
      </c>
      <c r="V112" s="178">
        <v>0</v>
      </c>
      <c r="W112" s="178">
        <v>0</v>
      </c>
      <c r="X112" s="178">
        <v>0</v>
      </c>
      <c r="Y112" s="178">
        <v>0</v>
      </c>
      <c r="Z112" s="178">
        <v>0</v>
      </c>
      <c r="AA112" s="178">
        <v>0</v>
      </c>
      <c r="AB112" s="178">
        <v>0</v>
      </c>
      <c r="AC112" s="178">
        <v>0</v>
      </c>
      <c r="AD112" s="178">
        <v>0</v>
      </c>
      <c r="AE112" s="178">
        <v>0</v>
      </c>
      <c r="AF112" s="178">
        <v>0</v>
      </c>
      <c r="AG112" s="178">
        <v>0</v>
      </c>
      <c r="AH112" s="178">
        <v>0</v>
      </c>
      <c r="AI112" s="177">
        <v>0</v>
      </c>
      <c r="AJ112" s="178">
        <v>0</v>
      </c>
      <c r="AK112" s="178">
        <v>0</v>
      </c>
      <c r="AL112" s="178">
        <v>0</v>
      </c>
      <c r="AM112" s="178">
        <v>0</v>
      </c>
      <c r="AN112" s="178">
        <v>0</v>
      </c>
      <c r="AO112" s="178">
        <v>0</v>
      </c>
      <c r="AP112" s="178">
        <v>0</v>
      </c>
      <c r="AQ112" s="178">
        <v>0</v>
      </c>
      <c r="AR112" s="178">
        <v>0</v>
      </c>
      <c r="AS112" s="178">
        <v>0</v>
      </c>
      <c r="AT112" s="178">
        <v>0</v>
      </c>
      <c r="AU112" s="177">
        <v>0</v>
      </c>
      <c r="AV112" s="177">
        <f t="shared" si="5"/>
        <v>2710.72</v>
      </c>
      <c r="AW112" s="149"/>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c r="CA112" s="190"/>
      <c r="CB112" s="190"/>
      <c r="CC112" s="190"/>
      <c r="CD112" s="190"/>
      <c r="CE112" s="190"/>
      <c r="CF112" s="190"/>
      <c r="CG112" s="190"/>
      <c r="CH112" s="190"/>
      <c r="CI112" s="190"/>
      <c r="CJ112" s="190"/>
      <c r="CK112" s="190"/>
      <c r="CL112" s="190"/>
      <c r="CM112" s="190"/>
      <c r="CN112" s="190"/>
      <c r="CO112" s="190"/>
      <c r="CP112" s="190"/>
      <c r="CQ112" s="190"/>
      <c r="CR112" s="190"/>
      <c r="CS112" s="190"/>
      <c r="CT112" s="190"/>
      <c r="CU112" s="190"/>
      <c r="CV112" s="190"/>
      <c r="CW112" s="190"/>
      <c r="CX112" s="190"/>
      <c r="CY112" s="190"/>
      <c r="CZ112" s="190"/>
      <c r="DA112" s="190"/>
      <c r="DB112" s="190"/>
      <c r="DC112" s="190"/>
      <c r="DD112" s="190"/>
      <c r="DE112" s="190"/>
      <c r="DF112" s="190"/>
      <c r="DG112" s="190"/>
      <c r="DH112" s="190"/>
      <c r="DI112" s="190"/>
      <c r="DJ112" s="190"/>
      <c r="DK112" s="190"/>
      <c r="DL112" s="190"/>
      <c r="DM112" s="190"/>
    </row>
    <row r="113" spans="1:117" s="151" customFormat="1" ht="12.75" hidden="1" outlineLevel="1">
      <c r="A113" s="149" t="s">
        <v>299</v>
      </c>
      <c r="B113" s="150"/>
      <c r="C113" s="150" t="s">
        <v>300</v>
      </c>
      <c r="D113" s="150" t="s">
        <v>301</v>
      </c>
      <c r="E113" s="177">
        <v>1132.08</v>
      </c>
      <c r="F113" s="177">
        <v>4754.06</v>
      </c>
      <c r="G113" s="177"/>
      <c r="H113" s="178">
        <v>0</v>
      </c>
      <c r="I113" s="178">
        <v>0</v>
      </c>
      <c r="J113" s="178">
        <v>0</v>
      </c>
      <c r="K113" s="178">
        <v>0</v>
      </c>
      <c r="L113" s="178">
        <v>0</v>
      </c>
      <c r="M113" s="178">
        <v>0</v>
      </c>
      <c r="N113" s="178">
        <v>0</v>
      </c>
      <c r="O113" s="178">
        <v>0</v>
      </c>
      <c r="P113" s="178">
        <v>0</v>
      </c>
      <c r="Q113" s="178">
        <v>0</v>
      </c>
      <c r="R113" s="178">
        <v>0</v>
      </c>
      <c r="S113" s="178">
        <v>0</v>
      </c>
      <c r="T113" s="178">
        <v>0</v>
      </c>
      <c r="U113" s="178">
        <v>0</v>
      </c>
      <c r="V113" s="178">
        <v>0</v>
      </c>
      <c r="W113" s="178">
        <v>0</v>
      </c>
      <c r="X113" s="178">
        <v>0</v>
      </c>
      <c r="Y113" s="178">
        <v>0</v>
      </c>
      <c r="Z113" s="178">
        <v>0</v>
      </c>
      <c r="AA113" s="178">
        <v>0</v>
      </c>
      <c r="AB113" s="178">
        <v>0</v>
      </c>
      <c r="AC113" s="178">
        <v>0</v>
      </c>
      <c r="AD113" s="178">
        <v>0</v>
      </c>
      <c r="AE113" s="178">
        <v>0</v>
      </c>
      <c r="AF113" s="178">
        <v>0</v>
      </c>
      <c r="AG113" s="178">
        <v>0</v>
      </c>
      <c r="AH113" s="178">
        <v>0</v>
      </c>
      <c r="AI113" s="177">
        <v>0</v>
      </c>
      <c r="AJ113" s="178">
        <v>0</v>
      </c>
      <c r="AK113" s="178">
        <v>0</v>
      </c>
      <c r="AL113" s="178">
        <v>0</v>
      </c>
      <c r="AM113" s="178">
        <v>0</v>
      </c>
      <c r="AN113" s="178">
        <v>0</v>
      </c>
      <c r="AO113" s="178">
        <v>0</v>
      </c>
      <c r="AP113" s="178">
        <v>0</v>
      </c>
      <c r="AQ113" s="178">
        <v>0</v>
      </c>
      <c r="AR113" s="178">
        <v>0</v>
      </c>
      <c r="AS113" s="178">
        <v>0</v>
      </c>
      <c r="AT113" s="178">
        <v>0</v>
      </c>
      <c r="AU113" s="177">
        <v>0</v>
      </c>
      <c r="AV113" s="177">
        <f t="shared" si="5"/>
        <v>5886.14</v>
      </c>
      <c r="AW113" s="149"/>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190"/>
      <c r="DM113" s="190"/>
    </row>
    <row r="114" spans="1:117" s="151" customFormat="1" ht="12.75" hidden="1" outlineLevel="1">
      <c r="A114" s="149" t="s">
        <v>302</v>
      </c>
      <c r="B114" s="150"/>
      <c r="C114" s="150" t="s">
        <v>303</v>
      </c>
      <c r="D114" s="150" t="s">
        <v>304</v>
      </c>
      <c r="E114" s="177">
        <v>55.96</v>
      </c>
      <c r="F114" s="177">
        <v>0</v>
      </c>
      <c r="G114" s="177"/>
      <c r="H114" s="178">
        <v>0</v>
      </c>
      <c r="I114" s="178">
        <v>0</v>
      </c>
      <c r="J114" s="178">
        <v>0</v>
      </c>
      <c r="K114" s="178">
        <v>0</v>
      </c>
      <c r="L114" s="178">
        <v>0</v>
      </c>
      <c r="M114" s="178">
        <v>0</v>
      </c>
      <c r="N114" s="178">
        <v>0</v>
      </c>
      <c r="O114" s="178">
        <v>0</v>
      </c>
      <c r="P114" s="178">
        <v>0</v>
      </c>
      <c r="Q114" s="178">
        <v>0</v>
      </c>
      <c r="R114" s="178">
        <v>0</v>
      </c>
      <c r="S114" s="178">
        <v>0</v>
      </c>
      <c r="T114" s="178">
        <v>0</v>
      </c>
      <c r="U114" s="178">
        <v>0</v>
      </c>
      <c r="V114" s="178">
        <v>0</v>
      </c>
      <c r="W114" s="178">
        <v>0</v>
      </c>
      <c r="X114" s="178">
        <v>0</v>
      </c>
      <c r="Y114" s="178">
        <v>0</v>
      </c>
      <c r="Z114" s="178">
        <v>0</v>
      </c>
      <c r="AA114" s="178">
        <v>0</v>
      </c>
      <c r="AB114" s="178">
        <v>0</v>
      </c>
      <c r="AC114" s="178">
        <v>0</v>
      </c>
      <c r="AD114" s="178">
        <v>0</v>
      </c>
      <c r="AE114" s="178">
        <v>0</v>
      </c>
      <c r="AF114" s="178">
        <v>0</v>
      </c>
      <c r="AG114" s="178">
        <v>0</v>
      </c>
      <c r="AH114" s="178">
        <v>0</v>
      </c>
      <c r="AI114" s="177">
        <v>0</v>
      </c>
      <c r="AJ114" s="178">
        <v>0</v>
      </c>
      <c r="AK114" s="178">
        <v>0</v>
      </c>
      <c r="AL114" s="178">
        <v>0</v>
      </c>
      <c r="AM114" s="178">
        <v>0</v>
      </c>
      <c r="AN114" s="178">
        <v>0</v>
      </c>
      <c r="AO114" s="178">
        <v>0</v>
      </c>
      <c r="AP114" s="178">
        <v>0</v>
      </c>
      <c r="AQ114" s="178">
        <v>0</v>
      </c>
      <c r="AR114" s="178">
        <v>0</v>
      </c>
      <c r="AS114" s="178">
        <v>0</v>
      </c>
      <c r="AT114" s="178">
        <v>0</v>
      </c>
      <c r="AU114" s="177">
        <v>0</v>
      </c>
      <c r="AV114" s="177">
        <f t="shared" si="5"/>
        <v>55.96</v>
      </c>
      <c r="AW114" s="149"/>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c r="CJ114" s="190"/>
      <c r="CK114" s="190"/>
      <c r="CL114" s="190"/>
      <c r="CM114" s="190"/>
      <c r="CN114" s="190"/>
      <c r="CO114" s="190"/>
      <c r="CP114" s="190"/>
      <c r="CQ114" s="190"/>
      <c r="CR114" s="190"/>
      <c r="CS114" s="190"/>
      <c r="CT114" s="190"/>
      <c r="CU114" s="190"/>
      <c r="CV114" s="190"/>
      <c r="CW114" s="190"/>
      <c r="CX114" s="190"/>
      <c r="CY114" s="190"/>
      <c r="CZ114" s="190"/>
      <c r="DA114" s="190"/>
      <c r="DB114" s="190"/>
      <c r="DC114" s="190"/>
      <c r="DD114" s="190"/>
      <c r="DE114" s="190"/>
      <c r="DF114" s="190"/>
      <c r="DG114" s="190"/>
      <c r="DH114" s="190"/>
      <c r="DI114" s="190"/>
      <c r="DJ114" s="190"/>
      <c r="DK114" s="190"/>
      <c r="DL114" s="190"/>
      <c r="DM114" s="190"/>
    </row>
    <row r="115" spans="1:117" s="151" customFormat="1" ht="12.75" hidden="1" outlineLevel="1">
      <c r="A115" s="149" t="s">
        <v>305</v>
      </c>
      <c r="B115" s="150"/>
      <c r="C115" s="150" t="s">
        <v>306</v>
      </c>
      <c r="D115" s="150" t="s">
        <v>307</v>
      </c>
      <c r="E115" s="177">
        <v>23.3</v>
      </c>
      <c r="F115" s="177">
        <v>0</v>
      </c>
      <c r="G115" s="177"/>
      <c r="H115" s="178">
        <v>0</v>
      </c>
      <c r="I115" s="178">
        <v>0</v>
      </c>
      <c r="J115" s="178">
        <v>0</v>
      </c>
      <c r="K115" s="178">
        <v>0</v>
      </c>
      <c r="L115" s="178">
        <v>0</v>
      </c>
      <c r="M115" s="178">
        <v>0</v>
      </c>
      <c r="N115" s="178">
        <v>0</v>
      </c>
      <c r="O115" s="178">
        <v>0</v>
      </c>
      <c r="P115" s="178">
        <v>0</v>
      </c>
      <c r="Q115" s="178">
        <v>0</v>
      </c>
      <c r="R115" s="178">
        <v>0</v>
      </c>
      <c r="S115" s="178">
        <v>0</v>
      </c>
      <c r="T115" s="178">
        <v>0</v>
      </c>
      <c r="U115" s="178">
        <v>0</v>
      </c>
      <c r="V115" s="178">
        <v>0</v>
      </c>
      <c r="W115" s="178">
        <v>0</v>
      </c>
      <c r="X115" s="178">
        <v>0</v>
      </c>
      <c r="Y115" s="178">
        <v>0</v>
      </c>
      <c r="Z115" s="178">
        <v>0</v>
      </c>
      <c r="AA115" s="178">
        <v>0</v>
      </c>
      <c r="AB115" s="178">
        <v>0</v>
      </c>
      <c r="AC115" s="178">
        <v>0</v>
      </c>
      <c r="AD115" s="178">
        <v>0</v>
      </c>
      <c r="AE115" s="178">
        <v>0</v>
      </c>
      <c r="AF115" s="178">
        <v>0</v>
      </c>
      <c r="AG115" s="178">
        <v>0</v>
      </c>
      <c r="AH115" s="178">
        <v>0</v>
      </c>
      <c r="AI115" s="177">
        <v>0</v>
      </c>
      <c r="AJ115" s="178">
        <v>0</v>
      </c>
      <c r="AK115" s="178">
        <v>0</v>
      </c>
      <c r="AL115" s="178">
        <v>0</v>
      </c>
      <c r="AM115" s="178">
        <v>0</v>
      </c>
      <c r="AN115" s="178">
        <v>0</v>
      </c>
      <c r="AO115" s="178">
        <v>0</v>
      </c>
      <c r="AP115" s="178">
        <v>0</v>
      </c>
      <c r="AQ115" s="178">
        <v>0</v>
      </c>
      <c r="AR115" s="178">
        <v>0</v>
      </c>
      <c r="AS115" s="178">
        <v>0</v>
      </c>
      <c r="AT115" s="178">
        <v>0</v>
      </c>
      <c r="AU115" s="177">
        <v>0</v>
      </c>
      <c r="AV115" s="177">
        <f t="shared" si="5"/>
        <v>23.3</v>
      </c>
      <c r="AW115" s="149"/>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c r="CJ115" s="190"/>
      <c r="CK115" s="190"/>
      <c r="CL115" s="190"/>
      <c r="CM115" s="190"/>
      <c r="CN115" s="190"/>
      <c r="CO115" s="190"/>
      <c r="CP115" s="190"/>
      <c r="CQ115" s="190"/>
      <c r="CR115" s="190"/>
      <c r="CS115" s="190"/>
      <c r="CT115" s="190"/>
      <c r="CU115" s="190"/>
      <c r="CV115" s="190"/>
      <c r="CW115" s="190"/>
      <c r="CX115" s="190"/>
      <c r="CY115" s="190"/>
      <c r="CZ115" s="190"/>
      <c r="DA115" s="190"/>
      <c r="DB115" s="190"/>
      <c r="DC115" s="190"/>
      <c r="DD115" s="190"/>
      <c r="DE115" s="190"/>
      <c r="DF115" s="190"/>
      <c r="DG115" s="190"/>
      <c r="DH115" s="190"/>
      <c r="DI115" s="190"/>
      <c r="DJ115" s="190"/>
      <c r="DK115" s="190"/>
      <c r="DL115" s="190"/>
      <c r="DM115" s="190"/>
    </row>
    <row r="116" spans="1:117" s="151" customFormat="1" ht="12.75" hidden="1" outlineLevel="1">
      <c r="A116" s="149" t="s">
        <v>2783</v>
      </c>
      <c r="B116" s="150"/>
      <c r="C116" s="150" t="s">
        <v>2784</v>
      </c>
      <c r="D116" s="150" t="s">
        <v>2785</v>
      </c>
      <c r="E116" s="177">
        <v>259915.53</v>
      </c>
      <c r="F116" s="177">
        <v>-808.55</v>
      </c>
      <c r="G116" s="177"/>
      <c r="H116" s="178">
        <v>0</v>
      </c>
      <c r="I116" s="178">
        <v>0</v>
      </c>
      <c r="J116" s="178">
        <v>0</v>
      </c>
      <c r="K116" s="178">
        <v>0</v>
      </c>
      <c r="L116" s="178">
        <v>0</v>
      </c>
      <c r="M116" s="178">
        <v>0</v>
      </c>
      <c r="N116" s="178">
        <v>0</v>
      </c>
      <c r="O116" s="178">
        <v>0</v>
      </c>
      <c r="P116" s="178">
        <v>0</v>
      </c>
      <c r="Q116" s="178">
        <v>0</v>
      </c>
      <c r="R116" s="178">
        <v>0</v>
      </c>
      <c r="S116" s="178">
        <v>0</v>
      </c>
      <c r="T116" s="178">
        <v>0</v>
      </c>
      <c r="U116" s="178">
        <v>0</v>
      </c>
      <c r="V116" s="178">
        <v>0</v>
      </c>
      <c r="W116" s="178">
        <v>0</v>
      </c>
      <c r="X116" s="178">
        <v>0</v>
      </c>
      <c r="Y116" s="178">
        <v>0</v>
      </c>
      <c r="Z116" s="178">
        <v>0</v>
      </c>
      <c r="AA116" s="178">
        <v>0</v>
      </c>
      <c r="AB116" s="178">
        <v>0</v>
      </c>
      <c r="AC116" s="178">
        <v>0</v>
      </c>
      <c r="AD116" s="178">
        <v>0</v>
      </c>
      <c r="AE116" s="178">
        <v>0</v>
      </c>
      <c r="AF116" s="178">
        <v>0</v>
      </c>
      <c r="AG116" s="178">
        <v>0</v>
      </c>
      <c r="AH116" s="178">
        <v>0</v>
      </c>
      <c r="AI116" s="177">
        <v>0</v>
      </c>
      <c r="AJ116" s="178">
        <v>0</v>
      </c>
      <c r="AK116" s="178">
        <v>0</v>
      </c>
      <c r="AL116" s="178">
        <v>0</v>
      </c>
      <c r="AM116" s="178">
        <v>0</v>
      </c>
      <c r="AN116" s="178">
        <v>0</v>
      </c>
      <c r="AO116" s="178">
        <v>0</v>
      </c>
      <c r="AP116" s="178">
        <v>0</v>
      </c>
      <c r="AQ116" s="178">
        <v>0</v>
      </c>
      <c r="AR116" s="178">
        <v>0</v>
      </c>
      <c r="AS116" s="178">
        <v>0</v>
      </c>
      <c r="AT116" s="178">
        <v>0</v>
      </c>
      <c r="AU116" s="177">
        <v>0</v>
      </c>
      <c r="AV116" s="177">
        <f t="shared" si="5"/>
        <v>259106.98</v>
      </c>
      <c r="AW116" s="149"/>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c r="CJ116" s="190"/>
      <c r="CK116" s="190"/>
      <c r="CL116" s="190"/>
      <c r="CM116" s="190"/>
      <c r="CN116" s="190"/>
      <c r="CO116" s="190"/>
      <c r="CP116" s="190"/>
      <c r="CQ116" s="190"/>
      <c r="CR116" s="190"/>
      <c r="CS116" s="190"/>
      <c r="CT116" s="190"/>
      <c r="CU116" s="190"/>
      <c r="CV116" s="190"/>
      <c r="CW116" s="190"/>
      <c r="CX116" s="190"/>
      <c r="CY116" s="190"/>
      <c r="CZ116" s="190"/>
      <c r="DA116" s="190"/>
      <c r="DB116" s="190"/>
      <c r="DC116" s="190"/>
      <c r="DD116" s="190"/>
      <c r="DE116" s="190"/>
      <c r="DF116" s="190"/>
      <c r="DG116" s="190"/>
      <c r="DH116" s="190"/>
      <c r="DI116" s="190"/>
      <c r="DJ116" s="190"/>
      <c r="DK116" s="190"/>
      <c r="DL116" s="190"/>
      <c r="DM116" s="190"/>
    </row>
    <row r="117" spans="1:117" s="151" customFormat="1" ht="12.75" hidden="1" outlineLevel="1">
      <c r="A117" s="149" t="s">
        <v>308</v>
      </c>
      <c r="B117" s="150"/>
      <c r="C117" s="150" t="s">
        <v>309</v>
      </c>
      <c r="D117" s="150" t="s">
        <v>310</v>
      </c>
      <c r="E117" s="177">
        <v>822.34</v>
      </c>
      <c r="F117" s="177">
        <v>0</v>
      </c>
      <c r="G117" s="177"/>
      <c r="H117" s="178">
        <v>0</v>
      </c>
      <c r="I117" s="178">
        <v>0</v>
      </c>
      <c r="J117" s="178">
        <v>0</v>
      </c>
      <c r="K117" s="178">
        <v>0</v>
      </c>
      <c r="L117" s="178">
        <v>0</v>
      </c>
      <c r="M117" s="178">
        <v>0</v>
      </c>
      <c r="N117" s="178">
        <v>0</v>
      </c>
      <c r="O117" s="178">
        <v>0</v>
      </c>
      <c r="P117" s="178">
        <v>0</v>
      </c>
      <c r="Q117" s="178">
        <v>0</v>
      </c>
      <c r="R117" s="178">
        <v>0</v>
      </c>
      <c r="S117" s="178">
        <v>0</v>
      </c>
      <c r="T117" s="178">
        <v>0</v>
      </c>
      <c r="U117" s="178">
        <v>0</v>
      </c>
      <c r="V117" s="178">
        <v>0</v>
      </c>
      <c r="W117" s="178">
        <v>0</v>
      </c>
      <c r="X117" s="178">
        <v>0</v>
      </c>
      <c r="Y117" s="178">
        <v>0</v>
      </c>
      <c r="Z117" s="178">
        <v>0</v>
      </c>
      <c r="AA117" s="178">
        <v>0</v>
      </c>
      <c r="AB117" s="178">
        <v>0</v>
      </c>
      <c r="AC117" s="178">
        <v>0</v>
      </c>
      <c r="AD117" s="178">
        <v>0</v>
      </c>
      <c r="AE117" s="178">
        <v>0</v>
      </c>
      <c r="AF117" s="178">
        <v>0</v>
      </c>
      <c r="AG117" s="178">
        <v>0</v>
      </c>
      <c r="AH117" s="178">
        <v>0</v>
      </c>
      <c r="AI117" s="177">
        <v>0</v>
      </c>
      <c r="AJ117" s="178">
        <v>0</v>
      </c>
      <c r="AK117" s="178">
        <v>0</v>
      </c>
      <c r="AL117" s="178">
        <v>0</v>
      </c>
      <c r="AM117" s="178">
        <v>0</v>
      </c>
      <c r="AN117" s="178">
        <v>0</v>
      </c>
      <c r="AO117" s="178">
        <v>0</v>
      </c>
      <c r="AP117" s="178">
        <v>0</v>
      </c>
      <c r="AQ117" s="178">
        <v>0</v>
      </c>
      <c r="AR117" s="178">
        <v>0</v>
      </c>
      <c r="AS117" s="178">
        <v>0</v>
      </c>
      <c r="AT117" s="178">
        <v>0</v>
      </c>
      <c r="AU117" s="177">
        <v>0</v>
      </c>
      <c r="AV117" s="177">
        <f t="shared" si="5"/>
        <v>822.34</v>
      </c>
      <c r="AW117" s="149"/>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c r="CJ117" s="190"/>
      <c r="CK117" s="190"/>
      <c r="CL117" s="190"/>
      <c r="CM117" s="190"/>
      <c r="CN117" s="190"/>
      <c r="CO117" s="190"/>
      <c r="CP117" s="190"/>
      <c r="CQ117" s="190"/>
      <c r="CR117" s="190"/>
      <c r="CS117" s="190"/>
      <c r="CT117" s="190"/>
      <c r="CU117" s="190"/>
      <c r="CV117" s="190"/>
      <c r="CW117" s="190"/>
      <c r="CX117" s="190"/>
      <c r="CY117" s="190"/>
      <c r="CZ117" s="190"/>
      <c r="DA117" s="190"/>
      <c r="DB117" s="190"/>
      <c r="DC117" s="190"/>
      <c r="DD117" s="190"/>
      <c r="DE117" s="190"/>
      <c r="DF117" s="190"/>
      <c r="DG117" s="190"/>
      <c r="DH117" s="190"/>
      <c r="DI117" s="190"/>
      <c r="DJ117" s="190"/>
      <c r="DK117" s="190"/>
      <c r="DL117" s="190"/>
      <c r="DM117" s="190"/>
    </row>
    <row r="118" spans="1:117" s="151" customFormat="1" ht="12.75" hidden="1" outlineLevel="1">
      <c r="A118" s="149" t="s">
        <v>2786</v>
      </c>
      <c r="B118" s="150"/>
      <c r="C118" s="150" t="s">
        <v>2787</v>
      </c>
      <c r="D118" s="150" t="s">
        <v>2788</v>
      </c>
      <c r="E118" s="177">
        <v>8153672.83</v>
      </c>
      <c r="F118" s="177">
        <v>586768.74</v>
      </c>
      <c r="G118" s="177"/>
      <c r="H118" s="178">
        <v>0</v>
      </c>
      <c r="I118" s="178">
        <v>0</v>
      </c>
      <c r="J118" s="178">
        <v>0</v>
      </c>
      <c r="K118" s="178">
        <v>0</v>
      </c>
      <c r="L118" s="178">
        <v>0</v>
      </c>
      <c r="M118" s="178">
        <v>0</v>
      </c>
      <c r="N118" s="178">
        <v>0</v>
      </c>
      <c r="O118" s="178">
        <v>0</v>
      </c>
      <c r="P118" s="178">
        <v>31958.74</v>
      </c>
      <c r="Q118" s="178">
        <v>0</v>
      </c>
      <c r="R118" s="178">
        <v>0</v>
      </c>
      <c r="S118" s="178">
        <v>0</v>
      </c>
      <c r="T118" s="178">
        <v>0</v>
      </c>
      <c r="U118" s="178">
        <v>0</v>
      </c>
      <c r="V118" s="178">
        <v>0</v>
      </c>
      <c r="W118" s="178">
        <v>0</v>
      </c>
      <c r="X118" s="178">
        <v>0</v>
      </c>
      <c r="Y118" s="178">
        <v>0</v>
      </c>
      <c r="Z118" s="178">
        <v>0</v>
      </c>
      <c r="AA118" s="178">
        <v>40185.73</v>
      </c>
      <c r="AB118" s="178">
        <v>0</v>
      </c>
      <c r="AC118" s="178">
        <v>0</v>
      </c>
      <c r="AD118" s="178">
        <v>0</v>
      </c>
      <c r="AE118" s="178">
        <v>0</v>
      </c>
      <c r="AF118" s="178">
        <v>0</v>
      </c>
      <c r="AG118" s="178">
        <v>329435.39</v>
      </c>
      <c r="AH118" s="178">
        <v>2724.5</v>
      </c>
      <c r="AI118" s="177">
        <v>404304.36</v>
      </c>
      <c r="AJ118" s="178">
        <v>0</v>
      </c>
      <c r="AK118" s="178">
        <v>0</v>
      </c>
      <c r="AL118" s="178">
        <v>0</v>
      </c>
      <c r="AM118" s="178">
        <v>0</v>
      </c>
      <c r="AN118" s="178">
        <v>0</v>
      </c>
      <c r="AO118" s="178">
        <v>0</v>
      </c>
      <c r="AP118" s="178">
        <v>0</v>
      </c>
      <c r="AQ118" s="178">
        <v>0</v>
      </c>
      <c r="AR118" s="178">
        <v>0</v>
      </c>
      <c r="AS118" s="178">
        <v>0</v>
      </c>
      <c r="AT118" s="178">
        <v>0</v>
      </c>
      <c r="AU118" s="177">
        <v>0</v>
      </c>
      <c r="AV118" s="177">
        <f t="shared" si="5"/>
        <v>9144745.93</v>
      </c>
      <c r="AW118" s="149"/>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row>
    <row r="119" spans="1:117" s="151" customFormat="1" ht="12.75" hidden="1" outlineLevel="1">
      <c r="A119" s="149" t="s">
        <v>311</v>
      </c>
      <c r="B119" s="150"/>
      <c r="C119" s="150" t="s">
        <v>312</v>
      </c>
      <c r="D119" s="150" t="s">
        <v>313</v>
      </c>
      <c r="E119" s="177">
        <v>220969.44</v>
      </c>
      <c r="F119" s="177">
        <v>0</v>
      </c>
      <c r="G119" s="177"/>
      <c r="H119" s="178">
        <v>0</v>
      </c>
      <c r="I119" s="178">
        <v>0</v>
      </c>
      <c r="J119" s="178">
        <v>0</v>
      </c>
      <c r="K119" s="178">
        <v>0</v>
      </c>
      <c r="L119" s="178">
        <v>0</v>
      </c>
      <c r="M119" s="178">
        <v>0</v>
      </c>
      <c r="N119" s="178">
        <v>0</v>
      </c>
      <c r="O119" s="178">
        <v>0</v>
      </c>
      <c r="P119" s="178">
        <v>0</v>
      </c>
      <c r="Q119" s="178">
        <v>0</v>
      </c>
      <c r="R119" s="178">
        <v>0</v>
      </c>
      <c r="S119" s="178">
        <v>0</v>
      </c>
      <c r="T119" s="178">
        <v>0</v>
      </c>
      <c r="U119" s="178">
        <v>0</v>
      </c>
      <c r="V119" s="178">
        <v>0</v>
      </c>
      <c r="W119" s="178">
        <v>0</v>
      </c>
      <c r="X119" s="178">
        <v>0</v>
      </c>
      <c r="Y119" s="178">
        <v>0</v>
      </c>
      <c r="Z119" s="178">
        <v>0</v>
      </c>
      <c r="AA119" s="178">
        <v>0</v>
      </c>
      <c r="AB119" s="178">
        <v>0</v>
      </c>
      <c r="AC119" s="178">
        <v>0</v>
      </c>
      <c r="AD119" s="178">
        <v>0</v>
      </c>
      <c r="AE119" s="178">
        <v>0</v>
      </c>
      <c r="AF119" s="178">
        <v>0</v>
      </c>
      <c r="AG119" s="178">
        <v>0</v>
      </c>
      <c r="AH119" s="178">
        <v>0</v>
      </c>
      <c r="AI119" s="177">
        <v>0</v>
      </c>
      <c r="AJ119" s="178">
        <v>0</v>
      </c>
      <c r="AK119" s="178">
        <v>0</v>
      </c>
      <c r="AL119" s="178">
        <v>0</v>
      </c>
      <c r="AM119" s="178">
        <v>0</v>
      </c>
      <c r="AN119" s="178">
        <v>0</v>
      </c>
      <c r="AO119" s="178">
        <v>0</v>
      </c>
      <c r="AP119" s="178">
        <v>0</v>
      </c>
      <c r="AQ119" s="178">
        <v>0</v>
      </c>
      <c r="AR119" s="178">
        <v>0</v>
      </c>
      <c r="AS119" s="178">
        <v>0</v>
      </c>
      <c r="AT119" s="178">
        <v>0</v>
      </c>
      <c r="AU119" s="177">
        <v>0</v>
      </c>
      <c r="AV119" s="177">
        <f t="shared" si="5"/>
        <v>220969.44</v>
      </c>
      <c r="AW119" s="149"/>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row>
    <row r="120" spans="1:117" s="151" customFormat="1" ht="12.75" hidden="1" outlineLevel="1">
      <c r="A120" s="149" t="s">
        <v>314</v>
      </c>
      <c r="B120" s="150"/>
      <c r="C120" s="150" t="s">
        <v>315</v>
      </c>
      <c r="D120" s="150" t="s">
        <v>316</v>
      </c>
      <c r="E120" s="177">
        <v>47204.09</v>
      </c>
      <c r="F120" s="177">
        <v>0</v>
      </c>
      <c r="G120" s="177"/>
      <c r="H120" s="178">
        <v>0</v>
      </c>
      <c r="I120" s="178">
        <v>0</v>
      </c>
      <c r="J120" s="178">
        <v>0</v>
      </c>
      <c r="K120" s="178">
        <v>0</v>
      </c>
      <c r="L120" s="178">
        <v>0</v>
      </c>
      <c r="M120" s="178">
        <v>0</v>
      </c>
      <c r="N120" s="178">
        <v>0</v>
      </c>
      <c r="O120" s="178">
        <v>0</v>
      </c>
      <c r="P120" s="178">
        <v>0</v>
      </c>
      <c r="Q120" s="178">
        <v>0</v>
      </c>
      <c r="R120" s="178">
        <v>0</v>
      </c>
      <c r="S120" s="178">
        <v>0</v>
      </c>
      <c r="T120" s="178">
        <v>0</v>
      </c>
      <c r="U120" s="178">
        <v>0</v>
      </c>
      <c r="V120" s="178">
        <v>0</v>
      </c>
      <c r="W120" s="178">
        <v>0</v>
      </c>
      <c r="X120" s="178">
        <v>0</v>
      </c>
      <c r="Y120" s="178">
        <v>0</v>
      </c>
      <c r="Z120" s="178">
        <v>0</v>
      </c>
      <c r="AA120" s="178">
        <v>0</v>
      </c>
      <c r="AB120" s="178">
        <v>0</v>
      </c>
      <c r="AC120" s="178">
        <v>0</v>
      </c>
      <c r="AD120" s="178">
        <v>0</v>
      </c>
      <c r="AE120" s="178">
        <v>0</v>
      </c>
      <c r="AF120" s="178">
        <v>0</v>
      </c>
      <c r="AG120" s="178">
        <v>0</v>
      </c>
      <c r="AH120" s="178">
        <v>0</v>
      </c>
      <c r="AI120" s="177">
        <v>0</v>
      </c>
      <c r="AJ120" s="178">
        <v>0</v>
      </c>
      <c r="AK120" s="178">
        <v>0</v>
      </c>
      <c r="AL120" s="178">
        <v>0</v>
      </c>
      <c r="AM120" s="178">
        <v>0</v>
      </c>
      <c r="AN120" s="178">
        <v>0</v>
      </c>
      <c r="AO120" s="178">
        <v>0</v>
      </c>
      <c r="AP120" s="178">
        <v>0</v>
      </c>
      <c r="AQ120" s="178">
        <v>0</v>
      </c>
      <c r="AR120" s="178">
        <v>0</v>
      </c>
      <c r="AS120" s="178">
        <v>0</v>
      </c>
      <c r="AT120" s="178">
        <v>0</v>
      </c>
      <c r="AU120" s="177">
        <v>0</v>
      </c>
      <c r="AV120" s="177">
        <f t="shared" si="5"/>
        <v>47204.09</v>
      </c>
      <c r="AW120" s="149"/>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row>
    <row r="121" spans="1:117" s="151" customFormat="1" ht="12.75" hidden="1" outlineLevel="1">
      <c r="A121" s="149" t="s">
        <v>317</v>
      </c>
      <c r="B121" s="150"/>
      <c r="C121" s="150" t="s">
        <v>318</v>
      </c>
      <c r="D121" s="150" t="s">
        <v>319</v>
      </c>
      <c r="E121" s="177">
        <v>893509.77</v>
      </c>
      <c r="F121" s="177">
        <v>0</v>
      </c>
      <c r="G121" s="177"/>
      <c r="H121" s="178">
        <v>0</v>
      </c>
      <c r="I121" s="178">
        <v>0</v>
      </c>
      <c r="J121" s="178">
        <v>0</v>
      </c>
      <c r="K121" s="178">
        <v>0</v>
      </c>
      <c r="L121" s="178">
        <v>0</v>
      </c>
      <c r="M121" s="178">
        <v>0</v>
      </c>
      <c r="N121" s="178">
        <v>0</v>
      </c>
      <c r="O121" s="178">
        <v>0</v>
      </c>
      <c r="P121" s="178">
        <v>0</v>
      </c>
      <c r="Q121" s="178">
        <v>0</v>
      </c>
      <c r="R121" s="178">
        <v>0</v>
      </c>
      <c r="S121" s="178">
        <v>0</v>
      </c>
      <c r="T121" s="178">
        <v>0</v>
      </c>
      <c r="U121" s="178">
        <v>0</v>
      </c>
      <c r="V121" s="178">
        <v>0</v>
      </c>
      <c r="W121" s="178">
        <v>0</v>
      </c>
      <c r="X121" s="178">
        <v>0</v>
      </c>
      <c r="Y121" s="178">
        <v>0</v>
      </c>
      <c r="Z121" s="178">
        <v>0</v>
      </c>
      <c r="AA121" s="178">
        <v>0</v>
      </c>
      <c r="AB121" s="178">
        <v>0</v>
      </c>
      <c r="AC121" s="178">
        <v>0</v>
      </c>
      <c r="AD121" s="178">
        <v>0</v>
      </c>
      <c r="AE121" s="178">
        <v>0</v>
      </c>
      <c r="AF121" s="178">
        <v>0</v>
      </c>
      <c r="AG121" s="178">
        <v>4783.73</v>
      </c>
      <c r="AH121" s="178">
        <v>0</v>
      </c>
      <c r="AI121" s="177">
        <v>4783.73</v>
      </c>
      <c r="AJ121" s="178">
        <v>0</v>
      </c>
      <c r="AK121" s="178">
        <v>0</v>
      </c>
      <c r="AL121" s="178">
        <v>0</v>
      </c>
      <c r="AM121" s="178">
        <v>0</v>
      </c>
      <c r="AN121" s="178">
        <v>0</v>
      </c>
      <c r="AO121" s="178">
        <v>0</v>
      </c>
      <c r="AP121" s="178">
        <v>0</v>
      </c>
      <c r="AQ121" s="178">
        <v>0</v>
      </c>
      <c r="AR121" s="178">
        <v>0</v>
      </c>
      <c r="AS121" s="178">
        <v>0</v>
      </c>
      <c r="AT121" s="178">
        <v>0</v>
      </c>
      <c r="AU121" s="177">
        <v>0</v>
      </c>
      <c r="AV121" s="177">
        <f t="shared" si="5"/>
        <v>898293.5</v>
      </c>
      <c r="AW121" s="149"/>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row>
    <row r="122" spans="1:117" s="151" customFormat="1" ht="12.75" hidden="1" outlineLevel="1">
      <c r="A122" s="149" t="s">
        <v>2789</v>
      </c>
      <c r="B122" s="150"/>
      <c r="C122" s="150" t="s">
        <v>2790</v>
      </c>
      <c r="D122" s="150" t="s">
        <v>2791</v>
      </c>
      <c r="E122" s="177">
        <v>59011.92</v>
      </c>
      <c r="F122" s="177">
        <v>6345</v>
      </c>
      <c r="G122" s="177"/>
      <c r="H122" s="178">
        <v>0</v>
      </c>
      <c r="I122" s="178">
        <v>0</v>
      </c>
      <c r="J122" s="178">
        <v>0</v>
      </c>
      <c r="K122" s="178">
        <v>0</v>
      </c>
      <c r="L122" s="178">
        <v>0</v>
      </c>
      <c r="M122" s="178">
        <v>0</v>
      </c>
      <c r="N122" s="178">
        <v>0</v>
      </c>
      <c r="O122" s="178">
        <v>0</v>
      </c>
      <c r="P122" s="178">
        <v>0</v>
      </c>
      <c r="Q122" s="178">
        <v>0</v>
      </c>
      <c r="R122" s="178">
        <v>0</v>
      </c>
      <c r="S122" s="178">
        <v>0</v>
      </c>
      <c r="T122" s="178">
        <v>0</v>
      </c>
      <c r="U122" s="178">
        <v>0</v>
      </c>
      <c r="V122" s="178">
        <v>0</v>
      </c>
      <c r="W122" s="178">
        <v>0</v>
      </c>
      <c r="X122" s="178">
        <v>0</v>
      </c>
      <c r="Y122" s="178">
        <v>0</v>
      </c>
      <c r="Z122" s="178">
        <v>0</v>
      </c>
      <c r="AA122" s="178">
        <v>0</v>
      </c>
      <c r="AB122" s="178">
        <v>0</v>
      </c>
      <c r="AC122" s="178">
        <v>0</v>
      </c>
      <c r="AD122" s="178">
        <v>0</v>
      </c>
      <c r="AE122" s="178">
        <v>0</v>
      </c>
      <c r="AF122" s="178">
        <v>0</v>
      </c>
      <c r="AG122" s="178">
        <v>48897.05</v>
      </c>
      <c r="AH122" s="178">
        <v>0</v>
      </c>
      <c r="AI122" s="177">
        <v>48897.05</v>
      </c>
      <c r="AJ122" s="178">
        <v>0</v>
      </c>
      <c r="AK122" s="178">
        <v>0</v>
      </c>
      <c r="AL122" s="178">
        <v>0</v>
      </c>
      <c r="AM122" s="178">
        <v>0</v>
      </c>
      <c r="AN122" s="178">
        <v>0</v>
      </c>
      <c r="AO122" s="178">
        <v>0</v>
      </c>
      <c r="AP122" s="178">
        <v>0</v>
      </c>
      <c r="AQ122" s="178">
        <v>0</v>
      </c>
      <c r="AR122" s="178">
        <v>0</v>
      </c>
      <c r="AS122" s="178">
        <v>0</v>
      </c>
      <c r="AT122" s="178">
        <v>0</v>
      </c>
      <c r="AU122" s="177">
        <v>0</v>
      </c>
      <c r="AV122" s="177">
        <f t="shared" si="5"/>
        <v>114253.97</v>
      </c>
      <c r="AW122" s="149"/>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c r="CE122" s="190"/>
      <c r="CF122" s="190"/>
      <c r="CG122" s="190"/>
      <c r="CH122" s="190"/>
      <c r="CI122" s="190"/>
      <c r="CJ122" s="190"/>
      <c r="CK122" s="190"/>
      <c r="CL122" s="190"/>
      <c r="CM122" s="190"/>
      <c r="CN122" s="190"/>
      <c r="CO122" s="190"/>
      <c r="CP122" s="190"/>
      <c r="CQ122" s="190"/>
      <c r="CR122" s="190"/>
      <c r="CS122" s="190"/>
      <c r="CT122" s="190"/>
      <c r="CU122" s="190"/>
      <c r="CV122" s="190"/>
      <c r="CW122" s="190"/>
      <c r="CX122" s="190"/>
      <c r="CY122" s="190"/>
      <c r="CZ122" s="190"/>
      <c r="DA122" s="190"/>
      <c r="DB122" s="190"/>
      <c r="DC122" s="190"/>
      <c r="DD122" s="190"/>
      <c r="DE122" s="190"/>
      <c r="DF122" s="190"/>
      <c r="DG122" s="190"/>
      <c r="DH122" s="190"/>
      <c r="DI122" s="190"/>
      <c r="DJ122" s="190"/>
      <c r="DK122" s="190"/>
      <c r="DL122" s="190"/>
      <c r="DM122" s="190"/>
    </row>
    <row r="123" spans="1:117" s="151" customFormat="1" ht="12.75" hidden="1" outlineLevel="1">
      <c r="A123" s="149" t="s">
        <v>320</v>
      </c>
      <c r="B123" s="150"/>
      <c r="C123" s="150" t="s">
        <v>321</v>
      </c>
      <c r="D123" s="150" t="s">
        <v>322</v>
      </c>
      <c r="E123" s="177">
        <v>387733.06</v>
      </c>
      <c r="F123" s="177">
        <v>0</v>
      </c>
      <c r="G123" s="177"/>
      <c r="H123" s="178">
        <v>0</v>
      </c>
      <c r="I123" s="178">
        <v>0</v>
      </c>
      <c r="J123" s="178">
        <v>0</v>
      </c>
      <c r="K123" s="178">
        <v>0</v>
      </c>
      <c r="L123" s="178">
        <v>0</v>
      </c>
      <c r="M123" s="178">
        <v>0</v>
      </c>
      <c r="N123" s="178">
        <v>0</v>
      </c>
      <c r="O123" s="178">
        <v>0</v>
      </c>
      <c r="P123" s="178">
        <v>0</v>
      </c>
      <c r="Q123" s="178">
        <v>0</v>
      </c>
      <c r="R123" s="178">
        <v>0</v>
      </c>
      <c r="S123" s="178">
        <v>0</v>
      </c>
      <c r="T123" s="178">
        <v>0</v>
      </c>
      <c r="U123" s="178">
        <v>0</v>
      </c>
      <c r="V123" s="178">
        <v>0</v>
      </c>
      <c r="W123" s="178">
        <v>0</v>
      </c>
      <c r="X123" s="178">
        <v>0</v>
      </c>
      <c r="Y123" s="178">
        <v>0</v>
      </c>
      <c r="Z123" s="178">
        <v>0</v>
      </c>
      <c r="AA123" s="178">
        <v>0</v>
      </c>
      <c r="AB123" s="178">
        <v>0</v>
      </c>
      <c r="AC123" s="178">
        <v>0</v>
      </c>
      <c r="AD123" s="178">
        <v>0</v>
      </c>
      <c r="AE123" s="178">
        <v>0</v>
      </c>
      <c r="AF123" s="178">
        <v>0</v>
      </c>
      <c r="AG123" s="178">
        <v>8874.29</v>
      </c>
      <c r="AH123" s="178">
        <v>0</v>
      </c>
      <c r="AI123" s="177">
        <v>8874.29</v>
      </c>
      <c r="AJ123" s="178">
        <v>0</v>
      </c>
      <c r="AK123" s="178">
        <v>0</v>
      </c>
      <c r="AL123" s="178">
        <v>0</v>
      </c>
      <c r="AM123" s="178">
        <v>0</v>
      </c>
      <c r="AN123" s="178">
        <v>0</v>
      </c>
      <c r="AO123" s="178">
        <v>0</v>
      </c>
      <c r="AP123" s="178">
        <v>0</v>
      </c>
      <c r="AQ123" s="178">
        <v>0</v>
      </c>
      <c r="AR123" s="178">
        <v>0</v>
      </c>
      <c r="AS123" s="178">
        <v>0</v>
      </c>
      <c r="AT123" s="178">
        <v>0</v>
      </c>
      <c r="AU123" s="177">
        <v>0</v>
      </c>
      <c r="AV123" s="177">
        <f t="shared" si="5"/>
        <v>396607.35</v>
      </c>
      <c r="AW123" s="149"/>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c r="CA123" s="190"/>
      <c r="CB123" s="190"/>
      <c r="CC123" s="190"/>
      <c r="CD123" s="190"/>
      <c r="CE123" s="190"/>
      <c r="CF123" s="190"/>
      <c r="CG123" s="190"/>
      <c r="CH123" s="190"/>
      <c r="CI123" s="190"/>
      <c r="CJ123" s="190"/>
      <c r="CK123" s="190"/>
      <c r="CL123" s="190"/>
      <c r="CM123" s="190"/>
      <c r="CN123" s="190"/>
      <c r="CO123" s="190"/>
      <c r="CP123" s="190"/>
      <c r="CQ123" s="190"/>
      <c r="CR123" s="190"/>
      <c r="CS123" s="190"/>
      <c r="CT123" s="190"/>
      <c r="CU123" s="190"/>
      <c r="CV123" s="190"/>
      <c r="CW123" s="190"/>
      <c r="CX123" s="190"/>
      <c r="CY123" s="190"/>
      <c r="CZ123" s="190"/>
      <c r="DA123" s="190"/>
      <c r="DB123" s="190"/>
      <c r="DC123" s="190"/>
      <c r="DD123" s="190"/>
      <c r="DE123" s="190"/>
      <c r="DF123" s="190"/>
      <c r="DG123" s="190"/>
      <c r="DH123" s="190"/>
      <c r="DI123" s="190"/>
      <c r="DJ123" s="190"/>
      <c r="DK123" s="190"/>
      <c r="DL123" s="190"/>
      <c r="DM123" s="190"/>
    </row>
    <row r="124" spans="1:117" s="151" customFormat="1" ht="12.75" hidden="1" outlineLevel="1">
      <c r="A124" s="149" t="s">
        <v>2792</v>
      </c>
      <c r="B124" s="150"/>
      <c r="C124" s="150" t="s">
        <v>2793</v>
      </c>
      <c r="D124" s="150" t="s">
        <v>2794</v>
      </c>
      <c r="E124" s="177">
        <v>1008910.95</v>
      </c>
      <c r="F124" s="177">
        <v>0</v>
      </c>
      <c r="G124" s="177"/>
      <c r="H124" s="178">
        <v>0</v>
      </c>
      <c r="I124" s="178">
        <v>0</v>
      </c>
      <c r="J124" s="178">
        <v>0</v>
      </c>
      <c r="K124" s="178">
        <v>0</v>
      </c>
      <c r="L124" s="178">
        <v>0</v>
      </c>
      <c r="M124" s="178">
        <v>0</v>
      </c>
      <c r="N124" s="178">
        <v>0</v>
      </c>
      <c r="O124" s="178">
        <v>0</v>
      </c>
      <c r="P124" s="178">
        <v>0</v>
      </c>
      <c r="Q124" s="178">
        <v>0</v>
      </c>
      <c r="R124" s="178">
        <v>0</v>
      </c>
      <c r="S124" s="178">
        <v>0</v>
      </c>
      <c r="T124" s="178">
        <v>0</v>
      </c>
      <c r="U124" s="178">
        <v>0</v>
      </c>
      <c r="V124" s="178">
        <v>0</v>
      </c>
      <c r="W124" s="178">
        <v>0</v>
      </c>
      <c r="X124" s="178">
        <v>0</v>
      </c>
      <c r="Y124" s="178">
        <v>0</v>
      </c>
      <c r="Z124" s="178">
        <v>0</v>
      </c>
      <c r="AA124" s="178">
        <v>0</v>
      </c>
      <c r="AB124" s="178">
        <v>0</v>
      </c>
      <c r="AC124" s="178">
        <v>0</v>
      </c>
      <c r="AD124" s="178">
        <v>0</v>
      </c>
      <c r="AE124" s="178">
        <v>0</v>
      </c>
      <c r="AF124" s="178">
        <v>0</v>
      </c>
      <c r="AG124" s="178">
        <v>500.38</v>
      </c>
      <c r="AH124" s="178">
        <v>0</v>
      </c>
      <c r="AI124" s="177">
        <v>500.38</v>
      </c>
      <c r="AJ124" s="178">
        <v>0</v>
      </c>
      <c r="AK124" s="178">
        <v>0</v>
      </c>
      <c r="AL124" s="178">
        <v>0</v>
      </c>
      <c r="AM124" s="178">
        <v>0</v>
      </c>
      <c r="AN124" s="178">
        <v>0</v>
      </c>
      <c r="AO124" s="178">
        <v>0</v>
      </c>
      <c r="AP124" s="178">
        <v>0</v>
      </c>
      <c r="AQ124" s="178">
        <v>0</v>
      </c>
      <c r="AR124" s="178">
        <v>0</v>
      </c>
      <c r="AS124" s="178">
        <v>0</v>
      </c>
      <c r="AT124" s="178">
        <v>0</v>
      </c>
      <c r="AU124" s="177">
        <v>0</v>
      </c>
      <c r="AV124" s="177">
        <f t="shared" si="5"/>
        <v>1009411.33</v>
      </c>
      <c r="AW124" s="149"/>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row>
    <row r="125" spans="1:117" s="151" customFormat="1" ht="12.75" hidden="1" outlineLevel="1">
      <c r="A125" s="149" t="s">
        <v>323</v>
      </c>
      <c r="B125" s="150"/>
      <c r="C125" s="150" t="s">
        <v>324</v>
      </c>
      <c r="D125" s="150" t="s">
        <v>325</v>
      </c>
      <c r="E125" s="177">
        <v>531433.17</v>
      </c>
      <c r="F125" s="177">
        <v>0</v>
      </c>
      <c r="G125" s="177"/>
      <c r="H125" s="178">
        <v>0</v>
      </c>
      <c r="I125" s="178">
        <v>0</v>
      </c>
      <c r="J125" s="178">
        <v>0</v>
      </c>
      <c r="K125" s="178">
        <v>0</v>
      </c>
      <c r="L125" s="178">
        <v>0</v>
      </c>
      <c r="M125" s="178">
        <v>0</v>
      </c>
      <c r="N125" s="178">
        <v>0</v>
      </c>
      <c r="O125" s="178">
        <v>0</v>
      </c>
      <c r="P125" s="178">
        <v>0</v>
      </c>
      <c r="Q125" s="178">
        <v>0</v>
      </c>
      <c r="R125" s="178">
        <v>0</v>
      </c>
      <c r="S125" s="178">
        <v>0</v>
      </c>
      <c r="T125" s="178">
        <v>0</v>
      </c>
      <c r="U125" s="178">
        <v>0</v>
      </c>
      <c r="V125" s="178">
        <v>0</v>
      </c>
      <c r="W125" s="178">
        <v>0</v>
      </c>
      <c r="X125" s="178">
        <v>0</v>
      </c>
      <c r="Y125" s="178">
        <v>0</v>
      </c>
      <c r="Z125" s="178">
        <v>0</v>
      </c>
      <c r="AA125" s="178">
        <v>0</v>
      </c>
      <c r="AB125" s="178">
        <v>0</v>
      </c>
      <c r="AC125" s="178">
        <v>0</v>
      </c>
      <c r="AD125" s="178">
        <v>0</v>
      </c>
      <c r="AE125" s="178">
        <v>0</v>
      </c>
      <c r="AF125" s="178">
        <v>0</v>
      </c>
      <c r="AG125" s="178">
        <v>0</v>
      </c>
      <c r="AH125" s="178">
        <v>0</v>
      </c>
      <c r="AI125" s="177">
        <v>0</v>
      </c>
      <c r="AJ125" s="178">
        <v>0</v>
      </c>
      <c r="AK125" s="178">
        <v>0</v>
      </c>
      <c r="AL125" s="178">
        <v>0</v>
      </c>
      <c r="AM125" s="178">
        <v>0</v>
      </c>
      <c r="AN125" s="178">
        <v>0</v>
      </c>
      <c r="AO125" s="178">
        <v>0</v>
      </c>
      <c r="AP125" s="178">
        <v>0</v>
      </c>
      <c r="AQ125" s="178">
        <v>0</v>
      </c>
      <c r="AR125" s="178">
        <v>0</v>
      </c>
      <c r="AS125" s="178">
        <v>0</v>
      </c>
      <c r="AT125" s="178">
        <v>0</v>
      </c>
      <c r="AU125" s="177">
        <v>0</v>
      </c>
      <c r="AV125" s="177">
        <f t="shared" si="5"/>
        <v>531433.17</v>
      </c>
      <c r="AW125" s="149"/>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c r="CA125" s="190"/>
      <c r="CB125" s="190"/>
      <c r="CC125" s="190"/>
      <c r="CD125" s="190"/>
      <c r="CE125" s="190"/>
      <c r="CF125" s="190"/>
      <c r="CG125" s="190"/>
      <c r="CH125" s="190"/>
      <c r="CI125" s="190"/>
      <c r="CJ125" s="190"/>
      <c r="CK125" s="190"/>
      <c r="CL125" s="190"/>
      <c r="CM125" s="190"/>
      <c r="CN125" s="190"/>
      <c r="CO125" s="190"/>
      <c r="CP125" s="190"/>
      <c r="CQ125" s="190"/>
      <c r="CR125" s="190"/>
      <c r="CS125" s="190"/>
      <c r="CT125" s="190"/>
      <c r="CU125" s="190"/>
      <c r="CV125" s="190"/>
      <c r="CW125" s="190"/>
      <c r="CX125" s="190"/>
      <c r="CY125" s="190"/>
      <c r="CZ125" s="190"/>
      <c r="DA125" s="190"/>
      <c r="DB125" s="190"/>
      <c r="DC125" s="190"/>
      <c r="DD125" s="190"/>
      <c r="DE125" s="190"/>
      <c r="DF125" s="190"/>
      <c r="DG125" s="190"/>
      <c r="DH125" s="190"/>
      <c r="DI125" s="190"/>
      <c r="DJ125" s="190"/>
      <c r="DK125" s="190"/>
      <c r="DL125" s="190"/>
      <c r="DM125" s="190"/>
    </row>
    <row r="126" spans="1:117" s="151" customFormat="1" ht="12.75" hidden="1" outlineLevel="1">
      <c r="A126" s="149" t="s">
        <v>2795</v>
      </c>
      <c r="B126" s="150"/>
      <c r="C126" s="150" t="s">
        <v>2796</v>
      </c>
      <c r="D126" s="150" t="s">
        <v>2797</v>
      </c>
      <c r="E126" s="177">
        <v>28909.3</v>
      </c>
      <c r="F126" s="177">
        <v>-4900</v>
      </c>
      <c r="G126" s="177"/>
      <c r="H126" s="178">
        <v>0</v>
      </c>
      <c r="I126" s="178">
        <v>0</v>
      </c>
      <c r="J126" s="178">
        <v>0</v>
      </c>
      <c r="K126" s="178">
        <v>0</v>
      </c>
      <c r="L126" s="178">
        <v>0</v>
      </c>
      <c r="M126" s="178">
        <v>0</v>
      </c>
      <c r="N126" s="178">
        <v>0</v>
      </c>
      <c r="O126" s="178">
        <v>0</v>
      </c>
      <c r="P126" s="178">
        <v>0</v>
      </c>
      <c r="Q126" s="178">
        <v>0</v>
      </c>
      <c r="R126" s="178">
        <v>0</v>
      </c>
      <c r="S126" s="178">
        <v>0</v>
      </c>
      <c r="T126" s="178">
        <v>0</v>
      </c>
      <c r="U126" s="178">
        <v>0</v>
      </c>
      <c r="V126" s="178">
        <v>0</v>
      </c>
      <c r="W126" s="178">
        <v>0</v>
      </c>
      <c r="X126" s="178">
        <v>0</v>
      </c>
      <c r="Y126" s="178">
        <v>0</v>
      </c>
      <c r="Z126" s="178">
        <v>0</v>
      </c>
      <c r="AA126" s="178">
        <v>0</v>
      </c>
      <c r="AB126" s="178">
        <v>0</v>
      </c>
      <c r="AC126" s="178">
        <v>0</v>
      </c>
      <c r="AD126" s="178">
        <v>0</v>
      </c>
      <c r="AE126" s="178">
        <v>0</v>
      </c>
      <c r="AF126" s="178">
        <v>0</v>
      </c>
      <c r="AG126" s="178">
        <v>0</v>
      </c>
      <c r="AH126" s="178">
        <v>0</v>
      </c>
      <c r="AI126" s="177">
        <v>0</v>
      </c>
      <c r="AJ126" s="178">
        <v>0</v>
      </c>
      <c r="AK126" s="178">
        <v>0</v>
      </c>
      <c r="AL126" s="178">
        <v>0</v>
      </c>
      <c r="AM126" s="178">
        <v>0</v>
      </c>
      <c r="AN126" s="178">
        <v>0</v>
      </c>
      <c r="AO126" s="178">
        <v>0</v>
      </c>
      <c r="AP126" s="178">
        <v>0</v>
      </c>
      <c r="AQ126" s="178">
        <v>0</v>
      </c>
      <c r="AR126" s="178">
        <v>0</v>
      </c>
      <c r="AS126" s="178">
        <v>0</v>
      </c>
      <c r="AT126" s="178">
        <v>0</v>
      </c>
      <c r="AU126" s="177">
        <v>0</v>
      </c>
      <c r="AV126" s="177">
        <f t="shared" si="5"/>
        <v>24009.3</v>
      </c>
      <c r="AW126" s="149"/>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c r="CA126" s="190"/>
      <c r="CB126" s="190"/>
      <c r="CC126" s="190"/>
      <c r="CD126" s="190"/>
      <c r="CE126" s="190"/>
      <c r="CF126" s="190"/>
      <c r="CG126" s="190"/>
      <c r="CH126" s="190"/>
      <c r="CI126" s="190"/>
      <c r="CJ126" s="190"/>
      <c r="CK126" s="190"/>
      <c r="CL126" s="190"/>
      <c r="CM126" s="190"/>
      <c r="CN126" s="190"/>
      <c r="CO126" s="190"/>
      <c r="CP126" s="190"/>
      <c r="CQ126" s="190"/>
      <c r="CR126" s="190"/>
      <c r="CS126" s="190"/>
      <c r="CT126" s="190"/>
      <c r="CU126" s="190"/>
      <c r="CV126" s="190"/>
      <c r="CW126" s="190"/>
      <c r="CX126" s="190"/>
      <c r="CY126" s="190"/>
      <c r="CZ126" s="190"/>
      <c r="DA126" s="190"/>
      <c r="DB126" s="190"/>
      <c r="DC126" s="190"/>
      <c r="DD126" s="190"/>
      <c r="DE126" s="190"/>
      <c r="DF126" s="190"/>
      <c r="DG126" s="190"/>
      <c r="DH126" s="190"/>
      <c r="DI126" s="190"/>
      <c r="DJ126" s="190"/>
      <c r="DK126" s="190"/>
      <c r="DL126" s="190"/>
      <c r="DM126" s="190"/>
    </row>
    <row r="127" spans="1:117" s="151" customFormat="1" ht="12.75" hidden="1" outlineLevel="1">
      <c r="A127" s="149" t="s">
        <v>326</v>
      </c>
      <c r="B127" s="150"/>
      <c r="C127" s="150" t="s">
        <v>327</v>
      </c>
      <c r="D127" s="150" t="s">
        <v>328</v>
      </c>
      <c r="E127" s="177">
        <v>10468.75</v>
      </c>
      <c r="F127" s="177">
        <v>0</v>
      </c>
      <c r="G127" s="177"/>
      <c r="H127" s="178">
        <v>0</v>
      </c>
      <c r="I127" s="178">
        <v>0</v>
      </c>
      <c r="J127" s="178">
        <v>0</v>
      </c>
      <c r="K127" s="178">
        <v>0</v>
      </c>
      <c r="L127" s="178">
        <v>0</v>
      </c>
      <c r="M127" s="178">
        <v>0</v>
      </c>
      <c r="N127" s="178">
        <v>0</v>
      </c>
      <c r="O127" s="178">
        <v>0</v>
      </c>
      <c r="P127" s="178">
        <v>0</v>
      </c>
      <c r="Q127" s="178">
        <v>0</v>
      </c>
      <c r="R127" s="178">
        <v>0</v>
      </c>
      <c r="S127" s="178">
        <v>0</v>
      </c>
      <c r="T127" s="178">
        <v>0</v>
      </c>
      <c r="U127" s="178">
        <v>0</v>
      </c>
      <c r="V127" s="178">
        <v>0</v>
      </c>
      <c r="W127" s="178">
        <v>0</v>
      </c>
      <c r="X127" s="178">
        <v>0</v>
      </c>
      <c r="Y127" s="178">
        <v>0</v>
      </c>
      <c r="Z127" s="178">
        <v>0</v>
      </c>
      <c r="AA127" s="178">
        <v>0</v>
      </c>
      <c r="AB127" s="178">
        <v>0</v>
      </c>
      <c r="AC127" s="178">
        <v>0</v>
      </c>
      <c r="AD127" s="178">
        <v>0</v>
      </c>
      <c r="AE127" s="178">
        <v>0</v>
      </c>
      <c r="AF127" s="178">
        <v>0</v>
      </c>
      <c r="AG127" s="178">
        <v>0</v>
      </c>
      <c r="AH127" s="178">
        <v>0</v>
      </c>
      <c r="AI127" s="177">
        <v>0</v>
      </c>
      <c r="AJ127" s="178">
        <v>0</v>
      </c>
      <c r="AK127" s="178">
        <v>0</v>
      </c>
      <c r="AL127" s="178">
        <v>0</v>
      </c>
      <c r="AM127" s="178">
        <v>0</v>
      </c>
      <c r="AN127" s="178">
        <v>0</v>
      </c>
      <c r="AO127" s="178">
        <v>0</v>
      </c>
      <c r="AP127" s="178">
        <v>0</v>
      </c>
      <c r="AQ127" s="178">
        <v>0</v>
      </c>
      <c r="AR127" s="178">
        <v>0</v>
      </c>
      <c r="AS127" s="178">
        <v>0</v>
      </c>
      <c r="AT127" s="178">
        <v>0</v>
      </c>
      <c r="AU127" s="177">
        <v>0</v>
      </c>
      <c r="AV127" s="177">
        <f t="shared" si="5"/>
        <v>10468.75</v>
      </c>
      <c r="AW127" s="149"/>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row>
    <row r="128" spans="1:117" s="151" customFormat="1" ht="12.75" hidden="1" outlineLevel="1">
      <c r="A128" s="149" t="s">
        <v>329</v>
      </c>
      <c r="B128" s="150"/>
      <c r="C128" s="150" t="s">
        <v>330</v>
      </c>
      <c r="D128" s="150" t="s">
        <v>331</v>
      </c>
      <c r="E128" s="177">
        <v>425</v>
      </c>
      <c r="F128" s="177">
        <v>0</v>
      </c>
      <c r="G128" s="177"/>
      <c r="H128" s="178">
        <v>0</v>
      </c>
      <c r="I128" s="178">
        <v>0</v>
      </c>
      <c r="J128" s="178">
        <v>0</v>
      </c>
      <c r="K128" s="178">
        <v>0</v>
      </c>
      <c r="L128" s="178">
        <v>0</v>
      </c>
      <c r="M128" s="178">
        <v>0</v>
      </c>
      <c r="N128" s="178">
        <v>0</v>
      </c>
      <c r="O128" s="178">
        <v>0</v>
      </c>
      <c r="P128" s="178">
        <v>0</v>
      </c>
      <c r="Q128" s="178">
        <v>0</v>
      </c>
      <c r="R128" s="178">
        <v>0</v>
      </c>
      <c r="S128" s="178">
        <v>0</v>
      </c>
      <c r="T128" s="178">
        <v>0</v>
      </c>
      <c r="U128" s="178">
        <v>0</v>
      </c>
      <c r="V128" s="178">
        <v>0</v>
      </c>
      <c r="W128" s="178">
        <v>0</v>
      </c>
      <c r="X128" s="178">
        <v>0</v>
      </c>
      <c r="Y128" s="178">
        <v>0</v>
      </c>
      <c r="Z128" s="178">
        <v>0</v>
      </c>
      <c r="AA128" s="178">
        <v>0</v>
      </c>
      <c r="AB128" s="178">
        <v>0</v>
      </c>
      <c r="AC128" s="178">
        <v>0</v>
      </c>
      <c r="AD128" s="178">
        <v>0</v>
      </c>
      <c r="AE128" s="178">
        <v>0</v>
      </c>
      <c r="AF128" s="178">
        <v>0</v>
      </c>
      <c r="AG128" s="178">
        <v>0</v>
      </c>
      <c r="AH128" s="178">
        <v>0</v>
      </c>
      <c r="AI128" s="177">
        <v>0</v>
      </c>
      <c r="AJ128" s="178">
        <v>0</v>
      </c>
      <c r="AK128" s="178">
        <v>0</v>
      </c>
      <c r="AL128" s="178">
        <v>0</v>
      </c>
      <c r="AM128" s="178">
        <v>0</v>
      </c>
      <c r="AN128" s="178">
        <v>0</v>
      </c>
      <c r="AO128" s="178">
        <v>0</v>
      </c>
      <c r="AP128" s="178">
        <v>0</v>
      </c>
      <c r="AQ128" s="178">
        <v>0</v>
      </c>
      <c r="AR128" s="178">
        <v>0</v>
      </c>
      <c r="AS128" s="178">
        <v>0</v>
      </c>
      <c r="AT128" s="178">
        <v>0</v>
      </c>
      <c r="AU128" s="177">
        <v>0</v>
      </c>
      <c r="AV128" s="177">
        <f t="shared" si="5"/>
        <v>425</v>
      </c>
      <c r="AW128" s="149"/>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190"/>
      <c r="DM128" s="190"/>
    </row>
    <row r="129" spans="1:117" s="151" customFormat="1" ht="12.75" hidden="1" outlineLevel="1">
      <c r="A129" s="149" t="s">
        <v>332</v>
      </c>
      <c r="B129" s="150"/>
      <c r="C129" s="150" t="s">
        <v>333</v>
      </c>
      <c r="D129" s="150" t="s">
        <v>334</v>
      </c>
      <c r="E129" s="177">
        <v>810</v>
      </c>
      <c r="F129" s="177">
        <v>0</v>
      </c>
      <c r="G129" s="177"/>
      <c r="H129" s="178">
        <v>0</v>
      </c>
      <c r="I129" s="178">
        <v>0</v>
      </c>
      <c r="J129" s="178">
        <v>0</v>
      </c>
      <c r="K129" s="178">
        <v>0</v>
      </c>
      <c r="L129" s="178">
        <v>0</v>
      </c>
      <c r="M129" s="178">
        <v>0</v>
      </c>
      <c r="N129" s="178">
        <v>0</v>
      </c>
      <c r="O129" s="178">
        <v>0</v>
      </c>
      <c r="P129" s="178">
        <v>0</v>
      </c>
      <c r="Q129" s="178">
        <v>0</v>
      </c>
      <c r="R129" s="178">
        <v>0</v>
      </c>
      <c r="S129" s="178">
        <v>0</v>
      </c>
      <c r="T129" s="178">
        <v>0</v>
      </c>
      <c r="U129" s="178">
        <v>0</v>
      </c>
      <c r="V129" s="178">
        <v>0</v>
      </c>
      <c r="W129" s="178">
        <v>0</v>
      </c>
      <c r="X129" s="178">
        <v>0</v>
      </c>
      <c r="Y129" s="178">
        <v>0</v>
      </c>
      <c r="Z129" s="178">
        <v>0</v>
      </c>
      <c r="AA129" s="178">
        <v>0</v>
      </c>
      <c r="AB129" s="178">
        <v>0</v>
      </c>
      <c r="AC129" s="178">
        <v>0</v>
      </c>
      <c r="AD129" s="178">
        <v>0</v>
      </c>
      <c r="AE129" s="178">
        <v>0</v>
      </c>
      <c r="AF129" s="178">
        <v>0</v>
      </c>
      <c r="AG129" s="178">
        <v>0</v>
      </c>
      <c r="AH129" s="178">
        <v>0</v>
      </c>
      <c r="AI129" s="177">
        <v>0</v>
      </c>
      <c r="AJ129" s="178">
        <v>0</v>
      </c>
      <c r="AK129" s="178">
        <v>0</v>
      </c>
      <c r="AL129" s="178">
        <v>0</v>
      </c>
      <c r="AM129" s="178">
        <v>0</v>
      </c>
      <c r="AN129" s="178">
        <v>0</v>
      </c>
      <c r="AO129" s="178">
        <v>0</v>
      </c>
      <c r="AP129" s="178">
        <v>0</v>
      </c>
      <c r="AQ129" s="178">
        <v>0</v>
      </c>
      <c r="AR129" s="178">
        <v>0</v>
      </c>
      <c r="AS129" s="178">
        <v>0</v>
      </c>
      <c r="AT129" s="178">
        <v>0</v>
      </c>
      <c r="AU129" s="177">
        <v>0</v>
      </c>
      <c r="AV129" s="177">
        <f t="shared" si="5"/>
        <v>810</v>
      </c>
      <c r="AW129" s="149"/>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190"/>
      <c r="DM129" s="190"/>
    </row>
    <row r="130" spans="1:117" s="151" customFormat="1" ht="12.75" hidden="1" outlineLevel="1">
      <c r="A130" s="149" t="s">
        <v>2798</v>
      </c>
      <c r="B130" s="150"/>
      <c r="C130" s="150" t="s">
        <v>2799</v>
      </c>
      <c r="D130" s="150" t="s">
        <v>2800</v>
      </c>
      <c r="E130" s="177">
        <v>-407</v>
      </c>
      <c r="F130" s="177">
        <v>-125</v>
      </c>
      <c r="G130" s="177"/>
      <c r="H130" s="178">
        <v>0</v>
      </c>
      <c r="I130" s="178">
        <v>0</v>
      </c>
      <c r="J130" s="178">
        <v>0</v>
      </c>
      <c r="K130" s="178">
        <v>0</v>
      </c>
      <c r="L130" s="178">
        <v>0</v>
      </c>
      <c r="M130" s="178">
        <v>0</v>
      </c>
      <c r="N130" s="178">
        <v>0</v>
      </c>
      <c r="O130" s="178">
        <v>0</v>
      </c>
      <c r="P130" s="178">
        <v>0</v>
      </c>
      <c r="Q130" s="178">
        <v>0</v>
      </c>
      <c r="R130" s="178">
        <v>0</v>
      </c>
      <c r="S130" s="178">
        <v>0</v>
      </c>
      <c r="T130" s="178">
        <v>0</v>
      </c>
      <c r="U130" s="178">
        <v>0</v>
      </c>
      <c r="V130" s="178">
        <v>0</v>
      </c>
      <c r="W130" s="178">
        <v>0</v>
      </c>
      <c r="X130" s="178">
        <v>0</v>
      </c>
      <c r="Y130" s="178">
        <v>0</v>
      </c>
      <c r="Z130" s="178">
        <v>0</v>
      </c>
      <c r="AA130" s="178">
        <v>0</v>
      </c>
      <c r="AB130" s="178">
        <v>0</v>
      </c>
      <c r="AC130" s="178">
        <v>0</v>
      </c>
      <c r="AD130" s="178">
        <v>0</v>
      </c>
      <c r="AE130" s="178">
        <v>0</v>
      </c>
      <c r="AF130" s="178">
        <v>0</v>
      </c>
      <c r="AG130" s="178">
        <v>404.99</v>
      </c>
      <c r="AH130" s="178">
        <v>0</v>
      </c>
      <c r="AI130" s="177">
        <v>404.99</v>
      </c>
      <c r="AJ130" s="178">
        <v>0</v>
      </c>
      <c r="AK130" s="178">
        <v>0</v>
      </c>
      <c r="AL130" s="178">
        <v>0</v>
      </c>
      <c r="AM130" s="178">
        <v>0</v>
      </c>
      <c r="AN130" s="178">
        <v>0</v>
      </c>
      <c r="AO130" s="178">
        <v>0</v>
      </c>
      <c r="AP130" s="178">
        <v>0</v>
      </c>
      <c r="AQ130" s="178">
        <v>0</v>
      </c>
      <c r="AR130" s="178">
        <v>0</v>
      </c>
      <c r="AS130" s="178">
        <v>0</v>
      </c>
      <c r="AT130" s="178">
        <v>0</v>
      </c>
      <c r="AU130" s="177">
        <v>0</v>
      </c>
      <c r="AV130" s="177">
        <f t="shared" si="5"/>
        <v>-127.00999999999999</v>
      </c>
      <c r="AW130" s="149"/>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row>
    <row r="131" spans="1:117" s="151" customFormat="1" ht="12.75" hidden="1" outlineLevel="1">
      <c r="A131" s="149" t="s">
        <v>2801</v>
      </c>
      <c r="B131" s="150"/>
      <c r="C131" s="150" t="s">
        <v>2802</v>
      </c>
      <c r="D131" s="150" t="s">
        <v>2803</v>
      </c>
      <c r="E131" s="177">
        <v>1856043.36</v>
      </c>
      <c r="F131" s="177">
        <v>0</v>
      </c>
      <c r="G131" s="177"/>
      <c r="H131" s="178">
        <v>0</v>
      </c>
      <c r="I131" s="178">
        <v>0</v>
      </c>
      <c r="J131" s="178">
        <v>0</v>
      </c>
      <c r="K131" s="178">
        <v>0</v>
      </c>
      <c r="L131" s="178">
        <v>0</v>
      </c>
      <c r="M131" s="178">
        <v>0</v>
      </c>
      <c r="N131" s="178">
        <v>0</v>
      </c>
      <c r="O131" s="178">
        <v>0</v>
      </c>
      <c r="P131" s="178">
        <v>0</v>
      </c>
      <c r="Q131" s="178">
        <v>0</v>
      </c>
      <c r="R131" s="178">
        <v>0</v>
      </c>
      <c r="S131" s="178">
        <v>0</v>
      </c>
      <c r="T131" s="178">
        <v>0</v>
      </c>
      <c r="U131" s="178">
        <v>0</v>
      </c>
      <c r="V131" s="178">
        <v>0</v>
      </c>
      <c r="W131" s="178">
        <v>0</v>
      </c>
      <c r="X131" s="178">
        <v>0</v>
      </c>
      <c r="Y131" s="178">
        <v>0</v>
      </c>
      <c r="Z131" s="178">
        <v>0</v>
      </c>
      <c r="AA131" s="178">
        <v>0</v>
      </c>
      <c r="AB131" s="178">
        <v>0</v>
      </c>
      <c r="AC131" s="178">
        <v>0</v>
      </c>
      <c r="AD131" s="178">
        <v>0</v>
      </c>
      <c r="AE131" s="178">
        <v>0</v>
      </c>
      <c r="AF131" s="178">
        <v>0</v>
      </c>
      <c r="AG131" s="178">
        <v>259813.83</v>
      </c>
      <c r="AH131" s="178">
        <v>0</v>
      </c>
      <c r="AI131" s="177">
        <v>259813.83</v>
      </c>
      <c r="AJ131" s="178">
        <v>0</v>
      </c>
      <c r="AK131" s="178">
        <v>0</v>
      </c>
      <c r="AL131" s="178">
        <v>0</v>
      </c>
      <c r="AM131" s="178">
        <v>0</v>
      </c>
      <c r="AN131" s="178">
        <v>0</v>
      </c>
      <c r="AO131" s="178">
        <v>0</v>
      </c>
      <c r="AP131" s="178">
        <v>0</v>
      </c>
      <c r="AQ131" s="178">
        <v>0</v>
      </c>
      <c r="AR131" s="178">
        <v>0</v>
      </c>
      <c r="AS131" s="178">
        <v>0</v>
      </c>
      <c r="AT131" s="178">
        <v>0</v>
      </c>
      <c r="AU131" s="177">
        <v>0</v>
      </c>
      <c r="AV131" s="177">
        <f t="shared" si="5"/>
        <v>2115857.19</v>
      </c>
      <c r="AW131" s="149"/>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row>
    <row r="132" spans="1:117" s="151" customFormat="1" ht="12.75" hidden="1" outlineLevel="1">
      <c r="A132" s="149" t="s">
        <v>335</v>
      </c>
      <c r="B132" s="150"/>
      <c r="C132" s="150" t="s">
        <v>336</v>
      </c>
      <c r="D132" s="150" t="s">
        <v>337</v>
      </c>
      <c r="E132" s="177">
        <v>31547.5</v>
      </c>
      <c r="F132" s="177">
        <v>0</v>
      </c>
      <c r="G132" s="177"/>
      <c r="H132" s="178">
        <v>0</v>
      </c>
      <c r="I132" s="178">
        <v>0</v>
      </c>
      <c r="J132" s="178">
        <v>0</v>
      </c>
      <c r="K132" s="178">
        <v>0</v>
      </c>
      <c r="L132" s="178">
        <v>0</v>
      </c>
      <c r="M132" s="178">
        <v>0</v>
      </c>
      <c r="N132" s="178">
        <v>0</v>
      </c>
      <c r="O132" s="178">
        <v>0</v>
      </c>
      <c r="P132" s="178">
        <v>0</v>
      </c>
      <c r="Q132" s="178">
        <v>0</v>
      </c>
      <c r="R132" s="178">
        <v>0</v>
      </c>
      <c r="S132" s="178">
        <v>0</v>
      </c>
      <c r="T132" s="178">
        <v>0</v>
      </c>
      <c r="U132" s="178">
        <v>0</v>
      </c>
      <c r="V132" s="178">
        <v>0</v>
      </c>
      <c r="W132" s="178">
        <v>0</v>
      </c>
      <c r="X132" s="178">
        <v>0</v>
      </c>
      <c r="Y132" s="178">
        <v>0</v>
      </c>
      <c r="Z132" s="178">
        <v>0</v>
      </c>
      <c r="AA132" s="178">
        <v>0</v>
      </c>
      <c r="AB132" s="178">
        <v>0</v>
      </c>
      <c r="AC132" s="178">
        <v>0</v>
      </c>
      <c r="AD132" s="178">
        <v>0</v>
      </c>
      <c r="AE132" s="178">
        <v>0</v>
      </c>
      <c r="AF132" s="178">
        <v>0</v>
      </c>
      <c r="AG132" s="178">
        <v>0</v>
      </c>
      <c r="AH132" s="178">
        <v>0</v>
      </c>
      <c r="AI132" s="177">
        <v>0</v>
      </c>
      <c r="AJ132" s="178">
        <v>0</v>
      </c>
      <c r="AK132" s="178">
        <v>0</v>
      </c>
      <c r="AL132" s="178">
        <v>0</v>
      </c>
      <c r="AM132" s="178">
        <v>0</v>
      </c>
      <c r="AN132" s="178">
        <v>0</v>
      </c>
      <c r="AO132" s="178">
        <v>0</v>
      </c>
      <c r="AP132" s="178">
        <v>0</v>
      </c>
      <c r="AQ132" s="178">
        <v>0</v>
      </c>
      <c r="AR132" s="178">
        <v>0</v>
      </c>
      <c r="AS132" s="178">
        <v>0</v>
      </c>
      <c r="AT132" s="178">
        <v>0</v>
      </c>
      <c r="AU132" s="177">
        <v>0</v>
      </c>
      <c r="AV132" s="177">
        <f t="shared" si="5"/>
        <v>31547.5</v>
      </c>
      <c r="AW132" s="149"/>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row>
    <row r="133" spans="1:117" s="151" customFormat="1" ht="12.75" hidden="1" outlineLevel="1">
      <c r="A133" s="149" t="s">
        <v>338</v>
      </c>
      <c r="B133" s="150"/>
      <c r="C133" s="150" t="s">
        <v>339</v>
      </c>
      <c r="D133" s="150" t="s">
        <v>340</v>
      </c>
      <c r="E133" s="177">
        <v>5748.4</v>
      </c>
      <c r="F133" s="177">
        <v>0</v>
      </c>
      <c r="G133" s="177"/>
      <c r="H133" s="178">
        <v>0</v>
      </c>
      <c r="I133" s="178">
        <v>0</v>
      </c>
      <c r="J133" s="178">
        <v>0</v>
      </c>
      <c r="K133" s="178">
        <v>0</v>
      </c>
      <c r="L133" s="178">
        <v>0</v>
      </c>
      <c r="M133" s="178">
        <v>0</v>
      </c>
      <c r="N133" s="178">
        <v>0</v>
      </c>
      <c r="O133" s="178">
        <v>0</v>
      </c>
      <c r="P133" s="178">
        <v>0</v>
      </c>
      <c r="Q133" s="178">
        <v>0</v>
      </c>
      <c r="R133" s="178">
        <v>0</v>
      </c>
      <c r="S133" s="178">
        <v>0</v>
      </c>
      <c r="T133" s="178">
        <v>0</v>
      </c>
      <c r="U133" s="178">
        <v>0</v>
      </c>
      <c r="V133" s="178">
        <v>0</v>
      </c>
      <c r="W133" s="178">
        <v>0</v>
      </c>
      <c r="X133" s="178">
        <v>0</v>
      </c>
      <c r="Y133" s="178">
        <v>0</v>
      </c>
      <c r="Z133" s="178">
        <v>0</v>
      </c>
      <c r="AA133" s="178">
        <v>0</v>
      </c>
      <c r="AB133" s="178">
        <v>0</v>
      </c>
      <c r="AC133" s="178">
        <v>0</v>
      </c>
      <c r="AD133" s="178">
        <v>0</v>
      </c>
      <c r="AE133" s="178">
        <v>0</v>
      </c>
      <c r="AF133" s="178">
        <v>0</v>
      </c>
      <c r="AG133" s="178">
        <v>0</v>
      </c>
      <c r="AH133" s="178">
        <v>0</v>
      </c>
      <c r="AI133" s="177">
        <v>0</v>
      </c>
      <c r="AJ133" s="178">
        <v>0</v>
      </c>
      <c r="AK133" s="178">
        <v>0</v>
      </c>
      <c r="AL133" s="178">
        <v>0</v>
      </c>
      <c r="AM133" s="178">
        <v>0</v>
      </c>
      <c r="AN133" s="178">
        <v>0</v>
      </c>
      <c r="AO133" s="178">
        <v>0</v>
      </c>
      <c r="AP133" s="178">
        <v>0</v>
      </c>
      <c r="AQ133" s="178">
        <v>0</v>
      </c>
      <c r="AR133" s="178">
        <v>0</v>
      </c>
      <c r="AS133" s="178">
        <v>0</v>
      </c>
      <c r="AT133" s="178">
        <v>0</v>
      </c>
      <c r="AU133" s="177">
        <v>0</v>
      </c>
      <c r="AV133" s="177">
        <f t="shared" si="5"/>
        <v>5748.4</v>
      </c>
      <c r="AW133" s="149"/>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190"/>
      <c r="CB133" s="190"/>
      <c r="CC133" s="190"/>
      <c r="CD133" s="190"/>
      <c r="CE133" s="190"/>
      <c r="CF133" s="190"/>
      <c r="CG133" s="190"/>
      <c r="CH133" s="190"/>
      <c r="CI133" s="190"/>
      <c r="CJ133" s="190"/>
      <c r="CK133" s="190"/>
      <c r="CL133" s="190"/>
      <c r="CM133" s="190"/>
      <c r="CN133" s="190"/>
      <c r="CO133" s="190"/>
      <c r="CP133" s="190"/>
      <c r="CQ133" s="190"/>
      <c r="CR133" s="190"/>
      <c r="CS133" s="190"/>
      <c r="CT133" s="190"/>
      <c r="CU133" s="190"/>
      <c r="CV133" s="190"/>
      <c r="CW133" s="190"/>
      <c r="CX133" s="190"/>
      <c r="CY133" s="190"/>
      <c r="CZ133" s="190"/>
      <c r="DA133" s="190"/>
      <c r="DB133" s="190"/>
      <c r="DC133" s="190"/>
      <c r="DD133" s="190"/>
      <c r="DE133" s="190"/>
      <c r="DF133" s="190"/>
      <c r="DG133" s="190"/>
      <c r="DH133" s="190"/>
      <c r="DI133" s="190"/>
      <c r="DJ133" s="190"/>
      <c r="DK133" s="190"/>
      <c r="DL133" s="190"/>
      <c r="DM133" s="190"/>
    </row>
    <row r="134" spans="1:117" s="151" customFormat="1" ht="12.75" hidden="1" outlineLevel="1">
      <c r="A134" s="149" t="s">
        <v>341</v>
      </c>
      <c r="B134" s="150"/>
      <c r="C134" s="150" t="s">
        <v>342</v>
      </c>
      <c r="D134" s="150" t="s">
        <v>343</v>
      </c>
      <c r="E134" s="177">
        <v>102600</v>
      </c>
      <c r="F134" s="177">
        <v>0</v>
      </c>
      <c r="G134" s="177"/>
      <c r="H134" s="178">
        <v>0</v>
      </c>
      <c r="I134" s="178">
        <v>0</v>
      </c>
      <c r="J134" s="178">
        <v>0</v>
      </c>
      <c r="K134" s="178">
        <v>0</v>
      </c>
      <c r="L134" s="178">
        <v>0</v>
      </c>
      <c r="M134" s="178">
        <v>0</v>
      </c>
      <c r="N134" s="178">
        <v>0</v>
      </c>
      <c r="O134" s="178">
        <v>0</v>
      </c>
      <c r="P134" s="178">
        <v>0</v>
      </c>
      <c r="Q134" s="178">
        <v>0</v>
      </c>
      <c r="R134" s="178">
        <v>0</v>
      </c>
      <c r="S134" s="178">
        <v>0</v>
      </c>
      <c r="T134" s="178">
        <v>0</v>
      </c>
      <c r="U134" s="178">
        <v>0</v>
      </c>
      <c r="V134" s="178">
        <v>0</v>
      </c>
      <c r="W134" s="178">
        <v>0</v>
      </c>
      <c r="X134" s="178">
        <v>0</v>
      </c>
      <c r="Y134" s="178">
        <v>0</v>
      </c>
      <c r="Z134" s="178">
        <v>0</v>
      </c>
      <c r="AA134" s="178">
        <v>0</v>
      </c>
      <c r="AB134" s="178">
        <v>0</v>
      </c>
      <c r="AC134" s="178">
        <v>0</v>
      </c>
      <c r="AD134" s="178">
        <v>0</v>
      </c>
      <c r="AE134" s="178">
        <v>0</v>
      </c>
      <c r="AF134" s="178">
        <v>0</v>
      </c>
      <c r="AG134" s="178">
        <v>0</v>
      </c>
      <c r="AH134" s="178">
        <v>0</v>
      </c>
      <c r="AI134" s="177">
        <v>0</v>
      </c>
      <c r="AJ134" s="178">
        <v>0</v>
      </c>
      <c r="AK134" s="178">
        <v>0</v>
      </c>
      <c r="AL134" s="178">
        <v>0</v>
      </c>
      <c r="AM134" s="178">
        <v>0</v>
      </c>
      <c r="AN134" s="178">
        <v>0</v>
      </c>
      <c r="AO134" s="178">
        <v>0</v>
      </c>
      <c r="AP134" s="178">
        <v>0</v>
      </c>
      <c r="AQ134" s="178">
        <v>0</v>
      </c>
      <c r="AR134" s="178">
        <v>0</v>
      </c>
      <c r="AS134" s="178">
        <v>0</v>
      </c>
      <c r="AT134" s="178">
        <v>0</v>
      </c>
      <c r="AU134" s="177">
        <v>0</v>
      </c>
      <c r="AV134" s="177">
        <f t="shared" si="5"/>
        <v>102600</v>
      </c>
      <c r="AW134" s="149"/>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190"/>
      <c r="CB134" s="190"/>
      <c r="CC134" s="190"/>
      <c r="CD134" s="190"/>
      <c r="CE134" s="190"/>
      <c r="CF134" s="190"/>
      <c r="CG134" s="190"/>
      <c r="CH134" s="190"/>
      <c r="CI134" s="190"/>
      <c r="CJ134" s="190"/>
      <c r="CK134" s="190"/>
      <c r="CL134" s="190"/>
      <c r="CM134" s="190"/>
      <c r="CN134" s="190"/>
      <c r="CO134" s="190"/>
      <c r="CP134" s="190"/>
      <c r="CQ134" s="190"/>
      <c r="CR134" s="190"/>
      <c r="CS134" s="190"/>
      <c r="CT134" s="190"/>
      <c r="CU134" s="190"/>
      <c r="CV134" s="190"/>
      <c r="CW134" s="190"/>
      <c r="CX134" s="190"/>
      <c r="CY134" s="190"/>
      <c r="CZ134" s="190"/>
      <c r="DA134" s="190"/>
      <c r="DB134" s="190"/>
      <c r="DC134" s="190"/>
      <c r="DD134" s="190"/>
      <c r="DE134" s="190"/>
      <c r="DF134" s="190"/>
      <c r="DG134" s="190"/>
      <c r="DH134" s="190"/>
      <c r="DI134" s="190"/>
      <c r="DJ134" s="190"/>
      <c r="DK134" s="190"/>
      <c r="DL134" s="190"/>
      <c r="DM134" s="190"/>
    </row>
    <row r="135" spans="1:117" s="151" customFormat="1" ht="12.75" hidden="1" outlineLevel="1">
      <c r="A135" s="149" t="s">
        <v>344</v>
      </c>
      <c r="B135" s="150"/>
      <c r="C135" s="150" t="s">
        <v>345</v>
      </c>
      <c r="D135" s="150" t="s">
        <v>346</v>
      </c>
      <c r="E135" s="177">
        <v>8916.6</v>
      </c>
      <c r="F135" s="177">
        <v>0</v>
      </c>
      <c r="G135" s="177"/>
      <c r="H135" s="178">
        <v>0</v>
      </c>
      <c r="I135" s="178">
        <v>0</v>
      </c>
      <c r="J135" s="178">
        <v>0</v>
      </c>
      <c r="K135" s="178">
        <v>0</v>
      </c>
      <c r="L135" s="178">
        <v>0</v>
      </c>
      <c r="M135" s="178">
        <v>0</v>
      </c>
      <c r="N135" s="178">
        <v>0</v>
      </c>
      <c r="O135" s="178">
        <v>0</v>
      </c>
      <c r="P135" s="178">
        <v>0</v>
      </c>
      <c r="Q135" s="178">
        <v>0</v>
      </c>
      <c r="R135" s="178">
        <v>0</v>
      </c>
      <c r="S135" s="178">
        <v>0</v>
      </c>
      <c r="T135" s="178">
        <v>0</v>
      </c>
      <c r="U135" s="178">
        <v>0</v>
      </c>
      <c r="V135" s="178">
        <v>0</v>
      </c>
      <c r="W135" s="178">
        <v>0</v>
      </c>
      <c r="X135" s="178">
        <v>0</v>
      </c>
      <c r="Y135" s="178">
        <v>0</v>
      </c>
      <c r="Z135" s="178">
        <v>0</v>
      </c>
      <c r="AA135" s="178">
        <v>0</v>
      </c>
      <c r="AB135" s="178">
        <v>0</v>
      </c>
      <c r="AC135" s="178">
        <v>0</v>
      </c>
      <c r="AD135" s="178">
        <v>0</v>
      </c>
      <c r="AE135" s="178">
        <v>0</v>
      </c>
      <c r="AF135" s="178">
        <v>0</v>
      </c>
      <c r="AG135" s="178">
        <v>0</v>
      </c>
      <c r="AH135" s="178">
        <v>0</v>
      </c>
      <c r="AI135" s="177">
        <v>0</v>
      </c>
      <c r="AJ135" s="178">
        <v>0</v>
      </c>
      <c r="AK135" s="178">
        <v>0</v>
      </c>
      <c r="AL135" s="178">
        <v>0</v>
      </c>
      <c r="AM135" s="178">
        <v>0</v>
      </c>
      <c r="AN135" s="178">
        <v>0</v>
      </c>
      <c r="AO135" s="178">
        <v>0</v>
      </c>
      <c r="AP135" s="178">
        <v>0</v>
      </c>
      <c r="AQ135" s="178">
        <v>0</v>
      </c>
      <c r="AR135" s="178">
        <v>0</v>
      </c>
      <c r="AS135" s="178">
        <v>0</v>
      </c>
      <c r="AT135" s="178">
        <v>0</v>
      </c>
      <c r="AU135" s="177">
        <v>0</v>
      </c>
      <c r="AV135" s="177">
        <f t="shared" si="5"/>
        <v>8916.6</v>
      </c>
      <c r="AW135" s="149"/>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c r="CA135" s="190"/>
      <c r="CB135" s="190"/>
      <c r="CC135" s="190"/>
      <c r="CD135" s="190"/>
      <c r="CE135" s="190"/>
      <c r="CF135" s="190"/>
      <c r="CG135" s="190"/>
      <c r="CH135" s="190"/>
      <c r="CI135" s="190"/>
      <c r="CJ135" s="190"/>
      <c r="CK135" s="190"/>
      <c r="CL135" s="190"/>
      <c r="CM135" s="190"/>
      <c r="CN135" s="190"/>
      <c r="CO135" s="190"/>
      <c r="CP135" s="190"/>
      <c r="CQ135" s="190"/>
      <c r="CR135" s="190"/>
      <c r="CS135" s="190"/>
      <c r="CT135" s="190"/>
      <c r="CU135" s="190"/>
      <c r="CV135" s="190"/>
      <c r="CW135" s="190"/>
      <c r="CX135" s="190"/>
      <c r="CY135" s="190"/>
      <c r="CZ135" s="190"/>
      <c r="DA135" s="190"/>
      <c r="DB135" s="190"/>
      <c r="DC135" s="190"/>
      <c r="DD135" s="190"/>
      <c r="DE135" s="190"/>
      <c r="DF135" s="190"/>
      <c r="DG135" s="190"/>
      <c r="DH135" s="190"/>
      <c r="DI135" s="190"/>
      <c r="DJ135" s="190"/>
      <c r="DK135" s="190"/>
      <c r="DL135" s="190"/>
      <c r="DM135" s="190"/>
    </row>
    <row r="136" spans="1:117" s="151" customFormat="1" ht="12.75" hidden="1" outlineLevel="1">
      <c r="A136" s="149" t="s">
        <v>347</v>
      </c>
      <c r="B136" s="150"/>
      <c r="C136" s="150" t="s">
        <v>348</v>
      </c>
      <c r="D136" s="150" t="s">
        <v>349</v>
      </c>
      <c r="E136" s="177">
        <v>50362.9</v>
      </c>
      <c r="F136" s="177">
        <v>0</v>
      </c>
      <c r="G136" s="177"/>
      <c r="H136" s="178">
        <v>0</v>
      </c>
      <c r="I136" s="178">
        <v>0</v>
      </c>
      <c r="J136" s="178">
        <v>0</v>
      </c>
      <c r="K136" s="178">
        <v>0</v>
      </c>
      <c r="L136" s="178">
        <v>0</v>
      </c>
      <c r="M136" s="178">
        <v>0</v>
      </c>
      <c r="N136" s="178">
        <v>0</v>
      </c>
      <c r="O136" s="178">
        <v>0</v>
      </c>
      <c r="P136" s="178">
        <v>0</v>
      </c>
      <c r="Q136" s="178">
        <v>0</v>
      </c>
      <c r="R136" s="178">
        <v>0</v>
      </c>
      <c r="S136" s="178">
        <v>0</v>
      </c>
      <c r="T136" s="178">
        <v>0</v>
      </c>
      <c r="U136" s="178">
        <v>0</v>
      </c>
      <c r="V136" s="178">
        <v>0</v>
      </c>
      <c r="W136" s="178">
        <v>0</v>
      </c>
      <c r="X136" s="178">
        <v>0</v>
      </c>
      <c r="Y136" s="178">
        <v>0</v>
      </c>
      <c r="Z136" s="178">
        <v>0</v>
      </c>
      <c r="AA136" s="178">
        <v>0</v>
      </c>
      <c r="AB136" s="178">
        <v>0</v>
      </c>
      <c r="AC136" s="178">
        <v>0</v>
      </c>
      <c r="AD136" s="178">
        <v>0</v>
      </c>
      <c r="AE136" s="178">
        <v>0</v>
      </c>
      <c r="AF136" s="178">
        <v>0</v>
      </c>
      <c r="AG136" s="178">
        <v>0</v>
      </c>
      <c r="AH136" s="178">
        <v>0</v>
      </c>
      <c r="AI136" s="177">
        <v>0</v>
      </c>
      <c r="AJ136" s="178">
        <v>0</v>
      </c>
      <c r="AK136" s="178">
        <v>0</v>
      </c>
      <c r="AL136" s="178">
        <v>0</v>
      </c>
      <c r="AM136" s="178">
        <v>0</v>
      </c>
      <c r="AN136" s="178">
        <v>0</v>
      </c>
      <c r="AO136" s="178">
        <v>0</v>
      </c>
      <c r="AP136" s="178">
        <v>0</v>
      </c>
      <c r="AQ136" s="178">
        <v>0</v>
      </c>
      <c r="AR136" s="178">
        <v>0</v>
      </c>
      <c r="AS136" s="178">
        <v>0</v>
      </c>
      <c r="AT136" s="178">
        <v>0</v>
      </c>
      <c r="AU136" s="177">
        <v>0</v>
      </c>
      <c r="AV136" s="177">
        <f t="shared" si="5"/>
        <v>50362.9</v>
      </c>
      <c r="AW136" s="149"/>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90"/>
      <c r="CQ136" s="190"/>
      <c r="CR136" s="190"/>
      <c r="CS136" s="190"/>
      <c r="CT136" s="190"/>
      <c r="CU136" s="190"/>
      <c r="CV136" s="190"/>
      <c r="CW136" s="190"/>
      <c r="CX136" s="190"/>
      <c r="CY136" s="190"/>
      <c r="CZ136" s="190"/>
      <c r="DA136" s="190"/>
      <c r="DB136" s="190"/>
      <c r="DC136" s="190"/>
      <c r="DD136" s="190"/>
      <c r="DE136" s="190"/>
      <c r="DF136" s="190"/>
      <c r="DG136" s="190"/>
      <c r="DH136" s="190"/>
      <c r="DI136" s="190"/>
      <c r="DJ136" s="190"/>
      <c r="DK136" s="190"/>
      <c r="DL136" s="190"/>
      <c r="DM136" s="190"/>
    </row>
    <row r="137" spans="1:117" s="151" customFormat="1" ht="12.75" hidden="1" outlineLevel="1">
      <c r="A137" s="149" t="s">
        <v>350</v>
      </c>
      <c r="B137" s="150"/>
      <c r="C137" s="150" t="s">
        <v>3698</v>
      </c>
      <c r="D137" s="150" t="s">
        <v>3699</v>
      </c>
      <c r="E137" s="177">
        <v>741.2</v>
      </c>
      <c r="F137" s="177">
        <v>0</v>
      </c>
      <c r="G137" s="177"/>
      <c r="H137" s="178">
        <v>0</v>
      </c>
      <c r="I137" s="178">
        <v>0</v>
      </c>
      <c r="J137" s="178">
        <v>0</v>
      </c>
      <c r="K137" s="178">
        <v>0</v>
      </c>
      <c r="L137" s="178">
        <v>0</v>
      </c>
      <c r="M137" s="178">
        <v>0</v>
      </c>
      <c r="N137" s="178">
        <v>0</v>
      </c>
      <c r="O137" s="178">
        <v>0</v>
      </c>
      <c r="P137" s="178">
        <v>0</v>
      </c>
      <c r="Q137" s="178">
        <v>0</v>
      </c>
      <c r="R137" s="178">
        <v>0</v>
      </c>
      <c r="S137" s="178">
        <v>0</v>
      </c>
      <c r="T137" s="178">
        <v>0</v>
      </c>
      <c r="U137" s="178">
        <v>0</v>
      </c>
      <c r="V137" s="178">
        <v>0</v>
      </c>
      <c r="W137" s="178">
        <v>0</v>
      </c>
      <c r="X137" s="178">
        <v>0</v>
      </c>
      <c r="Y137" s="178">
        <v>0</v>
      </c>
      <c r="Z137" s="178">
        <v>0</v>
      </c>
      <c r="AA137" s="178">
        <v>0</v>
      </c>
      <c r="AB137" s="178">
        <v>0</v>
      </c>
      <c r="AC137" s="178">
        <v>0</v>
      </c>
      <c r="AD137" s="178">
        <v>0</v>
      </c>
      <c r="AE137" s="178">
        <v>0</v>
      </c>
      <c r="AF137" s="178">
        <v>0</v>
      </c>
      <c r="AG137" s="178">
        <v>0</v>
      </c>
      <c r="AH137" s="178">
        <v>0</v>
      </c>
      <c r="AI137" s="177">
        <v>0</v>
      </c>
      <c r="AJ137" s="178">
        <v>0</v>
      </c>
      <c r="AK137" s="178">
        <v>0</v>
      </c>
      <c r="AL137" s="178">
        <v>0</v>
      </c>
      <c r="AM137" s="178">
        <v>0</v>
      </c>
      <c r="AN137" s="178">
        <v>0</v>
      </c>
      <c r="AO137" s="178">
        <v>0</v>
      </c>
      <c r="AP137" s="178">
        <v>0</v>
      </c>
      <c r="AQ137" s="178">
        <v>0</v>
      </c>
      <c r="AR137" s="178">
        <v>0</v>
      </c>
      <c r="AS137" s="178">
        <v>0</v>
      </c>
      <c r="AT137" s="178">
        <v>0</v>
      </c>
      <c r="AU137" s="177">
        <v>0</v>
      </c>
      <c r="AV137" s="177">
        <f t="shared" si="5"/>
        <v>741.2</v>
      </c>
      <c r="AW137" s="149"/>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90"/>
      <c r="CQ137" s="190"/>
      <c r="CR137" s="190"/>
      <c r="CS137" s="190"/>
      <c r="CT137" s="190"/>
      <c r="CU137" s="190"/>
      <c r="CV137" s="190"/>
      <c r="CW137" s="190"/>
      <c r="CX137" s="190"/>
      <c r="CY137" s="190"/>
      <c r="CZ137" s="190"/>
      <c r="DA137" s="190"/>
      <c r="DB137" s="190"/>
      <c r="DC137" s="190"/>
      <c r="DD137" s="190"/>
      <c r="DE137" s="190"/>
      <c r="DF137" s="190"/>
      <c r="DG137" s="190"/>
      <c r="DH137" s="190"/>
      <c r="DI137" s="190"/>
      <c r="DJ137" s="190"/>
      <c r="DK137" s="190"/>
      <c r="DL137" s="190"/>
      <c r="DM137" s="190"/>
    </row>
    <row r="138" spans="1:117" s="151" customFormat="1" ht="12.75" hidden="1" outlineLevel="1">
      <c r="A138" s="149" t="s">
        <v>3700</v>
      </c>
      <c r="B138" s="150"/>
      <c r="C138" s="150" t="s">
        <v>3701</v>
      </c>
      <c r="D138" s="150" t="s">
        <v>3702</v>
      </c>
      <c r="E138" s="177">
        <v>18148.8</v>
      </c>
      <c r="F138" s="177">
        <v>0</v>
      </c>
      <c r="G138" s="177"/>
      <c r="H138" s="178">
        <v>0</v>
      </c>
      <c r="I138" s="178">
        <v>0</v>
      </c>
      <c r="J138" s="178">
        <v>0</v>
      </c>
      <c r="K138" s="178">
        <v>0</v>
      </c>
      <c r="L138" s="178">
        <v>0</v>
      </c>
      <c r="M138" s="178">
        <v>0</v>
      </c>
      <c r="N138" s="178">
        <v>0</v>
      </c>
      <c r="O138" s="178">
        <v>0</v>
      </c>
      <c r="P138" s="178">
        <v>0</v>
      </c>
      <c r="Q138" s="178">
        <v>0</v>
      </c>
      <c r="R138" s="178">
        <v>0</v>
      </c>
      <c r="S138" s="178">
        <v>0</v>
      </c>
      <c r="T138" s="178">
        <v>0</v>
      </c>
      <c r="U138" s="178">
        <v>0</v>
      </c>
      <c r="V138" s="178">
        <v>0</v>
      </c>
      <c r="W138" s="178">
        <v>0</v>
      </c>
      <c r="X138" s="178">
        <v>0</v>
      </c>
      <c r="Y138" s="178">
        <v>0</v>
      </c>
      <c r="Z138" s="178">
        <v>0</v>
      </c>
      <c r="AA138" s="178">
        <v>0</v>
      </c>
      <c r="AB138" s="178">
        <v>0</v>
      </c>
      <c r="AC138" s="178">
        <v>0</v>
      </c>
      <c r="AD138" s="178">
        <v>0</v>
      </c>
      <c r="AE138" s="178">
        <v>0</v>
      </c>
      <c r="AF138" s="178">
        <v>0</v>
      </c>
      <c r="AG138" s="178">
        <v>0</v>
      </c>
      <c r="AH138" s="178">
        <v>0</v>
      </c>
      <c r="AI138" s="177">
        <v>0</v>
      </c>
      <c r="AJ138" s="178">
        <v>0</v>
      </c>
      <c r="AK138" s="178">
        <v>0</v>
      </c>
      <c r="AL138" s="178">
        <v>0</v>
      </c>
      <c r="AM138" s="178">
        <v>0</v>
      </c>
      <c r="AN138" s="178">
        <v>0</v>
      </c>
      <c r="AO138" s="178">
        <v>0</v>
      </c>
      <c r="AP138" s="178">
        <v>0</v>
      </c>
      <c r="AQ138" s="178">
        <v>0</v>
      </c>
      <c r="AR138" s="178">
        <v>0</v>
      </c>
      <c r="AS138" s="178">
        <v>0</v>
      </c>
      <c r="AT138" s="178">
        <v>0</v>
      </c>
      <c r="AU138" s="177">
        <v>0</v>
      </c>
      <c r="AV138" s="177">
        <f t="shared" si="5"/>
        <v>18148.8</v>
      </c>
      <c r="AW138" s="149"/>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190"/>
      <c r="DM138" s="190"/>
    </row>
    <row r="139" spans="1:117" s="151" customFormat="1" ht="12.75" hidden="1" outlineLevel="1">
      <c r="A139" s="149" t="s">
        <v>3703</v>
      </c>
      <c r="B139" s="150"/>
      <c r="C139" s="150" t="s">
        <v>3704</v>
      </c>
      <c r="D139" s="150" t="s">
        <v>3705</v>
      </c>
      <c r="E139" s="177">
        <v>1020</v>
      </c>
      <c r="F139" s="177">
        <v>0</v>
      </c>
      <c r="G139" s="177"/>
      <c r="H139" s="178">
        <v>0</v>
      </c>
      <c r="I139" s="178">
        <v>0</v>
      </c>
      <c r="J139" s="178">
        <v>0</v>
      </c>
      <c r="K139" s="178">
        <v>0</v>
      </c>
      <c r="L139" s="178">
        <v>0</v>
      </c>
      <c r="M139" s="178">
        <v>0</v>
      </c>
      <c r="N139" s="178">
        <v>0</v>
      </c>
      <c r="O139" s="178">
        <v>0</v>
      </c>
      <c r="P139" s="178">
        <v>0</v>
      </c>
      <c r="Q139" s="178">
        <v>0</v>
      </c>
      <c r="R139" s="178">
        <v>0</v>
      </c>
      <c r="S139" s="178">
        <v>0</v>
      </c>
      <c r="T139" s="178">
        <v>0</v>
      </c>
      <c r="U139" s="178">
        <v>0</v>
      </c>
      <c r="V139" s="178">
        <v>0</v>
      </c>
      <c r="W139" s="178">
        <v>0</v>
      </c>
      <c r="X139" s="178">
        <v>0</v>
      </c>
      <c r="Y139" s="178">
        <v>0</v>
      </c>
      <c r="Z139" s="178">
        <v>0</v>
      </c>
      <c r="AA139" s="178">
        <v>0</v>
      </c>
      <c r="AB139" s="178">
        <v>0</v>
      </c>
      <c r="AC139" s="178">
        <v>0</v>
      </c>
      <c r="AD139" s="178">
        <v>0</v>
      </c>
      <c r="AE139" s="178">
        <v>0</v>
      </c>
      <c r="AF139" s="178">
        <v>0</v>
      </c>
      <c r="AG139" s="178">
        <v>0</v>
      </c>
      <c r="AH139" s="178">
        <v>0</v>
      </c>
      <c r="AI139" s="177">
        <v>0</v>
      </c>
      <c r="AJ139" s="178">
        <v>0</v>
      </c>
      <c r="AK139" s="178">
        <v>0</v>
      </c>
      <c r="AL139" s="178">
        <v>0</v>
      </c>
      <c r="AM139" s="178">
        <v>0</v>
      </c>
      <c r="AN139" s="178">
        <v>0</v>
      </c>
      <c r="AO139" s="178">
        <v>0</v>
      </c>
      <c r="AP139" s="178">
        <v>0</v>
      </c>
      <c r="AQ139" s="178">
        <v>0</v>
      </c>
      <c r="AR139" s="178">
        <v>0</v>
      </c>
      <c r="AS139" s="178">
        <v>0</v>
      </c>
      <c r="AT139" s="178">
        <v>0</v>
      </c>
      <c r="AU139" s="177">
        <v>0</v>
      </c>
      <c r="AV139" s="177">
        <f t="shared" si="5"/>
        <v>1020</v>
      </c>
      <c r="AW139" s="149"/>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190"/>
      <c r="DM139" s="190"/>
    </row>
    <row r="140" spans="1:117" s="151" customFormat="1" ht="12.75" hidden="1" outlineLevel="1">
      <c r="A140" s="149" t="s">
        <v>3706</v>
      </c>
      <c r="B140" s="150"/>
      <c r="C140" s="150" t="s">
        <v>3707</v>
      </c>
      <c r="D140" s="150" t="s">
        <v>3708</v>
      </c>
      <c r="E140" s="177">
        <v>3540</v>
      </c>
      <c r="F140" s="177">
        <v>0</v>
      </c>
      <c r="G140" s="177"/>
      <c r="H140" s="178">
        <v>0</v>
      </c>
      <c r="I140" s="178">
        <v>0</v>
      </c>
      <c r="J140" s="178">
        <v>0</v>
      </c>
      <c r="K140" s="178">
        <v>0</v>
      </c>
      <c r="L140" s="178">
        <v>0</v>
      </c>
      <c r="M140" s="178">
        <v>0</v>
      </c>
      <c r="N140" s="178">
        <v>0</v>
      </c>
      <c r="O140" s="178">
        <v>0</v>
      </c>
      <c r="P140" s="178">
        <v>0</v>
      </c>
      <c r="Q140" s="178">
        <v>0</v>
      </c>
      <c r="R140" s="178">
        <v>0</v>
      </c>
      <c r="S140" s="178">
        <v>0</v>
      </c>
      <c r="T140" s="178">
        <v>0</v>
      </c>
      <c r="U140" s="178">
        <v>0</v>
      </c>
      <c r="V140" s="178">
        <v>0</v>
      </c>
      <c r="W140" s="178">
        <v>0</v>
      </c>
      <c r="X140" s="178">
        <v>0</v>
      </c>
      <c r="Y140" s="178">
        <v>0</v>
      </c>
      <c r="Z140" s="178">
        <v>0</v>
      </c>
      <c r="AA140" s="178">
        <v>0</v>
      </c>
      <c r="AB140" s="178">
        <v>0</v>
      </c>
      <c r="AC140" s="178">
        <v>0</v>
      </c>
      <c r="AD140" s="178">
        <v>0</v>
      </c>
      <c r="AE140" s="178">
        <v>0</v>
      </c>
      <c r="AF140" s="178">
        <v>0</v>
      </c>
      <c r="AG140" s="178">
        <v>0</v>
      </c>
      <c r="AH140" s="178">
        <v>0</v>
      </c>
      <c r="AI140" s="177">
        <v>0</v>
      </c>
      <c r="AJ140" s="178">
        <v>0</v>
      </c>
      <c r="AK140" s="178">
        <v>0</v>
      </c>
      <c r="AL140" s="178">
        <v>0</v>
      </c>
      <c r="AM140" s="178">
        <v>0</v>
      </c>
      <c r="AN140" s="178">
        <v>0</v>
      </c>
      <c r="AO140" s="178">
        <v>0</v>
      </c>
      <c r="AP140" s="178">
        <v>0</v>
      </c>
      <c r="AQ140" s="178">
        <v>0</v>
      </c>
      <c r="AR140" s="178">
        <v>0</v>
      </c>
      <c r="AS140" s="178">
        <v>0</v>
      </c>
      <c r="AT140" s="178">
        <v>0</v>
      </c>
      <c r="AU140" s="177">
        <v>0</v>
      </c>
      <c r="AV140" s="177">
        <f t="shared" si="5"/>
        <v>3540</v>
      </c>
      <c r="AW140" s="149"/>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90"/>
      <c r="CQ140" s="190"/>
      <c r="CR140" s="190"/>
      <c r="CS140" s="190"/>
      <c r="CT140" s="190"/>
      <c r="CU140" s="190"/>
      <c r="CV140" s="190"/>
      <c r="CW140" s="190"/>
      <c r="CX140" s="190"/>
      <c r="CY140" s="190"/>
      <c r="CZ140" s="190"/>
      <c r="DA140" s="190"/>
      <c r="DB140" s="190"/>
      <c r="DC140" s="190"/>
      <c r="DD140" s="190"/>
      <c r="DE140" s="190"/>
      <c r="DF140" s="190"/>
      <c r="DG140" s="190"/>
      <c r="DH140" s="190"/>
      <c r="DI140" s="190"/>
      <c r="DJ140" s="190"/>
      <c r="DK140" s="190"/>
      <c r="DL140" s="190"/>
      <c r="DM140" s="190"/>
    </row>
    <row r="141" spans="1:117" s="151" customFormat="1" ht="12.75" hidden="1" outlineLevel="1">
      <c r="A141" s="149" t="s">
        <v>3709</v>
      </c>
      <c r="B141" s="150"/>
      <c r="C141" s="150" t="s">
        <v>3710</v>
      </c>
      <c r="D141" s="150" t="s">
        <v>3711</v>
      </c>
      <c r="E141" s="177">
        <v>35218.06</v>
      </c>
      <c r="F141" s="177">
        <v>0</v>
      </c>
      <c r="G141" s="177"/>
      <c r="H141" s="178">
        <v>0</v>
      </c>
      <c r="I141" s="178">
        <v>0</v>
      </c>
      <c r="J141" s="178">
        <v>0</v>
      </c>
      <c r="K141" s="178">
        <v>0</v>
      </c>
      <c r="L141" s="178">
        <v>0</v>
      </c>
      <c r="M141" s="178">
        <v>0</v>
      </c>
      <c r="N141" s="178">
        <v>0</v>
      </c>
      <c r="O141" s="178">
        <v>0</v>
      </c>
      <c r="P141" s="178">
        <v>0</v>
      </c>
      <c r="Q141" s="178">
        <v>0</v>
      </c>
      <c r="R141" s="178">
        <v>0</v>
      </c>
      <c r="S141" s="178">
        <v>0</v>
      </c>
      <c r="T141" s="178">
        <v>0</v>
      </c>
      <c r="U141" s="178">
        <v>0</v>
      </c>
      <c r="V141" s="178">
        <v>0</v>
      </c>
      <c r="W141" s="178">
        <v>0</v>
      </c>
      <c r="X141" s="178">
        <v>0</v>
      </c>
      <c r="Y141" s="178">
        <v>0</v>
      </c>
      <c r="Z141" s="178">
        <v>0</v>
      </c>
      <c r="AA141" s="178">
        <v>0</v>
      </c>
      <c r="AB141" s="178">
        <v>0</v>
      </c>
      <c r="AC141" s="178">
        <v>0</v>
      </c>
      <c r="AD141" s="178">
        <v>0</v>
      </c>
      <c r="AE141" s="178">
        <v>0</v>
      </c>
      <c r="AF141" s="178">
        <v>0</v>
      </c>
      <c r="AG141" s="178">
        <v>0</v>
      </c>
      <c r="AH141" s="178">
        <v>0</v>
      </c>
      <c r="AI141" s="177">
        <v>0</v>
      </c>
      <c r="AJ141" s="178">
        <v>0</v>
      </c>
      <c r="AK141" s="178">
        <v>0</v>
      </c>
      <c r="AL141" s="178">
        <v>0</v>
      </c>
      <c r="AM141" s="178">
        <v>0</v>
      </c>
      <c r="AN141" s="178">
        <v>0</v>
      </c>
      <c r="AO141" s="178">
        <v>0</v>
      </c>
      <c r="AP141" s="178">
        <v>0</v>
      </c>
      <c r="AQ141" s="178">
        <v>0</v>
      </c>
      <c r="AR141" s="178">
        <v>0</v>
      </c>
      <c r="AS141" s="178">
        <v>0</v>
      </c>
      <c r="AT141" s="178">
        <v>0</v>
      </c>
      <c r="AU141" s="177">
        <v>0</v>
      </c>
      <c r="AV141" s="177">
        <f t="shared" si="5"/>
        <v>35218.06</v>
      </c>
      <c r="AW141" s="149"/>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row>
    <row r="142" spans="1:117" s="151" customFormat="1" ht="12.75" hidden="1" outlineLevel="1">
      <c r="A142" s="149" t="s">
        <v>3712</v>
      </c>
      <c r="B142" s="150"/>
      <c r="C142" s="150" t="s">
        <v>3713</v>
      </c>
      <c r="D142" s="150" t="s">
        <v>3714</v>
      </c>
      <c r="E142" s="177">
        <v>-171.48</v>
      </c>
      <c r="F142" s="177">
        <v>14.45</v>
      </c>
      <c r="G142" s="177"/>
      <c r="H142" s="178">
        <v>0</v>
      </c>
      <c r="I142" s="178">
        <v>0</v>
      </c>
      <c r="J142" s="178">
        <v>0</v>
      </c>
      <c r="K142" s="178">
        <v>0</v>
      </c>
      <c r="L142" s="178">
        <v>0</v>
      </c>
      <c r="M142" s="178">
        <v>0</v>
      </c>
      <c r="N142" s="178">
        <v>0</v>
      </c>
      <c r="O142" s="178">
        <v>0</v>
      </c>
      <c r="P142" s="178">
        <v>0</v>
      </c>
      <c r="Q142" s="178">
        <v>0</v>
      </c>
      <c r="R142" s="178">
        <v>0</v>
      </c>
      <c r="S142" s="178">
        <v>0</v>
      </c>
      <c r="T142" s="178">
        <v>0</v>
      </c>
      <c r="U142" s="178">
        <v>0</v>
      </c>
      <c r="V142" s="178">
        <v>0</v>
      </c>
      <c r="W142" s="178">
        <v>0</v>
      </c>
      <c r="X142" s="178">
        <v>0</v>
      </c>
      <c r="Y142" s="178">
        <v>0</v>
      </c>
      <c r="Z142" s="178">
        <v>0</v>
      </c>
      <c r="AA142" s="178">
        <v>0</v>
      </c>
      <c r="AB142" s="178">
        <v>0</v>
      </c>
      <c r="AC142" s="178">
        <v>0</v>
      </c>
      <c r="AD142" s="178">
        <v>0</v>
      </c>
      <c r="AE142" s="178">
        <v>0</v>
      </c>
      <c r="AF142" s="178">
        <v>0</v>
      </c>
      <c r="AG142" s="178">
        <v>0</v>
      </c>
      <c r="AH142" s="178">
        <v>0</v>
      </c>
      <c r="AI142" s="177">
        <v>0</v>
      </c>
      <c r="AJ142" s="178">
        <v>0</v>
      </c>
      <c r="AK142" s="178">
        <v>0</v>
      </c>
      <c r="AL142" s="178">
        <v>0</v>
      </c>
      <c r="AM142" s="178">
        <v>0</v>
      </c>
      <c r="AN142" s="178">
        <v>0</v>
      </c>
      <c r="AO142" s="178">
        <v>0</v>
      </c>
      <c r="AP142" s="178">
        <v>0</v>
      </c>
      <c r="AQ142" s="178">
        <v>0</v>
      </c>
      <c r="AR142" s="178">
        <v>0</v>
      </c>
      <c r="AS142" s="178">
        <v>0</v>
      </c>
      <c r="AT142" s="178">
        <v>0</v>
      </c>
      <c r="AU142" s="177">
        <v>0</v>
      </c>
      <c r="AV142" s="177">
        <f t="shared" si="5"/>
        <v>-157.03</v>
      </c>
      <c r="AW142" s="149"/>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c r="CJ142" s="190"/>
      <c r="CK142" s="190"/>
      <c r="CL142" s="190"/>
      <c r="CM142" s="190"/>
      <c r="CN142" s="190"/>
      <c r="CO142" s="190"/>
      <c r="CP142" s="190"/>
      <c r="CQ142" s="190"/>
      <c r="CR142" s="190"/>
      <c r="CS142" s="190"/>
      <c r="CT142" s="190"/>
      <c r="CU142" s="190"/>
      <c r="CV142" s="190"/>
      <c r="CW142" s="190"/>
      <c r="CX142" s="190"/>
      <c r="CY142" s="190"/>
      <c r="CZ142" s="190"/>
      <c r="DA142" s="190"/>
      <c r="DB142" s="190"/>
      <c r="DC142" s="190"/>
      <c r="DD142" s="190"/>
      <c r="DE142" s="190"/>
      <c r="DF142" s="190"/>
      <c r="DG142" s="190"/>
      <c r="DH142" s="190"/>
      <c r="DI142" s="190"/>
      <c r="DJ142" s="190"/>
      <c r="DK142" s="190"/>
      <c r="DL142" s="190"/>
      <c r="DM142" s="190"/>
    </row>
    <row r="143" spans="1:117" s="146" customFormat="1" ht="12.75" customHeight="1" collapsed="1">
      <c r="A143" s="125" t="s">
        <v>2804</v>
      </c>
      <c r="B143" s="125"/>
      <c r="C143" s="124" t="s">
        <v>2805</v>
      </c>
      <c r="D143" s="126"/>
      <c r="E143" s="129">
        <v>15172475.98</v>
      </c>
      <c r="F143" s="129">
        <v>615025.46</v>
      </c>
      <c r="G143" s="129">
        <v>0</v>
      </c>
      <c r="H143" s="173">
        <v>0</v>
      </c>
      <c r="I143" s="173">
        <v>0</v>
      </c>
      <c r="J143" s="173">
        <v>0</v>
      </c>
      <c r="K143" s="173">
        <v>0</v>
      </c>
      <c r="L143" s="173">
        <v>0</v>
      </c>
      <c r="M143" s="173">
        <v>0</v>
      </c>
      <c r="N143" s="173">
        <v>0</v>
      </c>
      <c r="O143" s="173">
        <v>0</v>
      </c>
      <c r="P143" s="173">
        <v>31958.74</v>
      </c>
      <c r="Q143" s="173">
        <v>0</v>
      </c>
      <c r="R143" s="173">
        <v>0</v>
      </c>
      <c r="S143" s="173">
        <v>0</v>
      </c>
      <c r="T143" s="173">
        <v>0</v>
      </c>
      <c r="U143" s="173">
        <v>0</v>
      </c>
      <c r="V143" s="173">
        <v>0</v>
      </c>
      <c r="W143" s="173">
        <v>0</v>
      </c>
      <c r="X143" s="173">
        <v>0</v>
      </c>
      <c r="Y143" s="173">
        <v>0</v>
      </c>
      <c r="Z143" s="173">
        <v>0</v>
      </c>
      <c r="AA143" s="173">
        <v>86751.02</v>
      </c>
      <c r="AB143" s="173">
        <v>0</v>
      </c>
      <c r="AC143" s="173">
        <v>0</v>
      </c>
      <c r="AD143" s="173">
        <v>0</v>
      </c>
      <c r="AE143" s="173">
        <v>0</v>
      </c>
      <c r="AF143" s="173">
        <v>0</v>
      </c>
      <c r="AG143" s="173">
        <v>652026.9</v>
      </c>
      <c r="AH143" s="173">
        <v>2724.5</v>
      </c>
      <c r="AI143" s="129">
        <v>773461.16</v>
      </c>
      <c r="AJ143" s="173">
        <v>0</v>
      </c>
      <c r="AK143" s="173">
        <v>0</v>
      </c>
      <c r="AL143" s="173">
        <v>0</v>
      </c>
      <c r="AM143" s="173">
        <v>0</v>
      </c>
      <c r="AN143" s="173">
        <v>0</v>
      </c>
      <c r="AO143" s="173">
        <v>0</v>
      </c>
      <c r="AP143" s="173">
        <v>0</v>
      </c>
      <c r="AQ143" s="173">
        <v>0</v>
      </c>
      <c r="AR143" s="173">
        <v>0</v>
      </c>
      <c r="AS143" s="173">
        <v>0</v>
      </c>
      <c r="AT143" s="173">
        <v>0</v>
      </c>
      <c r="AU143" s="129">
        <v>0</v>
      </c>
      <c r="AV143" s="129">
        <f>E143+F143+G143+AI143+AU143</f>
        <v>16560962.600000001</v>
      </c>
      <c r="AW143" s="124"/>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187"/>
      <c r="CQ143" s="187"/>
      <c r="CR143" s="187"/>
      <c r="CS143" s="187"/>
      <c r="CT143" s="187"/>
      <c r="CU143" s="187"/>
      <c r="CV143" s="187"/>
      <c r="CW143" s="187"/>
      <c r="CX143" s="187"/>
      <c r="CY143" s="187"/>
      <c r="CZ143" s="187"/>
      <c r="DA143" s="187"/>
      <c r="DB143" s="187"/>
      <c r="DC143" s="187"/>
      <c r="DD143" s="187"/>
      <c r="DE143" s="187"/>
      <c r="DF143" s="187"/>
      <c r="DG143" s="187"/>
      <c r="DH143" s="187"/>
      <c r="DI143" s="187"/>
      <c r="DJ143" s="187"/>
      <c r="DK143" s="187"/>
      <c r="DL143" s="187"/>
      <c r="DM143" s="187"/>
    </row>
    <row r="144" spans="1:117" s="146" customFormat="1" ht="12.75" customHeight="1">
      <c r="A144" s="125"/>
      <c r="B144" s="125"/>
      <c r="C144" s="124" t="s">
        <v>2806</v>
      </c>
      <c r="D144" s="126"/>
      <c r="E144" s="129"/>
      <c r="F144" s="129"/>
      <c r="G144" s="129"/>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29"/>
      <c r="AJ144" s="173"/>
      <c r="AK144" s="173"/>
      <c r="AL144" s="173"/>
      <c r="AM144" s="173"/>
      <c r="AN144" s="173"/>
      <c r="AO144" s="173"/>
      <c r="AP144" s="173"/>
      <c r="AQ144" s="173"/>
      <c r="AR144" s="173"/>
      <c r="AS144" s="173"/>
      <c r="AT144" s="173"/>
      <c r="AU144" s="129"/>
      <c r="AV144" s="129"/>
      <c r="AW144" s="124"/>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187"/>
      <c r="CU144" s="187"/>
      <c r="CV144" s="187"/>
      <c r="CW144" s="187"/>
      <c r="CX144" s="187"/>
      <c r="CY144" s="187"/>
      <c r="CZ144" s="187"/>
      <c r="DA144" s="187"/>
      <c r="DB144" s="187"/>
      <c r="DC144" s="187"/>
      <c r="DD144" s="187"/>
      <c r="DE144" s="187"/>
      <c r="DF144" s="187"/>
      <c r="DG144" s="187"/>
      <c r="DH144" s="187"/>
      <c r="DI144" s="187"/>
      <c r="DJ144" s="187"/>
      <c r="DK144" s="187"/>
      <c r="DL144" s="187"/>
      <c r="DM144" s="187"/>
    </row>
    <row r="145" spans="1:117" s="146" customFormat="1" ht="12.75" customHeight="1">
      <c r="A145" s="125"/>
      <c r="B145" s="125"/>
      <c r="C145" s="124" t="s">
        <v>2807</v>
      </c>
      <c r="D145" s="126"/>
      <c r="E145" s="129">
        <v>0</v>
      </c>
      <c r="F145" s="129">
        <v>0</v>
      </c>
      <c r="G145" s="129">
        <v>461587721.59000003</v>
      </c>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29">
        <v>0</v>
      </c>
      <c r="AJ145" s="173"/>
      <c r="AK145" s="173"/>
      <c r="AL145" s="173"/>
      <c r="AM145" s="173"/>
      <c r="AN145" s="173"/>
      <c r="AO145" s="173"/>
      <c r="AP145" s="173"/>
      <c r="AQ145" s="173"/>
      <c r="AR145" s="173"/>
      <c r="AS145" s="173"/>
      <c r="AT145" s="173"/>
      <c r="AU145" s="129">
        <v>0</v>
      </c>
      <c r="AV145" s="129">
        <f aca="true" t="shared" si="6" ref="AV145:AV179">E145+F145+G145+AI145+AU145</f>
        <v>461587721.59000003</v>
      </c>
      <c r="AW145" s="124"/>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187"/>
      <c r="CQ145" s="187"/>
      <c r="CR145" s="187"/>
      <c r="CS145" s="187"/>
      <c r="CT145" s="187"/>
      <c r="CU145" s="187"/>
      <c r="CV145" s="187"/>
      <c r="CW145" s="187"/>
      <c r="CX145" s="187"/>
      <c r="CY145" s="187"/>
      <c r="CZ145" s="187"/>
      <c r="DA145" s="187"/>
      <c r="DB145" s="187"/>
      <c r="DC145" s="187"/>
      <c r="DD145" s="187"/>
      <c r="DE145" s="187"/>
      <c r="DF145" s="187"/>
      <c r="DG145" s="187"/>
      <c r="DH145" s="187"/>
      <c r="DI145" s="187"/>
      <c r="DJ145" s="187"/>
      <c r="DK145" s="187"/>
      <c r="DL145" s="187"/>
      <c r="DM145" s="187"/>
    </row>
    <row r="146" spans="1:117" s="146" customFormat="1" ht="12.75" customHeight="1">
      <c r="A146" s="125"/>
      <c r="B146" s="125"/>
      <c r="C146" s="124" t="s">
        <v>2808</v>
      </c>
      <c r="D146" s="126"/>
      <c r="E146" s="129">
        <v>0</v>
      </c>
      <c r="F146" s="129">
        <v>0</v>
      </c>
      <c r="G146" s="129">
        <v>49798140.55</v>
      </c>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29">
        <v>0</v>
      </c>
      <c r="AJ146" s="173"/>
      <c r="AK146" s="173"/>
      <c r="AL146" s="173"/>
      <c r="AM146" s="173"/>
      <c r="AN146" s="173"/>
      <c r="AO146" s="173"/>
      <c r="AP146" s="173"/>
      <c r="AQ146" s="173"/>
      <c r="AR146" s="173"/>
      <c r="AS146" s="173"/>
      <c r="AT146" s="173"/>
      <c r="AU146" s="129">
        <v>0</v>
      </c>
      <c r="AV146" s="129">
        <f t="shared" si="6"/>
        <v>49798140.55</v>
      </c>
      <c r="AW146" s="124"/>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c r="CG146" s="187"/>
      <c r="CH146" s="187"/>
      <c r="CI146" s="187"/>
      <c r="CJ146" s="187"/>
      <c r="CK146" s="187"/>
      <c r="CL146" s="187"/>
      <c r="CM146" s="187"/>
      <c r="CN146" s="187"/>
      <c r="CO146" s="187"/>
      <c r="CP146" s="187"/>
      <c r="CQ146" s="187"/>
      <c r="CR146" s="187"/>
      <c r="CS146" s="187"/>
      <c r="CT146" s="187"/>
      <c r="CU146" s="187"/>
      <c r="CV146" s="187"/>
      <c r="CW146" s="187"/>
      <c r="CX146" s="187"/>
      <c r="CY146" s="187"/>
      <c r="CZ146" s="187"/>
      <c r="DA146" s="187"/>
      <c r="DB146" s="187"/>
      <c r="DC146" s="187"/>
      <c r="DD146" s="187"/>
      <c r="DE146" s="187"/>
      <c r="DF146" s="187"/>
      <c r="DG146" s="187"/>
      <c r="DH146" s="187"/>
      <c r="DI146" s="187"/>
      <c r="DJ146" s="187"/>
      <c r="DK146" s="187"/>
      <c r="DL146" s="187"/>
      <c r="DM146" s="187"/>
    </row>
    <row r="147" spans="1:117" s="146" customFormat="1" ht="12.75" customHeight="1">
      <c r="A147" s="125"/>
      <c r="B147" s="125"/>
      <c r="C147" s="124" t="s">
        <v>2809</v>
      </c>
      <c r="D147" s="126"/>
      <c r="E147" s="129">
        <v>0</v>
      </c>
      <c r="F147" s="129">
        <v>0</v>
      </c>
      <c r="G147" s="129">
        <v>37839487.28</v>
      </c>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29">
        <v>0</v>
      </c>
      <c r="AJ147" s="173"/>
      <c r="AK147" s="173"/>
      <c r="AL147" s="173"/>
      <c r="AM147" s="173"/>
      <c r="AN147" s="173"/>
      <c r="AO147" s="173"/>
      <c r="AP147" s="173"/>
      <c r="AQ147" s="173"/>
      <c r="AR147" s="173"/>
      <c r="AS147" s="173"/>
      <c r="AT147" s="173"/>
      <c r="AU147" s="129">
        <v>0</v>
      </c>
      <c r="AV147" s="129">
        <f t="shared" si="6"/>
        <v>37839487.28</v>
      </c>
      <c r="AW147" s="124"/>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c r="CG147" s="187"/>
      <c r="CH147" s="187"/>
      <c r="CI147" s="187"/>
      <c r="CJ147" s="187"/>
      <c r="CK147" s="187"/>
      <c r="CL147" s="187"/>
      <c r="CM147" s="187"/>
      <c r="CN147" s="187"/>
      <c r="CO147" s="187"/>
      <c r="CP147" s="187"/>
      <c r="CQ147" s="187"/>
      <c r="CR147" s="187"/>
      <c r="CS147" s="187"/>
      <c r="CT147" s="187"/>
      <c r="CU147" s="187"/>
      <c r="CV147" s="187"/>
      <c r="CW147" s="187"/>
      <c r="CX147" s="187"/>
      <c r="CY147" s="187"/>
      <c r="CZ147" s="187"/>
      <c r="DA147" s="187"/>
      <c r="DB147" s="187"/>
      <c r="DC147" s="187"/>
      <c r="DD147" s="187"/>
      <c r="DE147" s="187"/>
      <c r="DF147" s="187"/>
      <c r="DG147" s="187"/>
      <c r="DH147" s="187"/>
      <c r="DI147" s="187"/>
      <c r="DJ147" s="187"/>
      <c r="DK147" s="187"/>
      <c r="DL147" s="187"/>
      <c r="DM147" s="187"/>
    </row>
    <row r="148" spans="1:117" s="146" customFormat="1" ht="12.75" customHeight="1" collapsed="1">
      <c r="A148" s="125" t="s">
        <v>2810</v>
      </c>
      <c r="B148" s="125"/>
      <c r="C148" s="124" t="s">
        <v>2811</v>
      </c>
      <c r="D148" s="126"/>
      <c r="E148" s="129">
        <v>14042217.49</v>
      </c>
      <c r="F148" s="129">
        <v>0</v>
      </c>
      <c r="G148" s="129">
        <v>0</v>
      </c>
      <c r="H148" s="173">
        <v>0</v>
      </c>
      <c r="I148" s="173">
        <v>0</v>
      </c>
      <c r="J148" s="173">
        <v>0</v>
      </c>
      <c r="K148" s="173">
        <v>0</v>
      </c>
      <c r="L148" s="173">
        <v>0</v>
      </c>
      <c r="M148" s="173">
        <v>0</v>
      </c>
      <c r="N148" s="173">
        <v>-431308.66</v>
      </c>
      <c r="O148" s="173">
        <v>0</v>
      </c>
      <c r="P148" s="173">
        <v>0</v>
      </c>
      <c r="Q148" s="173">
        <v>0</v>
      </c>
      <c r="R148" s="173">
        <v>0</v>
      </c>
      <c r="S148" s="173">
        <v>0</v>
      </c>
      <c r="T148" s="173">
        <v>0</v>
      </c>
      <c r="U148" s="173">
        <v>0</v>
      </c>
      <c r="V148" s="173">
        <v>0</v>
      </c>
      <c r="W148" s="173">
        <v>0</v>
      </c>
      <c r="X148" s="173">
        <v>0</v>
      </c>
      <c r="Y148" s="173">
        <v>0</v>
      </c>
      <c r="Z148" s="173">
        <v>0</v>
      </c>
      <c r="AA148" s="173">
        <v>0</v>
      </c>
      <c r="AB148" s="173">
        <v>0</v>
      </c>
      <c r="AC148" s="173">
        <v>0</v>
      </c>
      <c r="AD148" s="173">
        <v>0</v>
      </c>
      <c r="AE148" s="173">
        <v>0</v>
      </c>
      <c r="AF148" s="173">
        <v>0</v>
      </c>
      <c r="AG148" s="173">
        <v>50</v>
      </c>
      <c r="AH148" s="173">
        <v>0</v>
      </c>
      <c r="AI148" s="129">
        <v>-431258.66</v>
      </c>
      <c r="AJ148" s="173">
        <v>0</v>
      </c>
      <c r="AK148" s="173">
        <v>0</v>
      </c>
      <c r="AL148" s="173">
        <v>0</v>
      </c>
      <c r="AM148" s="173">
        <v>0</v>
      </c>
      <c r="AN148" s="173">
        <v>0</v>
      </c>
      <c r="AO148" s="173">
        <v>0</v>
      </c>
      <c r="AP148" s="173">
        <v>0</v>
      </c>
      <c r="AQ148" s="173">
        <v>0</v>
      </c>
      <c r="AR148" s="173">
        <v>0</v>
      </c>
      <c r="AS148" s="173">
        <v>0</v>
      </c>
      <c r="AT148" s="173">
        <v>0</v>
      </c>
      <c r="AU148" s="129">
        <v>0</v>
      </c>
      <c r="AV148" s="129">
        <f t="shared" si="6"/>
        <v>13610958.83</v>
      </c>
      <c r="AW148" s="124"/>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c r="CG148" s="187"/>
      <c r="CH148" s="187"/>
      <c r="CI148" s="187"/>
      <c r="CJ148" s="187"/>
      <c r="CK148" s="187"/>
      <c r="CL148" s="187"/>
      <c r="CM148" s="187"/>
      <c r="CN148" s="187"/>
      <c r="CO148" s="187"/>
      <c r="CP148" s="187"/>
      <c r="CQ148" s="187"/>
      <c r="CR148" s="187"/>
      <c r="CS148" s="187"/>
      <c r="CT148" s="187"/>
      <c r="CU148" s="187"/>
      <c r="CV148" s="187"/>
      <c r="CW148" s="187"/>
      <c r="CX148" s="187"/>
      <c r="CY148" s="187"/>
      <c r="CZ148" s="187"/>
      <c r="DA148" s="187"/>
      <c r="DB148" s="187"/>
      <c r="DC148" s="187"/>
      <c r="DD148" s="187"/>
      <c r="DE148" s="187"/>
      <c r="DF148" s="187"/>
      <c r="DG148" s="187"/>
      <c r="DH148" s="187"/>
      <c r="DI148" s="187"/>
      <c r="DJ148" s="187"/>
      <c r="DK148" s="187"/>
      <c r="DL148" s="187"/>
      <c r="DM148" s="187"/>
    </row>
    <row r="149" spans="1:117" s="146" customFormat="1" ht="12.75" customHeight="1">
      <c r="A149" s="125"/>
      <c r="B149" s="125"/>
      <c r="C149" s="124" t="s">
        <v>3715</v>
      </c>
      <c r="D149" s="126"/>
      <c r="E149" s="129">
        <v>0</v>
      </c>
      <c r="F149" s="129">
        <v>0</v>
      </c>
      <c r="G149" s="129">
        <v>91217024.96</v>
      </c>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29">
        <v>0</v>
      </c>
      <c r="AJ149" s="173"/>
      <c r="AK149" s="173"/>
      <c r="AL149" s="173"/>
      <c r="AM149" s="173"/>
      <c r="AN149" s="173"/>
      <c r="AO149" s="173"/>
      <c r="AP149" s="173"/>
      <c r="AQ149" s="173"/>
      <c r="AR149" s="173"/>
      <c r="AS149" s="173"/>
      <c r="AT149" s="173"/>
      <c r="AU149" s="129">
        <v>0</v>
      </c>
      <c r="AV149" s="129">
        <f t="shared" si="6"/>
        <v>91217024.96</v>
      </c>
      <c r="AW149" s="124"/>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187"/>
      <c r="CQ149" s="187"/>
      <c r="CR149" s="187"/>
      <c r="CS149" s="187"/>
      <c r="CT149" s="187"/>
      <c r="CU149" s="187"/>
      <c r="CV149" s="187"/>
      <c r="CW149" s="187"/>
      <c r="CX149" s="187"/>
      <c r="CY149" s="187"/>
      <c r="CZ149" s="187"/>
      <c r="DA149" s="187"/>
      <c r="DB149" s="187"/>
      <c r="DC149" s="187"/>
      <c r="DD149" s="187"/>
      <c r="DE149" s="187"/>
      <c r="DF149" s="187"/>
      <c r="DG149" s="187"/>
      <c r="DH149" s="187"/>
      <c r="DI149" s="187"/>
      <c r="DJ149" s="187"/>
      <c r="DK149" s="187"/>
      <c r="DL149" s="187"/>
      <c r="DM149" s="187"/>
    </row>
    <row r="150" spans="1:117" s="146" customFormat="1" ht="12.75" customHeight="1">
      <c r="A150" s="125" t="s">
        <v>2897</v>
      </c>
      <c r="B150" s="125"/>
      <c r="C150" s="124" t="s">
        <v>2898</v>
      </c>
      <c r="D150" s="126"/>
      <c r="E150" s="129">
        <v>0</v>
      </c>
      <c r="F150" s="129">
        <v>0</v>
      </c>
      <c r="G150" s="129">
        <v>0</v>
      </c>
      <c r="H150" s="173">
        <v>0</v>
      </c>
      <c r="I150" s="173">
        <v>0</v>
      </c>
      <c r="J150" s="173">
        <v>0</v>
      </c>
      <c r="K150" s="173">
        <v>0</v>
      </c>
      <c r="L150" s="173">
        <v>0</v>
      </c>
      <c r="M150" s="173">
        <v>0</v>
      </c>
      <c r="N150" s="173">
        <v>0</v>
      </c>
      <c r="O150" s="173">
        <v>0</v>
      </c>
      <c r="P150" s="173">
        <v>0</v>
      </c>
      <c r="Q150" s="173">
        <v>0</v>
      </c>
      <c r="R150" s="173">
        <v>0</v>
      </c>
      <c r="S150" s="173">
        <v>0</v>
      </c>
      <c r="T150" s="173">
        <v>0</v>
      </c>
      <c r="U150" s="173">
        <v>0</v>
      </c>
      <c r="V150" s="173">
        <v>0</v>
      </c>
      <c r="W150" s="173">
        <v>0</v>
      </c>
      <c r="X150" s="173">
        <v>0</v>
      </c>
      <c r="Y150" s="173">
        <v>0</v>
      </c>
      <c r="Z150" s="173">
        <v>0</v>
      </c>
      <c r="AA150" s="173">
        <v>0</v>
      </c>
      <c r="AB150" s="173">
        <v>0</v>
      </c>
      <c r="AC150" s="173">
        <v>0</v>
      </c>
      <c r="AD150" s="173">
        <v>0</v>
      </c>
      <c r="AE150" s="173">
        <v>0</v>
      </c>
      <c r="AF150" s="173">
        <v>0</v>
      </c>
      <c r="AG150" s="173">
        <v>0</v>
      </c>
      <c r="AH150" s="173">
        <v>0</v>
      </c>
      <c r="AI150" s="129">
        <v>0</v>
      </c>
      <c r="AJ150" s="173">
        <v>0</v>
      </c>
      <c r="AK150" s="173">
        <v>0</v>
      </c>
      <c r="AL150" s="173">
        <v>0</v>
      </c>
      <c r="AM150" s="173">
        <v>0</v>
      </c>
      <c r="AN150" s="173">
        <v>0</v>
      </c>
      <c r="AO150" s="173">
        <v>0</v>
      </c>
      <c r="AP150" s="173">
        <v>0</v>
      </c>
      <c r="AQ150" s="173">
        <v>0</v>
      </c>
      <c r="AR150" s="173">
        <v>0</v>
      </c>
      <c r="AS150" s="173">
        <v>0</v>
      </c>
      <c r="AT150" s="173">
        <v>0</v>
      </c>
      <c r="AU150" s="129">
        <v>0</v>
      </c>
      <c r="AV150" s="129">
        <f t="shared" si="6"/>
        <v>0</v>
      </c>
      <c r="AW150" s="124"/>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c r="CE150" s="187"/>
      <c r="CF150" s="187"/>
      <c r="CG150" s="187"/>
      <c r="CH150" s="187"/>
      <c r="CI150" s="187"/>
      <c r="CJ150" s="187"/>
      <c r="CK150" s="187"/>
      <c r="CL150" s="187"/>
      <c r="CM150" s="187"/>
      <c r="CN150" s="187"/>
      <c r="CO150" s="187"/>
      <c r="CP150" s="187"/>
      <c r="CQ150" s="187"/>
      <c r="CR150" s="187"/>
      <c r="CS150" s="187"/>
      <c r="CT150" s="187"/>
      <c r="CU150" s="187"/>
      <c r="CV150" s="187"/>
      <c r="CW150" s="187"/>
      <c r="CX150" s="187"/>
      <c r="CY150" s="187"/>
      <c r="CZ150" s="187"/>
      <c r="DA150" s="187"/>
      <c r="DB150" s="187"/>
      <c r="DC150" s="187"/>
      <c r="DD150" s="187"/>
      <c r="DE150" s="187"/>
      <c r="DF150" s="187"/>
      <c r="DG150" s="187"/>
      <c r="DH150" s="187"/>
      <c r="DI150" s="187"/>
      <c r="DJ150" s="187"/>
      <c r="DK150" s="187"/>
      <c r="DL150" s="187"/>
      <c r="DM150" s="187"/>
    </row>
    <row r="151" spans="1:117" s="151" customFormat="1" ht="12.75" hidden="1" outlineLevel="1">
      <c r="A151" s="149" t="s">
        <v>2899</v>
      </c>
      <c r="B151" s="150"/>
      <c r="C151" s="150" t="s">
        <v>2900</v>
      </c>
      <c r="D151" s="150" t="s">
        <v>2901</v>
      </c>
      <c r="E151" s="177">
        <v>2436676.53</v>
      </c>
      <c r="F151" s="177">
        <v>72285.97</v>
      </c>
      <c r="G151" s="177"/>
      <c r="H151" s="178">
        <v>223.5</v>
      </c>
      <c r="I151" s="178">
        <v>0</v>
      </c>
      <c r="J151" s="178">
        <v>0</v>
      </c>
      <c r="K151" s="178">
        <v>0</v>
      </c>
      <c r="L151" s="178">
        <v>211.08</v>
      </c>
      <c r="M151" s="178">
        <v>0</v>
      </c>
      <c r="N151" s="178">
        <v>0</v>
      </c>
      <c r="O151" s="178">
        <v>0</v>
      </c>
      <c r="P151" s="178">
        <v>129440.61</v>
      </c>
      <c r="Q151" s="178">
        <v>0</v>
      </c>
      <c r="R151" s="178">
        <v>0</v>
      </c>
      <c r="S151" s="178">
        <v>0</v>
      </c>
      <c r="T151" s="178">
        <v>0</v>
      </c>
      <c r="U151" s="178">
        <v>17200</v>
      </c>
      <c r="V151" s="178">
        <v>0</v>
      </c>
      <c r="W151" s="178">
        <v>0</v>
      </c>
      <c r="X151" s="178">
        <v>0</v>
      </c>
      <c r="Y151" s="178">
        <v>58675</v>
      </c>
      <c r="Z151" s="178">
        <v>0</v>
      </c>
      <c r="AA151" s="178">
        <v>0</v>
      </c>
      <c r="AB151" s="178">
        <v>0</v>
      </c>
      <c r="AC151" s="178">
        <v>4280.49</v>
      </c>
      <c r="AD151" s="178">
        <v>0</v>
      </c>
      <c r="AE151" s="178">
        <v>0</v>
      </c>
      <c r="AF151" s="178">
        <v>75</v>
      </c>
      <c r="AG151" s="178">
        <v>150189.66</v>
      </c>
      <c r="AH151" s="178">
        <v>0</v>
      </c>
      <c r="AI151" s="177">
        <v>360295.34</v>
      </c>
      <c r="AJ151" s="178">
        <v>0</v>
      </c>
      <c r="AK151" s="178">
        <v>0</v>
      </c>
      <c r="AL151" s="178">
        <v>0</v>
      </c>
      <c r="AM151" s="178">
        <v>0</v>
      </c>
      <c r="AN151" s="178">
        <v>0</v>
      </c>
      <c r="AO151" s="178">
        <v>0</v>
      </c>
      <c r="AP151" s="178">
        <v>414750.64</v>
      </c>
      <c r="AQ151" s="178">
        <v>0</v>
      </c>
      <c r="AR151" s="178">
        <v>0</v>
      </c>
      <c r="AS151" s="178">
        <v>0</v>
      </c>
      <c r="AT151" s="178">
        <v>0</v>
      </c>
      <c r="AU151" s="177">
        <v>414750.64</v>
      </c>
      <c r="AV151" s="177">
        <f t="shared" si="6"/>
        <v>3284008.48</v>
      </c>
      <c r="AW151" s="149"/>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row>
    <row r="152" spans="1:117" s="151" customFormat="1" ht="12.75" hidden="1" outlineLevel="1">
      <c r="A152" s="149" t="s">
        <v>2902</v>
      </c>
      <c r="B152" s="150"/>
      <c r="C152" s="150" t="s">
        <v>2903</v>
      </c>
      <c r="D152" s="150" t="s">
        <v>2904</v>
      </c>
      <c r="E152" s="177">
        <v>660915.96</v>
      </c>
      <c r="F152" s="177">
        <v>3290.25</v>
      </c>
      <c r="G152" s="177"/>
      <c r="H152" s="178">
        <v>1442.83</v>
      </c>
      <c r="I152" s="178">
        <v>0</v>
      </c>
      <c r="J152" s="178">
        <v>0</v>
      </c>
      <c r="K152" s="178">
        <v>0</v>
      </c>
      <c r="L152" s="178">
        <v>0</v>
      </c>
      <c r="M152" s="178">
        <v>1.16</v>
      </c>
      <c r="N152" s="178">
        <v>0</v>
      </c>
      <c r="O152" s="178">
        <v>8.34</v>
      </c>
      <c r="P152" s="178">
        <v>74.98</v>
      </c>
      <c r="Q152" s="178">
        <v>4358.88</v>
      </c>
      <c r="R152" s="178">
        <v>0</v>
      </c>
      <c r="S152" s="178">
        <v>0</v>
      </c>
      <c r="T152" s="178">
        <v>0</v>
      </c>
      <c r="U152" s="178">
        <v>43238.87</v>
      </c>
      <c r="V152" s="178">
        <v>12.78</v>
      </c>
      <c r="W152" s="178">
        <v>0</v>
      </c>
      <c r="X152" s="178">
        <v>0</v>
      </c>
      <c r="Y152" s="178">
        <v>0</v>
      </c>
      <c r="Z152" s="178">
        <v>0</v>
      </c>
      <c r="AA152" s="178">
        <v>216753.38</v>
      </c>
      <c r="AB152" s="178">
        <v>0</v>
      </c>
      <c r="AC152" s="178">
        <v>-631.9</v>
      </c>
      <c r="AD152" s="178">
        <v>0</v>
      </c>
      <c r="AE152" s="178">
        <v>67846.93</v>
      </c>
      <c r="AF152" s="178">
        <v>0</v>
      </c>
      <c r="AG152" s="178">
        <v>34814.47</v>
      </c>
      <c r="AH152" s="178">
        <v>0</v>
      </c>
      <c r="AI152" s="177">
        <v>367920.72</v>
      </c>
      <c r="AJ152" s="178">
        <v>0</v>
      </c>
      <c r="AK152" s="178">
        <v>0</v>
      </c>
      <c r="AL152" s="178">
        <v>0</v>
      </c>
      <c r="AM152" s="178">
        <v>0</v>
      </c>
      <c r="AN152" s="178">
        <v>0</v>
      </c>
      <c r="AO152" s="178">
        <v>0</v>
      </c>
      <c r="AP152" s="178">
        <v>0</v>
      </c>
      <c r="AQ152" s="178">
        <v>0</v>
      </c>
      <c r="AR152" s="178">
        <v>0</v>
      </c>
      <c r="AS152" s="178">
        <v>0</v>
      </c>
      <c r="AT152" s="178">
        <v>0</v>
      </c>
      <c r="AU152" s="177">
        <v>0</v>
      </c>
      <c r="AV152" s="177">
        <f t="shared" si="6"/>
        <v>1032126.9299999999</v>
      </c>
      <c r="AW152" s="149"/>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row>
    <row r="153" spans="1:117" s="151" customFormat="1" ht="12.75" hidden="1" outlineLevel="1">
      <c r="A153" s="149" t="s">
        <v>2905</v>
      </c>
      <c r="B153" s="150"/>
      <c r="C153" s="150" t="s">
        <v>2906</v>
      </c>
      <c r="D153" s="150" t="s">
        <v>2907</v>
      </c>
      <c r="E153" s="177">
        <v>43095.59</v>
      </c>
      <c r="F153" s="177">
        <v>0</v>
      </c>
      <c r="G153" s="177"/>
      <c r="H153" s="178">
        <v>0</v>
      </c>
      <c r="I153" s="178">
        <v>0</v>
      </c>
      <c r="J153" s="178">
        <v>0</v>
      </c>
      <c r="K153" s="178">
        <v>0</v>
      </c>
      <c r="L153" s="178">
        <v>0</v>
      </c>
      <c r="M153" s="178">
        <v>0</v>
      </c>
      <c r="N153" s="178">
        <v>0</v>
      </c>
      <c r="O153" s="178">
        <v>0</v>
      </c>
      <c r="P153" s="178">
        <v>0</v>
      </c>
      <c r="Q153" s="178">
        <v>0</v>
      </c>
      <c r="R153" s="178">
        <v>0</v>
      </c>
      <c r="S153" s="178">
        <v>0</v>
      </c>
      <c r="T153" s="178">
        <v>0</v>
      </c>
      <c r="U153" s="178">
        <v>2770.75</v>
      </c>
      <c r="V153" s="178">
        <v>0</v>
      </c>
      <c r="W153" s="178">
        <v>0</v>
      </c>
      <c r="X153" s="178">
        <v>0</v>
      </c>
      <c r="Y153" s="178">
        <v>0</v>
      </c>
      <c r="Z153" s="178">
        <v>0</v>
      </c>
      <c r="AA153" s="178">
        <v>0</v>
      </c>
      <c r="AB153" s="178">
        <v>0</v>
      </c>
      <c r="AC153" s="178">
        <v>0</v>
      </c>
      <c r="AD153" s="178">
        <v>0</v>
      </c>
      <c r="AE153" s="178">
        <v>0</v>
      </c>
      <c r="AF153" s="178">
        <v>0</v>
      </c>
      <c r="AG153" s="178">
        <v>402.62</v>
      </c>
      <c r="AH153" s="178">
        <v>0</v>
      </c>
      <c r="AI153" s="177">
        <v>3173.37</v>
      </c>
      <c r="AJ153" s="178">
        <v>0</v>
      </c>
      <c r="AK153" s="178">
        <v>0</v>
      </c>
      <c r="AL153" s="178">
        <v>0</v>
      </c>
      <c r="AM153" s="178">
        <v>0</v>
      </c>
      <c r="AN153" s="178">
        <v>0</v>
      </c>
      <c r="AO153" s="178">
        <v>0</v>
      </c>
      <c r="AP153" s="178">
        <v>0</v>
      </c>
      <c r="AQ153" s="178">
        <v>0</v>
      </c>
      <c r="AR153" s="178">
        <v>0</v>
      </c>
      <c r="AS153" s="178">
        <v>0</v>
      </c>
      <c r="AT153" s="178">
        <v>0</v>
      </c>
      <c r="AU153" s="177">
        <v>0</v>
      </c>
      <c r="AV153" s="177">
        <f t="shared" si="6"/>
        <v>46268.96</v>
      </c>
      <c r="AW153" s="149"/>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DC153" s="190"/>
      <c r="DD153" s="190"/>
      <c r="DE153" s="190"/>
      <c r="DF153" s="190"/>
      <c r="DG153" s="190"/>
      <c r="DH153" s="190"/>
      <c r="DI153" s="190"/>
      <c r="DJ153" s="190"/>
      <c r="DK153" s="190"/>
      <c r="DL153" s="190"/>
      <c r="DM153" s="190"/>
    </row>
    <row r="154" spans="1:117" s="151" customFormat="1" ht="12.75" hidden="1" outlineLevel="1">
      <c r="A154" s="149" t="s">
        <v>2908</v>
      </c>
      <c r="B154" s="150"/>
      <c r="C154" s="150" t="s">
        <v>2909</v>
      </c>
      <c r="D154" s="150" t="s">
        <v>2910</v>
      </c>
      <c r="E154" s="177">
        <v>25074252.150000002</v>
      </c>
      <c r="F154" s="177">
        <v>301142.02</v>
      </c>
      <c r="G154" s="177"/>
      <c r="H154" s="178">
        <v>24722.68</v>
      </c>
      <c r="I154" s="178">
        <v>0</v>
      </c>
      <c r="J154" s="178">
        <v>0</v>
      </c>
      <c r="K154" s="178">
        <v>0</v>
      </c>
      <c r="L154" s="178">
        <v>32581.53</v>
      </c>
      <c r="M154" s="178">
        <v>337679</v>
      </c>
      <c r="N154" s="178">
        <v>351555.82</v>
      </c>
      <c r="O154" s="178">
        <v>5866.58</v>
      </c>
      <c r="P154" s="178">
        <v>118347.34</v>
      </c>
      <c r="Q154" s="178">
        <v>0</v>
      </c>
      <c r="R154" s="178">
        <v>843180.95</v>
      </c>
      <c r="S154" s="178">
        <v>0</v>
      </c>
      <c r="T154" s="178">
        <v>92936.65</v>
      </c>
      <c r="U154" s="178">
        <v>58350.93</v>
      </c>
      <c r="V154" s="178">
        <v>7157.91</v>
      </c>
      <c r="W154" s="178">
        <v>0</v>
      </c>
      <c r="X154" s="178">
        <v>0</v>
      </c>
      <c r="Y154" s="178">
        <v>0</v>
      </c>
      <c r="Z154" s="178">
        <v>10</v>
      </c>
      <c r="AA154" s="178">
        <v>1164443.89</v>
      </c>
      <c r="AB154" s="178">
        <v>41629.46</v>
      </c>
      <c r="AC154" s="178">
        <v>-2172</v>
      </c>
      <c r="AD154" s="178">
        <v>4315</v>
      </c>
      <c r="AE154" s="178">
        <v>319669.37</v>
      </c>
      <c r="AF154" s="178">
        <v>0</v>
      </c>
      <c r="AG154" s="178">
        <v>799082.85</v>
      </c>
      <c r="AH154" s="178">
        <v>0</v>
      </c>
      <c r="AI154" s="177">
        <v>4199357.96</v>
      </c>
      <c r="AJ154" s="178">
        <v>0</v>
      </c>
      <c r="AK154" s="178">
        <v>0</v>
      </c>
      <c r="AL154" s="178">
        <v>0</v>
      </c>
      <c r="AM154" s="178">
        <v>0</v>
      </c>
      <c r="AN154" s="178">
        <v>0</v>
      </c>
      <c r="AO154" s="178">
        <v>0</v>
      </c>
      <c r="AP154" s="178">
        <v>0</v>
      </c>
      <c r="AQ154" s="178">
        <v>54713</v>
      </c>
      <c r="AR154" s="178">
        <v>0</v>
      </c>
      <c r="AS154" s="178">
        <v>0</v>
      </c>
      <c r="AT154" s="178">
        <v>0</v>
      </c>
      <c r="AU154" s="177">
        <v>54713</v>
      </c>
      <c r="AV154" s="177">
        <f t="shared" si="6"/>
        <v>29629465.130000003</v>
      </c>
      <c r="AW154" s="149"/>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row>
    <row r="155" spans="1:117" s="151" customFormat="1" ht="12.75" hidden="1" outlineLevel="1">
      <c r="A155" s="149" t="s">
        <v>2911</v>
      </c>
      <c r="B155" s="150"/>
      <c r="C155" s="150" t="s">
        <v>2912</v>
      </c>
      <c r="D155" s="150" t="s">
        <v>2913</v>
      </c>
      <c r="E155" s="177">
        <v>1861823.4</v>
      </c>
      <c r="F155" s="177">
        <v>0</v>
      </c>
      <c r="G155" s="177"/>
      <c r="H155" s="178">
        <v>0</v>
      </c>
      <c r="I155" s="178">
        <v>0</v>
      </c>
      <c r="J155" s="178">
        <v>0</v>
      </c>
      <c r="K155" s="178">
        <v>0</v>
      </c>
      <c r="L155" s="178">
        <v>0</v>
      </c>
      <c r="M155" s="178">
        <v>0</v>
      </c>
      <c r="N155" s="178">
        <v>0</v>
      </c>
      <c r="O155" s="178">
        <v>0</v>
      </c>
      <c r="P155" s="178">
        <v>0</v>
      </c>
      <c r="Q155" s="178">
        <v>0</v>
      </c>
      <c r="R155" s="178">
        <v>0</v>
      </c>
      <c r="S155" s="178">
        <v>0</v>
      </c>
      <c r="T155" s="178">
        <v>0</v>
      </c>
      <c r="U155" s="178">
        <v>0</v>
      </c>
      <c r="V155" s="178">
        <v>0</v>
      </c>
      <c r="W155" s="178">
        <v>0</v>
      </c>
      <c r="X155" s="178">
        <v>0</v>
      </c>
      <c r="Y155" s="178">
        <v>0</v>
      </c>
      <c r="Z155" s="178">
        <v>0</v>
      </c>
      <c r="AA155" s="178">
        <v>0</v>
      </c>
      <c r="AB155" s="178">
        <v>0</v>
      </c>
      <c r="AC155" s="178">
        <v>0</v>
      </c>
      <c r="AD155" s="178">
        <v>0</v>
      </c>
      <c r="AE155" s="178">
        <v>0</v>
      </c>
      <c r="AF155" s="178">
        <v>0</v>
      </c>
      <c r="AG155" s="178">
        <v>0</v>
      </c>
      <c r="AH155" s="178">
        <v>0</v>
      </c>
      <c r="AI155" s="177">
        <v>0</v>
      </c>
      <c r="AJ155" s="178">
        <v>0</v>
      </c>
      <c r="AK155" s="178">
        <v>0</v>
      </c>
      <c r="AL155" s="178">
        <v>0</v>
      </c>
      <c r="AM155" s="178">
        <v>0</v>
      </c>
      <c r="AN155" s="178">
        <v>0</v>
      </c>
      <c r="AO155" s="178">
        <v>0</v>
      </c>
      <c r="AP155" s="178">
        <v>0</v>
      </c>
      <c r="AQ155" s="178">
        <v>0</v>
      </c>
      <c r="AR155" s="178">
        <v>0</v>
      </c>
      <c r="AS155" s="178">
        <v>0</v>
      </c>
      <c r="AT155" s="178">
        <v>0</v>
      </c>
      <c r="AU155" s="177">
        <v>0</v>
      </c>
      <c r="AV155" s="177">
        <f t="shared" si="6"/>
        <v>1861823.4</v>
      </c>
      <c r="AW155" s="149"/>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c r="BY155" s="190"/>
      <c r="BZ155" s="190"/>
      <c r="CA155" s="190"/>
      <c r="CB155" s="190"/>
      <c r="CC155" s="190"/>
      <c r="CD155" s="190"/>
      <c r="CE155" s="190"/>
      <c r="CF155" s="190"/>
      <c r="CG155" s="190"/>
      <c r="CH155" s="190"/>
      <c r="CI155" s="190"/>
      <c r="CJ155" s="190"/>
      <c r="CK155" s="190"/>
      <c r="CL155" s="190"/>
      <c r="CM155" s="190"/>
      <c r="CN155" s="190"/>
      <c r="CO155" s="190"/>
      <c r="CP155" s="190"/>
      <c r="CQ155" s="190"/>
      <c r="CR155" s="190"/>
      <c r="CS155" s="190"/>
      <c r="CT155" s="190"/>
      <c r="CU155" s="190"/>
      <c r="CV155" s="190"/>
      <c r="CW155" s="190"/>
      <c r="CX155" s="190"/>
      <c r="CY155" s="190"/>
      <c r="CZ155" s="190"/>
      <c r="DA155" s="190"/>
      <c r="DB155" s="190"/>
      <c r="DC155" s="190"/>
      <c r="DD155" s="190"/>
      <c r="DE155" s="190"/>
      <c r="DF155" s="190"/>
      <c r="DG155" s="190"/>
      <c r="DH155" s="190"/>
      <c r="DI155" s="190"/>
      <c r="DJ155" s="190"/>
      <c r="DK155" s="190"/>
      <c r="DL155" s="190"/>
      <c r="DM155" s="190"/>
    </row>
    <row r="156" spans="1:117" s="151" customFormat="1" ht="12.75" hidden="1" outlineLevel="1">
      <c r="A156" s="149" t="s">
        <v>3716</v>
      </c>
      <c r="B156" s="150"/>
      <c r="C156" s="150" t="s">
        <v>3717</v>
      </c>
      <c r="D156" s="150" t="s">
        <v>3718</v>
      </c>
      <c r="E156" s="177">
        <v>19344.52</v>
      </c>
      <c r="F156" s="177">
        <v>0</v>
      </c>
      <c r="G156" s="177"/>
      <c r="H156" s="178">
        <v>0</v>
      </c>
      <c r="I156" s="178">
        <v>0</v>
      </c>
      <c r="J156" s="178">
        <v>0</v>
      </c>
      <c r="K156" s="178">
        <v>0</v>
      </c>
      <c r="L156" s="178">
        <v>0</v>
      </c>
      <c r="M156" s="178">
        <v>0</v>
      </c>
      <c r="N156" s="178">
        <v>0</v>
      </c>
      <c r="O156" s="178">
        <v>0</v>
      </c>
      <c r="P156" s="178">
        <v>0</v>
      </c>
      <c r="Q156" s="178">
        <v>0</v>
      </c>
      <c r="R156" s="178">
        <v>0</v>
      </c>
      <c r="S156" s="178">
        <v>0</v>
      </c>
      <c r="T156" s="178">
        <v>0</v>
      </c>
      <c r="U156" s="178">
        <v>0</v>
      </c>
      <c r="V156" s="178">
        <v>0</v>
      </c>
      <c r="W156" s="178">
        <v>0</v>
      </c>
      <c r="X156" s="178">
        <v>0</v>
      </c>
      <c r="Y156" s="178">
        <v>0</v>
      </c>
      <c r="Z156" s="178">
        <v>0</v>
      </c>
      <c r="AA156" s="178">
        <v>0</v>
      </c>
      <c r="AB156" s="178">
        <v>0</v>
      </c>
      <c r="AC156" s="178">
        <v>0</v>
      </c>
      <c r="AD156" s="178">
        <v>0</v>
      </c>
      <c r="AE156" s="178">
        <v>0</v>
      </c>
      <c r="AF156" s="178">
        <v>0</v>
      </c>
      <c r="AG156" s="178">
        <v>7376.68</v>
      </c>
      <c r="AH156" s="178">
        <v>0</v>
      </c>
      <c r="AI156" s="177">
        <v>7376.68</v>
      </c>
      <c r="AJ156" s="178">
        <v>0</v>
      </c>
      <c r="AK156" s="178">
        <v>0</v>
      </c>
      <c r="AL156" s="178">
        <v>0</v>
      </c>
      <c r="AM156" s="178">
        <v>0</v>
      </c>
      <c r="AN156" s="178">
        <v>0</v>
      </c>
      <c r="AO156" s="178">
        <v>0</v>
      </c>
      <c r="AP156" s="178">
        <v>0</v>
      </c>
      <c r="AQ156" s="178">
        <v>0</v>
      </c>
      <c r="AR156" s="178">
        <v>0</v>
      </c>
      <c r="AS156" s="178">
        <v>0</v>
      </c>
      <c r="AT156" s="178">
        <v>0</v>
      </c>
      <c r="AU156" s="177">
        <v>0</v>
      </c>
      <c r="AV156" s="177">
        <f t="shared" si="6"/>
        <v>26721.2</v>
      </c>
      <c r="AW156" s="149"/>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90"/>
      <c r="CT156" s="190"/>
      <c r="CU156" s="190"/>
      <c r="CV156" s="190"/>
      <c r="CW156" s="190"/>
      <c r="CX156" s="190"/>
      <c r="CY156" s="190"/>
      <c r="CZ156" s="190"/>
      <c r="DA156" s="190"/>
      <c r="DB156" s="190"/>
      <c r="DC156" s="190"/>
      <c r="DD156" s="190"/>
      <c r="DE156" s="190"/>
      <c r="DF156" s="190"/>
      <c r="DG156" s="190"/>
      <c r="DH156" s="190"/>
      <c r="DI156" s="190"/>
      <c r="DJ156" s="190"/>
      <c r="DK156" s="190"/>
      <c r="DL156" s="190"/>
      <c r="DM156" s="190"/>
    </row>
    <row r="157" spans="1:117" s="151" customFormat="1" ht="12.75" hidden="1" outlineLevel="1">
      <c r="A157" s="149" t="s">
        <v>3719</v>
      </c>
      <c r="B157" s="150"/>
      <c r="C157" s="150" t="s">
        <v>3720</v>
      </c>
      <c r="D157" s="150" t="s">
        <v>3721</v>
      </c>
      <c r="E157" s="177">
        <v>11537.94</v>
      </c>
      <c r="F157" s="177">
        <v>0</v>
      </c>
      <c r="G157" s="177"/>
      <c r="H157" s="178">
        <v>0</v>
      </c>
      <c r="I157" s="178">
        <v>0</v>
      </c>
      <c r="J157" s="178">
        <v>0</v>
      </c>
      <c r="K157" s="178">
        <v>0</v>
      </c>
      <c r="L157" s="178">
        <v>0</v>
      </c>
      <c r="M157" s="178">
        <v>0</v>
      </c>
      <c r="N157" s="178">
        <v>0</v>
      </c>
      <c r="O157" s="178">
        <v>0</v>
      </c>
      <c r="P157" s="178">
        <v>0</v>
      </c>
      <c r="Q157" s="178">
        <v>0</v>
      </c>
      <c r="R157" s="178">
        <v>0</v>
      </c>
      <c r="S157" s="178">
        <v>0</v>
      </c>
      <c r="T157" s="178">
        <v>0</v>
      </c>
      <c r="U157" s="178">
        <v>0</v>
      </c>
      <c r="V157" s="178">
        <v>0</v>
      </c>
      <c r="W157" s="178">
        <v>0</v>
      </c>
      <c r="X157" s="178">
        <v>0</v>
      </c>
      <c r="Y157" s="178">
        <v>0</v>
      </c>
      <c r="Z157" s="178">
        <v>0</v>
      </c>
      <c r="AA157" s="178">
        <v>0</v>
      </c>
      <c r="AB157" s="178">
        <v>0</v>
      </c>
      <c r="AC157" s="178">
        <v>0</v>
      </c>
      <c r="AD157" s="178">
        <v>0</v>
      </c>
      <c r="AE157" s="178">
        <v>33201.97</v>
      </c>
      <c r="AF157" s="178">
        <v>0</v>
      </c>
      <c r="AG157" s="178">
        <v>0</v>
      </c>
      <c r="AH157" s="178">
        <v>0</v>
      </c>
      <c r="AI157" s="177">
        <v>33201.97</v>
      </c>
      <c r="AJ157" s="178">
        <v>0</v>
      </c>
      <c r="AK157" s="178">
        <v>0</v>
      </c>
      <c r="AL157" s="178">
        <v>0</v>
      </c>
      <c r="AM157" s="178">
        <v>0</v>
      </c>
      <c r="AN157" s="178">
        <v>0</v>
      </c>
      <c r="AO157" s="178">
        <v>0</v>
      </c>
      <c r="AP157" s="178">
        <v>0</v>
      </c>
      <c r="AQ157" s="178">
        <v>0</v>
      </c>
      <c r="AR157" s="178">
        <v>0</v>
      </c>
      <c r="AS157" s="178">
        <v>0</v>
      </c>
      <c r="AT157" s="178">
        <v>0</v>
      </c>
      <c r="AU157" s="177">
        <v>0</v>
      </c>
      <c r="AV157" s="177">
        <f t="shared" si="6"/>
        <v>44739.91</v>
      </c>
      <c r="AW157" s="149"/>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0"/>
      <c r="BZ157" s="190"/>
      <c r="CA157" s="190"/>
      <c r="CB157" s="190"/>
      <c r="CC157" s="190"/>
      <c r="CD157" s="190"/>
      <c r="CE157" s="190"/>
      <c r="CF157" s="190"/>
      <c r="CG157" s="190"/>
      <c r="CH157" s="190"/>
      <c r="CI157" s="190"/>
      <c r="CJ157" s="190"/>
      <c r="CK157" s="190"/>
      <c r="CL157" s="190"/>
      <c r="CM157" s="190"/>
      <c r="CN157" s="190"/>
      <c r="CO157" s="190"/>
      <c r="CP157" s="190"/>
      <c r="CQ157" s="190"/>
      <c r="CR157" s="190"/>
      <c r="CS157" s="190"/>
      <c r="CT157" s="190"/>
      <c r="CU157" s="190"/>
      <c r="CV157" s="190"/>
      <c r="CW157" s="190"/>
      <c r="CX157" s="190"/>
      <c r="CY157" s="190"/>
      <c r="CZ157" s="190"/>
      <c r="DA157" s="190"/>
      <c r="DB157" s="190"/>
      <c r="DC157" s="190"/>
      <c r="DD157" s="190"/>
      <c r="DE157" s="190"/>
      <c r="DF157" s="190"/>
      <c r="DG157" s="190"/>
      <c r="DH157" s="190"/>
      <c r="DI157" s="190"/>
      <c r="DJ157" s="190"/>
      <c r="DK157" s="190"/>
      <c r="DL157" s="190"/>
      <c r="DM157" s="190"/>
    </row>
    <row r="158" spans="1:117" s="151" customFormat="1" ht="12.75" hidden="1" outlineLevel="1">
      <c r="A158" s="149" t="s">
        <v>2914</v>
      </c>
      <c r="B158" s="150"/>
      <c r="C158" s="150" t="s">
        <v>2915</v>
      </c>
      <c r="D158" s="150" t="s">
        <v>2916</v>
      </c>
      <c r="E158" s="177">
        <v>550660.68</v>
      </c>
      <c r="F158" s="177">
        <v>2288</v>
      </c>
      <c r="G158" s="177"/>
      <c r="H158" s="178">
        <v>0</v>
      </c>
      <c r="I158" s="178">
        <v>0</v>
      </c>
      <c r="J158" s="178">
        <v>0</v>
      </c>
      <c r="K158" s="178">
        <v>0</v>
      </c>
      <c r="L158" s="178">
        <v>0</v>
      </c>
      <c r="M158" s="178">
        <v>0</v>
      </c>
      <c r="N158" s="178">
        <v>0</v>
      </c>
      <c r="O158" s="178">
        <v>0</v>
      </c>
      <c r="P158" s="178">
        <v>0</v>
      </c>
      <c r="Q158" s="178">
        <v>0</v>
      </c>
      <c r="R158" s="178">
        <v>0</v>
      </c>
      <c r="S158" s="178">
        <v>0</v>
      </c>
      <c r="T158" s="178">
        <v>0</v>
      </c>
      <c r="U158" s="178">
        <v>0</v>
      </c>
      <c r="V158" s="178">
        <v>0</v>
      </c>
      <c r="W158" s="178">
        <v>0</v>
      </c>
      <c r="X158" s="178">
        <v>0</v>
      </c>
      <c r="Y158" s="178">
        <v>0</v>
      </c>
      <c r="Z158" s="178">
        <v>0</v>
      </c>
      <c r="AA158" s="178">
        <v>0</v>
      </c>
      <c r="AB158" s="178">
        <v>0</v>
      </c>
      <c r="AC158" s="178">
        <v>0</v>
      </c>
      <c r="AD158" s="178">
        <v>0</v>
      </c>
      <c r="AE158" s="178">
        <v>0</v>
      </c>
      <c r="AF158" s="178">
        <v>0</v>
      </c>
      <c r="AG158" s="178">
        <v>400.76</v>
      </c>
      <c r="AH158" s="178">
        <v>0</v>
      </c>
      <c r="AI158" s="177">
        <v>400.76</v>
      </c>
      <c r="AJ158" s="178">
        <v>0</v>
      </c>
      <c r="AK158" s="178">
        <v>0</v>
      </c>
      <c r="AL158" s="178">
        <v>0</v>
      </c>
      <c r="AM158" s="178">
        <v>0</v>
      </c>
      <c r="AN158" s="178">
        <v>0</v>
      </c>
      <c r="AO158" s="178">
        <v>0</v>
      </c>
      <c r="AP158" s="178">
        <v>0</v>
      </c>
      <c r="AQ158" s="178">
        <v>0</v>
      </c>
      <c r="AR158" s="178">
        <v>0</v>
      </c>
      <c r="AS158" s="178">
        <v>0</v>
      </c>
      <c r="AT158" s="178">
        <v>0</v>
      </c>
      <c r="AU158" s="177">
        <v>0</v>
      </c>
      <c r="AV158" s="177">
        <f t="shared" si="6"/>
        <v>553349.4400000001</v>
      </c>
      <c r="AW158" s="149"/>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row>
    <row r="159" spans="1:117" s="151" customFormat="1" ht="12.75" hidden="1" outlineLevel="1">
      <c r="A159" s="149" t="s">
        <v>2917</v>
      </c>
      <c r="B159" s="150"/>
      <c r="C159" s="150" t="s">
        <v>2918</v>
      </c>
      <c r="D159" s="150" t="s">
        <v>2919</v>
      </c>
      <c r="E159" s="177">
        <v>-78433.8</v>
      </c>
      <c r="F159" s="177">
        <v>0</v>
      </c>
      <c r="G159" s="177"/>
      <c r="H159" s="178">
        <v>0</v>
      </c>
      <c r="I159" s="178">
        <v>0</v>
      </c>
      <c r="J159" s="178">
        <v>0</v>
      </c>
      <c r="K159" s="178">
        <v>0</v>
      </c>
      <c r="L159" s="178">
        <v>0</v>
      </c>
      <c r="M159" s="178">
        <v>0</v>
      </c>
      <c r="N159" s="178">
        <v>0</v>
      </c>
      <c r="O159" s="178">
        <v>0</v>
      </c>
      <c r="P159" s="178">
        <v>0</v>
      </c>
      <c r="Q159" s="178">
        <v>0</v>
      </c>
      <c r="R159" s="178">
        <v>0</v>
      </c>
      <c r="S159" s="178">
        <v>0</v>
      </c>
      <c r="T159" s="178">
        <v>0</v>
      </c>
      <c r="U159" s="178">
        <v>200</v>
      </c>
      <c r="V159" s="178">
        <v>0</v>
      </c>
      <c r="W159" s="178">
        <v>0</v>
      </c>
      <c r="X159" s="178">
        <v>0</v>
      </c>
      <c r="Y159" s="178">
        <v>0</v>
      </c>
      <c r="Z159" s="178">
        <v>0</v>
      </c>
      <c r="AA159" s="178">
        <v>0</v>
      </c>
      <c r="AB159" s="178">
        <v>0</v>
      </c>
      <c r="AC159" s="178">
        <v>0</v>
      </c>
      <c r="AD159" s="178">
        <v>0</v>
      </c>
      <c r="AE159" s="178">
        <v>0</v>
      </c>
      <c r="AF159" s="178">
        <v>0</v>
      </c>
      <c r="AG159" s="178">
        <v>0</v>
      </c>
      <c r="AH159" s="178">
        <v>0</v>
      </c>
      <c r="AI159" s="177">
        <v>200</v>
      </c>
      <c r="AJ159" s="178">
        <v>0</v>
      </c>
      <c r="AK159" s="178">
        <v>0</v>
      </c>
      <c r="AL159" s="178">
        <v>0</v>
      </c>
      <c r="AM159" s="178">
        <v>0</v>
      </c>
      <c r="AN159" s="178">
        <v>0</v>
      </c>
      <c r="AO159" s="178">
        <v>0</v>
      </c>
      <c r="AP159" s="178">
        <v>0</v>
      </c>
      <c r="AQ159" s="178">
        <v>0</v>
      </c>
      <c r="AR159" s="178">
        <v>0</v>
      </c>
      <c r="AS159" s="178">
        <v>0</v>
      </c>
      <c r="AT159" s="178">
        <v>0</v>
      </c>
      <c r="AU159" s="177">
        <v>0</v>
      </c>
      <c r="AV159" s="177">
        <f t="shared" si="6"/>
        <v>-78233.8</v>
      </c>
      <c r="AW159" s="149"/>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0"/>
      <c r="CE159" s="190"/>
      <c r="CF159" s="190"/>
      <c r="CG159" s="190"/>
      <c r="CH159" s="190"/>
      <c r="CI159" s="190"/>
      <c r="CJ159" s="190"/>
      <c r="CK159" s="190"/>
      <c r="CL159" s="190"/>
      <c r="CM159" s="190"/>
      <c r="CN159" s="190"/>
      <c r="CO159" s="190"/>
      <c r="CP159" s="190"/>
      <c r="CQ159" s="190"/>
      <c r="CR159" s="190"/>
      <c r="CS159" s="190"/>
      <c r="CT159" s="190"/>
      <c r="CU159" s="190"/>
      <c r="CV159" s="190"/>
      <c r="CW159" s="190"/>
      <c r="CX159" s="190"/>
      <c r="CY159" s="190"/>
      <c r="CZ159" s="190"/>
      <c r="DA159" s="190"/>
      <c r="DB159" s="190"/>
      <c r="DC159" s="190"/>
      <c r="DD159" s="190"/>
      <c r="DE159" s="190"/>
      <c r="DF159" s="190"/>
      <c r="DG159" s="190"/>
      <c r="DH159" s="190"/>
      <c r="DI159" s="190"/>
      <c r="DJ159" s="190"/>
      <c r="DK159" s="190"/>
      <c r="DL159" s="190"/>
      <c r="DM159" s="190"/>
    </row>
    <row r="160" spans="1:117" s="151" customFormat="1" ht="12.75" hidden="1" outlineLevel="1">
      <c r="A160" s="149" t="s">
        <v>3722</v>
      </c>
      <c r="B160" s="150"/>
      <c r="C160" s="150" t="s">
        <v>3723</v>
      </c>
      <c r="D160" s="150" t="s">
        <v>3724</v>
      </c>
      <c r="E160" s="177">
        <v>96600.1</v>
      </c>
      <c r="F160" s="177">
        <v>0</v>
      </c>
      <c r="G160" s="177"/>
      <c r="H160" s="178">
        <v>0</v>
      </c>
      <c r="I160" s="178">
        <v>0</v>
      </c>
      <c r="J160" s="178">
        <v>0</v>
      </c>
      <c r="K160" s="178">
        <v>0</v>
      </c>
      <c r="L160" s="178">
        <v>0</v>
      </c>
      <c r="M160" s="178">
        <v>0</v>
      </c>
      <c r="N160" s="178">
        <v>0</v>
      </c>
      <c r="O160" s="178">
        <v>0</v>
      </c>
      <c r="P160" s="178">
        <v>275</v>
      </c>
      <c r="Q160" s="178">
        <v>0</v>
      </c>
      <c r="R160" s="178">
        <v>0</v>
      </c>
      <c r="S160" s="178">
        <v>0</v>
      </c>
      <c r="T160" s="178">
        <v>0</v>
      </c>
      <c r="U160" s="178">
        <v>0</v>
      </c>
      <c r="V160" s="178">
        <v>0</v>
      </c>
      <c r="W160" s="178">
        <v>0</v>
      </c>
      <c r="X160" s="178">
        <v>0</v>
      </c>
      <c r="Y160" s="178">
        <v>0</v>
      </c>
      <c r="Z160" s="178">
        <v>0</v>
      </c>
      <c r="AA160" s="178">
        <v>0</v>
      </c>
      <c r="AB160" s="178">
        <v>0</v>
      </c>
      <c r="AC160" s="178">
        <v>0</v>
      </c>
      <c r="AD160" s="178">
        <v>0</v>
      </c>
      <c r="AE160" s="178">
        <v>51447.57</v>
      </c>
      <c r="AF160" s="178">
        <v>0</v>
      </c>
      <c r="AG160" s="178">
        <v>69269.8</v>
      </c>
      <c r="AH160" s="178">
        <v>0</v>
      </c>
      <c r="AI160" s="177">
        <v>120992.37</v>
      </c>
      <c r="AJ160" s="178">
        <v>0</v>
      </c>
      <c r="AK160" s="178">
        <v>0</v>
      </c>
      <c r="AL160" s="178">
        <v>0</v>
      </c>
      <c r="AM160" s="178">
        <v>0</v>
      </c>
      <c r="AN160" s="178">
        <v>0</v>
      </c>
      <c r="AO160" s="178">
        <v>0</v>
      </c>
      <c r="AP160" s="178">
        <v>0</v>
      </c>
      <c r="AQ160" s="178">
        <v>0</v>
      </c>
      <c r="AR160" s="178">
        <v>0</v>
      </c>
      <c r="AS160" s="178">
        <v>0</v>
      </c>
      <c r="AT160" s="178">
        <v>0</v>
      </c>
      <c r="AU160" s="177">
        <v>0</v>
      </c>
      <c r="AV160" s="177">
        <f t="shared" si="6"/>
        <v>217592.47</v>
      </c>
      <c r="AW160" s="149"/>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c r="CJ160" s="190"/>
      <c r="CK160" s="190"/>
      <c r="CL160" s="190"/>
      <c r="CM160" s="190"/>
      <c r="CN160" s="190"/>
      <c r="CO160" s="190"/>
      <c r="CP160" s="190"/>
      <c r="CQ160" s="190"/>
      <c r="CR160" s="190"/>
      <c r="CS160" s="190"/>
      <c r="CT160" s="190"/>
      <c r="CU160" s="190"/>
      <c r="CV160" s="190"/>
      <c r="CW160" s="190"/>
      <c r="CX160" s="190"/>
      <c r="CY160" s="190"/>
      <c r="CZ160" s="190"/>
      <c r="DA160" s="190"/>
      <c r="DB160" s="190"/>
      <c r="DC160" s="190"/>
      <c r="DD160" s="190"/>
      <c r="DE160" s="190"/>
      <c r="DF160" s="190"/>
      <c r="DG160" s="190"/>
      <c r="DH160" s="190"/>
      <c r="DI160" s="190"/>
      <c r="DJ160" s="190"/>
      <c r="DK160" s="190"/>
      <c r="DL160" s="190"/>
      <c r="DM160" s="190"/>
    </row>
    <row r="161" spans="1:117" s="151" customFormat="1" ht="12.75" hidden="1" outlineLevel="1">
      <c r="A161" s="149" t="s">
        <v>2920</v>
      </c>
      <c r="B161" s="150"/>
      <c r="C161" s="150" t="s">
        <v>2921</v>
      </c>
      <c r="D161" s="150" t="s">
        <v>2922</v>
      </c>
      <c r="E161" s="177">
        <v>6505.3</v>
      </c>
      <c r="F161" s="177">
        <v>6258.63</v>
      </c>
      <c r="G161" s="177"/>
      <c r="H161" s="178">
        <v>0</v>
      </c>
      <c r="I161" s="178">
        <v>0</v>
      </c>
      <c r="J161" s="178">
        <v>0</v>
      </c>
      <c r="K161" s="178">
        <v>0</v>
      </c>
      <c r="L161" s="178">
        <v>0</v>
      </c>
      <c r="M161" s="178">
        <v>0</v>
      </c>
      <c r="N161" s="178">
        <v>0</v>
      </c>
      <c r="O161" s="178">
        <v>0</v>
      </c>
      <c r="P161" s="178">
        <v>0</v>
      </c>
      <c r="Q161" s="178">
        <v>0</v>
      </c>
      <c r="R161" s="178">
        <v>0</v>
      </c>
      <c r="S161" s="178">
        <v>0</v>
      </c>
      <c r="T161" s="178">
        <v>0</v>
      </c>
      <c r="U161" s="178">
        <v>0</v>
      </c>
      <c r="V161" s="178">
        <v>0</v>
      </c>
      <c r="W161" s="178">
        <v>0</v>
      </c>
      <c r="X161" s="178">
        <v>0</v>
      </c>
      <c r="Y161" s="178">
        <v>0</v>
      </c>
      <c r="Z161" s="178">
        <v>0</v>
      </c>
      <c r="AA161" s="178">
        <v>0</v>
      </c>
      <c r="AB161" s="178">
        <v>0</v>
      </c>
      <c r="AC161" s="178">
        <v>0</v>
      </c>
      <c r="AD161" s="178">
        <v>0</v>
      </c>
      <c r="AE161" s="178">
        <v>0</v>
      </c>
      <c r="AF161" s="178">
        <v>0</v>
      </c>
      <c r="AG161" s="178">
        <v>0</v>
      </c>
      <c r="AH161" s="178">
        <v>0</v>
      </c>
      <c r="AI161" s="177">
        <v>0</v>
      </c>
      <c r="AJ161" s="178">
        <v>0</v>
      </c>
      <c r="AK161" s="178">
        <v>0</v>
      </c>
      <c r="AL161" s="178">
        <v>0</v>
      </c>
      <c r="AM161" s="178">
        <v>0</v>
      </c>
      <c r="AN161" s="178">
        <v>0</v>
      </c>
      <c r="AO161" s="178">
        <v>0</v>
      </c>
      <c r="AP161" s="178">
        <v>0</v>
      </c>
      <c r="AQ161" s="178">
        <v>0</v>
      </c>
      <c r="AR161" s="178">
        <v>0</v>
      </c>
      <c r="AS161" s="178">
        <v>0</v>
      </c>
      <c r="AT161" s="178">
        <v>0</v>
      </c>
      <c r="AU161" s="177">
        <v>0</v>
      </c>
      <c r="AV161" s="177">
        <f t="shared" si="6"/>
        <v>12763.93</v>
      </c>
      <c r="AW161" s="149"/>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190"/>
      <c r="DM161" s="190"/>
    </row>
    <row r="162" spans="1:117" s="151" customFormat="1" ht="12.75" hidden="1" outlineLevel="1">
      <c r="A162" s="149" t="s">
        <v>3725</v>
      </c>
      <c r="B162" s="150"/>
      <c r="C162" s="150" t="s">
        <v>3726</v>
      </c>
      <c r="D162" s="150" t="s">
        <v>3727</v>
      </c>
      <c r="E162" s="177">
        <v>60</v>
      </c>
      <c r="F162" s="177">
        <v>0</v>
      </c>
      <c r="G162" s="177"/>
      <c r="H162" s="178">
        <v>0</v>
      </c>
      <c r="I162" s="178">
        <v>0</v>
      </c>
      <c r="J162" s="178">
        <v>0</v>
      </c>
      <c r="K162" s="178">
        <v>0</v>
      </c>
      <c r="L162" s="178">
        <v>0</v>
      </c>
      <c r="M162" s="178">
        <v>0</v>
      </c>
      <c r="N162" s="178">
        <v>0</v>
      </c>
      <c r="O162" s="178">
        <v>0</v>
      </c>
      <c r="P162" s="178">
        <v>0</v>
      </c>
      <c r="Q162" s="178">
        <v>0</v>
      </c>
      <c r="R162" s="178">
        <v>0</v>
      </c>
      <c r="S162" s="178">
        <v>0</v>
      </c>
      <c r="T162" s="178">
        <v>0</v>
      </c>
      <c r="U162" s="178">
        <v>0</v>
      </c>
      <c r="V162" s="178">
        <v>0</v>
      </c>
      <c r="W162" s="178">
        <v>0</v>
      </c>
      <c r="X162" s="178">
        <v>0</v>
      </c>
      <c r="Y162" s="178">
        <v>0</v>
      </c>
      <c r="Z162" s="178">
        <v>0</v>
      </c>
      <c r="AA162" s="178">
        <v>0</v>
      </c>
      <c r="AB162" s="178">
        <v>0</v>
      </c>
      <c r="AC162" s="178">
        <v>0</v>
      </c>
      <c r="AD162" s="178">
        <v>0</v>
      </c>
      <c r="AE162" s="178">
        <v>0</v>
      </c>
      <c r="AF162" s="178">
        <v>0</v>
      </c>
      <c r="AG162" s="178">
        <v>0</v>
      </c>
      <c r="AH162" s="178">
        <v>0</v>
      </c>
      <c r="AI162" s="177">
        <v>0</v>
      </c>
      <c r="AJ162" s="178">
        <v>0</v>
      </c>
      <c r="AK162" s="178">
        <v>0</v>
      </c>
      <c r="AL162" s="178">
        <v>0</v>
      </c>
      <c r="AM162" s="178">
        <v>0</v>
      </c>
      <c r="AN162" s="178">
        <v>0</v>
      </c>
      <c r="AO162" s="178">
        <v>0</v>
      </c>
      <c r="AP162" s="178">
        <v>0</v>
      </c>
      <c r="AQ162" s="178">
        <v>0</v>
      </c>
      <c r="AR162" s="178">
        <v>0</v>
      </c>
      <c r="AS162" s="178">
        <v>0</v>
      </c>
      <c r="AT162" s="178">
        <v>0</v>
      </c>
      <c r="AU162" s="177">
        <v>0</v>
      </c>
      <c r="AV162" s="177">
        <f t="shared" si="6"/>
        <v>60</v>
      </c>
      <c r="AW162" s="149"/>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row>
    <row r="163" spans="1:117" s="151" customFormat="1" ht="12.75" hidden="1" outlineLevel="1">
      <c r="A163" s="149" t="s">
        <v>3728</v>
      </c>
      <c r="B163" s="150"/>
      <c r="C163" s="150" t="s">
        <v>3729</v>
      </c>
      <c r="D163" s="150" t="s">
        <v>3730</v>
      </c>
      <c r="E163" s="177">
        <v>0</v>
      </c>
      <c r="F163" s="177">
        <v>0</v>
      </c>
      <c r="G163" s="177"/>
      <c r="H163" s="178">
        <v>0</v>
      </c>
      <c r="I163" s="178">
        <v>0</v>
      </c>
      <c r="J163" s="178">
        <v>0</v>
      </c>
      <c r="K163" s="178">
        <v>0</v>
      </c>
      <c r="L163" s="178">
        <v>0</v>
      </c>
      <c r="M163" s="178">
        <v>0</v>
      </c>
      <c r="N163" s="178">
        <v>0</v>
      </c>
      <c r="O163" s="178">
        <v>0</v>
      </c>
      <c r="P163" s="178">
        <v>0</v>
      </c>
      <c r="Q163" s="178">
        <v>0</v>
      </c>
      <c r="R163" s="178">
        <v>0</v>
      </c>
      <c r="S163" s="178">
        <v>0</v>
      </c>
      <c r="T163" s="178">
        <v>0</v>
      </c>
      <c r="U163" s="178">
        <v>0</v>
      </c>
      <c r="V163" s="178">
        <v>0</v>
      </c>
      <c r="W163" s="178">
        <v>0</v>
      </c>
      <c r="X163" s="178">
        <v>0</v>
      </c>
      <c r="Y163" s="178">
        <v>0</v>
      </c>
      <c r="Z163" s="178">
        <v>0</v>
      </c>
      <c r="AA163" s="178">
        <v>0</v>
      </c>
      <c r="AB163" s="178">
        <v>0</v>
      </c>
      <c r="AC163" s="178">
        <v>0</v>
      </c>
      <c r="AD163" s="178">
        <v>0</v>
      </c>
      <c r="AE163" s="178">
        <v>0</v>
      </c>
      <c r="AF163" s="178">
        <v>0</v>
      </c>
      <c r="AG163" s="178">
        <v>178331</v>
      </c>
      <c r="AH163" s="178">
        <v>0</v>
      </c>
      <c r="AI163" s="177">
        <v>178331</v>
      </c>
      <c r="AJ163" s="178">
        <v>0</v>
      </c>
      <c r="AK163" s="178">
        <v>0</v>
      </c>
      <c r="AL163" s="178">
        <v>0</v>
      </c>
      <c r="AM163" s="178">
        <v>0</v>
      </c>
      <c r="AN163" s="178">
        <v>0</v>
      </c>
      <c r="AO163" s="178">
        <v>0</v>
      </c>
      <c r="AP163" s="178">
        <v>0</v>
      </c>
      <c r="AQ163" s="178">
        <v>0</v>
      </c>
      <c r="AR163" s="178">
        <v>0</v>
      </c>
      <c r="AS163" s="178">
        <v>0</v>
      </c>
      <c r="AT163" s="178">
        <v>0</v>
      </c>
      <c r="AU163" s="177">
        <v>0</v>
      </c>
      <c r="AV163" s="177">
        <f t="shared" si="6"/>
        <v>178331</v>
      </c>
      <c r="AW163" s="149"/>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row>
    <row r="164" spans="1:117" s="151" customFormat="1" ht="12.75" hidden="1" outlineLevel="1">
      <c r="A164" s="149" t="s">
        <v>3731</v>
      </c>
      <c r="B164" s="150"/>
      <c r="C164" s="150" t="s">
        <v>3732</v>
      </c>
      <c r="D164" s="150" t="s">
        <v>3733</v>
      </c>
      <c r="E164" s="177">
        <v>1020</v>
      </c>
      <c r="F164" s="177">
        <v>0</v>
      </c>
      <c r="G164" s="177"/>
      <c r="H164" s="178">
        <v>0</v>
      </c>
      <c r="I164" s="178">
        <v>0</v>
      </c>
      <c r="J164" s="178">
        <v>0</v>
      </c>
      <c r="K164" s="178">
        <v>0</v>
      </c>
      <c r="L164" s="178">
        <v>0</v>
      </c>
      <c r="M164" s="178">
        <v>0</v>
      </c>
      <c r="N164" s="178">
        <v>0</v>
      </c>
      <c r="O164" s="178">
        <v>0</v>
      </c>
      <c r="P164" s="178">
        <v>0</v>
      </c>
      <c r="Q164" s="178">
        <v>0</v>
      </c>
      <c r="R164" s="178">
        <v>0</v>
      </c>
      <c r="S164" s="178">
        <v>0</v>
      </c>
      <c r="T164" s="178">
        <v>0</v>
      </c>
      <c r="U164" s="178">
        <v>0</v>
      </c>
      <c r="V164" s="178">
        <v>0</v>
      </c>
      <c r="W164" s="178">
        <v>0</v>
      </c>
      <c r="X164" s="178">
        <v>0</v>
      </c>
      <c r="Y164" s="178">
        <v>0</v>
      </c>
      <c r="Z164" s="178">
        <v>0</v>
      </c>
      <c r="AA164" s="178">
        <v>0</v>
      </c>
      <c r="AB164" s="178">
        <v>0</v>
      </c>
      <c r="AC164" s="178">
        <v>0</v>
      </c>
      <c r="AD164" s="178">
        <v>0</v>
      </c>
      <c r="AE164" s="178">
        <v>0</v>
      </c>
      <c r="AF164" s="178">
        <v>0</v>
      </c>
      <c r="AG164" s="178">
        <v>0</v>
      </c>
      <c r="AH164" s="178">
        <v>0</v>
      </c>
      <c r="AI164" s="177">
        <v>0</v>
      </c>
      <c r="AJ164" s="178">
        <v>0</v>
      </c>
      <c r="AK164" s="178">
        <v>0</v>
      </c>
      <c r="AL164" s="178">
        <v>0</v>
      </c>
      <c r="AM164" s="178">
        <v>0</v>
      </c>
      <c r="AN164" s="178">
        <v>0</v>
      </c>
      <c r="AO164" s="178">
        <v>0</v>
      </c>
      <c r="AP164" s="178">
        <v>0</v>
      </c>
      <c r="AQ164" s="178">
        <v>0</v>
      </c>
      <c r="AR164" s="178">
        <v>0</v>
      </c>
      <c r="AS164" s="178">
        <v>0</v>
      </c>
      <c r="AT164" s="178">
        <v>0</v>
      </c>
      <c r="AU164" s="177">
        <v>0</v>
      </c>
      <c r="AV164" s="177">
        <f t="shared" si="6"/>
        <v>1020</v>
      </c>
      <c r="AW164" s="149"/>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row>
    <row r="165" spans="1:117" s="151" customFormat="1" ht="12.75" hidden="1" outlineLevel="1">
      <c r="A165" s="149" t="s">
        <v>3734</v>
      </c>
      <c r="B165" s="150"/>
      <c r="C165" s="150" t="s">
        <v>3735</v>
      </c>
      <c r="D165" s="150" t="s">
        <v>3736</v>
      </c>
      <c r="E165" s="177">
        <v>61.75</v>
      </c>
      <c r="F165" s="177">
        <v>0</v>
      </c>
      <c r="G165" s="177"/>
      <c r="H165" s="178">
        <v>0</v>
      </c>
      <c r="I165" s="178">
        <v>0</v>
      </c>
      <c r="J165" s="178">
        <v>0</v>
      </c>
      <c r="K165" s="178">
        <v>0</v>
      </c>
      <c r="L165" s="178">
        <v>0</v>
      </c>
      <c r="M165" s="178">
        <v>0</v>
      </c>
      <c r="N165" s="178">
        <v>0</v>
      </c>
      <c r="O165" s="178">
        <v>0</v>
      </c>
      <c r="P165" s="178">
        <v>0</v>
      </c>
      <c r="Q165" s="178">
        <v>0</v>
      </c>
      <c r="R165" s="178">
        <v>0</v>
      </c>
      <c r="S165" s="178">
        <v>0</v>
      </c>
      <c r="T165" s="178">
        <v>0</v>
      </c>
      <c r="U165" s="178">
        <v>0</v>
      </c>
      <c r="V165" s="178">
        <v>0</v>
      </c>
      <c r="W165" s="178">
        <v>0</v>
      </c>
      <c r="X165" s="178">
        <v>0</v>
      </c>
      <c r="Y165" s="178">
        <v>0</v>
      </c>
      <c r="Z165" s="178">
        <v>0</v>
      </c>
      <c r="AA165" s="178">
        <v>0</v>
      </c>
      <c r="AB165" s="178">
        <v>0</v>
      </c>
      <c r="AC165" s="178">
        <v>0</v>
      </c>
      <c r="AD165" s="178">
        <v>0</v>
      </c>
      <c r="AE165" s="178">
        <v>0</v>
      </c>
      <c r="AF165" s="178">
        <v>0</v>
      </c>
      <c r="AG165" s="178">
        <v>68.25</v>
      </c>
      <c r="AH165" s="178">
        <v>0</v>
      </c>
      <c r="AI165" s="177">
        <v>68.25</v>
      </c>
      <c r="AJ165" s="178">
        <v>0</v>
      </c>
      <c r="AK165" s="178">
        <v>0</v>
      </c>
      <c r="AL165" s="178">
        <v>0</v>
      </c>
      <c r="AM165" s="178">
        <v>0</v>
      </c>
      <c r="AN165" s="178">
        <v>0</v>
      </c>
      <c r="AO165" s="178">
        <v>0</v>
      </c>
      <c r="AP165" s="178">
        <v>0</v>
      </c>
      <c r="AQ165" s="178">
        <v>0</v>
      </c>
      <c r="AR165" s="178">
        <v>0</v>
      </c>
      <c r="AS165" s="178">
        <v>0</v>
      </c>
      <c r="AT165" s="178">
        <v>0</v>
      </c>
      <c r="AU165" s="177">
        <v>0</v>
      </c>
      <c r="AV165" s="177">
        <f t="shared" si="6"/>
        <v>130</v>
      </c>
      <c r="AW165" s="149"/>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row>
    <row r="166" spans="1:117" s="151" customFormat="1" ht="12.75" hidden="1" outlineLevel="1">
      <c r="A166" s="149" t="s">
        <v>3737</v>
      </c>
      <c r="B166" s="150"/>
      <c r="C166" s="150" t="s">
        <v>3738</v>
      </c>
      <c r="D166" s="150" t="s">
        <v>3739</v>
      </c>
      <c r="E166" s="177">
        <v>0</v>
      </c>
      <c r="F166" s="177">
        <v>0</v>
      </c>
      <c r="G166" s="177"/>
      <c r="H166" s="178">
        <v>0</v>
      </c>
      <c r="I166" s="178">
        <v>0</v>
      </c>
      <c r="J166" s="178">
        <v>0</v>
      </c>
      <c r="K166" s="178">
        <v>0</v>
      </c>
      <c r="L166" s="178">
        <v>0</v>
      </c>
      <c r="M166" s="178">
        <v>0</v>
      </c>
      <c r="N166" s="178">
        <v>0</v>
      </c>
      <c r="O166" s="178">
        <v>0</v>
      </c>
      <c r="P166" s="178">
        <v>1430</v>
      </c>
      <c r="Q166" s="178">
        <v>0</v>
      </c>
      <c r="R166" s="178">
        <v>0</v>
      </c>
      <c r="S166" s="178">
        <v>0</v>
      </c>
      <c r="T166" s="178">
        <v>0</v>
      </c>
      <c r="U166" s="178">
        <v>0</v>
      </c>
      <c r="V166" s="178">
        <v>0</v>
      </c>
      <c r="W166" s="178">
        <v>0</v>
      </c>
      <c r="X166" s="178">
        <v>0</v>
      </c>
      <c r="Y166" s="178">
        <v>0</v>
      </c>
      <c r="Z166" s="178">
        <v>0</v>
      </c>
      <c r="AA166" s="178">
        <v>0</v>
      </c>
      <c r="AB166" s="178">
        <v>0</v>
      </c>
      <c r="AC166" s="178">
        <v>0</v>
      </c>
      <c r="AD166" s="178">
        <v>0</v>
      </c>
      <c r="AE166" s="178">
        <v>0</v>
      </c>
      <c r="AF166" s="178">
        <v>0</v>
      </c>
      <c r="AG166" s="178">
        <v>0</v>
      </c>
      <c r="AH166" s="178">
        <v>0</v>
      </c>
      <c r="AI166" s="177">
        <v>1430</v>
      </c>
      <c r="AJ166" s="178">
        <v>0</v>
      </c>
      <c r="AK166" s="178">
        <v>0</v>
      </c>
      <c r="AL166" s="178">
        <v>0</v>
      </c>
      <c r="AM166" s="178">
        <v>0</v>
      </c>
      <c r="AN166" s="178">
        <v>0</v>
      </c>
      <c r="AO166" s="178">
        <v>0</v>
      </c>
      <c r="AP166" s="178">
        <v>0</v>
      </c>
      <c r="AQ166" s="178">
        <v>0</v>
      </c>
      <c r="AR166" s="178">
        <v>0</v>
      </c>
      <c r="AS166" s="178">
        <v>0</v>
      </c>
      <c r="AT166" s="178">
        <v>0</v>
      </c>
      <c r="AU166" s="177">
        <v>0</v>
      </c>
      <c r="AV166" s="177">
        <f t="shared" si="6"/>
        <v>1430</v>
      </c>
      <c r="AW166" s="149"/>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row>
    <row r="167" spans="1:117" s="151" customFormat="1" ht="12.75" hidden="1" outlineLevel="1">
      <c r="A167" s="149" t="s">
        <v>3740</v>
      </c>
      <c r="B167" s="150"/>
      <c r="C167" s="150" t="s">
        <v>3741</v>
      </c>
      <c r="D167" s="150" t="s">
        <v>3742</v>
      </c>
      <c r="E167" s="177">
        <v>207982.3</v>
      </c>
      <c r="F167" s="177">
        <v>0</v>
      </c>
      <c r="G167" s="177"/>
      <c r="H167" s="178">
        <v>0</v>
      </c>
      <c r="I167" s="178">
        <v>0</v>
      </c>
      <c r="J167" s="178">
        <v>0</v>
      </c>
      <c r="K167" s="178">
        <v>0</v>
      </c>
      <c r="L167" s="178">
        <v>0</v>
      </c>
      <c r="M167" s="178">
        <v>0</v>
      </c>
      <c r="N167" s="178">
        <v>0</v>
      </c>
      <c r="O167" s="178">
        <v>0</v>
      </c>
      <c r="P167" s="178">
        <v>0</v>
      </c>
      <c r="Q167" s="178">
        <v>0</v>
      </c>
      <c r="R167" s="178">
        <v>0</v>
      </c>
      <c r="S167" s="178">
        <v>0</v>
      </c>
      <c r="T167" s="178">
        <v>0</v>
      </c>
      <c r="U167" s="178">
        <v>0</v>
      </c>
      <c r="V167" s="178">
        <v>0</v>
      </c>
      <c r="W167" s="178">
        <v>0</v>
      </c>
      <c r="X167" s="178">
        <v>0</v>
      </c>
      <c r="Y167" s="178">
        <v>0</v>
      </c>
      <c r="Z167" s="178">
        <v>0</v>
      </c>
      <c r="AA167" s="178">
        <v>0</v>
      </c>
      <c r="AB167" s="178">
        <v>0</v>
      </c>
      <c r="AC167" s="178">
        <v>0</v>
      </c>
      <c r="AD167" s="178">
        <v>0</v>
      </c>
      <c r="AE167" s="178">
        <v>0</v>
      </c>
      <c r="AF167" s="178">
        <v>0</v>
      </c>
      <c r="AG167" s="178">
        <v>0</v>
      </c>
      <c r="AH167" s="178">
        <v>0</v>
      </c>
      <c r="AI167" s="177">
        <v>0</v>
      </c>
      <c r="AJ167" s="178">
        <v>0</v>
      </c>
      <c r="AK167" s="178">
        <v>0</v>
      </c>
      <c r="AL167" s="178">
        <v>0</v>
      </c>
      <c r="AM167" s="178">
        <v>0</v>
      </c>
      <c r="AN167" s="178">
        <v>0</v>
      </c>
      <c r="AO167" s="178">
        <v>0</v>
      </c>
      <c r="AP167" s="178">
        <v>0</v>
      </c>
      <c r="AQ167" s="178">
        <v>0</v>
      </c>
      <c r="AR167" s="178">
        <v>0</v>
      </c>
      <c r="AS167" s="178">
        <v>0</v>
      </c>
      <c r="AT167" s="178">
        <v>0</v>
      </c>
      <c r="AU167" s="177">
        <v>0</v>
      </c>
      <c r="AV167" s="177">
        <f t="shared" si="6"/>
        <v>207982.3</v>
      </c>
      <c r="AW167" s="149"/>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190"/>
      <c r="DM167" s="190"/>
    </row>
    <row r="168" spans="1:117" s="151" customFormat="1" ht="12.75" hidden="1" outlineLevel="1">
      <c r="A168" s="149" t="s">
        <v>3743</v>
      </c>
      <c r="B168" s="150"/>
      <c r="C168" s="150" t="s">
        <v>3744</v>
      </c>
      <c r="D168" s="150" t="s">
        <v>3745</v>
      </c>
      <c r="E168" s="177">
        <v>40161.77</v>
      </c>
      <c r="F168" s="177">
        <v>0</v>
      </c>
      <c r="G168" s="177"/>
      <c r="H168" s="178">
        <v>0</v>
      </c>
      <c r="I168" s="178">
        <v>0</v>
      </c>
      <c r="J168" s="178">
        <v>0</v>
      </c>
      <c r="K168" s="178">
        <v>0</v>
      </c>
      <c r="L168" s="178">
        <v>0</v>
      </c>
      <c r="M168" s="178">
        <v>0</v>
      </c>
      <c r="N168" s="178">
        <v>0</v>
      </c>
      <c r="O168" s="178">
        <v>0</v>
      </c>
      <c r="P168" s="178">
        <v>0</v>
      </c>
      <c r="Q168" s="178">
        <v>0</v>
      </c>
      <c r="R168" s="178">
        <v>0</v>
      </c>
      <c r="S168" s="178">
        <v>0</v>
      </c>
      <c r="T168" s="178">
        <v>0</v>
      </c>
      <c r="U168" s="178">
        <v>0</v>
      </c>
      <c r="V168" s="178">
        <v>0</v>
      </c>
      <c r="W168" s="178">
        <v>0</v>
      </c>
      <c r="X168" s="178">
        <v>0</v>
      </c>
      <c r="Y168" s="178">
        <v>0</v>
      </c>
      <c r="Z168" s="178">
        <v>0</v>
      </c>
      <c r="AA168" s="178">
        <v>0</v>
      </c>
      <c r="AB168" s="178">
        <v>0</v>
      </c>
      <c r="AC168" s="178">
        <v>0</v>
      </c>
      <c r="AD168" s="178">
        <v>0</v>
      </c>
      <c r="AE168" s="178">
        <v>0</v>
      </c>
      <c r="AF168" s="178">
        <v>0</v>
      </c>
      <c r="AG168" s="178">
        <v>0</v>
      </c>
      <c r="AH168" s="178">
        <v>0</v>
      </c>
      <c r="AI168" s="177">
        <v>0</v>
      </c>
      <c r="AJ168" s="178">
        <v>0</v>
      </c>
      <c r="AK168" s="178">
        <v>0</v>
      </c>
      <c r="AL168" s="178">
        <v>0</v>
      </c>
      <c r="AM168" s="178">
        <v>0</v>
      </c>
      <c r="AN168" s="178">
        <v>0</v>
      </c>
      <c r="AO168" s="178">
        <v>0</v>
      </c>
      <c r="AP168" s="178">
        <v>0</v>
      </c>
      <c r="AQ168" s="178">
        <v>0</v>
      </c>
      <c r="AR168" s="178">
        <v>0</v>
      </c>
      <c r="AS168" s="178">
        <v>0</v>
      </c>
      <c r="AT168" s="178">
        <v>0</v>
      </c>
      <c r="AU168" s="177">
        <v>0</v>
      </c>
      <c r="AV168" s="177">
        <f t="shared" si="6"/>
        <v>40161.77</v>
      </c>
      <c r="AW168" s="149"/>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190"/>
      <c r="DM168" s="190"/>
    </row>
    <row r="169" spans="1:117" s="151" customFormat="1" ht="12.75" hidden="1" outlineLevel="1">
      <c r="A169" s="149" t="s">
        <v>3746</v>
      </c>
      <c r="B169" s="150"/>
      <c r="C169" s="150" t="s">
        <v>3747</v>
      </c>
      <c r="D169" s="150" t="s">
        <v>3748</v>
      </c>
      <c r="E169" s="177">
        <v>12462</v>
      </c>
      <c r="F169" s="177">
        <v>0</v>
      </c>
      <c r="G169" s="177"/>
      <c r="H169" s="178">
        <v>0</v>
      </c>
      <c r="I169" s="178">
        <v>0</v>
      </c>
      <c r="J169" s="178">
        <v>0</v>
      </c>
      <c r="K169" s="178">
        <v>0</v>
      </c>
      <c r="L169" s="178">
        <v>0</v>
      </c>
      <c r="M169" s="178">
        <v>0</v>
      </c>
      <c r="N169" s="178">
        <v>0</v>
      </c>
      <c r="O169" s="178">
        <v>0</v>
      </c>
      <c r="P169" s="178">
        <v>0</v>
      </c>
      <c r="Q169" s="178">
        <v>0</v>
      </c>
      <c r="R169" s="178">
        <v>0</v>
      </c>
      <c r="S169" s="178">
        <v>0</v>
      </c>
      <c r="T169" s="178">
        <v>0</v>
      </c>
      <c r="U169" s="178">
        <v>0</v>
      </c>
      <c r="V169" s="178">
        <v>0</v>
      </c>
      <c r="W169" s="178">
        <v>0</v>
      </c>
      <c r="X169" s="178">
        <v>0</v>
      </c>
      <c r="Y169" s="178">
        <v>0</v>
      </c>
      <c r="Z169" s="178">
        <v>0</v>
      </c>
      <c r="AA169" s="178">
        <v>0</v>
      </c>
      <c r="AB169" s="178">
        <v>0</v>
      </c>
      <c r="AC169" s="178">
        <v>0</v>
      </c>
      <c r="AD169" s="178">
        <v>0</v>
      </c>
      <c r="AE169" s="178">
        <v>0</v>
      </c>
      <c r="AF169" s="178">
        <v>0</v>
      </c>
      <c r="AG169" s="178">
        <v>0</v>
      </c>
      <c r="AH169" s="178">
        <v>0</v>
      </c>
      <c r="AI169" s="177">
        <v>0</v>
      </c>
      <c r="AJ169" s="178">
        <v>0</v>
      </c>
      <c r="AK169" s="178">
        <v>0</v>
      </c>
      <c r="AL169" s="178">
        <v>0</v>
      </c>
      <c r="AM169" s="178">
        <v>0</v>
      </c>
      <c r="AN169" s="178">
        <v>0</v>
      </c>
      <c r="AO169" s="178">
        <v>0</v>
      </c>
      <c r="AP169" s="178">
        <v>0</v>
      </c>
      <c r="AQ169" s="178">
        <v>0</v>
      </c>
      <c r="AR169" s="178">
        <v>0</v>
      </c>
      <c r="AS169" s="178">
        <v>0</v>
      </c>
      <c r="AT169" s="178">
        <v>0</v>
      </c>
      <c r="AU169" s="177">
        <v>0</v>
      </c>
      <c r="AV169" s="177">
        <f t="shared" si="6"/>
        <v>12462</v>
      </c>
      <c r="AW169" s="149"/>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190"/>
      <c r="DM169" s="190"/>
    </row>
    <row r="170" spans="1:117" s="151" customFormat="1" ht="12.75" hidden="1" outlineLevel="1">
      <c r="A170" s="149" t="s">
        <v>3749</v>
      </c>
      <c r="B170" s="150"/>
      <c r="C170" s="150" t="s">
        <v>3750</v>
      </c>
      <c r="D170" s="150" t="s">
        <v>3751</v>
      </c>
      <c r="E170" s="177">
        <v>3812.05</v>
      </c>
      <c r="F170" s="177">
        <v>0</v>
      </c>
      <c r="G170" s="177"/>
      <c r="H170" s="178">
        <v>0</v>
      </c>
      <c r="I170" s="178">
        <v>0</v>
      </c>
      <c r="J170" s="178">
        <v>0</v>
      </c>
      <c r="K170" s="178">
        <v>0</v>
      </c>
      <c r="L170" s="178">
        <v>0</v>
      </c>
      <c r="M170" s="178">
        <v>0</v>
      </c>
      <c r="N170" s="178">
        <v>0</v>
      </c>
      <c r="O170" s="178">
        <v>0</v>
      </c>
      <c r="P170" s="178">
        <v>0</v>
      </c>
      <c r="Q170" s="178">
        <v>0</v>
      </c>
      <c r="R170" s="178">
        <v>0</v>
      </c>
      <c r="S170" s="178">
        <v>0</v>
      </c>
      <c r="T170" s="178">
        <v>0</v>
      </c>
      <c r="U170" s="178">
        <v>0</v>
      </c>
      <c r="V170" s="178">
        <v>0</v>
      </c>
      <c r="W170" s="178">
        <v>0</v>
      </c>
      <c r="X170" s="178">
        <v>0</v>
      </c>
      <c r="Y170" s="178">
        <v>0</v>
      </c>
      <c r="Z170" s="178">
        <v>0</v>
      </c>
      <c r="AA170" s="178">
        <v>0</v>
      </c>
      <c r="AB170" s="178">
        <v>0</v>
      </c>
      <c r="AC170" s="178">
        <v>0</v>
      </c>
      <c r="AD170" s="178">
        <v>0</v>
      </c>
      <c r="AE170" s="178">
        <v>0</v>
      </c>
      <c r="AF170" s="178">
        <v>0</v>
      </c>
      <c r="AG170" s="178">
        <v>0</v>
      </c>
      <c r="AH170" s="178">
        <v>0</v>
      </c>
      <c r="AI170" s="177">
        <v>0</v>
      </c>
      <c r="AJ170" s="178">
        <v>0</v>
      </c>
      <c r="AK170" s="178">
        <v>0</v>
      </c>
      <c r="AL170" s="178">
        <v>0</v>
      </c>
      <c r="AM170" s="178">
        <v>0</v>
      </c>
      <c r="AN170" s="178">
        <v>0</v>
      </c>
      <c r="AO170" s="178">
        <v>0</v>
      </c>
      <c r="AP170" s="178">
        <v>0</v>
      </c>
      <c r="AQ170" s="178">
        <v>0</v>
      </c>
      <c r="AR170" s="178">
        <v>0</v>
      </c>
      <c r="AS170" s="178">
        <v>0</v>
      </c>
      <c r="AT170" s="178">
        <v>0</v>
      </c>
      <c r="AU170" s="177">
        <v>0</v>
      </c>
      <c r="AV170" s="177">
        <f t="shared" si="6"/>
        <v>3812.05</v>
      </c>
      <c r="AW170" s="149"/>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190"/>
      <c r="DM170" s="190"/>
    </row>
    <row r="171" spans="1:117" s="151" customFormat="1" ht="12.75" hidden="1" outlineLevel="1">
      <c r="A171" s="149" t="s">
        <v>3752</v>
      </c>
      <c r="B171" s="150"/>
      <c r="C171" s="150" t="s">
        <v>3753</v>
      </c>
      <c r="D171" s="150" t="s">
        <v>3754</v>
      </c>
      <c r="E171" s="177">
        <v>4437.78</v>
      </c>
      <c r="F171" s="177">
        <v>0</v>
      </c>
      <c r="G171" s="177"/>
      <c r="H171" s="178">
        <v>0</v>
      </c>
      <c r="I171" s="178">
        <v>0</v>
      </c>
      <c r="J171" s="178">
        <v>0</v>
      </c>
      <c r="K171" s="178">
        <v>0</v>
      </c>
      <c r="L171" s="178">
        <v>0</v>
      </c>
      <c r="M171" s="178">
        <v>0</v>
      </c>
      <c r="N171" s="178">
        <v>0</v>
      </c>
      <c r="O171" s="178">
        <v>0</v>
      </c>
      <c r="P171" s="178">
        <v>0</v>
      </c>
      <c r="Q171" s="178">
        <v>0</v>
      </c>
      <c r="R171" s="178">
        <v>0</v>
      </c>
      <c r="S171" s="178">
        <v>0</v>
      </c>
      <c r="T171" s="178">
        <v>0</v>
      </c>
      <c r="U171" s="178">
        <v>0</v>
      </c>
      <c r="V171" s="178">
        <v>0</v>
      </c>
      <c r="W171" s="178">
        <v>0</v>
      </c>
      <c r="X171" s="178">
        <v>0</v>
      </c>
      <c r="Y171" s="178">
        <v>0</v>
      </c>
      <c r="Z171" s="178">
        <v>0</v>
      </c>
      <c r="AA171" s="178">
        <v>0</v>
      </c>
      <c r="AB171" s="178">
        <v>0</v>
      </c>
      <c r="AC171" s="178">
        <v>0</v>
      </c>
      <c r="AD171" s="178">
        <v>0</v>
      </c>
      <c r="AE171" s="178">
        <v>0</v>
      </c>
      <c r="AF171" s="178">
        <v>0</v>
      </c>
      <c r="AG171" s="178">
        <v>0</v>
      </c>
      <c r="AH171" s="178">
        <v>0</v>
      </c>
      <c r="AI171" s="177">
        <v>0</v>
      </c>
      <c r="AJ171" s="178">
        <v>0</v>
      </c>
      <c r="AK171" s="178">
        <v>0</v>
      </c>
      <c r="AL171" s="178">
        <v>0</v>
      </c>
      <c r="AM171" s="178">
        <v>0</v>
      </c>
      <c r="AN171" s="178">
        <v>0</v>
      </c>
      <c r="AO171" s="178">
        <v>0</v>
      </c>
      <c r="AP171" s="178">
        <v>0</v>
      </c>
      <c r="AQ171" s="178">
        <v>0</v>
      </c>
      <c r="AR171" s="178">
        <v>0</v>
      </c>
      <c r="AS171" s="178">
        <v>0</v>
      </c>
      <c r="AT171" s="178">
        <v>0</v>
      </c>
      <c r="AU171" s="177">
        <v>0</v>
      </c>
      <c r="AV171" s="177">
        <f t="shared" si="6"/>
        <v>4437.78</v>
      </c>
      <c r="AW171" s="149"/>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190"/>
      <c r="DM171" s="190"/>
    </row>
    <row r="172" spans="1:117" s="151" customFormat="1" ht="12.75" hidden="1" outlineLevel="1">
      <c r="A172" s="149" t="s">
        <v>3755</v>
      </c>
      <c r="B172" s="150"/>
      <c r="C172" s="150" t="s">
        <v>3756</v>
      </c>
      <c r="D172" s="150" t="s">
        <v>3757</v>
      </c>
      <c r="E172" s="177">
        <v>38400.53</v>
      </c>
      <c r="F172" s="177">
        <v>0</v>
      </c>
      <c r="G172" s="177"/>
      <c r="H172" s="178">
        <v>0</v>
      </c>
      <c r="I172" s="178">
        <v>0</v>
      </c>
      <c r="J172" s="178">
        <v>0</v>
      </c>
      <c r="K172" s="178">
        <v>0</v>
      </c>
      <c r="L172" s="178">
        <v>0</v>
      </c>
      <c r="M172" s="178">
        <v>0</v>
      </c>
      <c r="N172" s="178">
        <v>0</v>
      </c>
      <c r="O172" s="178">
        <v>0</v>
      </c>
      <c r="P172" s="178">
        <v>0</v>
      </c>
      <c r="Q172" s="178">
        <v>0</v>
      </c>
      <c r="R172" s="178">
        <v>0</v>
      </c>
      <c r="S172" s="178">
        <v>0</v>
      </c>
      <c r="T172" s="178">
        <v>0</v>
      </c>
      <c r="U172" s="178">
        <v>0</v>
      </c>
      <c r="V172" s="178">
        <v>0</v>
      </c>
      <c r="W172" s="178">
        <v>0</v>
      </c>
      <c r="X172" s="178">
        <v>0</v>
      </c>
      <c r="Y172" s="178">
        <v>0</v>
      </c>
      <c r="Z172" s="178">
        <v>0</v>
      </c>
      <c r="AA172" s="178">
        <v>0</v>
      </c>
      <c r="AB172" s="178">
        <v>0</v>
      </c>
      <c r="AC172" s="178">
        <v>0</v>
      </c>
      <c r="AD172" s="178">
        <v>0</v>
      </c>
      <c r="AE172" s="178">
        <v>0</v>
      </c>
      <c r="AF172" s="178">
        <v>0</v>
      </c>
      <c r="AG172" s="178">
        <v>0</v>
      </c>
      <c r="AH172" s="178">
        <v>0</v>
      </c>
      <c r="AI172" s="177">
        <v>0</v>
      </c>
      <c r="AJ172" s="178">
        <v>0</v>
      </c>
      <c r="AK172" s="178">
        <v>0</v>
      </c>
      <c r="AL172" s="178">
        <v>0</v>
      </c>
      <c r="AM172" s="178">
        <v>0</v>
      </c>
      <c r="AN172" s="178">
        <v>0</v>
      </c>
      <c r="AO172" s="178">
        <v>0</v>
      </c>
      <c r="AP172" s="178">
        <v>0</v>
      </c>
      <c r="AQ172" s="178">
        <v>0</v>
      </c>
      <c r="AR172" s="178">
        <v>0</v>
      </c>
      <c r="AS172" s="178">
        <v>0</v>
      </c>
      <c r="AT172" s="178">
        <v>0</v>
      </c>
      <c r="AU172" s="177">
        <v>0</v>
      </c>
      <c r="AV172" s="177">
        <f t="shared" si="6"/>
        <v>38400.53</v>
      </c>
      <c r="AW172" s="149"/>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190"/>
      <c r="DM172" s="190"/>
    </row>
    <row r="173" spans="1:117" s="151" customFormat="1" ht="12.75" hidden="1" outlineLevel="1">
      <c r="A173" s="149" t="s">
        <v>3758</v>
      </c>
      <c r="B173" s="150"/>
      <c r="C173" s="150" t="s">
        <v>3759</v>
      </c>
      <c r="D173" s="150" t="s">
        <v>3760</v>
      </c>
      <c r="E173" s="177">
        <v>1190.08</v>
      </c>
      <c r="F173" s="177">
        <v>0</v>
      </c>
      <c r="G173" s="177"/>
      <c r="H173" s="178">
        <v>0</v>
      </c>
      <c r="I173" s="178">
        <v>0</v>
      </c>
      <c r="J173" s="178">
        <v>0</v>
      </c>
      <c r="K173" s="178">
        <v>0</v>
      </c>
      <c r="L173" s="178">
        <v>0</v>
      </c>
      <c r="M173" s="178">
        <v>0</v>
      </c>
      <c r="N173" s="178">
        <v>0</v>
      </c>
      <c r="O173" s="178">
        <v>0</v>
      </c>
      <c r="P173" s="178">
        <v>0</v>
      </c>
      <c r="Q173" s="178">
        <v>0</v>
      </c>
      <c r="R173" s="178">
        <v>0</v>
      </c>
      <c r="S173" s="178">
        <v>0</v>
      </c>
      <c r="T173" s="178">
        <v>0</v>
      </c>
      <c r="U173" s="178">
        <v>0</v>
      </c>
      <c r="V173" s="178">
        <v>0</v>
      </c>
      <c r="W173" s="178">
        <v>0</v>
      </c>
      <c r="X173" s="178">
        <v>0</v>
      </c>
      <c r="Y173" s="178">
        <v>0</v>
      </c>
      <c r="Z173" s="178">
        <v>0</v>
      </c>
      <c r="AA173" s="178">
        <v>0</v>
      </c>
      <c r="AB173" s="178">
        <v>0</v>
      </c>
      <c r="AC173" s="178">
        <v>0</v>
      </c>
      <c r="AD173" s="178">
        <v>0</v>
      </c>
      <c r="AE173" s="178">
        <v>0</v>
      </c>
      <c r="AF173" s="178">
        <v>0</v>
      </c>
      <c r="AG173" s="178">
        <v>0</v>
      </c>
      <c r="AH173" s="178">
        <v>0</v>
      </c>
      <c r="AI173" s="177">
        <v>0</v>
      </c>
      <c r="AJ173" s="178">
        <v>0</v>
      </c>
      <c r="AK173" s="178">
        <v>0</v>
      </c>
      <c r="AL173" s="178">
        <v>0</v>
      </c>
      <c r="AM173" s="178">
        <v>0</v>
      </c>
      <c r="AN173" s="178">
        <v>0</v>
      </c>
      <c r="AO173" s="178">
        <v>0</v>
      </c>
      <c r="AP173" s="178">
        <v>0</v>
      </c>
      <c r="AQ173" s="178">
        <v>0</v>
      </c>
      <c r="AR173" s="178">
        <v>0</v>
      </c>
      <c r="AS173" s="178">
        <v>0</v>
      </c>
      <c r="AT173" s="178">
        <v>0</v>
      </c>
      <c r="AU173" s="177">
        <v>0</v>
      </c>
      <c r="AV173" s="177">
        <f t="shared" si="6"/>
        <v>1190.08</v>
      </c>
      <c r="AW173" s="149"/>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row>
    <row r="174" spans="1:117" s="151" customFormat="1" ht="12.75" hidden="1" outlineLevel="1">
      <c r="A174" s="149" t="s">
        <v>3761</v>
      </c>
      <c r="B174" s="150"/>
      <c r="C174" s="150" t="s">
        <v>3762</v>
      </c>
      <c r="D174" s="150" t="s">
        <v>3763</v>
      </c>
      <c r="E174" s="177">
        <v>242.5</v>
      </c>
      <c r="F174" s="177">
        <v>0</v>
      </c>
      <c r="G174" s="177"/>
      <c r="H174" s="178">
        <v>0</v>
      </c>
      <c r="I174" s="178">
        <v>0</v>
      </c>
      <c r="J174" s="178">
        <v>0</v>
      </c>
      <c r="K174" s="178">
        <v>0</v>
      </c>
      <c r="L174" s="178">
        <v>0</v>
      </c>
      <c r="M174" s="178">
        <v>0</v>
      </c>
      <c r="N174" s="178">
        <v>0</v>
      </c>
      <c r="O174" s="178">
        <v>0</v>
      </c>
      <c r="P174" s="178">
        <v>0</v>
      </c>
      <c r="Q174" s="178">
        <v>0</v>
      </c>
      <c r="R174" s="178">
        <v>0</v>
      </c>
      <c r="S174" s="178">
        <v>0</v>
      </c>
      <c r="T174" s="178">
        <v>0</v>
      </c>
      <c r="U174" s="178">
        <v>0</v>
      </c>
      <c r="V174" s="178">
        <v>0</v>
      </c>
      <c r="W174" s="178">
        <v>0</v>
      </c>
      <c r="X174" s="178">
        <v>0</v>
      </c>
      <c r="Y174" s="178">
        <v>0</v>
      </c>
      <c r="Z174" s="178">
        <v>0</v>
      </c>
      <c r="AA174" s="178">
        <v>0</v>
      </c>
      <c r="AB174" s="178">
        <v>0</v>
      </c>
      <c r="AC174" s="178">
        <v>0</v>
      </c>
      <c r="AD174" s="178">
        <v>0</v>
      </c>
      <c r="AE174" s="178">
        <v>0</v>
      </c>
      <c r="AF174" s="178">
        <v>0</v>
      </c>
      <c r="AG174" s="178">
        <v>0</v>
      </c>
      <c r="AH174" s="178">
        <v>0</v>
      </c>
      <c r="AI174" s="177">
        <v>0</v>
      </c>
      <c r="AJ174" s="178">
        <v>0</v>
      </c>
      <c r="AK174" s="178">
        <v>0</v>
      </c>
      <c r="AL174" s="178">
        <v>0</v>
      </c>
      <c r="AM174" s="178">
        <v>0</v>
      </c>
      <c r="AN174" s="178">
        <v>0</v>
      </c>
      <c r="AO174" s="178">
        <v>0</v>
      </c>
      <c r="AP174" s="178">
        <v>0</v>
      </c>
      <c r="AQ174" s="178">
        <v>0</v>
      </c>
      <c r="AR174" s="178">
        <v>0</v>
      </c>
      <c r="AS174" s="178">
        <v>0</v>
      </c>
      <c r="AT174" s="178">
        <v>0</v>
      </c>
      <c r="AU174" s="177">
        <v>0</v>
      </c>
      <c r="AV174" s="177">
        <f t="shared" si="6"/>
        <v>242.5</v>
      </c>
      <c r="AW174" s="149"/>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row>
    <row r="175" spans="1:117" s="151" customFormat="1" ht="12.75" hidden="1" outlineLevel="1">
      <c r="A175" s="149" t="s">
        <v>2923</v>
      </c>
      <c r="B175" s="150"/>
      <c r="C175" s="150" t="s">
        <v>2924</v>
      </c>
      <c r="D175" s="150" t="s">
        <v>2925</v>
      </c>
      <c r="E175" s="177">
        <v>67010.91</v>
      </c>
      <c r="F175" s="177">
        <v>0</v>
      </c>
      <c r="G175" s="177"/>
      <c r="H175" s="178">
        <v>0</v>
      </c>
      <c r="I175" s="178">
        <v>0</v>
      </c>
      <c r="J175" s="178">
        <v>0</v>
      </c>
      <c r="K175" s="178">
        <v>0</v>
      </c>
      <c r="L175" s="178">
        <v>0</v>
      </c>
      <c r="M175" s="178">
        <v>0</v>
      </c>
      <c r="N175" s="178">
        <v>0</v>
      </c>
      <c r="O175" s="178">
        <v>0</v>
      </c>
      <c r="P175" s="178">
        <v>0</v>
      </c>
      <c r="Q175" s="178">
        <v>0</v>
      </c>
      <c r="R175" s="178">
        <v>0</v>
      </c>
      <c r="S175" s="178">
        <v>0</v>
      </c>
      <c r="T175" s="178">
        <v>0</v>
      </c>
      <c r="U175" s="178">
        <v>0</v>
      </c>
      <c r="V175" s="178">
        <v>0</v>
      </c>
      <c r="W175" s="178">
        <v>0</v>
      </c>
      <c r="X175" s="178">
        <v>0</v>
      </c>
      <c r="Y175" s="178">
        <v>0</v>
      </c>
      <c r="Z175" s="178">
        <v>0</v>
      </c>
      <c r="AA175" s="178">
        <v>0</v>
      </c>
      <c r="AB175" s="178">
        <v>0</v>
      </c>
      <c r="AC175" s="178">
        <v>0</v>
      </c>
      <c r="AD175" s="178">
        <v>0</v>
      </c>
      <c r="AE175" s="178">
        <v>0</v>
      </c>
      <c r="AF175" s="178">
        <v>0</v>
      </c>
      <c r="AG175" s="178">
        <v>0</v>
      </c>
      <c r="AH175" s="178">
        <v>0</v>
      </c>
      <c r="AI175" s="177">
        <v>0</v>
      </c>
      <c r="AJ175" s="178">
        <v>0</v>
      </c>
      <c r="AK175" s="178">
        <v>0</v>
      </c>
      <c r="AL175" s="178">
        <v>0</v>
      </c>
      <c r="AM175" s="178">
        <v>0</v>
      </c>
      <c r="AN175" s="178">
        <v>0</v>
      </c>
      <c r="AO175" s="178">
        <v>0</v>
      </c>
      <c r="AP175" s="178">
        <v>0</v>
      </c>
      <c r="AQ175" s="178">
        <v>0</v>
      </c>
      <c r="AR175" s="178">
        <v>0</v>
      </c>
      <c r="AS175" s="178">
        <v>0</v>
      </c>
      <c r="AT175" s="178">
        <v>0</v>
      </c>
      <c r="AU175" s="177">
        <v>0</v>
      </c>
      <c r="AV175" s="177">
        <f t="shared" si="6"/>
        <v>67010.91</v>
      </c>
      <c r="AW175" s="149"/>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row>
    <row r="176" spans="1:117" s="151" customFormat="1" ht="12.75" hidden="1" outlineLevel="1">
      <c r="A176" s="149" t="s">
        <v>3764</v>
      </c>
      <c r="B176" s="150"/>
      <c r="C176" s="150" t="s">
        <v>3765</v>
      </c>
      <c r="D176" s="150" t="s">
        <v>3766</v>
      </c>
      <c r="E176" s="177">
        <v>45222265.99</v>
      </c>
      <c r="F176" s="177">
        <v>0</v>
      </c>
      <c r="G176" s="177"/>
      <c r="H176" s="178">
        <v>0</v>
      </c>
      <c r="I176" s="178">
        <v>0</v>
      </c>
      <c r="J176" s="178">
        <v>0</v>
      </c>
      <c r="K176" s="178">
        <v>0</v>
      </c>
      <c r="L176" s="178">
        <v>0</v>
      </c>
      <c r="M176" s="178">
        <v>0</v>
      </c>
      <c r="N176" s="178">
        <v>0</v>
      </c>
      <c r="O176" s="178">
        <v>0</v>
      </c>
      <c r="P176" s="178">
        <v>0</v>
      </c>
      <c r="Q176" s="178">
        <v>0</v>
      </c>
      <c r="R176" s="178">
        <v>0</v>
      </c>
      <c r="S176" s="178">
        <v>0</v>
      </c>
      <c r="T176" s="178">
        <v>0</v>
      </c>
      <c r="U176" s="178">
        <v>0</v>
      </c>
      <c r="V176" s="178">
        <v>0</v>
      </c>
      <c r="W176" s="178">
        <v>0</v>
      </c>
      <c r="X176" s="178">
        <v>0</v>
      </c>
      <c r="Y176" s="178">
        <v>0</v>
      </c>
      <c r="Z176" s="178">
        <v>0</v>
      </c>
      <c r="AA176" s="178">
        <v>0</v>
      </c>
      <c r="AB176" s="178">
        <v>0</v>
      </c>
      <c r="AC176" s="178">
        <v>0</v>
      </c>
      <c r="AD176" s="178">
        <v>0</v>
      </c>
      <c r="AE176" s="178">
        <v>0</v>
      </c>
      <c r="AF176" s="178">
        <v>0</v>
      </c>
      <c r="AG176" s="178">
        <v>0</v>
      </c>
      <c r="AH176" s="178">
        <v>0</v>
      </c>
      <c r="AI176" s="177">
        <v>0</v>
      </c>
      <c r="AJ176" s="178">
        <v>0</v>
      </c>
      <c r="AK176" s="178">
        <v>0</v>
      </c>
      <c r="AL176" s="178">
        <v>0</v>
      </c>
      <c r="AM176" s="178">
        <v>0</v>
      </c>
      <c r="AN176" s="178">
        <v>0</v>
      </c>
      <c r="AO176" s="178">
        <v>0</v>
      </c>
      <c r="AP176" s="178">
        <v>0</v>
      </c>
      <c r="AQ176" s="178">
        <v>0</v>
      </c>
      <c r="AR176" s="178">
        <v>0</v>
      </c>
      <c r="AS176" s="178">
        <v>0</v>
      </c>
      <c r="AT176" s="178">
        <v>0</v>
      </c>
      <c r="AU176" s="177">
        <v>0</v>
      </c>
      <c r="AV176" s="177">
        <f t="shared" si="6"/>
        <v>45222265.99</v>
      </c>
      <c r="AW176" s="149"/>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row>
    <row r="177" spans="1:117" s="151" customFormat="1" ht="12.75" hidden="1" outlineLevel="1">
      <c r="A177" s="149" t="s">
        <v>3767</v>
      </c>
      <c r="B177" s="150"/>
      <c r="C177" s="150" t="s">
        <v>3768</v>
      </c>
      <c r="D177" s="150" t="s">
        <v>3769</v>
      </c>
      <c r="E177" s="177">
        <v>-7279459.27</v>
      </c>
      <c r="F177" s="177">
        <v>0</v>
      </c>
      <c r="G177" s="177"/>
      <c r="H177" s="178">
        <v>0</v>
      </c>
      <c r="I177" s="178">
        <v>0</v>
      </c>
      <c r="J177" s="178">
        <v>0</v>
      </c>
      <c r="K177" s="178">
        <v>0</v>
      </c>
      <c r="L177" s="178">
        <v>0</v>
      </c>
      <c r="M177" s="178">
        <v>0</v>
      </c>
      <c r="N177" s="178">
        <v>0</v>
      </c>
      <c r="O177" s="178">
        <v>0</v>
      </c>
      <c r="P177" s="178">
        <v>0</v>
      </c>
      <c r="Q177" s="178">
        <v>0</v>
      </c>
      <c r="R177" s="178">
        <v>0</v>
      </c>
      <c r="S177" s="178">
        <v>0</v>
      </c>
      <c r="T177" s="178">
        <v>0</v>
      </c>
      <c r="U177" s="178">
        <v>0</v>
      </c>
      <c r="V177" s="178">
        <v>0</v>
      </c>
      <c r="W177" s="178">
        <v>0</v>
      </c>
      <c r="X177" s="178">
        <v>0</v>
      </c>
      <c r="Y177" s="178">
        <v>0</v>
      </c>
      <c r="Z177" s="178">
        <v>0</v>
      </c>
      <c r="AA177" s="178">
        <v>0</v>
      </c>
      <c r="AB177" s="178">
        <v>0</v>
      </c>
      <c r="AC177" s="178">
        <v>0</v>
      </c>
      <c r="AD177" s="178">
        <v>0</v>
      </c>
      <c r="AE177" s="178">
        <v>0</v>
      </c>
      <c r="AF177" s="178">
        <v>0</v>
      </c>
      <c r="AG177" s="178">
        <v>0</v>
      </c>
      <c r="AH177" s="178">
        <v>0</v>
      </c>
      <c r="AI177" s="177">
        <v>0</v>
      </c>
      <c r="AJ177" s="178">
        <v>0</v>
      </c>
      <c r="AK177" s="178">
        <v>0</v>
      </c>
      <c r="AL177" s="178">
        <v>0</v>
      </c>
      <c r="AM177" s="178">
        <v>0</v>
      </c>
      <c r="AN177" s="178">
        <v>0</v>
      </c>
      <c r="AO177" s="178">
        <v>0</v>
      </c>
      <c r="AP177" s="178">
        <v>0</v>
      </c>
      <c r="AQ177" s="178">
        <v>0</v>
      </c>
      <c r="AR177" s="178">
        <v>0</v>
      </c>
      <c r="AS177" s="178">
        <v>0</v>
      </c>
      <c r="AT177" s="178">
        <v>0</v>
      </c>
      <c r="AU177" s="177">
        <v>0</v>
      </c>
      <c r="AV177" s="177">
        <f t="shared" si="6"/>
        <v>-7279459.27</v>
      </c>
      <c r="AW177" s="149"/>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row>
    <row r="178" spans="1:117" s="151" customFormat="1" ht="12.75" hidden="1" outlineLevel="1">
      <c r="A178" s="149" t="s">
        <v>2938</v>
      </c>
      <c r="B178" s="150"/>
      <c r="C178" s="150" t="s">
        <v>2939</v>
      </c>
      <c r="D178" s="150" t="s">
        <v>2940</v>
      </c>
      <c r="E178" s="177">
        <v>-85497.48</v>
      </c>
      <c r="F178" s="177">
        <v>0</v>
      </c>
      <c r="G178" s="177"/>
      <c r="H178" s="178">
        <v>0</v>
      </c>
      <c r="I178" s="178">
        <v>0</v>
      </c>
      <c r="J178" s="178">
        <v>0</v>
      </c>
      <c r="K178" s="178">
        <v>0</v>
      </c>
      <c r="L178" s="178">
        <v>0</v>
      </c>
      <c r="M178" s="178">
        <v>0</v>
      </c>
      <c r="N178" s="178">
        <v>0</v>
      </c>
      <c r="O178" s="178">
        <v>0</v>
      </c>
      <c r="P178" s="178">
        <v>0</v>
      </c>
      <c r="Q178" s="178">
        <v>0</v>
      </c>
      <c r="R178" s="178">
        <v>0</v>
      </c>
      <c r="S178" s="178">
        <v>0</v>
      </c>
      <c r="T178" s="178">
        <v>0</v>
      </c>
      <c r="U178" s="178">
        <v>0</v>
      </c>
      <c r="V178" s="178">
        <v>0</v>
      </c>
      <c r="W178" s="178">
        <v>0</v>
      </c>
      <c r="X178" s="178">
        <v>0</v>
      </c>
      <c r="Y178" s="178">
        <v>0</v>
      </c>
      <c r="Z178" s="178">
        <v>0</v>
      </c>
      <c r="AA178" s="178">
        <v>0</v>
      </c>
      <c r="AB178" s="178">
        <v>0</v>
      </c>
      <c r="AC178" s="178">
        <v>0</v>
      </c>
      <c r="AD178" s="178">
        <v>0</v>
      </c>
      <c r="AE178" s="178">
        <v>0</v>
      </c>
      <c r="AF178" s="178">
        <v>0</v>
      </c>
      <c r="AG178" s="178">
        <v>0</v>
      </c>
      <c r="AH178" s="178">
        <v>0</v>
      </c>
      <c r="AI178" s="177">
        <v>0</v>
      </c>
      <c r="AJ178" s="178">
        <v>0</v>
      </c>
      <c r="AK178" s="178">
        <v>0</v>
      </c>
      <c r="AL178" s="178">
        <v>0</v>
      </c>
      <c r="AM178" s="178">
        <v>0</v>
      </c>
      <c r="AN178" s="178">
        <v>0</v>
      </c>
      <c r="AO178" s="178">
        <v>0</v>
      </c>
      <c r="AP178" s="178">
        <v>0</v>
      </c>
      <c r="AQ178" s="178">
        <v>0</v>
      </c>
      <c r="AR178" s="178">
        <v>0</v>
      </c>
      <c r="AS178" s="178">
        <v>0</v>
      </c>
      <c r="AT178" s="178">
        <v>0</v>
      </c>
      <c r="AU178" s="177">
        <v>0</v>
      </c>
      <c r="AV178" s="177">
        <f t="shared" si="6"/>
        <v>-85497.48</v>
      </c>
      <c r="AW178" s="149"/>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row>
    <row r="179" spans="1:117" s="151" customFormat="1" ht="12.75" hidden="1" outlineLevel="1">
      <c r="A179" s="149" t="s">
        <v>2950</v>
      </c>
      <c r="B179" s="150"/>
      <c r="C179" s="150" t="s">
        <v>2951</v>
      </c>
      <c r="D179" s="150" t="s">
        <v>2952</v>
      </c>
      <c r="E179" s="177">
        <v>674.8</v>
      </c>
      <c r="F179" s="177">
        <v>0</v>
      </c>
      <c r="G179" s="177"/>
      <c r="H179" s="178">
        <v>0</v>
      </c>
      <c r="I179" s="178">
        <v>0</v>
      </c>
      <c r="J179" s="178">
        <v>0</v>
      </c>
      <c r="K179" s="178">
        <v>0</v>
      </c>
      <c r="L179" s="178">
        <v>0</v>
      </c>
      <c r="M179" s="178">
        <v>0</v>
      </c>
      <c r="N179" s="178">
        <v>0</v>
      </c>
      <c r="O179" s="178">
        <v>0</v>
      </c>
      <c r="P179" s="178">
        <v>0</v>
      </c>
      <c r="Q179" s="178">
        <v>0</v>
      </c>
      <c r="R179" s="178">
        <v>0</v>
      </c>
      <c r="S179" s="178">
        <v>0</v>
      </c>
      <c r="T179" s="178">
        <v>0</v>
      </c>
      <c r="U179" s="178">
        <v>0</v>
      </c>
      <c r="V179" s="178">
        <v>0</v>
      </c>
      <c r="W179" s="178">
        <v>0</v>
      </c>
      <c r="X179" s="178">
        <v>0</v>
      </c>
      <c r="Y179" s="178">
        <v>0</v>
      </c>
      <c r="Z179" s="178">
        <v>0</v>
      </c>
      <c r="AA179" s="178">
        <v>0</v>
      </c>
      <c r="AB179" s="178">
        <v>0</v>
      </c>
      <c r="AC179" s="178">
        <v>0</v>
      </c>
      <c r="AD179" s="178">
        <v>0</v>
      </c>
      <c r="AE179" s="178">
        <v>0</v>
      </c>
      <c r="AF179" s="178">
        <v>0</v>
      </c>
      <c r="AG179" s="178">
        <v>0</v>
      </c>
      <c r="AH179" s="178">
        <v>0</v>
      </c>
      <c r="AI179" s="177">
        <v>0</v>
      </c>
      <c r="AJ179" s="178">
        <v>0</v>
      </c>
      <c r="AK179" s="178">
        <v>0</v>
      </c>
      <c r="AL179" s="178">
        <v>0</v>
      </c>
      <c r="AM179" s="178">
        <v>0</v>
      </c>
      <c r="AN179" s="178">
        <v>0</v>
      </c>
      <c r="AO179" s="178">
        <v>0</v>
      </c>
      <c r="AP179" s="178">
        <v>0</v>
      </c>
      <c r="AQ179" s="178">
        <v>0</v>
      </c>
      <c r="AR179" s="178">
        <v>0</v>
      </c>
      <c r="AS179" s="178">
        <v>0</v>
      </c>
      <c r="AT179" s="178">
        <v>0</v>
      </c>
      <c r="AU179" s="177">
        <v>0</v>
      </c>
      <c r="AV179" s="177">
        <f t="shared" si="6"/>
        <v>674.8</v>
      </c>
      <c r="AW179" s="149"/>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c r="DL179" s="190"/>
      <c r="DM179" s="190"/>
    </row>
    <row r="180" spans="1:117" s="146" customFormat="1" ht="12.75" customHeight="1" collapsed="1">
      <c r="A180" s="125" t="s">
        <v>2956</v>
      </c>
      <c r="B180" s="125"/>
      <c r="C180" s="124" t="s">
        <v>2957</v>
      </c>
      <c r="D180" s="126"/>
      <c r="E180" s="129">
        <v>68917804.08</v>
      </c>
      <c r="F180" s="129">
        <v>385264.87</v>
      </c>
      <c r="G180" s="129">
        <v>0</v>
      </c>
      <c r="H180" s="173">
        <v>26389.01</v>
      </c>
      <c r="I180" s="173">
        <v>0</v>
      </c>
      <c r="J180" s="173">
        <v>0</v>
      </c>
      <c r="K180" s="173">
        <v>0</v>
      </c>
      <c r="L180" s="173">
        <v>32792.61</v>
      </c>
      <c r="M180" s="173">
        <v>337680.16</v>
      </c>
      <c r="N180" s="173">
        <v>351555.82</v>
      </c>
      <c r="O180" s="173">
        <v>5874.92</v>
      </c>
      <c r="P180" s="173">
        <v>249567.93</v>
      </c>
      <c r="Q180" s="173">
        <v>4358.88</v>
      </c>
      <c r="R180" s="173">
        <v>843180.95</v>
      </c>
      <c r="S180" s="173">
        <v>0</v>
      </c>
      <c r="T180" s="173">
        <v>92936.65</v>
      </c>
      <c r="U180" s="173">
        <v>121760.55</v>
      </c>
      <c r="V180" s="173">
        <v>7170.69</v>
      </c>
      <c r="W180" s="173">
        <v>0</v>
      </c>
      <c r="X180" s="173">
        <v>0</v>
      </c>
      <c r="Y180" s="173">
        <v>58675</v>
      </c>
      <c r="Z180" s="173">
        <v>10</v>
      </c>
      <c r="AA180" s="173">
        <v>1381197.27</v>
      </c>
      <c r="AB180" s="173">
        <v>41629.46</v>
      </c>
      <c r="AC180" s="173">
        <v>1476.59</v>
      </c>
      <c r="AD180" s="173">
        <v>4315</v>
      </c>
      <c r="AE180" s="173">
        <v>472165.84</v>
      </c>
      <c r="AF180" s="173">
        <v>75</v>
      </c>
      <c r="AG180" s="173">
        <v>1239936.09</v>
      </c>
      <c r="AH180" s="173">
        <v>0</v>
      </c>
      <c r="AI180" s="129">
        <v>5272748.42</v>
      </c>
      <c r="AJ180" s="173">
        <v>0</v>
      </c>
      <c r="AK180" s="173">
        <v>0</v>
      </c>
      <c r="AL180" s="173">
        <v>0</v>
      </c>
      <c r="AM180" s="173">
        <v>0</v>
      </c>
      <c r="AN180" s="173">
        <v>0</v>
      </c>
      <c r="AO180" s="173">
        <v>0</v>
      </c>
      <c r="AP180" s="173">
        <v>414750.64</v>
      </c>
      <c r="AQ180" s="173">
        <v>54713</v>
      </c>
      <c r="AR180" s="173">
        <v>0</v>
      </c>
      <c r="AS180" s="173">
        <v>0</v>
      </c>
      <c r="AT180" s="173">
        <v>0</v>
      </c>
      <c r="AU180" s="129">
        <v>469463.64</v>
      </c>
      <c r="AV180" s="129">
        <f>E180+F180+G180+AI180+AU180</f>
        <v>75045281.01</v>
      </c>
      <c r="AW180" s="124"/>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87"/>
      <c r="DE180" s="187"/>
      <c r="DF180" s="187"/>
      <c r="DG180" s="187"/>
      <c r="DH180" s="187"/>
      <c r="DI180" s="187"/>
      <c r="DJ180" s="187"/>
      <c r="DK180" s="187"/>
      <c r="DL180" s="187"/>
      <c r="DM180" s="187"/>
    </row>
    <row r="181" spans="1:117" s="146" customFormat="1" ht="12.75" customHeight="1">
      <c r="A181" s="174" t="s">
        <v>759</v>
      </c>
      <c r="B181" s="131"/>
      <c r="C181" s="122" t="s">
        <v>2958</v>
      </c>
      <c r="D181" s="123"/>
      <c r="E181" s="134">
        <f aca="true" t="shared" si="7" ref="E181:AV181">+E88+E148+E103+E104+E105+E143+E145+E146+E147+E149+E150+E180</f>
        <v>391003422.7</v>
      </c>
      <c r="F181" s="134">
        <f t="shared" si="7"/>
        <v>25482021.35</v>
      </c>
      <c r="G181" s="134">
        <f t="shared" si="7"/>
        <v>640442374.3800001</v>
      </c>
      <c r="H181" s="175">
        <f t="shared" si="7"/>
        <v>26389.01</v>
      </c>
      <c r="I181" s="175">
        <f t="shared" si="7"/>
        <v>0</v>
      </c>
      <c r="J181" s="175">
        <f t="shared" si="7"/>
        <v>0</v>
      </c>
      <c r="K181" s="175">
        <f t="shared" si="7"/>
        <v>0</v>
      </c>
      <c r="L181" s="175">
        <f t="shared" si="7"/>
        <v>32792.61</v>
      </c>
      <c r="M181" s="175">
        <f t="shared" si="7"/>
        <v>337680.16</v>
      </c>
      <c r="N181" s="175">
        <f t="shared" si="7"/>
        <v>-79752.83999999997</v>
      </c>
      <c r="O181" s="175">
        <f t="shared" si="7"/>
        <v>5874.92</v>
      </c>
      <c r="P181" s="175">
        <f t="shared" si="7"/>
        <v>281526.67</v>
      </c>
      <c r="Q181" s="175">
        <f t="shared" si="7"/>
        <v>4358.88</v>
      </c>
      <c r="R181" s="175">
        <f t="shared" si="7"/>
        <v>843180.95</v>
      </c>
      <c r="S181" s="175">
        <f t="shared" si="7"/>
        <v>0</v>
      </c>
      <c r="T181" s="175">
        <f t="shared" si="7"/>
        <v>92936.65</v>
      </c>
      <c r="U181" s="175">
        <f t="shared" si="7"/>
        <v>121760.55</v>
      </c>
      <c r="V181" s="175">
        <f t="shared" si="7"/>
        <v>7170.69</v>
      </c>
      <c r="W181" s="175">
        <f t="shared" si="7"/>
        <v>0</v>
      </c>
      <c r="X181" s="175">
        <f t="shared" si="7"/>
        <v>0</v>
      </c>
      <c r="Y181" s="175">
        <f t="shared" si="7"/>
        <v>58675</v>
      </c>
      <c r="Z181" s="175">
        <f t="shared" si="7"/>
        <v>10</v>
      </c>
      <c r="AA181" s="175">
        <f t="shared" si="7"/>
        <v>1467948.29</v>
      </c>
      <c r="AB181" s="175">
        <f t="shared" si="7"/>
        <v>41629.46</v>
      </c>
      <c r="AC181" s="175">
        <f t="shared" si="7"/>
        <v>1476.59</v>
      </c>
      <c r="AD181" s="175">
        <f t="shared" si="7"/>
        <v>4315</v>
      </c>
      <c r="AE181" s="175">
        <f t="shared" si="7"/>
        <v>472165.84</v>
      </c>
      <c r="AF181" s="175">
        <f t="shared" si="7"/>
        <v>75</v>
      </c>
      <c r="AG181" s="175">
        <f t="shared" si="7"/>
        <v>1893262.9900000002</v>
      </c>
      <c r="AH181" s="175">
        <f t="shared" si="7"/>
        <v>2724.5</v>
      </c>
      <c r="AI181" s="134">
        <f t="shared" si="7"/>
        <v>5616200.92</v>
      </c>
      <c r="AJ181" s="175">
        <f t="shared" si="7"/>
        <v>0</v>
      </c>
      <c r="AK181" s="175">
        <f t="shared" si="7"/>
        <v>0</v>
      </c>
      <c r="AL181" s="175">
        <f t="shared" si="7"/>
        <v>0</v>
      </c>
      <c r="AM181" s="175">
        <f t="shared" si="7"/>
        <v>0</v>
      </c>
      <c r="AN181" s="175">
        <f t="shared" si="7"/>
        <v>0</v>
      </c>
      <c r="AO181" s="175">
        <f t="shared" si="7"/>
        <v>0</v>
      </c>
      <c r="AP181" s="175">
        <f t="shared" si="7"/>
        <v>414750.64</v>
      </c>
      <c r="AQ181" s="175">
        <f t="shared" si="7"/>
        <v>54713</v>
      </c>
      <c r="AR181" s="175">
        <f t="shared" si="7"/>
        <v>0</v>
      </c>
      <c r="AS181" s="175">
        <f t="shared" si="7"/>
        <v>0</v>
      </c>
      <c r="AT181" s="175">
        <f t="shared" si="7"/>
        <v>0</v>
      </c>
      <c r="AU181" s="134">
        <f t="shared" si="7"/>
        <v>469463.64</v>
      </c>
      <c r="AV181" s="134">
        <f t="shared" si="7"/>
        <v>1063013482.99</v>
      </c>
      <c r="AW181" s="171"/>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87"/>
      <c r="DE181" s="187"/>
      <c r="DF181" s="187"/>
      <c r="DG181" s="187"/>
      <c r="DH181" s="187"/>
      <c r="DI181" s="187"/>
      <c r="DJ181" s="187"/>
      <c r="DK181" s="187"/>
      <c r="DL181" s="187"/>
      <c r="DM181" s="187"/>
    </row>
    <row r="182" spans="1:117" s="146" customFormat="1" ht="12.75" customHeight="1">
      <c r="A182" s="125"/>
      <c r="B182" s="125"/>
      <c r="C182" s="124"/>
      <c r="D182" s="126"/>
      <c r="E182" s="129"/>
      <c r="F182" s="129"/>
      <c r="G182" s="129"/>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29"/>
      <c r="AJ182" s="173"/>
      <c r="AK182" s="173"/>
      <c r="AL182" s="173"/>
      <c r="AM182" s="173"/>
      <c r="AN182" s="173"/>
      <c r="AO182" s="173"/>
      <c r="AP182" s="173"/>
      <c r="AQ182" s="173"/>
      <c r="AR182" s="173"/>
      <c r="AS182" s="173"/>
      <c r="AT182" s="173"/>
      <c r="AU182" s="129"/>
      <c r="AV182" s="129"/>
      <c r="AW182" s="124"/>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87"/>
      <c r="DE182" s="187"/>
      <c r="DF182" s="187"/>
      <c r="DG182" s="187"/>
      <c r="DH182" s="187"/>
      <c r="DI182" s="187"/>
      <c r="DJ182" s="187"/>
      <c r="DK182" s="187"/>
      <c r="DL182" s="187"/>
      <c r="DM182" s="187"/>
    </row>
    <row r="183" spans="1:117" s="146" customFormat="1" ht="12.75" customHeight="1">
      <c r="A183" s="170"/>
      <c r="B183" s="131" t="s">
        <v>2959</v>
      </c>
      <c r="C183" s="132"/>
      <c r="D183" s="133"/>
      <c r="E183" s="129"/>
      <c r="F183" s="129"/>
      <c r="G183" s="12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29"/>
      <c r="AJ183" s="179"/>
      <c r="AK183" s="179"/>
      <c r="AL183" s="179"/>
      <c r="AM183" s="179"/>
      <c r="AN183" s="179"/>
      <c r="AO183" s="179"/>
      <c r="AP183" s="179"/>
      <c r="AQ183" s="179"/>
      <c r="AR183" s="179"/>
      <c r="AS183" s="179"/>
      <c r="AT183" s="179"/>
      <c r="AU183" s="129"/>
      <c r="AV183" s="129"/>
      <c r="AW183" s="171"/>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87"/>
      <c r="DE183" s="187"/>
      <c r="DF183" s="187"/>
      <c r="DG183" s="187"/>
      <c r="DH183" s="187"/>
      <c r="DI183" s="187"/>
      <c r="DJ183" s="187"/>
      <c r="DK183" s="187"/>
      <c r="DL183" s="187"/>
      <c r="DM183" s="187"/>
    </row>
    <row r="184" spans="1:117" s="151" customFormat="1" ht="12.75" hidden="1" outlineLevel="1">
      <c r="A184" s="149" t="s">
        <v>2960</v>
      </c>
      <c r="B184" s="150"/>
      <c r="C184" s="150" t="s">
        <v>2961</v>
      </c>
      <c r="D184" s="150" t="s">
        <v>2962</v>
      </c>
      <c r="E184" s="177">
        <v>4400</v>
      </c>
      <c r="F184" s="177">
        <v>0</v>
      </c>
      <c r="G184" s="177"/>
      <c r="H184" s="178">
        <v>0</v>
      </c>
      <c r="I184" s="178">
        <v>0</v>
      </c>
      <c r="J184" s="178">
        <v>0</v>
      </c>
      <c r="K184" s="178">
        <v>0</v>
      </c>
      <c r="L184" s="178">
        <v>0</v>
      </c>
      <c r="M184" s="178">
        <v>0</v>
      </c>
      <c r="N184" s="178">
        <v>0</v>
      </c>
      <c r="O184" s="178">
        <v>0</v>
      </c>
      <c r="P184" s="178">
        <v>0</v>
      </c>
      <c r="Q184" s="178">
        <v>0</v>
      </c>
      <c r="R184" s="178">
        <v>0</v>
      </c>
      <c r="S184" s="178">
        <v>0</v>
      </c>
      <c r="T184" s="178">
        <v>0</v>
      </c>
      <c r="U184" s="178">
        <v>0</v>
      </c>
      <c r="V184" s="178">
        <v>0</v>
      </c>
      <c r="W184" s="178">
        <v>0</v>
      </c>
      <c r="X184" s="178">
        <v>0</v>
      </c>
      <c r="Y184" s="178">
        <v>0</v>
      </c>
      <c r="Z184" s="178">
        <v>0</v>
      </c>
      <c r="AA184" s="178">
        <v>0</v>
      </c>
      <c r="AB184" s="178">
        <v>0</v>
      </c>
      <c r="AC184" s="178">
        <v>0</v>
      </c>
      <c r="AD184" s="178">
        <v>0</v>
      </c>
      <c r="AE184" s="178">
        <v>0</v>
      </c>
      <c r="AF184" s="178">
        <v>0</v>
      </c>
      <c r="AG184" s="178">
        <v>0</v>
      </c>
      <c r="AH184" s="178">
        <v>0</v>
      </c>
      <c r="AI184" s="177">
        <v>0</v>
      </c>
      <c r="AJ184" s="178">
        <v>0</v>
      </c>
      <c r="AK184" s="178">
        <v>0</v>
      </c>
      <c r="AL184" s="178">
        <v>0</v>
      </c>
      <c r="AM184" s="178">
        <v>0</v>
      </c>
      <c r="AN184" s="178">
        <v>0</v>
      </c>
      <c r="AO184" s="178">
        <v>0</v>
      </c>
      <c r="AP184" s="178">
        <v>0</v>
      </c>
      <c r="AQ184" s="178">
        <v>0</v>
      </c>
      <c r="AR184" s="178">
        <v>0</v>
      </c>
      <c r="AS184" s="178">
        <v>0</v>
      </c>
      <c r="AT184" s="178">
        <v>0</v>
      </c>
      <c r="AU184" s="177">
        <v>0</v>
      </c>
      <c r="AV184" s="177">
        <f aca="true" t="shared" si="8" ref="AV184:AV202">E184+F184+G184+AI184+AU184</f>
        <v>4400</v>
      </c>
      <c r="AW184" s="149"/>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c r="DL184" s="190"/>
      <c r="DM184" s="190"/>
    </row>
    <row r="185" spans="1:117" s="151" customFormat="1" ht="12.75" hidden="1" outlineLevel="1">
      <c r="A185" s="149" t="s">
        <v>2963</v>
      </c>
      <c r="B185" s="150"/>
      <c r="C185" s="150" t="s">
        <v>2964</v>
      </c>
      <c r="D185" s="150" t="s">
        <v>2965</v>
      </c>
      <c r="E185" s="177">
        <v>146846610.38000003</v>
      </c>
      <c r="F185" s="177">
        <v>903647.88</v>
      </c>
      <c r="G185" s="177"/>
      <c r="H185" s="178">
        <v>0</v>
      </c>
      <c r="I185" s="178">
        <v>0</v>
      </c>
      <c r="J185" s="178">
        <v>0</v>
      </c>
      <c r="K185" s="178">
        <v>0</v>
      </c>
      <c r="L185" s="178">
        <v>0</v>
      </c>
      <c r="M185" s="178">
        <v>0</v>
      </c>
      <c r="N185" s="178">
        <v>0</v>
      </c>
      <c r="O185" s="178">
        <v>0</v>
      </c>
      <c r="P185" s="178">
        <v>0</v>
      </c>
      <c r="Q185" s="178">
        <v>0</v>
      </c>
      <c r="R185" s="178">
        <v>0</v>
      </c>
      <c r="S185" s="178">
        <v>0</v>
      </c>
      <c r="T185" s="178">
        <v>0</v>
      </c>
      <c r="U185" s="178">
        <v>5569.15</v>
      </c>
      <c r="V185" s="178">
        <v>0</v>
      </c>
      <c r="W185" s="178">
        <v>0</v>
      </c>
      <c r="X185" s="178">
        <v>0</v>
      </c>
      <c r="Y185" s="178">
        <v>0</v>
      </c>
      <c r="Z185" s="178">
        <v>0</v>
      </c>
      <c r="AA185" s="178">
        <v>0</v>
      </c>
      <c r="AB185" s="178">
        <v>0</v>
      </c>
      <c r="AC185" s="178">
        <v>0</v>
      </c>
      <c r="AD185" s="178">
        <v>0</v>
      </c>
      <c r="AE185" s="178">
        <v>0</v>
      </c>
      <c r="AF185" s="178">
        <v>0</v>
      </c>
      <c r="AG185" s="178">
        <v>55465.67</v>
      </c>
      <c r="AH185" s="178">
        <v>9545.1</v>
      </c>
      <c r="AI185" s="177">
        <v>70579.92</v>
      </c>
      <c r="AJ185" s="178">
        <v>0</v>
      </c>
      <c r="AK185" s="178">
        <v>0</v>
      </c>
      <c r="AL185" s="178">
        <v>0</v>
      </c>
      <c r="AM185" s="178">
        <v>24500</v>
      </c>
      <c r="AN185" s="178">
        <v>0</v>
      </c>
      <c r="AO185" s="178">
        <v>0</v>
      </c>
      <c r="AP185" s="178">
        <v>0</v>
      </c>
      <c r="AQ185" s="178">
        <v>0</v>
      </c>
      <c r="AR185" s="178">
        <v>0</v>
      </c>
      <c r="AS185" s="178">
        <v>0</v>
      </c>
      <c r="AT185" s="178">
        <v>0</v>
      </c>
      <c r="AU185" s="177">
        <v>24500</v>
      </c>
      <c r="AV185" s="177">
        <f t="shared" si="8"/>
        <v>147845338.18</v>
      </c>
      <c r="AW185" s="149"/>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c r="DL185" s="190"/>
      <c r="DM185" s="190"/>
    </row>
    <row r="186" spans="1:117" s="151" customFormat="1" ht="12.75" hidden="1" outlineLevel="1">
      <c r="A186" s="149" t="s">
        <v>2966</v>
      </c>
      <c r="B186" s="150"/>
      <c r="C186" s="150" t="s">
        <v>2967</v>
      </c>
      <c r="D186" s="150" t="s">
        <v>2968</v>
      </c>
      <c r="E186" s="177">
        <v>25632047.81</v>
      </c>
      <c r="F186" s="177">
        <v>689883.75</v>
      </c>
      <c r="G186" s="177"/>
      <c r="H186" s="178">
        <v>100</v>
      </c>
      <c r="I186" s="178">
        <v>0</v>
      </c>
      <c r="J186" s="178">
        <v>0</v>
      </c>
      <c r="K186" s="178">
        <v>0</v>
      </c>
      <c r="L186" s="178">
        <v>0</v>
      </c>
      <c r="M186" s="178">
        <v>0</v>
      </c>
      <c r="N186" s="178">
        <v>0</v>
      </c>
      <c r="O186" s="178">
        <v>0</v>
      </c>
      <c r="P186" s="178">
        <v>0</v>
      </c>
      <c r="Q186" s="178">
        <v>0</v>
      </c>
      <c r="R186" s="178">
        <v>0</v>
      </c>
      <c r="S186" s="178">
        <v>0</v>
      </c>
      <c r="T186" s="178">
        <v>0</v>
      </c>
      <c r="U186" s="178">
        <v>0</v>
      </c>
      <c r="V186" s="178">
        <v>0</v>
      </c>
      <c r="W186" s="178">
        <v>0</v>
      </c>
      <c r="X186" s="178">
        <v>0</v>
      </c>
      <c r="Y186" s="178">
        <v>0</v>
      </c>
      <c r="Z186" s="178">
        <v>0</v>
      </c>
      <c r="AA186" s="178">
        <v>0</v>
      </c>
      <c r="AB186" s="178">
        <v>0</v>
      </c>
      <c r="AC186" s="178">
        <v>0</v>
      </c>
      <c r="AD186" s="178">
        <v>0</v>
      </c>
      <c r="AE186" s="178">
        <v>0</v>
      </c>
      <c r="AF186" s="178">
        <v>0</v>
      </c>
      <c r="AG186" s="178">
        <v>9096.08</v>
      </c>
      <c r="AH186" s="178">
        <v>11895.28</v>
      </c>
      <c r="AI186" s="177">
        <v>21091.36</v>
      </c>
      <c r="AJ186" s="178">
        <v>0</v>
      </c>
      <c r="AK186" s="178">
        <v>0</v>
      </c>
      <c r="AL186" s="178">
        <v>0</v>
      </c>
      <c r="AM186" s="178">
        <v>0</v>
      </c>
      <c r="AN186" s="178">
        <v>0</v>
      </c>
      <c r="AO186" s="178">
        <v>0</v>
      </c>
      <c r="AP186" s="178">
        <v>0</v>
      </c>
      <c r="AQ186" s="178">
        <v>0</v>
      </c>
      <c r="AR186" s="178">
        <v>0</v>
      </c>
      <c r="AS186" s="178">
        <v>0</v>
      </c>
      <c r="AT186" s="178">
        <v>0</v>
      </c>
      <c r="AU186" s="177">
        <v>0</v>
      </c>
      <c r="AV186" s="177">
        <f t="shared" si="8"/>
        <v>26343022.919999998</v>
      </c>
      <c r="AW186" s="149"/>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c r="DL186" s="190"/>
      <c r="DM186" s="190"/>
    </row>
    <row r="187" spans="1:117" s="151" customFormat="1" ht="12.75" hidden="1" outlineLevel="1">
      <c r="A187" s="149" t="s">
        <v>2969</v>
      </c>
      <c r="B187" s="150"/>
      <c r="C187" s="150" t="s">
        <v>2970</v>
      </c>
      <c r="D187" s="150" t="s">
        <v>2971</v>
      </c>
      <c r="E187" s="177">
        <v>62340490.08</v>
      </c>
      <c r="F187" s="177">
        <v>3495001.74</v>
      </c>
      <c r="G187" s="177"/>
      <c r="H187" s="178">
        <v>0</v>
      </c>
      <c r="I187" s="178">
        <v>0</v>
      </c>
      <c r="J187" s="178">
        <v>0</v>
      </c>
      <c r="K187" s="178">
        <v>0</v>
      </c>
      <c r="L187" s="178">
        <v>0</v>
      </c>
      <c r="M187" s="178">
        <v>0</v>
      </c>
      <c r="N187" s="178">
        <v>0</v>
      </c>
      <c r="O187" s="178">
        <v>0</v>
      </c>
      <c r="P187" s="178">
        <v>0</v>
      </c>
      <c r="Q187" s="178">
        <v>0</v>
      </c>
      <c r="R187" s="178">
        <v>0</v>
      </c>
      <c r="S187" s="178">
        <v>0</v>
      </c>
      <c r="T187" s="178">
        <v>0</v>
      </c>
      <c r="U187" s="178">
        <v>0</v>
      </c>
      <c r="V187" s="178">
        <v>50</v>
      </c>
      <c r="W187" s="178">
        <v>0</v>
      </c>
      <c r="X187" s="178">
        <v>0</v>
      </c>
      <c r="Y187" s="178">
        <v>0</v>
      </c>
      <c r="Z187" s="178">
        <v>0</v>
      </c>
      <c r="AA187" s="178">
        <v>0</v>
      </c>
      <c r="AB187" s="178">
        <v>0</v>
      </c>
      <c r="AC187" s="178">
        <v>0</v>
      </c>
      <c r="AD187" s="178">
        <v>0</v>
      </c>
      <c r="AE187" s="178">
        <v>0</v>
      </c>
      <c r="AF187" s="178">
        <v>0</v>
      </c>
      <c r="AG187" s="178">
        <v>80998</v>
      </c>
      <c r="AH187" s="178">
        <v>0</v>
      </c>
      <c r="AI187" s="177">
        <v>81048</v>
      </c>
      <c r="AJ187" s="178">
        <v>0</v>
      </c>
      <c r="AK187" s="178">
        <v>0</v>
      </c>
      <c r="AL187" s="178">
        <v>0</v>
      </c>
      <c r="AM187" s="178">
        <v>0</v>
      </c>
      <c r="AN187" s="178">
        <v>0</v>
      </c>
      <c r="AO187" s="178">
        <v>0</v>
      </c>
      <c r="AP187" s="178">
        <v>0</v>
      </c>
      <c r="AQ187" s="178">
        <v>0</v>
      </c>
      <c r="AR187" s="178">
        <v>0</v>
      </c>
      <c r="AS187" s="178">
        <v>0</v>
      </c>
      <c r="AT187" s="178">
        <v>0</v>
      </c>
      <c r="AU187" s="177">
        <v>0</v>
      </c>
      <c r="AV187" s="177">
        <f t="shared" si="8"/>
        <v>65916539.82</v>
      </c>
      <c r="AW187" s="149"/>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c r="DL187" s="190"/>
      <c r="DM187" s="190"/>
    </row>
    <row r="188" spans="1:117" s="151" customFormat="1" ht="12.75" hidden="1" outlineLevel="1">
      <c r="A188" s="149" t="s">
        <v>2972</v>
      </c>
      <c r="B188" s="150"/>
      <c r="C188" s="150" t="s">
        <v>2973</v>
      </c>
      <c r="D188" s="150" t="s">
        <v>2974</v>
      </c>
      <c r="E188" s="177">
        <v>23994815.1</v>
      </c>
      <c r="F188" s="177">
        <v>295517.9</v>
      </c>
      <c r="G188" s="177"/>
      <c r="H188" s="178">
        <v>0</v>
      </c>
      <c r="I188" s="178">
        <v>0</v>
      </c>
      <c r="J188" s="178">
        <v>0</v>
      </c>
      <c r="K188" s="178">
        <v>0</v>
      </c>
      <c r="L188" s="178">
        <v>0</v>
      </c>
      <c r="M188" s="178">
        <v>0</v>
      </c>
      <c r="N188" s="178">
        <v>0</v>
      </c>
      <c r="O188" s="178">
        <v>0</v>
      </c>
      <c r="P188" s="178">
        <v>48261.96</v>
      </c>
      <c r="Q188" s="178">
        <v>0</v>
      </c>
      <c r="R188" s="178">
        <v>0</v>
      </c>
      <c r="S188" s="178">
        <v>0</v>
      </c>
      <c r="T188" s="178">
        <v>0</v>
      </c>
      <c r="U188" s="178">
        <v>0</v>
      </c>
      <c r="V188" s="178">
        <v>0</v>
      </c>
      <c r="W188" s="178">
        <v>0</v>
      </c>
      <c r="X188" s="178">
        <v>0</v>
      </c>
      <c r="Y188" s="178">
        <v>0</v>
      </c>
      <c r="Z188" s="178">
        <v>0</v>
      </c>
      <c r="AA188" s="178">
        <v>0</v>
      </c>
      <c r="AB188" s="178">
        <v>0</v>
      </c>
      <c r="AC188" s="178">
        <v>0</v>
      </c>
      <c r="AD188" s="178">
        <v>0</v>
      </c>
      <c r="AE188" s="178">
        <v>4179.62</v>
      </c>
      <c r="AF188" s="178">
        <v>0</v>
      </c>
      <c r="AG188" s="178">
        <v>47073.62</v>
      </c>
      <c r="AH188" s="178">
        <v>14873.72</v>
      </c>
      <c r="AI188" s="177">
        <v>114388.92</v>
      </c>
      <c r="AJ188" s="178">
        <v>0</v>
      </c>
      <c r="AK188" s="178">
        <v>0</v>
      </c>
      <c r="AL188" s="178">
        <v>0</v>
      </c>
      <c r="AM188" s="178">
        <v>0</v>
      </c>
      <c r="AN188" s="178">
        <v>0</v>
      </c>
      <c r="AO188" s="178">
        <v>0</v>
      </c>
      <c r="AP188" s="178">
        <v>0</v>
      </c>
      <c r="AQ188" s="178">
        <v>0</v>
      </c>
      <c r="AR188" s="178">
        <v>0</v>
      </c>
      <c r="AS188" s="178">
        <v>0</v>
      </c>
      <c r="AT188" s="178">
        <v>0</v>
      </c>
      <c r="AU188" s="177">
        <v>0</v>
      </c>
      <c r="AV188" s="177">
        <f t="shared" si="8"/>
        <v>24404721.92</v>
      </c>
      <c r="AW188" s="149"/>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c r="DL188" s="190"/>
      <c r="DM188" s="190"/>
    </row>
    <row r="189" spans="1:117" s="151" customFormat="1" ht="12.75" hidden="1" outlineLevel="1">
      <c r="A189" s="149" t="s">
        <v>2975</v>
      </c>
      <c r="B189" s="150"/>
      <c r="C189" s="150" t="s">
        <v>2976</v>
      </c>
      <c r="D189" s="150" t="s">
        <v>2977</v>
      </c>
      <c r="E189" s="177">
        <v>2497.35</v>
      </c>
      <c r="F189" s="177">
        <v>0</v>
      </c>
      <c r="G189" s="177"/>
      <c r="H189" s="178">
        <v>0</v>
      </c>
      <c r="I189" s="178">
        <v>0</v>
      </c>
      <c r="J189" s="178">
        <v>0</v>
      </c>
      <c r="K189" s="178">
        <v>0</v>
      </c>
      <c r="L189" s="178">
        <v>0</v>
      </c>
      <c r="M189" s="178">
        <v>0</v>
      </c>
      <c r="N189" s="178">
        <v>0</v>
      </c>
      <c r="O189" s="178">
        <v>0</v>
      </c>
      <c r="P189" s="178">
        <v>0</v>
      </c>
      <c r="Q189" s="178">
        <v>0</v>
      </c>
      <c r="R189" s="178">
        <v>0</v>
      </c>
      <c r="S189" s="178">
        <v>0</v>
      </c>
      <c r="T189" s="178">
        <v>0</v>
      </c>
      <c r="U189" s="178">
        <v>0</v>
      </c>
      <c r="V189" s="178">
        <v>0</v>
      </c>
      <c r="W189" s="178">
        <v>0</v>
      </c>
      <c r="X189" s="178">
        <v>0</v>
      </c>
      <c r="Y189" s="178">
        <v>0</v>
      </c>
      <c r="Z189" s="178">
        <v>0</v>
      </c>
      <c r="AA189" s="178">
        <v>0</v>
      </c>
      <c r="AB189" s="178">
        <v>0</v>
      </c>
      <c r="AC189" s="178">
        <v>0</v>
      </c>
      <c r="AD189" s="178">
        <v>0</v>
      </c>
      <c r="AE189" s="178">
        <v>0</v>
      </c>
      <c r="AF189" s="178">
        <v>0</v>
      </c>
      <c r="AG189" s="178">
        <v>0</v>
      </c>
      <c r="AH189" s="178">
        <v>0</v>
      </c>
      <c r="AI189" s="177">
        <v>0</v>
      </c>
      <c r="AJ189" s="178">
        <v>0</v>
      </c>
      <c r="AK189" s="178">
        <v>0</v>
      </c>
      <c r="AL189" s="178">
        <v>0</v>
      </c>
      <c r="AM189" s="178">
        <v>0</v>
      </c>
      <c r="AN189" s="178">
        <v>0</v>
      </c>
      <c r="AO189" s="178">
        <v>0</v>
      </c>
      <c r="AP189" s="178">
        <v>0</v>
      </c>
      <c r="AQ189" s="178">
        <v>0</v>
      </c>
      <c r="AR189" s="178">
        <v>0</v>
      </c>
      <c r="AS189" s="178">
        <v>0</v>
      </c>
      <c r="AT189" s="178">
        <v>0</v>
      </c>
      <c r="AU189" s="177">
        <v>0</v>
      </c>
      <c r="AV189" s="177">
        <f t="shared" si="8"/>
        <v>2497.35</v>
      </c>
      <c r="AW189" s="149"/>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c r="BY189" s="190"/>
      <c r="BZ189" s="190"/>
      <c r="CA189" s="190"/>
      <c r="CB189" s="190"/>
      <c r="CC189" s="190"/>
      <c r="CD189" s="190"/>
      <c r="CE189" s="190"/>
      <c r="CF189" s="190"/>
      <c r="CG189" s="190"/>
      <c r="CH189" s="190"/>
      <c r="CI189" s="190"/>
      <c r="CJ189" s="190"/>
      <c r="CK189" s="190"/>
      <c r="CL189" s="190"/>
      <c r="CM189" s="190"/>
      <c r="CN189" s="190"/>
      <c r="CO189" s="190"/>
      <c r="CP189" s="190"/>
      <c r="CQ189" s="190"/>
      <c r="CR189" s="190"/>
      <c r="CS189" s="190"/>
      <c r="CT189" s="190"/>
      <c r="CU189" s="190"/>
      <c r="CV189" s="190"/>
      <c r="CW189" s="190"/>
      <c r="CX189" s="190"/>
      <c r="CY189" s="190"/>
      <c r="CZ189" s="190"/>
      <c r="DA189" s="190"/>
      <c r="DB189" s="190"/>
      <c r="DC189" s="190"/>
      <c r="DD189" s="190"/>
      <c r="DE189" s="190"/>
      <c r="DF189" s="190"/>
      <c r="DG189" s="190"/>
      <c r="DH189" s="190"/>
      <c r="DI189" s="190"/>
      <c r="DJ189" s="190"/>
      <c r="DK189" s="190"/>
      <c r="DL189" s="190"/>
      <c r="DM189" s="190"/>
    </row>
    <row r="190" spans="1:117" s="151" customFormat="1" ht="12.75" hidden="1" outlineLevel="1">
      <c r="A190" s="149" t="s">
        <v>2978</v>
      </c>
      <c r="B190" s="150"/>
      <c r="C190" s="150" t="s">
        <v>2979</v>
      </c>
      <c r="D190" s="150" t="s">
        <v>2980</v>
      </c>
      <c r="E190" s="177">
        <v>66295838.339999996</v>
      </c>
      <c r="F190" s="177">
        <v>1765992.9</v>
      </c>
      <c r="G190" s="177"/>
      <c r="H190" s="178">
        <v>0</v>
      </c>
      <c r="I190" s="178">
        <v>33000</v>
      </c>
      <c r="J190" s="178">
        <v>20957.1</v>
      </c>
      <c r="K190" s="178">
        <v>0</v>
      </c>
      <c r="L190" s="178">
        <v>45240</v>
      </c>
      <c r="M190" s="178">
        <v>732599.91</v>
      </c>
      <c r="N190" s="178">
        <v>27000</v>
      </c>
      <c r="O190" s="178">
        <v>20544.96</v>
      </c>
      <c r="P190" s="178">
        <v>386130.39</v>
      </c>
      <c r="Q190" s="178">
        <v>0</v>
      </c>
      <c r="R190" s="178">
        <v>412603.7</v>
      </c>
      <c r="S190" s="178">
        <v>0</v>
      </c>
      <c r="T190" s="178">
        <v>46245.98</v>
      </c>
      <c r="U190" s="178">
        <v>53682.88</v>
      </c>
      <c r="V190" s="178">
        <v>120502.86</v>
      </c>
      <c r="W190" s="178">
        <v>0</v>
      </c>
      <c r="X190" s="178">
        <v>0</v>
      </c>
      <c r="Y190" s="178">
        <v>56400</v>
      </c>
      <c r="Z190" s="178">
        <v>0</v>
      </c>
      <c r="AA190" s="178">
        <v>547306.08</v>
      </c>
      <c r="AB190" s="178">
        <v>44971.56</v>
      </c>
      <c r="AC190" s="178">
        <v>1981.67</v>
      </c>
      <c r="AD190" s="178">
        <v>103633.56</v>
      </c>
      <c r="AE190" s="178">
        <v>373599.18</v>
      </c>
      <c r="AF190" s="178">
        <v>0</v>
      </c>
      <c r="AG190" s="178">
        <v>417583.64</v>
      </c>
      <c r="AH190" s="178">
        <v>1405291.22</v>
      </c>
      <c r="AI190" s="177">
        <v>4849274.69</v>
      </c>
      <c r="AJ190" s="178">
        <v>0</v>
      </c>
      <c r="AK190" s="178">
        <v>0</v>
      </c>
      <c r="AL190" s="178">
        <v>8162.4</v>
      </c>
      <c r="AM190" s="178">
        <v>0</v>
      </c>
      <c r="AN190" s="178">
        <v>0</v>
      </c>
      <c r="AO190" s="178">
        <v>8162.4</v>
      </c>
      <c r="AP190" s="178">
        <v>105682.36</v>
      </c>
      <c r="AQ190" s="178">
        <v>0</v>
      </c>
      <c r="AR190" s="178">
        <v>0</v>
      </c>
      <c r="AS190" s="178">
        <v>0</v>
      </c>
      <c r="AT190" s="178">
        <v>0</v>
      </c>
      <c r="AU190" s="177">
        <v>122007.16</v>
      </c>
      <c r="AV190" s="177">
        <f t="shared" si="8"/>
        <v>73033113.08999999</v>
      </c>
      <c r="AW190" s="149"/>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c r="BY190" s="190"/>
      <c r="BZ190" s="190"/>
      <c r="CA190" s="190"/>
      <c r="CB190" s="190"/>
      <c r="CC190" s="190"/>
      <c r="CD190" s="190"/>
      <c r="CE190" s="190"/>
      <c r="CF190" s="190"/>
      <c r="CG190" s="190"/>
      <c r="CH190" s="190"/>
      <c r="CI190" s="190"/>
      <c r="CJ190" s="190"/>
      <c r="CK190" s="190"/>
      <c r="CL190" s="190"/>
      <c r="CM190" s="190"/>
      <c r="CN190" s="190"/>
      <c r="CO190" s="190"/>
      <c r="CP190" s="190"/>
      <c r="CQ190" s="190"/>
      <c r="CR190" s="190"/>
      <c r="CS190" s="190"/>
      <c r="CT190" s="190"/>
      <c r="CU190" s="190"/>
      <c r="CV190" s="190"/>
      <c r="CW190" s="190"/>
      <c r="CX190" s="190"/>
      <c r="CY190" s="190"/>
      <c r="CZ190" s="190"/>
      <c r="DA190" s="190"/>
      <c r="DB190" s="190"/>
      <c r="DC190" s="190"/>
      <c r="DD190" s="190"/>
      <c r="DE190" s="190"/>
      <c r="DF190" s="190"/>
      <c r="DG190" s="190"/>
      <c r="DH190" s="190"/>
      <c r="DI190" s="190"/>
      <c r="DJ190" s="190"/>
      <c r="DK190" s="190"/>
      <c r="DL190" s="190"/>
      <c r="DM190" s="190"/>
    </row>
    <row r="191" spans="1:117" s="151" customFormat="1" ht="12.75" hidden="1" outlineLevel="1">
      <c r="A191" s="149" t="s">
        <v>2981</v>
      </c>
      <c r="B191" s="150"/>
      <c r="C191" s="150" t="s">
        <v>2982</v>
      </c>
      <c r="D191" s="150" t="s">
        <v>2983</v>
      </c>
      <c r="E191" s="177">
        <v>63304689.199999996</v>
      </c>
      <c r="F191" s="177">
        <v>1914499.37</v>
      </c>
      <c r="G191" s="177"/>
      <c r="H191" s="178">
        <v>22800</v>
      </c>
      <c r="I191" s="178">
        <v>0</v>
      </c>
      <c r="J191" s="178">
        <v>0</v>
      </c>
      <c r="K191" s="178">
        <v>0</v>
      </c>
      <c r="L191" s="178">
        <v>37266</v>
      </c>
      <c r="M191" s="178">
        <v>2755305.92</v>
      </c>
      <c r="N191" s="178">
        <v>21278.04</v>
      </c>
      <c r="O191" s="178">
        <v>5382.96</v>
      </c>
      <c r="P191" s="178">
        <v>1791013.47</v>
      </c>
      <c r="Q191" s="178">
        <v>2987.04</v>
      </c>
      <c r="R191" s="178">
        <v>246477.93</v>
      </c>
      <c r="S191" s="178">
        <v>0</v>
      </c>
      <c r="T191" s="178">
        <v>0</v>
      </c>
      <c r="U191" s="178">
        <v>7096.59</v>
      </c>
      <c r="V191" s="178">
        <v>33699.2</v>
      </c>
      <c r="W191" s="178">
        <v>0</v>
      </c>
      <c r="X191" s="178">
        <v>0</v>
      </c>
      <c r="Y191" s="178">
        <v>0</v>
      </c>
      <c r="Z191" s="178">
        <v>0</v>
      </c>
      <c r="AA191" s="178">
        <v>653710.64</v>
      </c>
      <c r="AB191" s="178">
        <v>169254.51</v>
      </c>
      <c r="AC191" s="178">
        <v>0</v>
      </c>
      <c r="AD191" s="178">
        <v>42663.6</v>
      </c>
      <c r="AE191" s="178">
        <v>593485.62</v>
      </c>
      <c r="AF191" s="178">
        <v>0</v>
      </c>
      <c r="AG191" s="178">
        <v>1011670</v>
      </c>
      <c r="AH191" s="178">
        <v>4015053.35</v>
      </c>
      <c r="AI191" s="177">
        <v>11409144.87</v>
      </c>
      <c r="AJ191" s="178">
        <v>0</v>
      </c>
      <c r="AK191" s="178">
        <v>0</v>
      </c>
      <c r="AL191" s="178">
        <v>26080.68</v>
      </c>
      <c r="AM191" s="178">
        <v>0</v>
      </c>
      <c r="AN191" s="178">
        <v>0</v>
      </c>
      <c r="AO191" s="178">
        <v>24593.64</v>
      </c>
      <c r="AP191" s="178">
        <v>99841.8</v>
      </c>
      <c r="AQ191" s="178">
        <v>0</v>
      </c>
      <c r="AR191" s="178">
        <v>0</v>
      </c>
      <c r="AS191" s="178">
        <v>0</v>
      </c>
      <c r="AT191" s="178">
        <v>0</v>
      </c>
      <c r="AU191" s="177">
        <v>150516.12</v>
      </c>
      <c r="AV191" s="177">
        <f t="shared" si="8"/>
        <v>76778849.56</v>
      </c>
      <c r="AW191" s="149"/>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c r="CJ191" s="190"/>
      <c r="CK191" s="190"/>
      <c r="CL191" s="190"/>
      <c r="CM191" s="190"/>
      <c r="CN191" s="190"/>
      <c r="CO191" s="190"/>
      <c r="CP191" s="190"/>
      <c r="CQ191" s="190"/>
      <c r="CR191" s="190"/>
      <c r="CS191" s="190"/>
      <c r="CT191" s="190"/>
      <c r="CU191" s="190"/>
      <c r="CV191" s="190"/>
      <c r="CW191" s="190"/>
      <c r="CX191" s="190"/>
      <c r="CY191" s="190"/>
      <c r="CZ191" s="190"/>
      <c r="DA191" s="190"/>
      <c r="DB191" s="190"/>
      <c r="DC191" s="190"/>
      <c r="DD191" s="190"/>
      <c r="DE191" s="190"/>
      <c r="DF191" s="190"/>
      <c r="DG191" s="190"/>
      <c r="DH191" s="190"/>
      <c r="DI191" s="190"/>
      <c r="DJ191" s="190"/>
      <c r="DK191" s="190"/>
      <c r="DL191" s="190"/>
      <c r="DM191" s="190"/>
    </row>
    <row r="192" spans="1:117" s="151" customFormat="1" ht="12.75" hidden="1" outlineLevel="1">
      <c r="A192" s="149" t="s">
        <v>2987</v>
      </c>
      <c r="B192" s="150"/>
      <c r="C192" s="150" t="s">
        <v>2988</v>
      </c>
      <c r="D192" s="150" t="s">
        <v>2989</v>
      </c>
      <c r="E192" s="177">
        <v>4342.75</v>
      </c>
      <c r="F192" s="177">
        <v>0</v>
      </c>
      <c r="G192" s="177"/>
      <c r="H192" s="178">
        <v>0</v>
      </c>
      <c r="I192" s="178">
        <v>0</v>
      </c>
      <c r="J192" s="178">
        <v>0</v>
      </c>
      <c r="K192" s="178">
        <v>0</v>
      </c>
      <c r="L192" s="178">
        <v>0</v>
      </c>
      <c r="M192" s="178">
        <v>0</v>
      </c>
      <c r="N192" s="178">
        <v>0</v>
      </c>
      <c r="O192" s="178">
        <v>0</v>
      </c>
      <c r="P192" s="178">
        <v>0</v>
      </c>
      <c r="Q192" s="178">
        <v>0</v>
      </c>
      <c r="R192" s="178">
        <v>0</v>
      </c>
      <c r="S192" s="178">
        <v>0</v>
      </c>
      <c r="T192" s="178">
        <v>0</v>
      </c>
      <c r="U192" s="178">
        <v>0</v>
      </c>
      <c r="V192" s="178">
        <v>0</v>
      </c>
      <c r="W192" s="178">
        <v>0</v>
      </c>
      <c r="X192" s="178">
        <v>0</v>
      </c>
      <c r="Y192" s="178">
        <v>0</v>
      </c>
      <c r="Z192" s="178">
        <v>0</v>
      </c>
      <c r="AA192" s="178">
        <v>0</v>
      </c>
      <c r="AB192" s="178">
        <v>0</v>
      </c>
      <c r="AC192" s="178">
        <v>0</v>
      </c>
      <c r="AD192" s="178">
        <v>0</v>
      </c>
      <c r="AE192" s="178">
        <v>0</v>
      </c>
      <c r="AF192" s="178">
        <v>0</v>
      </c>
      <c r="AG192" s="178">
        <v>0</v>
      </c>
      <c r="AH192" s="178">
        <v>0</v>
      </c>
      <c r="AI192" s="177">
        <v>0</v>
      </c>
      <c r="AJ192" s="178">
        <v>0</v>
      </c>
      <c r="AK192" s="178">
        <v>0</v>
      </c>
      <c r="AL192" s="178">
        <v>0</v>
      </c>
      <c r="AM192" s="178">
        <v>0</v>
      </c>
      <c r="AN192" s="178">
        <v>0</v>
      </c>
      <c r="AO192" s="178">
        <v>0</v>
      </c>
      <c r="AP192" s="178">
        <v>0</v>
      </c>
      <c r="AQ192" s="178">
        <v>0</v>
      </c>
      <c r="AR192" s="178">
        <v>0</v>
      </c>
      <c r="AS192" s="178">
        <v>0</v>
      </c>
      <c r="AT192" s="178">
        <v>0</v>
      </c>
      <c r="AU192" s="177">
        <v>0</v>
      </c>
      <c r="AV192" s="177">
        <f t="shared" si="8"/>
        <v>4342.75</v>
      </c>
      <c r="AW192" s="149"/>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c r="CJ192" s="190"/>
      <c r="CK192" s="190"/>
      <c r="CL192" s="190"/>
      <c r="CM192" s="190"/>
      <c r="CN192" s="190"/>
      <c r="CO192" s="190"/>
      <c r="CP192" s="190"/>
      <c r="CQ192" s="190"/>
      <c r="CR192" s="190"/>
      <c r="CS192" s="190"/>
      <c r="CT192" s="190"/>
      <c r="CU192" s="190"/>
      <c r="CV192" s="190"/>
      <c r="CW192" s="190"/>
      <c r="CX192" s="190"/>
      <c r="CY192" s="190"/>
      <c r="CZ192" s="190"/>
      <c r="DA192" s="190"/>
      <c r="DB192" s="190"/>
      <c r="DC192" s="190"/>
      <c r="DD192" s="190"/>
      <c r="DE192" s="190"/>
      <c r="DF192" s="190"/>
      <c r="DG192" s="190"/>
      <c r="DH192" s="190"/>
      <c r="DI192" s="190"/>
      <c r="DJ192" s="190"/>
      <c r="DK192" s="190"/>
      <c r="DL192" s="190"/>
      <c r="DM192" s="190"/>
    </row>
    <row r="193" spans="1:117" s="151" customFormat="1" ht="12.75" hidden="1" outlineLevel="1">
      <c r="A193" s="149" t="s">
        <v>2990</v>
      </c>
      <c r="B193" s="150"/>
      <c r="C193" s="150" t="s">
        <v>2991</v>
      </c>
      <c r="D193" s="150" t="s">
        <v>2992</v>
      </c>
      <c r="E193" s="177">
        <v>13733566.93</v>
      </c>
      <c r="F193" s="177">
        <v>118568.01</v>
      </c>
      <c r="G193" s="177"/>
      <c r="H193" s="178">
        <v>88649.72</v>
      </c>
      <c r="I193" s="178">
        <v>0</v>
      </c>
      <c r="J193" s="178">
        <v>0</v>
      </c>
      <c r="K193" s="178">
        <v>-83.11</v>
      </c>
      <c r="L193" s="178">
        <v>43022.34</v>
      </c>
      <c r="M193" s="178">
        <v>185627.1</v>
      </c>
      <c r="N193" s="178">
        <v>0</v>
      </c>
      <c r="O193" s="178">
        <v>0</v>
      </c>
      <c r="P193" s="178">
        <v>550467.03</v>
      </c>
      <c r="Q193" s="178">
        <v>37920.96</v>
      </c>
      <c r="R193" s="178">
        <v>167222.7</v>
      </c>
      <c r="S193" s="178">
        <v>0</v>
      </c>
      <c r="T193" s="178">
        <v>21399.48</v>
      </c>
      <c r="U193" s="178">
        <v>371831.14</v>
      </c>
      <c r="V193" s="178">
        <v>64856.77</v>
      </c>
      <c r="W193" s="178">
        <v>101.61</v>
      </c>
      <c r="X193" s="178">
        <v>0</v>
      </c>
      <c r="Y193" s="178">
        <v>45510.41</v>
      </c>
      <c r="Z193" s="178">
        <v>0</v>
      </c>
      <c r="AA193" s="178">
        <v>461354.53</v>
      </c>
      <c r="AB193" s="178">
        <v>10724.94</v>
      </c>
      <c r="AC193" s="178">
        <v>9805.6</v>
      </c>
      <c r="AD193" s="178">
        <v>216172.5</v>
      </c>
      <c r="AE193" s="178">
        <v>488418.66</v>
      </c>
      <c r="AF193" s="178">
        <v>0</v>
      </c>
      <c r="AG193" s="178">
        <v>245344.76</v>
      </c>
      <c r="AH193" s="178">
        <v>159293.95</v>
      </c>
      <c r="AI193" s="177">
        <v>3167641.09</v>
      </c>
      <c r="AJ193" s="178">
        <v>0</v>
      </c>
      <c r="AK193" s="178">
        <v>0</v>
      </c>
      <c r="AL193" s="178">
        <v>0</v>
      </c>
      <c r="AM193" s="178">
        <v>0</v>
      </c>
      <c r="AN193" s="178">
        <v>0</v>
      </c>
      <c r="AO193" s="178">
        <v>0</v>
      </c>
      <c r="AP193" s="178">
        <v>0</v>
      </c>
      <c r="AQ193" s="178">
        <v>0</v>
      </c>
      <c r="AR193" s="178">
        <v>0</v>
      </c>
      <c r="AS193" s="178">
        <v>0</v>
      </c>
      <c r="AT193" s="178">
        <v>0</v>
      </c>
      <c r="AU193" s="177">
        <v>0</v>
      </c>
      <c r="AV193" s="177">
        <f t="shared" si="8"/>
        <v>17019776.03</v>
      </c>
      <c r="AW193" s="149"/>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190"/>
      <c r="CB193" s="190"/>
      <c r="CC193" s="190"/>
      <c r="CD193" s="190"/>
      <c r="CE193" s="190"/>
      <c r="CF193" s="190"/>
      <c r="CG193" s="190"/>
      <c r="CH193" s="190"/>
      <c r="CI193" s="190"/>
      <c r="CJ193" s="190"/>
      <c r="CK193" s="190"/>
      <c r="CL193" s="190"/>
      <c r="CM193" s="190"/>
      <c r="CN193" s="190"/>
      <c r="CO193" s="190"/>
      <c r="CP193" s="190"/>
      <c r="CQ193" s="190"/>
      <c r="CR193" s="190"/>
      <c r="CS193" s="190"/>
      <c r="CT193" s="190"/>
      <c r="CU193" s="190"/>
      <c r="CV193" s="190"/>
      <c r="CW193" s="190"/>
      <c r="CX193" s="190"/>
      <c r="CY193" s="190"/>
      <c r="CZ193" s="190"/>
      <c r="DA193" s="190"/>
      <c r="DB193" s="190"/>
      <c r="DC193" s="190"/>
      <c r="DD193" s="190"/>
      <c r="DE193" s="190"/>
      <c r="DF193" s="190"/>
      <c r="DG193" s="190"/>
      <c r="DH193" s="190"/>
      <c r="DI193" s="190"/>
      <c r="DJ193" s="190"/>
      <c r="DK193" s="190"/>
      <c r="DL193" s="190"/>
      <c r="DM193" s="190"/>
    </row>
    <row r="194" spans="1:117" s="151" customFormat="1" ht="12.75" hidden="1" outlineLevel="1">
      <c r="A194" s="149" t="s">
        <v>2993</v>
      </c>
      <c r="B194" s="150"/>
      <c r="C194" s="150" t="s">
        <v>2994</v>
      </c>
      <c r="D194" s="150" t="s">
        <v>2995</v>
      </c>
      <c r="E194" s="177">
        <v>34335017.13</v>
      </c>
      <c r="F194" s="177">
        <v>1471906.54</v>
      </c>
      <c r="G194" s="177"/>
      <c r="H194" s="178">
        <v>0</v>
      </c>
      <c r="I194" s="178">
        <v>1640.37</v>
      </c>
      <c r="J194" s="178">
        <v>20077.34</v>
      </c>
      <c r="K194" s="178">
        <v>4011.34</v>
      </c>
      <c r="L194" s="178">
        <v>0</v>
      </c>
      <c r="M194" s="178">
        <v>400156.39</v>
      </c>
      <c r="N194" s="178">
        <v>217328.03</v>
      </c>
      <c r="O194" s="178">
        <v>0</v>
      </c>
      <c r="P194" s="178">
        <v>225018.92</v>
      </c>
      <c r="Q194" s="178">
        <v>0</v>
      </c>
      <c r="R194" s="178">
        <v>25617.38</v>
      </c>
      <c r="S194" s="178">
        <v>0</v>
      </c>
      <c r="T194" s="178">
        <v>58884.53</v>
      </c>
      <c r="U194" s="178">
        <v>37774.74</v>
      </c>
      <c r="V194" s="178">
        <v>31307.14</v>
      </c>
      <c r="W194" s="178">
        <v>18.64</v>
      </c>
      <c r="X194" s="178">
        <v>0</v>
      </c>
      <c r="Y194" s="178">
        <v>0</v>
      </c>
      <c r="Z194" s="178">
        <v>4799.56</v>
      </c>
      <c r="AA194" s="178">
        <v>258761.99</v>
      </c>
      <c r="AB194" s="178">
        <v>30870.46</v>
      </c>
      <c r="AC194" s="178">
        <v>3068.71</v>
      </c>
      <c r="AD194" s="178">
        <v>890553.22</v>
      </c>
      <c r="AE194" s="178">
        <v>185176.66</v>
      </c>
      <c r="AF194" s="178">
        <v>0</v>
      </c>
      <c r="AG194" s="178">
        <v>454133.69</v>
      </c>
      <c r="AH194" s="178">
        <v>39019.41</v>
      </c>
      <c r="AI194" s="177">
        <v>2888218.52</v>
      </c>
      <c r="AJ194" s="178">
        <v>0</v>
      </c>
      <c r="AK194" s="178">
        <v>0</v>
      </c>
      <c r="AL194" s="178">
        <v>1813.8</v>
      </c>
      <c r="AM194" s="178">
        <v>500</v>
      </c>
      <c r="AN194" s="178">
        <v>0</v>
      </c>
      <c r="AO194" s="178">
        <v>0</v>
      </c>
      <c r="AP194" s="178">
        <v>14873.16</v>
      </c>
      <c r="AQ194" s="178">
        <v>0</v>
      </c>
      <c r="AR194" s="178">
        <v>0</v>
      </c>
      <c r="AS194" s="178">
        <v>0</v>
      </c>
      <c r="AT194" s="178">
        <v>0</v>
      </c>
      <c r="AU194" s="177">
        <v>17186.96</v>
      </c>
      <c r="AV194" s="177">
        <f t="shared" si="8"/>
        <v>38712329.150000006</v>
      </c>
      <c r="AW194" s="149"/>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c r="CA194" s="190"/>
      <c r="CB194" s="190"/>
      <c r="CC194" s="190"/>
      <c r="CD194" s="190"/>
      <c r="CE194" s="190"/>
      <c r="CF194" s="190"/>
      <c r="CG194" s="190"/>
      <c r="CH194" s="190"/>
      <c r="CI194" s="190"/>
      <c r="CJ194" s="190"/>
      <c r="CK194" s="190"/>
      <c r="CL194" s="190"/>
      <c r="CM194" s="190"/>
      <c r="CN194" s="190"/>
      <c r="CO194" s="190"/>
      <c r="CP194" s="190"/>
      <c r="CQ194" s="190"/>
      <c r="CR194" s="190"/>
      <c r="CS194" s="190"/>
      <c r="CT194" s="190"/>
      <c r="CU194" s="190"/>
      <c r="CV194" s="190"/>
      <c r="CW194" s="190"/>
      <c r="CX194" s="190"/>
      <c r="CY194" s="190"/>
      <c r="CZ194" s="190"/>
      <c r="DA194" s="190"/>
      <c r="DB194" s="190"/>
      <c r="DC194" s="190"/>
      <c r="DD194" s="190"/>
      <c r="DE194" s="190"/>
      <c r="DF194" s="190"/>
      <c r="DG194" s="190"/>
      <c r="DH194" s="190"/>
      <c r="DI194" s="190"/>
      <c r="DJ194" s="190"/>
      <c r="DK194" s="190"/>
      <c r="DL194" s="190"/>
      <c r="DM194" s="190"/>
    </row>
    <row r="195" spans="1:117" s="151" customFormat="1" ht="12.75" hidden="1" outlineLevel="1">
      <c r="A195" s="149" t="s">
        <v>2996</v>
      </c>
      <c r="B195" s="150"/>
      <c r="C195" s="150" t="s">
        <v>2997</v>
      </c>
      <c r="D195" s="150" t="s">
        <v>2998</v>
      </c>
      <c r="E195" s="177">
        <v>6667788.33</v>
      </c>
      <c r="F195" s="177">
        <v>0</v>
      </c>
      <c r="G195" s="177"/>
      <c r="H195" s="178">
        <v>0</v>
      </c>
      <c r="I195" s="178">
        <v>186639.15</v>
      </c>
      <c r="J195" s="178">
        <v>0</v>
      </c>
      <c r="K195" s="178">
        <v>40639.62</v>
      </c>
      <c r="L195" s="178">
        <v>2272003.69</v>
      </c>
      <c r="M195" s="178">
        <v>2161530.53</v>
      </c>
      <c r="N195" s="178">
        <v>0</v>
      </c>
      <c r="O195" s="178">
        <v>0</v>
      </c>
      <c r="P195" s="178">
        <v>0</v>
      </c>
      <c r="Q195" s="178">
        <v>0</v>
      </c>
      <c r="R195" s="178">
        <v>2097494.87</v>
      </c>
      <c r="S195" s="178">
        <v>0</v>
      </c>
      <c r="T195" s="178">
        <v>0</v>
      </c>
      <c r="U195" s="178">
        <v>0</v>
      </c>
      <c r="V195" s="178">
        <v>155210.72</v>
      </c>
      <c r="W195" s="178">
        <v>0</v>
      </c>
      <c r="X195" s="178">
        <v>0</v>
      </c>
      <c r="Y195" s="178">
        <v>0</v>
      </c>
      <c r="Z195" s="178">
        <v>4449.98</v>
      </c>
      <c r="AA195" s="178">
        <v>1504000.14</v>
      </c>
      <c r="AB195" s="178">
        <v>0</v>
      </c>
      <c r="AC195" s="178">
        <v>0</v>
      </c>
      <c r="AD195" s="178">
        <v>0</v>
      </c>
      <c r="AE195" s="178">
        <v>0</v>
      </c>
      <c r="AF195" s="178">
        <v>36558.91</v>
      </c>
      <c r="AG195" s="178">
        <v>415090.55</v>
      </c>
      <c r="AH195" s="178">
        <v>0</v>
      </c>
      <c r="AI195" s="177">
        <v>8873618.160000002</v>
      </c>
      <c r="AJ195" s="178">
        <v>0</v>
      </c>
      <c r="AK195" s="178">
        <v>0</v>
      </c>
      <c r="AL195" s="178">
        <v>0</v>
      </c>
      <c r="AM195" s="178">
        <v>0</v>
      </c>
      <c r="AN195" s="178">
        <v>0</v>
      </c>
      <c r="AO195" s="178">
        <v>0</v>
      </c>
      <c r="AP195" s="178">
        <v>0</v>
      </c>
      <c r="AQ195" s="178">
        <v>0</v>
      </c>
      <c r="AR195" s="178">
        <v>0</v>
      </c>
      <c r="AS195" s="178">
        <v>0</v>
      </c>
      <c r="AT195" s="178">
        <v>0</v>
      </c>
      <c r="AU195" s="177">
        <v>0</v>
      </c>
      <c r="AV195" s="177">
        <f t="shared" si="8"/>
        <v>15541406.490000002</v>
      </c>
      <c r="AW195" s="149"/>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c r="BY195" s="190"/>
      <c r="BZ195" s="190"/>
      <c r="CA195" s="190"/>
      <c r="CB195" s="190"/>
      <c r="CC195" s="190"/>
      <c r="CD195" s="190"/>
      <c r="CE195" s="190"/>
      <c r="CF195" s="190"/>
      <c r="CG195" s="190"/>
      <c r="CH195" s="190"/>
      <c r="CI195" s="190"/>
      <c r="CJ195" s="190"/>
      <c r="CK195" s="190"/>
      <c r="CL195" s="190"/>
      <c r="CM195" s="190"/>
      <c r="CN195" s="190"/>
      <c r="CO195" s="190"/>
      <c r="CP195" s="190"/>
      <c r="CQ195" s="190"/>
      <c r="CR195" s="190"/>
      <c r="CS195" s="190"/>
      <c r="CT195" s="190"/>
      <c r="CU195" s="190"/>
      <c r="CV195" s="190"/>
      <c r="CW195" s="190"/>
      <c r="CX195" s="190"/>
      <c r="CY195" s="190"/>
      <c r="CZ195" s="190"/>
      <c r="DA195" s="190"/>
      <c r="DB195" s="190"/>
      <c r="DC195" s="190"/>
      <c r="DD195" s="190"/>
      <c r="DE195" s="190"/>
      <c r="DF195" s="190"/>
      <c r="DG195" s="190"/>
      <c r="DH195" s="190"/>
      <c r="DI195" s="190"/>
      <c r="DJ195" s="190"/>
      <c r="DK195" s="190"/>
      <c r="DL195" s="190"/>
      <c r="DM195" s="190"/>
    </row>
    <row r="196" spans="1:117" s="151" customFormat="1" ht="12.75" hidden="1" outlineLevel="1">
      <c r="A196" s="149" t="s">
        <v>2999</v>
      </c>
      <c r="B196" s="150"/>
      <c r="C196" s="150" t="s">
        <v>3000</v>
      </c>
      <c r="D196" s="150" t="s">
        <v>3001</v>
      </c>
      <c r="E196" s="177">
        <v>13323697.16</v>
      </c>
      <c r="F196" s="177">
        <v>41382.96</v>
      </c>
      <c r="G196" s="177"/>
      <c r="H196" s="178">
        <v>0</v>
      </c>
      <c r="I196" s="178">
        <v>5143.34</v>
      </c>
      <c r="J196" s="178">
        <v>25594.66</v>
      </c>
      <c r="K196" s="178">
        <v>0</v>
      </c>
      <c r="L196" s="178">
        <v>118877.84</v>
      </c>
      <c r="M196" s="178">
        <v>76672.28</v>
      </c>
      <c r="N196" s="178">
        <v>571127.05</v>
      </c>
      <c r="O196" s="178">
        <v>0</v>
      </c>
      <c r="P196" s="178">
        <v>0</v>
      </c>
      <c r="Q196" s="178">
        <v>0</v>
      </c>
      <c r="R196" s="178">
        <v>185376.61</v>
      </c>
      <c r="S196" s="178">
        <v>15315.55</v>
      </c>
      <c r="T196" s="178">
        <v>205542.18</v>
      </c>
      <c r="U196" s="178">
        <v>97446.7</v>
      </c>
      <c r="V196" s="178">
        <v>417351.02</v>
      </c>
      <c r="W196" s="178">
        <v>28.28</v>
      </c>
      <c r="X196" s="178">
        <v>0</v>
      </c>
      <c r="Y196" s="178">
        <v>0</v>
      </c>
      <c r="Z196" s="178">
        <v>134129.32</v>
      </c>
      <c r="AA196" s="178">
        <v>635036.28</v>
      </c>
      <c r="AB196" s="178">
        <v>0</v>
      </c>
      <c r="AC196" s="178">
        <v>0</v>
      </c>
      <c r="AD196" s="178">
        <v>95305.13</v>
      </c>
      <c r="AE196" s="178">
        <v>904</v>
      </c>
      <c r="AF196" s="178">
        <v>84078.24</v>
      </c>
      <c r="AG196" s="178">
        <v>594831.19</v>
      </c>
      <c r="AH196" s="178">
        <v>21316.06</v>
      </c>
      <c r="AI196" s="177">
        <v>3284075.73</v>
      </c>
      <c r="AJ196" s="178">
        <v>0</v>
      </c>
      <c r="AK196" s="178">
        <v>0</v>
      </c>
      <c r="AL196" s="178">
        <v>0</v>
      </c>
      <c r="AM196" s="178">
        <v>0</v>
      </c>
      <c r="AN196" s="178">
        <v>0</v>
      </c>
      <c r="AO196" s="178">
        <v>0</v>
      </c>
      <c r="AP196" s="178">
        <v>0</v>
      </c>
      <c r="AQ196" s="178">
        <v>0</v>
      </c>
      <c r="AR196" s="178">
        <v>0</v>
      </c>
      <c r="AS196" s="178">
        <v>0</v>
      </c>
      <c r="AT196" s="178">
        <v>0</v>
      </c>
      <c r="AU196" s="177">
        <v>0</v>
      </c>
      <c r="AV196" s="177">
        <f t="shared" si="8"/>
        <v>16649155.850000001</v>
      </c>
      <c r="AW196" s="149"/>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c r="BY196" s="190"/>
      <c r="BZ196" s="190"/>
      <c r="CA196" s="190"/>
      <c r="CB196" s="190"/>
      <c r="CC196" s="190"/>
      <c r="CD196" s="190"/>
      <c r="CE196" s="190"/>
      <c r="CF196" s="190"/>
      <c r="CG196" s="190"/>
      <c r="CH196" s="190"/>
      <c r="CI196" s="190"/>
      <c r="CJ196" s="190"/>
      <c r="CK196" s="190"/>
      <c r="CL196" s="190"/>
      <c r="CM196" s="190"/>
      <c r="CN196" s="190"/>
      <c r="CO196" s="190"/>
      <c r="CP196" s="190"/>
      <c r="CQ196" s="190"/>
      <c r="CR196" s="190"/>
      <c r="CS196" s="190"/>
      <c r="CT196" s="190"/>
      <c r="CU196" s="190"/>
      <c r="CV196" s="190"/>
      <c r="CW196" s="190"/>
      <c r="CX196" s="190"/>
      <c r="CY196" s="190"/>
      <c r="CZ196" s="190"/>
      <c r="DA196" s="190"/>
      <c r="DB196" s="190"/>
      <c r="DC196" s="190"/>
      <c r="DD196" s="190"/>
      <c r="DE196" s="190"/>
      <c r="DF196" s="190"/>
      <c r="DG196" s="190"/>
      <c r="DH196" s="190"/>
      <c r="DI196" s="190"/>
      <c r="DJ196" s="190"/>
      <c r="DK196" s="190"/>
      <c r="DL196" s="190"/>
      <c r="DM196" s="190"/>
    </row>
    <row r="197" spans="1:117" s="151" customFormat="1" ht="12.75" hidden="1" outlineLevel="1">
      <c r="A197" s="149" t="s">
        <v>3002</v>
      </c>
      <c r="B197" s="150"/>
      <c r="C197" s="150" t="s">
        <v>3003</v>
      </c>
      <c r="D197" s="150" t="s">
        <v>3004</v>
      </c>
      <c r="E197" s="177">
        <v>7544583.76</v>
      </c>
      <c r="F197" s="177">
        <v>87363.74</v>
      </c>
      <c r="G197" s="177"/>
      <c r="H197" s="178">
        <v>2187.64</v>
      </c>
      <c r="I197" s="178">
        <v>172.5</v>
      </c>
      <c r="J197" s="178">
        <v>0</v>
      </c>
      <c r="K197" s="178">
        <v>0</v>
      </c>
      <c r="L197" s="178">
        <v>4949.36</v>
      </c>
      <c r="M197" s="178">
        <v>107750.68</v>
      </c>
      <c r="N197" s="178">
        <v>3217.5</v>
      </c>
      <c r="O197" s="178">
        <v>0</v>
      </c>
      <c r="P197" s="178">
        <v>102061.32</v>
      </c>
      <c r="Q197" s="178">
        <v>0</v>
      </c>
      <c r="R197" s="178">
        <v>13870.89</v>
      </c>
      <c r="S197" s="178">
        <v>6476.36</v>
      </c>
      <c r="T197" s="178">
        <v>0</v>
      </c>
      <c r="U197" s="178">
        <v>39673.97</v>
      </c>
      <c r="V197" s="178">
        <v>1081.54</v>
      </c>
      <c r="W197" s="178">
        <v>0</v>
      </c>
      <c r="X197" s="178">
        <v>89810.88</v>
      </c>
      <c r="Y197" s="178">
        <v>0</v>
      </c>
      <c r="Z197" s="178">
        <v>86400.3</v>
      </c>
      <c r="AA197" s="178">
        <v>70236.75</v>
      </c>
      <c r="AB197" s="178">
        <v>0</v>
      </c>
      <c r="AC197" s="178">
        <v>0</v>
      </c>
      <c r="AD197" s="178">
        <v>4862.56</v>
      </c>
      <c r="AE197" s="178">
        <v>17021.06</v>
      </c>
      <c r="AF197" s="178">
        <v>0</v>
      </c>
      <c r="AG197" s="178">
        <v>116167.31</v>
      </c>
      <c r="AH197" s="178">
        <v>11760.3</v>
      </c>
      <c r="AI197" s="177">
        <v>677700.92</v>
      </c>
      <c r="AJ197" s="178">
        <v>0</v>
      </c>
      <c r="AK197" s="178">
        <v>0</v>
      </c>
      <c r="AL197" s="178">
        <v>0</v>
      </c>
      <c r="AM197" s="178">
        <v>0</v>
      </c>
      <c r="AN197" s="178">
        <v>0</v>
      </c>
      <c r="AO197" s="178">
        <v>0</v>
      </c>
      <c r="AP197" s="178">
        <v>0</v>
      </c>
      <c r="AQ197" s="178">
        <v>0</v>
      </c>
      <c r="AR197" s="178">
        <v>0</v>
      </c>
      <c r="AS197" s="178">
        <v>0</v>
      </c>
      <c r="AT197" s="178">
        <v>0</v>
      </c>
      <c r="AU197" s="177">
        <v>0</v>
      </c>
      <c r="AV197" s="177">
        <f t="shared" si="8"/>
        <v>8309648.42</v>
      </c>
      <c r="AW197" s="149"/>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0"/>
      <c r="CE197" s="190"/>
      <c r="CF197" s="190"/>
      <c r="CG197" s="190"/>
      <c r="CH197" s="190"/>
      <c r="CI197" s="190"/>
      <c r="CJ197" s="190"/>
      <c r="CK197" s="190"/>
      <c r="CL197" s="190"/>
      <c r="CM197" s="190"/>
      <c r="CN197" s="190"/>
      <c r="CO197" s="190"/>
      <c r="CP197" s="190"/>
      <c r="CQ197" s="190"/>
      <c r="CR197" s="190"/>
      <c r="CS197" s="190"/>
      <c r="CT197" s="190"/>
      <c r="CU197" s="190"/>
      <c r="CV197" s="190"/>
      <c r="CW197" s="190"/>
      <c r="CX197" s="190"/>
      <c r="CY197" s="190"/>
      <c r="CZ197" s="190"/>
      <c r="DA197" s="190"/>
      <c r="DB197" s="190"/>
      <c r="DC197" s="190"/>
      <c r="DD197" s="190"/>
      <c r="DE197" s="190"/>
      <c r="DF197" s="190"/>
      <c r="DG197" s="190"/>
      <c r="DH197" s="190"/>
      <c r="DI197" s="190"/>
      <c r="DJ197" s="190"/>
      <c r="DK197" s="190"/>
      <c r="DL197" s="190"/>
      <c r="DM197" s="190"/>
    </row>
    <row r="198" spans="1:117" s="151" customFormat="1" ht="12.75" hidden="1" outlineLevel="1">
      <c r="A198" s="149" t="s">
        <v>3005</v>
      </c>
      <c r="B198" s="150"/>
      <c r="C198" s="150" t="s">
        <v>3006</v>
      </c>
      <c r="D198" s="150" t="s">
        <v>3007</v>
      </c>
      <c r="E198" s="177">
        <v>288090.51</v>
      </c>
      <c r="F198" s="177">
        <v>17550</v>
      </c>
      <c r="G198" s="177"/>
      <c r="H198" s="178">
        <v>0</v>
      </c>
      <c r="I198" s="178">
        <v>0</v>
      </c>
      <c r="J198" s="178">
        <v>0</v>
      </c>
      <c r="K198" s="178">
        <v>0</v>
      </c>
      <c r="L198" s="178">
        <v>0</v>
      </c>
      <c r="M198" s="178">
        <v>0</v>
      </c>
      <c r="N198" s="178">
        <v>0</v>
      </c>
      <c r="O198" s="178">
        <v>0</v>
      </c>
      <c r="P198" s="178">
        <v>0</v>
      </c>
      <c r="Q198" s="178">
        <v>0</v>
      </c>
      <c r="R198" s="178">
        <v>0</v>
      </c>
      <c r="S198" s="178">
        <v>0</v>
      </c>
      <c r="T198" s="178">
        <v>0</v>
      </c>
      <c r="U198" s="178">
        <v>0</v>
      </c>
      <c r="V198" s="178">
        <v>0</v>
      </c>
      <c r="W198" s="178">
        <v>0</v>
      </c>
      <c r="X198" s="178">
        <v>0</v>
      </c>
      <c r="Y198" s="178">
        <v>0</v>
      </c>
      <c r="Z198" s="178">
        <v>0</v>
      </c>
      <c r="AA198" s="178">
        <v>0</v>
      </c>
      <c r="AB198" s="178">
        <v>0</v>
      </c>
      <c r="AC198" s="178">
        <v>0</v>
      </c>
      <c r="AD198" s="178">
        <v>0</v>
      </c>
      <c r="AE198" s="178">
        <v>0</v>
      </c>
      <c r="AF198" s="178">
        <v>0</v>
      </c>
      <c r="AG198" s="178">
        <v>0</v>
      </c>
      <c r="AH198" s="178">
        <v>0</v>
      </c>
      <c r="AI198" s="177">
        <v>0</v>
      </c>
      <c r="AJ198" s="178">
        <v>0</v>
      </c>
      <c r="AK198" s="178">
        <v>0</v>
      </c>
      <c r="AL198" s="178">
        <v>0</v>
      </c>
      <c r="AM198" s="178">
        <v>2500</v>
      </c>
      <c r="AN198" s="178">
        <v>0</v>
      </c>
      <c r="AO198" s="178">
        <v>0</v>
      </c>
      <c r="AP198" s="178">
        <v>0</v>
      </c>
      <c r="AQ198" s="178">
        <v>0</v>
      </c>
      <c r="AR198" s="178">
        <v>0</v>
      </c>
      <c r="AS198" s="178">
        <v>0</v>
      </c>
      <c r="AT198" s="178">
        <v>0</v>
      </c>
      <c r="AU198" s="177">
        <v>2500</v>
      </c>
      <c r="AV198" s="177">
        <f t="shared" si="8"/>
        <v>308140.51</v>
      </c>
      <c r="AW198" s="149"/>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c r="BY198" s="190"/>
      <c r="BZ198" s="190"/>
      <c r="CA198" s="190"/>
      <c r="CB198" s="190"/>
      <c r="CC198" s="190"/>
      <c r="CD198" s="190"/>
      <c r="CE198" s="190"/>
      <c r="CF198" s="190"/>
      <c r="CG198" s="190"/>
      <c r="CH198" s="190"/>
      <c r="CI198" s="190"/>
      <c r="CJ198" s="190"/>
      <c r="CK198" s="190"/>
      <c r="CL198" s="190"/>
      <c r="CM198" s="190"/>
      <c r="CN198" s="190"/>
      <c r="CO198" s="190"/>
      <c r="CP198" s="190"/>
      <c r="CQ198" s="190"/>
      <c r="CR198" s="190"/>
      <c r="CS198" s="190"/>
      <c r="CT198" s="190"/>
      <c r="CU198" s="190"/>
      <c r="CV198" s="190"/>
      <c r="CW198" s="190"/>
      <c r="CX198" s="190"/>
      <c r="CY198" s="190"/>
      <c r="CZ198" s="190"/>
      <c r="DA198" s="190"/>
      <c r="DB198" s="190"/>
      <c r="DC198" s="190"/>
      <c r="DD198" s="190"/>
      <c r="DE198" s="190"/>
      <c r="DF198" s="190"/>
      <c r="DG198" s="190"/>
      <c r="DH198" s="190"/>
      <c r="DI198" s="190"/>
      <c r="DJ198" s="190"/>
      <c r="DK198" s="190"/>
      <c r="DL198" s="190"/>
      <c r="DM198" s="190"/>
    </row>
    <row r="199" spans="1:117" s="151" customFormat="1" ht="12.75" hidden="1" outlineLevel="1">
      <c r="A199" s="149" t="s">
        <v>3008</v>
      </c>
      <c r="B199" s="150"/>
      <c r="C199" s="150" t="s">
        <v>3009</v>
      </c>
      <c r="D199" s="150" t="s">
        <v>3010</v>
      </c>
      <c r="E199" s="177">
        <v>-636910.3</v>
      </c>
      <c r="F199" s="177">
        <v>4166.18</v>
      </c>
      <c r="G199" s="177"/>
      <c r="H199" s="178">
        <v>-766.74</v>
      </c>
      <c r="I199" s="178">
        <v>-2556.33</v>
      </c>
      <c r="J199" s="178">
        <v>-9945.14</v>
      </c>
      <c r="K199" s="178">
        <v>-4558.08</v>
      </c>
      <c r="L199" s="178">
        <v>19599.53</v>
      </c>
      <c r="M199" s="178">
        <v>-57755.82</v>
      </c>
      <c r="N199" s="178">
        <v>6399.51</v>
      </c>
      <c r="O199" s="178">
        <v>-449.42</v>
      </c>
      <c r="P199" s="178">
        <v>-47910.93</v>
      </c>
      <c r="Q199" s="178">
        <v>-1456.04</v>
      </c>
      <c r="R199" s="178">
        <v>20635.62</v>
      </c>
      <c r="S199" s="178">
        <v>0</v>
      </c>
      <c r="T199" s="178">
        <v>-10384.84</v>
      </c>
      <c r="U199" s="178">
        <v>7501.2</v>
      </c>
      <c r="V199" s="178">
        <v>-1767.38</v>
      </c>
      <c r="W199" s="178">
        <v>-633.39</v>
      </c>
      <c r="X199" s="178">
        <v>-24.13</v>
      </c>
      <c r="Y199" s="178">
        <v>590.4</v>
      </c>
      <c r="Z199" s="178">
        <v>-1432.35</v>
      </c>
      <c r="AA199" s="178">
        <v>-53503.19</v>
      </c>
      <c r="AB199" s="178">
        <v>2512.92</v>
      </c>
      <c r="AC199" s="178">
        <v>-11113.6</v>
      </c>
      <c r="AD199" s="178">
        <v>-6592.09</v>
      </c>
      <c r="AE199" s="178">
        <v>-11520.63</v>
      </c>
      <c r="AF199" s="178">
        <v>-319.61</v>
      </c>
      <c r="AG199" s="178">
        <v>-27475.57</v>
      </c>
      <c r="AH199" s="178">
        <v>-59568.66</v>
      </c>
      <c r="AI199" s="177">
        <v>-252494.76</v>
      </c>
      <c r="AJ199" s="178">
        <v>0</v>
      </c>
      <c r="AK199" s="178">
        <v>0</v>
      </c>
      <c r="AL199" s="178">
        <v>223.78</v>
      </c>
      <c r="AM199" s="178">
        <v>0</v>
      </c>
      <c r="AN199" s="178">
        <v>0</v>
      </c>
      <c r="AO199" s="178">
        <v>-1549.54</v>
      </c>
      <c r="AP199" s="178">
        <v>1867.87</v>
      </c>
      <c r="AQ199" s="178">
        <v>0</v>
      </c>
      <c r="AR199" s="178">
        <v>0</v>
      </c>
      <c r="AS199" s="178">
        <v>0</v>
      </c>
      <c r="AT199" s="178">
        <v>0</v>
      </c>
      <c r="AU199" s="177">
        <v>542.11</v>
      </c>
      <c r="AV199" s="177">
        <f t="shared" si="8"/>
        <v>-884696.77</v>
      </c>
      <c r="AW199" s="149"/>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c r="CA199" s="190"/>
      <c r="CB199" s="190"/>
      <c r="CC199" s="190"/>
      <c r="CD199" s="190"/>
      <c r="CE199" s="190"/>
      <c r="CF199" s="190"/>
      <c r="CG199" s="190"/>
      <c r="CH199" s="190"/>
      <c r="CI199" s="190"/>
      <c r="CJ199" s="190"/>
      <c r="CK199" s="190"/>
      <c r="CL199" s="190"/>
      <c r="CM199" s="190"/>
      <c r="CN199" s="190"/>
      <c r="CO199" s="190"/>
      <c r="CP199" s="190"/>
      <c r="CQ199" s="190"/>
      <c r="CR199" s="190"/>
      <c r="CS199" s="190"/>
      <c r="CT199" s="190"/>
      <c r="CU199" s="190"/>
      <c r="CV199" s="190"/>
      <c r="CW199" s="190"/>
      <c r="CX199" s="190"/>
      <c r="CY199" s="190"/>
      <c r="CZ199" s="190"/>
      <c r="DA199" s="190"/>
      <c r="DB199" s="190"/>
      <c r="DC199" s="190"/>
      <c r="DD199" s="190"/>
      <c r="DE199" s="190"/>
      <c r="DF199" s="190"/>
      <c r="DG199" s="190"/>
      <c r="DH199" s="190"/>
      <c r="DI199" s="190"/>
      <c r="DJ199" s="190"/>
      <c r="DK199" s="190"/>
      <c r="DL199" s="190"/>
      <c r="DM199" s="190"/>
    </row>
    <row r="200" spans="1:117" s="151" customFormat="1" ht="12.75" hidden="1" outlineLevel="1">
      <c r="A200" s="149" t="s">
        <v>3011</v>
      </c>
      <c r="B200" s="150"/>
      <c r="C200" s="150" t="s">
        <v>3012</v>
      </c>
      <c r="D200" s="150" t="s">
        <v>3013</v>
      </c>
      <c r="E200" s="177">
        <v>7409866.75</v>
      </c>
      <c r="F200" s="177">
        <v>14794.75</v>
      </c>
      <c r="G200" s="177"/>
      <c r="H200" s="178">
        <v>0</v>
      </c>
      <c r="I200" s="178">
        <v>0</v>
      </c>
      <c r="J200" s="178">
        <v>0</v>
      </c>
      <c r="K200" s="178">
        <v>0</v>
      </c>
      <c r="L200" s="178">
        <v>0</v>
      </c>
      <c r="M200" s="178">
        <v>1563.22</v>
      </c>
      <c r="N200" s="178">
        <v>504</v>
      </c>
      <c r="O200" s="178">
        <v>0</v>
      </c>
      <c r="P200" s="178">
        <v>0</v>
      </c>
      <c r="Q200" s="178">
        <v>0</v>
      </c>
      <c r="R200" s="178">
        <v>0</v>
      </c>
      <c r="S200" s="178">
        <v>0</v>
      </c>
      <c r="T200" s="178">
        <v>0</v>
      </c>
      <c r="U200" s="178">
        <v>11457.15</v>
      </c>
      <c r="V200" s="178">
        <v>0</v>
      </c>
      <c r="W200" s="178">
        <v>0</v>
      </c>
      <c r="X200" s="178">
        <v>0</v>
      </c>
      <c r="Y200" s="178">
        <v>0</v>
      </c>
      <c r="Z200" s="178">
        <v>0</v>
      </c>
      <c r="AA200" s="178">
        <v>120.5</v>
      </c>
      <c r="AB200" s="178">
        <v>0</v>
      </c>
      <c r="AC200" s="178">
        <v>0</v>
      </c>
      <c r="AD200" s="178">
        <v>0</v>
      </c>
      <c r="AE200" s="178">
        <v>0</v>
      </c>
      <c r="AF200" s="178">
        <v>0</v>
      </c>
      <c r="AG200" s="178">
        <v>3364.4</v>
      </c>
      <c r="AH200" s="178">
        <v>0</v>
      </c>
      <c r="AI200" s="177">
        <v>17009.27</v>
      </c>
      <c r="AJ200" s="178">
        <v>0</v>
      </c>
      <c r="AK200" s="178">
        <v>0</v>
      </c>
      <c r="AL200" s="178">
        <v>0</v>
      </c>
      <c r="AM200" s="178">
        <v>0</v>
      </c>
      <c r="AN200" s="178">
        <v>0</v>
      </c>
      <c r="AO200" s="178">
        <v>0</v>
      </c>
      <c r="AP200" s="178">
        <v>0</v>
      </c>
      <c r="AQ200" s="178">
        <v>0</v>
      </c>
      <c r="AR200" s="178">
        <v>0</v>
      </c>
      <c r="AS200" s="178">
        <v>0</v>
      </c>
      <c r="AT200" s="178">
        <v>0</v>
      </c>
      <c r="AU200" s="177">
        <v>0</v>
      </c>
      <c r="AV200" s="177">
        <f t="shared" si="8"/>
        <v>7441670.77</v>
      </c>
      <c r="AW200" s="149"/>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row>
    <row r="201" spans="1:117" s="151" customFormat="1" ht="12.75" hidden="1" outlineLevel="1">
      <c r="A201" s="149" t="s">
        <v>3014</v>
      </c>
      <c r="B201" s="150"/>
      <c r="C201" s="150" t="s">
        <v>3015</v>
      </c>
      <c r="D201" s="150" t="s">
        <v>3016</v>
      </c>
      <c r="E201" s="177">
        <v>-4382</v>
      </c>
      <c r="F201" s="177">
        <v>0</v>
      </c>
      <c r="G201" s="177"/>
      <c r="H201" s="178">
        <v>0</v>
      </c>
      <c r="I201" s="178">
        <v>0</v>
      </c>
      <c r="J201" s="178">
        <v>0</v>
      </c>
      <c r="K201" s="178">
        <v>0</v>
      </c>
      <c r="L201" s="178">
        <v>0</v>
      </c>
      <c r="M201" s="178">
        <v>0</v>
      </c>
      <c r="N201" s="178">
        <v>0</v>
      </c>
      <c r="O201" s="178">
        <v>0</v>
      </c>
      <c r="P201" s="178">
        <v>0</v>
      </c>
      <c r="Q201" s="178">
        <v>0</v>
      </c>
      <c r="R201" s="178">
        <v>0</v>
      </c>
      <c r="S201" s="178">
        <v>0</v>
      </c>
      <c r="T201" s="178">
        <v>0</v>
      </c>
      <c r="U201" s="178">
        <v>0</v>
      </c>
      <c r="V201" s="178">
        <v>0</v>
      </c>
      <c r="W201" s="178">
        <v>0</v>
      </c>
      <c r="X201" s="178">
        <v>0</v>
      </c>
      <c r="Y201" s="178">
        <v>0</v>
      </c>
      <c r="Z201" s="178">
        <v>0</v>
      </c>
      <c r="AA201" s="178">
        <v>0</v>
      </c>
      <c r="AB201" s="178">
        <v>0</v>
      </c>
      <c r="AC201" s="178">
        <v>0</v>
      </c>
      <c r="AD201" s="178">
        <v>0</v>
      </c>
      <c r="AE201" s="178">
        <v>0</v>
      </c>
      <c r="AF201" s="178">
        <v>0</v>
      </c>
      <c r="AG201" s="178">
        <v>0</v>
      </c>
      <c r="AH201" s="178">
        <v>0</v>
      </c>
      <c r="AI201" s="177">
        <v>0</v>
      </c>
      <c r="AJ201" s="178">
        <v>0</v>
      </c>
      <c r="AK201" s="178">
        <v>0</v>
      </c>
      <c r="AL201" s="178">
        <v>0</v>
      </c>
      <c r="AM201" s="178">
        <v>0</v>
      </c>
      <c r="AN201" s="178">
        <v>0</v>
      </c>
      <c r="AO201" s="178">
        <v>0</v>
      </c>
      <c r="AP201" s="178">
        <v>0</v>
      </c>
      <c r="AQ201" s="178">
        <v>0</v>
      </c>
      <c r="AR201" s="178">
        <v>0</v>
      </c>
      <c r="AS201" s="178">
        <v>0</v>
      </c>
      <c r="AT201" s="178">
        <v>0</v>
      </c>
      <c r="AU201" s="177">
        <v>0</v>
      </c>
      <c r="AV201" s="177">
        <f t="shared" si="8"/>
        <v>-4382</v>
      </c>
      <c r="AW201" s="149"/>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row>
    <row r="202" spans="1:117" s="151" customFormat="1" ht="12.75" hidden="1" outlineLevel="1">
      <c r="A202" s="149" t="s">
        <v>3017</v>
      </c>
      <c r="B202" s="150"/>
      <c r="C202" s="150" t="s">
        <v>3018</v>
      </c>
      <c r="D202" s="150" t="s">
        <v>3019</v>
      </c>
      <c r="E202" s="177">
        <v>74299.8</v>
      </c>
      <c r="F202" s="177">
        <v>9533.34</v>
      </c>
      <c r="G202" s="177"/>
      <c r="H202" s="178">
        <v>0</v>
      </c>
      <c r="I202" s="178">
        <v>0</v>
      </c>
      <c r="J202" s="178">
        <v>0</v>
      </c>
      <c r="K202" s="178">
        <v>0</v>
      </c>
      <c r="L202" s="178">
        <v>0</v>
      </c>
      <c r="M202" s="178">
        <v>0</v>
      </c>
      <c r="N202" s="178">
        <v>0</v>
      </c>
      <c r="O202" s="178">
        <v>0</v>
      </c>
      <c r="P202" s="178">
        <v>0</v>
      </c>
      <c r="Q202" s="178">
        <v>1512</v>
      </c>
      <c r="R202" s="178">
        <v>0</v>
      </c>
      <c r="S202" s="178">
        <v>0</v>
      </c>
      <c r="T202" s="178">
        <v>0</v>
      </c>
      <c r="U202" s="178">
        <v>0</v>
      </c>
      <c r="V202" s="178">
        <v>0</v>
      </c>
      <c r="W202" s="178">
        <v>0</v>
      </c>
      <c r="X202" s="178">
        <v>0</v>
      </c>
      <c r="Y202" s="178">
        <v>0</v>
      </c>
      <c r="Z202" s="178">
        <v>0</v>
      </c>
      <c r="AA202" s="178">
        <v>0</v>
      </c>
      <c r="AB202" s="178">
        <v>0</v>
      </c>
      <c r="AC202" s="178">
        <v>0</v>
      </c>
      <c r="AD202" s="178">
        <v>0</v>
      </c>
      <c r="AE202" s="178">
        <v>0</v>
      </c>
      <c r="AF202" s="178">
        <v>0</v>
      </c>
      <c r="AG202" s="178">
        <v>0</v>
      </c>
      <c r="AH202" s="178">
        <v>23738.95</v>
      </c>
      <c r="AI202" s="177">
        <v>25250.95</v>
      </c>
      <c r="AJ202" s="178">
        <v>0</v>
      </c>
      <c r="AK202" s="178">
        <v>0</v>
      </c>
      <c r="AL202" s="178">
        <v>0</v>
      </c>
      <c r="AM202" s="178">
        <v>0</v>
      </c>
      <c r="AN202" s="178">
        <v>0</v>
      </c>
      <c r="AO202" s="178">
        <v>0</v>
      </c>
      <c r="AP202" s="178">
        <v>0</v>
      </c>
      <c r="AQ202" s="178">
        <v>0</v>
      </c>
      <c r="AR202" s="178">
        <v>0</v>
      </c>
      <c r="AS202" s="178">
        <v>0</v>
      </c>
      <c r="AT202" s="178">
        <v>0</v>
      </c>
      <c r="AU202" s="177">
        <v>0</v>
      </c>
      <c r="AV202" s="177">
        <f t="shared" si="8"/>
        <v>109084.09</v>
      </c>
      <c r="AW202" s="149"/>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90"/>
      <c r="DM202" s="190"/>
    </row>
    <row r="203" spans="1:117" s="146" customFormat="1" ht="12.75" customHeight="1" collapsed="1">
      <c r="A203" s="125" t="s">
        <v>3020</v>
      </c>
      <c r="B203" s="125"/>
      <c r="C203" s="124" t="s">
        <v>3021</v>
      </c>
      <c r="D203" s="126"/>
      <c r="E203" s="129">
        <v>471161349.08</v>
      </c>
      <c r="F203" s="129">
        <v>10829809.06</v>
      </c>
      <c r="G203" s="129">
        <v>257650827.94</v>
      </c>
      <c r="H203" s="173">
        <v>112970.62</v>
      </c>
      <c r="I203" s="173">
        <v>224039.03</v>
      </c>
      <c r="J203" s="173">
        <v>56683.96</v>
      </c>
      <c r="K203" s="173">
        <v>40009.77</v>
      </c>
      <c r="L203" s="173">
        <v>2540958.76</v>
      </c>
      <c r="M203" s="173">
        <v>6363450.209999999</v>
      </c>
      <c r="N203" s="173">
        <v>846854.13</v>
      </c>
      <c r="O203" s="173">
        <v>25478.5</v>
      </c>
      <c r="P203" s="173">
        <v>3055042.16</v>
      </c>
      <c r="Q203" s="173">
        <v>40963.96</v>
      </c>
      <c r="R203" s="173">
        <v>3169299.7</v>
      </c>
      <c r="S203" s="173">
        <v>21791.91</v>
      </c>
      <c r="T203" s="173">
        <v>321687.33</v>
      </c>
      <c r="U203" s="173">
        <v>632033.52</v>
      </c>
      <c r="V203" s="173">
        <v>822291.87</v>
      </c>
      <c r="W203" s="173">
        <v>-484.86</v>
      </c>
      <c r="X203" s="173">
        <v>89786.75</v>
      </c>
      <c r="Y203" s="173">
        <v>102500.81</v>
      </c>
      <c r="Z203" s="173">
        <v>228346.81</v>
      </c>
      <c r="AA203" s="173">
        <v>4077023.72</v>
      </c>
      <c r="AB203" s="173">
        <v>258334.39</v>
      </c>
      <c r="AC203" s="173">
        <v>3742.38</v>
      </c>
      <c r="AD203" s="173">
        <v>1346598.48</v>
      </c>
      <c r="AE203" s="173">
        <v>1651264.17</v>
      </c>
      <c r="AF203" s="173">
        <v>120317.54</v>
      </c>
      <c r="AG203" s="173">
        <v>3423343.34</v>
      </c>
      <c r="AH203" s="173">
        <v>5652218.68</v>
      </c>
      <c r="AI203" s="129">
        <v>35226547.640000015</v>
      </c>
      <c r="AJ203" s="173">
        <v>0</v>
      </c>
      <c r="AK203" s="173">
        <v>0</v>
      </c>
      <c r="AL203" s="173">
        <v>36280.66</v>
      </c>
      <c r="AM203" s="173">
        <v>27500</v>
      </c>
      <c r="AN203" s="173">
        <v>0</v>
      </c>
      <c r="AO203" s="173">
        <v>31206.5</v>
      </c>
      <c r="AP203" s="173">
        <v>222265.19</v>
      </c>
      <c r="AQ203" s="173">
        <v>0</v>
      </c>
      <c r="AR203" s="173">
        <v>0</v>
      </c>
      <c r="AS203" s="173">
        <v>0</v>
      </c>
      <c r="AT203" s="173">
        <v>0</v>
      </c>
      <c r="AU203" s="129">
        <v>317252.35</v>
      </c>
      <c r="AV203" s="129">
        <f>E203+F203+G203+AI203+AU203</f>
        <v>775185786.0699999</v>
      </c>
      <c r="AW203" s="124"/>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87"/>
      <c r="DE203" s="187"/>
      <c r="DF203" s="187"/>
      <c r="DG203" s="187"/>
      <c r="DH203" s="187"/>
      <c r="DI203" s="187"/>
      <c r="DJ203" s="187"/>
      <c r="DK203" s="187"/>
      <c r="DL203" s="187"/>
      <c r="DM203" s="187"/>
    </row>
    <row r="204" spans="1:117" s="151" customFormat="1" ht="12.75" hidden="1" outlineLevel="1">
      <c r="A204" s="149" t="s">
        <v>3022</v>
      </c>
      <c r="B204" s="150"/>
      <c r="C204" s="150" t="s">
        <v>3023</v>
      </c>
      <c r="D204" s="150" t="s">
        <v>3024</v>
      </c>
      <c r="E204" s="177">
        <v>51894.64</v>
      </c>
      <c r="F204" s="177">
        <v>-115.8</v>
      </c>
      <c r="G204" s="177"/>
      <c r="H204" s="178">
        <v>0</v>
      </c>
      <c r="I204" s="178">
        <v>0</v>
      </c>
      <c r="J204" s="178">
        <v>0</v>
      </c>
      <c r="K204" s="178">
        <v>0</v>
      </c>
      <c r="L204" s="178">
        <v>0</v>
      </c>
      <c r="M204" s="178">
        <v>0</v>
      </c>
      <c r="N204" s="178">
        <v>0</v>
      </c>
      <c r="O204" s="178">
        <v>0</v>
      </c>
      <c r="P204" s="178">
        <v>0</v>
      </c>
      <c r="Q204" s="178">
        <v>0</v>
      </c>
      <c r="R204" s="178">
        <v>0</v>
      </c>
      <c r="S204" s="178">
        <v>0</v>
      </c>
      <c r="T204" s="178">
        <v>0</v>
      </c>
      <c r="U204" s="178">
        <v>0</v>
      </c>
      <c r="V204" s="178">
        <v>0</v>
      </c>
      <c r="W204" s="178">
        <v>0</v>
      </c>
      <c r="X204" s="178">
        <v>0</v>
      </c>
      <c r="Y204" s="178">
        <v>0</v>
      </c>
      <c r="Z204" s="178">
        <v>0</v>
      </c>
      <c r="AA204" s="178">
        <v>0</v>
      </c>
      <c r="AB204" s="178">
        <v>0</v>
      </c>
      <c r="AC204" s="178">
        <v>0</v>
      </c>
      <c r="AD204" s="178">
        <v>0</v>
      </c>
      <c r="AE204" s="178">
        <v>0</v>
      </c>
      <c r="AF204" s="178">
        <v>0</v>
      </c>
      <c r="AG204" s="178">
        <v>-104.78</v>
      </c>
      <c r="AH204" s="178">
        <v>637.69</v>
      </c>
      <c r="AI204" s="177">
        <v>532.91</v>
      </c>
      <c r="AJ204" s="178">
        <v>0</v>
      </c>
      <c r="AK204" s="178">
        <v>0</v>
      </c>
      <c r="AL204" s="178">
        <v>0</v>
      </c>
      <c r="AM204" s="178">
        <v>0</v>
      </c>
      <c r="AN204" s="178">
        <v>0</v>
      </c>
      <c r="AO204" s="178">
        <v>-110.15</v>
      </c>
      <c r="AP204" s="178">
        <v>0</v>
      </c>
      <c r="AQ204" s="178">
        <v>0</v>
      </c>
      <c r="AR204" s="178">
        <v>0</v>
      </c>
      <c r="AS204" s="178">
        <v>0</v>
      </c>
      <c r="AT204" s="178">
        <v>0</v>
      </c>
      <c r="AU204" s="177">
        <v>-110.15</v>
      </c>
      <c r="AV204" s="177">
        <f aca="true" t="shared" si="9" ref="AV204:AV225">E204+F204+G204+AI204+AU204</f>
        <v>52201.6</v>
      </c>
      <c r="AW204" s="149"/>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c r="CA204" s="190"/>
      <c r="CB204" s="190"/>
      <c r="CC204" s="190"/>
      <c r="CD204" s="190"/>
      <c r="CE204" s="190"/>
      <c r="CF204" s="190"/>
      <c r="CG204" s="190"/>
      <c r="CH204" s="190"/>
      <c r="CI204" s="190"/>
      <c r="CJ204" s="190"/>
      <c r="CK204" s="190"/>
      <c r="CL204" s="190"/>
      <c r="CM204" s="190"/>
      <c r="CN204" s="190"/>
      <c r="CO204" s="190"/>
      <c r="CP204" s="190"/>
      <c r="CQ204" s="190"/>
      <c r="CR204" s="190"/>
      <c r="CS204" s="190"/>
      <c r="CT204" s="190"/>
      <c r="CU204" s="190"/>
      <c r="CV204" s="190"/>
      <c r="CW204" s="190"/>
      <c r="CX204" s="190"/>
      <c r="CY204" s="190"/>
      <c r="CZ204" s="190"/>
      <c r="DA204" s="190"/>
      <c r="DB204" s="190"/>
      <c r="DC204" s="190"/>
      <c r="DD204" s="190"/>
      <c r="DE204" s="190"/>
      <c r="DF204" s="190"/>
      <c r="DG204" s="190"/>
      <c r="DH204" s="190"/>
      <c r="DI204" s="190"/>
      <c r="DJ204" s="190"/>
      <c r="DK204" s="190"/>
      <c r="DL204" s="190"/>
      <c r="DM204" s="190"/>
    </row>
    <row r="205" spans="1:117" s="151" customFormat="1" ht="12.75" hidden="1" outlineLevel="1">
      <c r="A205" s="149" t="s">
        <v>3025</v>
      </c>
      <c r="B205" s="150"/>
      <c r="C205" s="150" t="s">
        <v>3026</v>
      </c>
      <c r="D205" s="150" t="s">
        <v>3027</v>
      </c>
      <c r="E205" s="177">
        <v>30407530.7</v>
      </c>
      <c r="F205" s="177">
        <v>133204.7</v>
      </c>
      <c r="G205" s="177"/>
      <c r="H205" s="178">
        <v>0</v>
      </c>
      <c r="I205" s="178">
        <v>0</v>
      </c>
      <c r="J205" s="178">
        <v>0</v>
      </c>
      <c r="K205" s="178">
        <v>0</v>
      </c>
      <c r="L205" s="178">
        <v>0</v>
      </c>
      <c r="M205" s="178">
        <v>0</v>
      </c>
      <c r="N205" s="178">
        <v>0</v>
      </c>
      <c r="O205" s="178">
        <v>0</v>
      </c>
      <c r="P205" s="178">
        <v>0</v>
      </c>
      <c r="Q205" s="178">
        <v>0</v>
      </c>
      <c r="R205" s="178">
        <v>0</v>
      </c>
      <c r="S205" s="178">
        <v>0</v>
      </c>
      <c r="T205" s="178">
        <v>0</v>
      </c>
      <c r="U205" s="178">
        <v>202.08</v>
      </c>
      <c r="V205" s="178">
        <v>0</v>
      </c>
      <c r="W205" s="178">
        <v>0</v>
      </c>
      <c r="X205" s="178">
        <v>0</v>
      </c>
      <c r="Y205" s="178">
        <v>0</v>
      </c>
      <c r="Z205" s="178">
        <v>0</v>
      </c>
      <c r="AA205" s="178">
        <v>0</v>
      </c>
      <c r="AB205" s="178">
        <v>0</v>
      </c>
      <c r="AC205" s="178">
        <v>0</v>
      </c>
      <c r="AD205" s="178">
        <v>0</v>
      </c>
      <c r="AE205" s="178">
        <v>0</v>
      </c>
      <c r="AF205" s="178">
        <v>0</v>
      </c>
      <c r="AG205" s="178">
        <v>6754.16</v>
      </c>
      <c r="AH205" s="178">
        <v>2061.21</v>
      </c>
      <c r="AI205" s="177">
        <v>9017.45</v>
      </c>
      <c r="AJ205" s="178">
        <v>0</v>
      </c>
      <c r="AK205" s="178">
        <v>0</v>
      </c>
      <c r="AL205" s="178">
        <v>0</v>
      </c>
      <c r="AM205" s="178">
        <v>1874.25</v>
      </c>
      <c r="AN205" s="178">
        <v>0</v>
      </c>
      <c r="AO205" s="178">
        <v>0</v>
      </c>
      <c r="AP205" s="178">
        <v>0</v>
      </c>
      <c r="AQ205" s="178">
        <v>0</v>
      </c>
      <c r="AR205" s="178">
        <v>0</v>
      </c>
      <c r="AS205" s="178">
        <v>0</v>
      </c>
      <c r="AT205" s="178">
        <v>0</v>
      </c>
      <c r="AU205" s="177">
        <v>1874.25</v>
      </c>
      <c r="AV205" s="177">
        <f t="shared" si="9"/>
        <v>30551627.099999998</v>
      </c>
      <c r="AW205" s="149"/>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c r="BY205" s="190"/>
      <c r="BZ205" s="190"/>
      <c r="CA205" s="190"/>
      <c r="CB205" s="190"/>
      <c r="CC205" s="190"/>
      <c r="CD205" s="190"/>
      <c r="CE205" s="190"/>
      <c r="CF205" s="190"/>
      <c r="CG205" s="190"/>
      <c r="CH205" s="190"/>
      <c r="CI205" s="190"/>
      <c r="CJ205" s="190"/>
      <c r="CK205" s="190"/>
      <c r="CL205" s="190"/>
      <c r="CM205" s="190"/>
      <c r="CN205" s="190"/>
      <c r="CO205" s="190"/>
      <c r="CP205" s="190"/>
      <c r="CQ205" s="190"/>
      <c r="CR205" s="190"/>
      <c r="CS205" s="190"/>
      <c r="CT205" s="190"/>
      <c r="CU205" s="190"/>
      <c r="CV205" s="190"/>
      <c r="CW205" s="190"/>
      <c r="CX205" s="190"/>
      <c r="CY205" s="190"/>
      <c r="CZ205" s="190"/>
      <c r="DA205" s="190"/>
      <c r="DB205" s="190"/>
      <c r="DC205" s="190"/>
      <c r="DD205" s="190"/>
      <c r="DE205" s="190"/>
      <c r="DF205" s="190"/>
      <c r="DG205" s="190"/>
      <c r="DH205" s="190"/>
      <c r="DI205" s="190"/>
      <c r="DJ205" s="190"/>
      <c r="DK205" s="190"/>
      <c r="DL205" s="190"/>
      <c r="DM205" s="190"/>
    </row>
    <row r="206" spans="1:117" s="151" customFormat="1" ht="12.75" hidden="1" outlineLevel="1">
      <c r="A206" s="149" t="s">
        <v>3028</v>
      </c>
      <c r="B206" s="150"/>
      <c r="C206" s="150" t="s">
        <v>3029</v>
      </c>
      <c r="D206" s="150" t="s">
        <v>3030</v>
      </c>
      <c r="E206" s="177">
        <v>4515371.06</v>
      </c>
      <c r="F206" s="177">
        <v>92839.59</v>
      </c>
      <c r="G206" s="177"/>
      <c r="H206" s="178">
        <v>7.33</v>
      </c>
      <c r="I206" s="178">
        <v>0</v>
      </c>
      <c r="J206" s="178">
        <v>0</v>
      </c>
      <c r="K206" s="178">
        <v>0</v>
      </c>
      <c r="L206" s="178">
        <v>0</v>
      </c>
      <c r="M206" s="178">
        <v>0</v>
      </c>
      <c r="N206" s="178">
        <v>0</v>
      </c>
      <c r="O206" s="178">
        <v>0</v>
      </c>
      <c r="P206" s="178">
        <v>0</v>
      </c>
      <c r="Q206" s="178">
        <v>0</v>
      </c>
      <c r="R206" s="178">
        <v>0</v>
      </c>
      <c r="S206" s="178">
        <v>0</v>
      </c>
      <c r="T206" s="178">
        <v>0</v>
      </c>
      <c r="U206" s="178">
        <v>0</v>
      </c>
      <c r="V206" s="178">
        <v>0</v>
      </c>
      <c r="W206" s="178">
        <v>0</v>
      </c>
      <c r="X206" s="178">
        <v>0</v>
      </c>
      <c r="Y206" s="178">
        <v>0</v>
      </c>
      <c r="Z206" s="178">
        <v>0</v>
      </c>
      <c r="AA206" s="178">
        <v>0</v>
      </c>
      <c r="AB206" s="178">
        <v>0</v>
      </c>
      <c r="AC206" s="178">
        <v>0</v>
      </c>
      <c r="AD206" s="178">
        <v>0</v>
      </c>
      <c r="AE206" s="178">
        <v>0</v>
      </c>
      <c r="AF206" s="178">
        <v>0</v>
      </c>
      <c r="AG206" s="178">
        <v>1975.18</v>
      </c>
      <c r="AH206" s="178">
        <v>1294.39</v>
      </c>
      <c r="AI206" s="177">
        <v>3276.9</v>
      </c>
      <c r="AJ206" s="178">
        <v>0</v>
      </c>
      <c r="AK206" s="178">
        <v>0</v>
      </c>
      <c r="AL206" s="178">
        <v>0</v>
      </c>
      <c r="AM206" s="178">
        <v>0</v>
      </c>
      <c r="AN206" s="178">
        <v>0</v>
      </c>
      <c r="AO206" s="178">
        <v>0</v>
      </c>
      <c r="AP206" s="178">
        <v>0</v>
      </c>
      <c r="AQ206" s="178">
        <v>0</v>
      </c>
      <c r="AR206" s="178">
        <v>0</v>
      </c>
      <c r="AS206" s="178">
        <v>0</v>
      </c>
      <c r="AT206" s="178">
        <v>0</v>
      </c>
      <c r="AU206" s="177">
        <v>0</v>
      </c>
      <c r="AV206" s="177">
        <f t="shared" si="9"/>
        <v>4611487.55</v>
      </c>
      <c r="AW206" s="149"/>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c r="BY206" s="190"/>
      <c r="BZ206" s="190"/>
      <c r="CA206" s="190"/>
      <c r="CB206" s="190"/>
      <c r="CC206" s="190"/>
      <c r="CD206" s="190"/>
      <c r="CE206" s="190"/>
      <c r="CF206" s="190"/>
      <c r="CG206" s="190"/>
      <c r="CH206" s="190"/>
      <c r="CI206" s="190"/>
      <c r="CJ206" s="190"/>
      <c r="CK206" s="190"/>
      <c r="CL206" s="190"/>
      <c r="CM206" s="190"/>
      <c r="CN206" s="190"/>
      <c r="CO206" s="190"/>
      <c r="CP206" s="190"/>
      <c r="CQ206" s="190"/>
      <c r="CR206" s="190"/>
      <c r="CS206" s="190"/>
      <c r="CT206" s="190"/>
      <c r="CU206" s="190"/>
      <c r="CV206" s="190"/>
      <c r="CW206" s="190"/>
      <c r="CX206" s="190"/>
      <c r="CY206" s="190"/>
      <c r="CZ206" s="190"/>
      <c r="DA206" s="190"/>
      <c r="DB206" s="190"/>
      <c r="DC206" s="190"/>
      <c r="DD206" s="190"/>
      <c r="DE206" s="190"/>
      <c r="DF206" s="190"/>
      <c r="DG206" s="190"/>
      <c r="DH206" s="190"/>
      <c r="DI206" s="190"/>
      <c r="DJ206" s="190"/>
      <c r="DK206" s="190"/>
      <c r="DL206" s="190"/>
      <c r="DM206" s="190"/>
    </row>
    <row r="207" spans="1:117" s="151" customFormat="1" ht="12.75" hidden="1" outlineLevel="1">
      <c r="A207" s="149" t="s">
        <v>3031</v>
      </c>
      <c r="B207" s="150"/>
      <c r="C207" s="150" t="s">
        <v>3032</v>
      </c>
      <c r="D207" s="150" t="s">
        <v>3033</v>
      </c>
      <c r="E207" s="177">
        <v>11867307.16</v>
      </c>
      <c r="F207" s="177">
        <v>399705.78</v>
      </c>
      <c r="G207" s="177"/>
      <c r="H207" s="178">
        <v>0</v>
      </c>
      <c r="I207" s="178">
        <v>0</v>
      </c>
      <c r="J207" s="178">
        <v>0</v>
      </c>
      <c r="K207" s="178">
        <v>0</v>
      </c>
      <c r="L207" s="178">
        <v>0</v>
      </c>
      <c r="M207" s="178">
        <v>0</v>
      </c>
      <c r="N207" s="178">
        <v>0</v>
      </c>
      <c r="O207" s="178">
        <v>0</v>
      </c>
      <c r="P207" s="178">
        <v>0</v>
      </c>
      <c r="Q207" s="178">
        <v>0</v>
      </c>
      <c r="R207" s="178">
        <v>0</v>
      </c>
      <c r="S207" s="178">
        <v>0</v>
      </c>
      <c r="T207" s="178">
        <v>0</v>
      </c>
      <c r="U207" s="178">
        <v>0</v>
      </c>
      <c r="V207" s="178">
        <v>3.75</v>
      </c>
      <c r="W207" s="178">
        <v>0</v>
      </c>
      <c r="X207" s="178">
        <v>0</v>
      </c>
      <c r="Y207" s="178">
        <v>0</v>
      </c>
      <c r="Z207" s="178">
        <v>0</v>
      </c>
      <c r="AA207" s="178">
        <v>0</v>
      </c>
      <c r="AB207" s="178">
        <v>0</v>
      </c>
      <c r="AC207" s="178">
        <v>0</v>
      </c>
      <c r="AD207" s="178">
        <v>0</v>
      </c>
      <c r="AE207" s="178">
        <v>0</v>
      </c>
      <c r="AF207" s="178">
        <v>0</v>
      </c>
      <c r="AG207" s="178">
        <v>9188.9</v>
      </c>
      <c r="AH207" s="178">
        <v>0</v>
      </c>
      <c r="AI207" s="177">
        <v>9192.65</v>
      </c>
      <c r="AJ207" s="178">
        <v>0</v>
      </c>
      <c r="AK207" s="178">
        <v>0</v>
      </c>
      <c r="AL207" s="178">
        <v>0</v>
      </c>
      <c r="AM207" s="178">
        <v>0</v>
      </c>
      <c r="AN207" s="178">
        <v>0</v>
      </c>
      <c r="AO207" s="178">
        <v>0</v>
      </c>
      <c r="AP207" s="178">
        <v>0</v>
      </c>
      <c r="AQ207" s="178">
        <v>0</v>
      </c>
      <c r="AR207" s="178">
        <v>0</v>
      </c>
      <c r="AS207" s="178">
        <v>0</v>
      </c>
      <c r="AT207" s="178">
        <v>0</v>
      </c>
      <c r="AU207" s="177">
        <v>0</v>
      </c>
      <c r="AV207" s="177">
        <f t="shared" si="9"/>
        <v>12276205.59</v>
      </c>
      <c r="AW207" s="149"/>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c r="BY207" s="190"/>
      <c r="BZ207" s="190"/>
      <c r="CA207" s="190"/>
      <c r="CB207" s="190"/>
      <c r="CC207" s="190"/>
      <c r="CD207" s="190"/>
      <c r="CE207" s="190"/>
      <c r="CF207" s="190"/>
      <c r="CG207" s="190"/>
      <c r="CH207" s="190"/>
      <c r="CI207" s="190"/>
      <c r="CJ207" s="190"/>
      <c r="CK207" s="190"/>
      <c r="CL207" s="190"/>
      <c r="CM207" s="190"/>
      <c r="CN207" s="190"/>
      <c r="CO207" s="190"/>
      <c r="CP207" s="190"/>
      <c r="CQ207" s="190"/>
      <c r="CR207" s="190"/>
      <c r="CS207" s="190"/>
      <c r="CT207" s="190"/>
      <c r="CU207" s="190"/>
      <c r="CV207" s="190"/>
      <c r="CW207" s="190"/>
      <c r="CX207" s="190"/>
      <c r="CY207" s="190"/>
      <c r="CZ207" s="190"/>
      <c r="DA207" s="190"/>
      <c r="DB207" s="190"/>
      <c r="DC207" s="190"/>
      <c r="DD207" s="190"/>
      <c r="DE207" s="190"/>
      <c r="DF207" s="190"/>
      <c r="DG207" s="190"/>
      <c r="DH207" s="190"/>
      <c r="DI207" s="190"/>
      <c r="DJ207" s="190"/>
      <c r="DK207" s="190"/>
      <c r="DL207" s="190"/>
      <c r="DM207" s="190"/>
    </row>
    <row r="208" spans="1:117" s="151" customFormat="1" ht="12.75" hidden="1" outlineLevel="1">
      <c r="A208" s="149" t="s">
        <v>3034</v>
      </c>
      <c r="B208" s="150"/>
      <c r="C208" s="150" t="s">
        <v>3035</v>
      </c>
      <c r="D208" s="150" t="s">
        <v>3036</v>
      </c>
      <c r="E208" s="177">
        <v>154892.52</v>
      </c>
      <c r="F208" s="177">
        <v>4646.06</v>
      </c>
      <c r="G208" s="177"/>
      <c r="H208" s="178">
        <v>0</v>
      </c>
      <c r="I208" s="178">
        <v>0</v>
      </c>
      <c r="J208" s="178">
        <v>0</v>
      </c>
      <c r="K208" s="178">
        <v>0</v>
      </c>
      <c r="L208" s="178">
        <v>0</v>
      </c>
      <c r="M208" s="178">
        <v>0</v>
      </c>
      <c r="N208" s="178">
        <v>0</v>
      </c>
      <c r="O208" s="178">
        <v>0</v>
      </c>
      <c r="P208" s="178">
        <v>-121.15</v>
      </c>
      <c r="Q208" s="178">
        <v>0</v>
      </c>
      <c r="R208" s="178">
        <v>0</v>
      </c>
      <c r="S208" s="178">
        <v>0</v>
      </c>
      <c r="T208" s="178">
        <v>0</v>
      </c>
      <c r="U208" s="178">
        <v>0</v>
      </c>
      <c r="V208" s="178">
        <v>0</v>
      </c>
      <c r="W208" s="178">
        <v>0</v>
      </c>
      <c r="X208" s="178">
        <v>0</v>
      </c>
      <c r="Y208" s="178">
        <v>0</v>
      </c>
      <c r="Z208" s="178">
        <v>0</v>
      </c>
      <c r="AA208" s="178">
        <v>0</v>
      </c>
      <c r="AB208" s="178">
        <v>0</v>
      </c>
      <c r="AC208" s="178">
        <v>0</v>
      </c>
      <c r="AD208" s="178">
        <v>0</v>
      </c>
      <c r="AE208" s="178">
        <v>0</v>
      </c>
      <c r="AF208" s="178">
        <v>0</v>
      </c>
      <c r="AG208" s="178">
        <v>686.73</v>
      </c>
      <c r="AH208" s="178">
        <v>0</v>
      </c>
      <c r="AI208" s="177">
        <v>565.58</v>
      </c>
      <c r="AJ208" s="178">
        <v>0</v>
      </c>
      <c r="AK208" s="178">
        <v>0</v>
      </c>
      <c r="AL208" s="178">
        <v>0</v>
      </c>
      <c r="AM208" s="178">
        <v>0</v>
      </c>
      <c r="AN208" s="178">
        <v>0</v>
      </c>
      <c r="AO208" s="178">
        <v>0</v>
      </c>
      <c r="AP208" s="178">
        <v>0</v>
      </c>
      <c r="AQ208" s="178">
        <v>0</v>
      </c>
      <c r="AR208" s="178">
        <v>0</v>
      </c>
      <c r="AS208" s="178">
        <v>0</v>
      </c>
      <c r="AT208" s="178">
        <v>0</v>
      </c>
      <c r="AU208" s="177">
        <v>0</v>
      </c>
      <c r="AV208" s="177">
        <f t="shared" si="9"/>
        <v>160104.15999999997</v>
      </c>
      <c r="AW208" s="149"/>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c r="BY208" s="190"/>
      <c r="BZ208" s="190"/>
      <c r="CA208" s="190"/>
      <c r="CB208" s="190"/>
      <c r="CC208" s="190"/>
      <c r="CD208" s="190"/>
      <c r="CE208" s="190"/>
      <c r="CF208" s="190"/>
      <c r="CG208" s="190"/>
      <c r="CH208" s="190"/>
      <c r="CI208" s="190"/>
      <c r="CJ208" s="190"/>
      <c r="CK208" s="190"/>
      <c r="CL208" s="190"/>
      <c r="CM208" s="190"/>
      <c r="CN208" s="190"/>
      <c r="CO208" s="190"/>
      <c r="CP208" s="190"/>
      <c r="CQ208" s="190"/>
      <c r="CR208" s="190"/>
      <c r="CS208" s="190"/>
      <c r="CT208" s="190"/>
      <c r="CU208" s="190"/>
      <c r="CV208" s="190"/>
      <c r="CW208" s="190"/>
      <c r="CX208" s="190"/>
      <c r="CY208" s="190"/>
      <c r="CZ208" s="190"/>
      <c r="DA208" s="190"/>
      <c r="DB208" s="190"/>
      <c r="DC208" s="190"/>
      <c r="DD208" s="190"/>
      <c r="DE208" s="190"/>
      <c r="DF208" s="190"/>
      <c r="DG208" s="190"/>
      <c r="DH208" s="190"/>
      <c r="DI208" s="190"/>
      <c r="DJ208" s="190"/>
      <c r="DK208" s="190"/>
      <c r="DL208" s="190"/>
      <c r="DM208" s="190"/>
    </row>
    <row r="209" spans="1:117" s="151" customFormat="1" ht="12.75" hidden="1" outlineLevel="1">
      <c r="A209" s="149" t="s">
        <v>3037</v>
      </c>
      <c r="B209" s="150"/>
      <c r="C209" s="150" t="s">
        <v>3038</v>
      </c>
      <c r="D209" s="150" t="s">
        <v>3039</v>
      </c>
      <c r="E209" s="177">
        <v>13559715.44</v>
      </c>
      <c r="F209" s="177">
        <v>377594.6</v>
      </c>
      <c r="G209" s="177"/>
      <c r="H209" s="178">
        <v>0</v>
      </c>
      <c r="I209" s="178">
        <v>7013.8</v>
      </c>
      <c r="J209" s="178">
        <v>4773.02</v>
      </c>
      <c r="K209" s="178">
        <v>0</v>
      </c>
      <c r="L209" s="178">
        <v>9725.42</v>
      </c>
      <c r="M209" s="178">
        <v>156526.42</v>
      </c>
      <c r="N209" s="178">
        <v>5848.07</v>
      </c>
      <c r="O209" s="178">
        <v>4307.51</v>
      </c>
      <c r="P209" s="178">
        <v>78544.2</v>
      </c>
      <c r="Q209" s="178">
        <v>0</v>
      </c>
      <c r="R209" s="178">
        <v>88429.85</v>
      </c>
      <c r="S209" s="178">
        <v>0</v>
      </c>
      <c r="T209" s="178">
        <v>8519.12</v>
      </c>
      <c r="U209" s="178">
        <v>11131</v>
      </c>
      <c r="V209" s="178">
        <v>25822.08</v>
      </c>
      <c r="W209" s="178">
        <v>0</v>
      </c>
      <c r="X209" s="178">
        <v>0</v>
      </c>
      <c r="Y209" s="178">
        <v>12207.61</v>
      </c>
      <c r="Z209" s="178">
        <v>0</v>
      </c>
      <c r="AA209" s="178">
        <v>117993.2</v>
      </c>
      <c r="AB209" s="178">
        <v>9512</v>
      </c>
      <c r="AC209" s="178">
        <v>428.22</v>
      </c>
      <c r="AD209" s="178">
        <v>21715.34</v>
      </c>
      <c r="AE209" s="178">
        <v>80543.49</v>
      </c>
      <c r="AF209" s="178">
        <v>0</v>
      </c>
      <c r="AG209" s="178">
        <v>88064.13</v>
      </c>
      <c r="AH209" s="178">
        <v>294507.62</v>
      </c>
      <c r="AI209" s="177">
        <v>1025612.1</v>
      </c>
      <c r="AJ209" s="178">
        <v>0</v>
      </c>
      <c r="AK209" s="178">
        <v>0</v>
      </c>
      <c r="AL209" s="178">
        <v>1772.93</v>
      </c>
      <c r="AM209" s="178">
        <v>0</v>
      </c>
      <c r="AN209" s="178">
        <v>0</v>
      </c>
      <c r="AO209" s="178">
        <v>1772.92</v>
      </c>
      <c r="AP209" s="178">
        <v>22180.62</v>
      </c>
      <c r="AQ209" s="178">
        <v>0</v>
      </c>
      <c r="AR209" s="178">
        <v>0</v>
      </c>
      <c r="AS209" s="178">
        <v>0</v>
      </c>
      <c r="AT209" s="178">
        <v>0</v>
      </c>
      <c r="AU209" s="177">
        <v>25726.47</v>
      </c>
      <c r="AV209" s="177">
        <f t="shared" si="9"/>
        <v>14988648.61</v>
      </c>
      <c r="AW209" s="149"/>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c r="BY209" s="190"/>
      <c r="BZ209" s="190"/>
      <c r="CA209" s="190"/>
      <c r="CB209" s="190"/>
      <c r="CC209" s="190"/>
      <c r="CD209" s="190"/>
      <c r="CE209" s="190"/>
      <c r="CF209" s="190"/>
      <c r="CG209" s="190"/>
      <c r="CH209" s="190"/>
      <c r="CI209" s="190"/>
      <c r="CJ209" s="190"/>
      <c r="CK209" s="190"/>
      <c r="CL209" s="190"/>
      <c r="CM209" s="190"/>
      <c r="CN209" s="190"/>
      <c r="CO209" s="190"/>
      <c r="CP209" s="190"/>
      <c r="CQ209" s="190"/>
      <c r="CR209" s="190"/>
      <c r="CS209" s="190"/>
      <c r="CT209" s="190"/>
      <c r="CU209" s="190"/>
      <c r="CV209" s="190"/>
      <c r="CW209" s="190"/>
      <c r="CX209" s="190"/>
      <c r="CY209" s="190"/>
      <c r="CZ209" s="190"/>
      <c r="DA209" s="190"/>
      <c r="DB209" s="190"/>
      <c r="DC209" s="190"/>
      <c r="DD209" s="190"/>
      <c r="DE209" s="190"/>
      <c r="DF209" s="190"/>
      <c r="DG209" s="190"/>
      <c r="DH209" s="190"/>
      <c r="DI209" s="190"/>
      <c r="DJ209" s="190"/>
      <c r="DK209" s="190"/>
      <c r="DL209" s="190"/>
      <c r="DM209" s="190"/>
    </row>
    <row r="210" spans="1:117" s="151" customFormat="1" ht="12.75" hidden="1" outlineLevel="1">
      <c r="A210" s="149" t="s">
        <v>3040</v>
      </c>
      <c r="B210" s="150"/>
      <c r="C210" s="150" t="s">
        <v>3041</v>
      </c>
      <c r="D210" s="150" t="s">
        <v>3042</v>
      </c>
      <c r="E210" s="177">
        <v>13122978.86</v>
      </c>
      <c r="F210" s="177">
        <v>392926.28</v>
      </c>
      <c r="G210" s="177"/>
      <c r="H210" s="178">
        <v>4817.24</v>
      </c>
      <c r="I210" s="178">
        <v>0</v>
      </c>
      <c r="J210" s="178">
        <v>0</v>
      </c>
      <c r="K210" s="178">
        <v>0</v>
      </c>
      <c r="L210" s="178">
        <v>7985.53</v>
      </c>
      <c r="M210" s="178">
        <v>577149.42</v>
      </c>
      <c r="N210" s="178">
        <v>4535.62</v>
      </c>
      <c r="O210" s="178">
        <v>1160.95</v>
      </c>
      <c r="P210" s="178">
        <v>371657.73</v>
      </c>
      <c r="Q210" s="178">
        <v>643.75</v>
      </c>
      <c r="R210" s="178">
        <v>52992.79</v>
      </c>
      <c r="S210" s="178">
        <v>0</v>
      </c>
      <c r="T210" s="178">
        <v>0</v>
      </c>
      <c r="U210" s="178">
        <v>1434.34</v>
      </c>
      <c r="V210" s="178">
        <v>7080.05</v>
      </c>
      <c r="W210" s="178">
        <v>0</v>
      </c>
      <c r="X210" s="178">
        <v>0</v>
      </c>
      <c r="Y210" s="178">
        <v>0</v>
      </c>
      <c r="Z210" s="178">
        <v>0</v>
      </c>
      <c r="AA210" s="178">
        <v>135511.18</v>
      </c>
      <c r="AB210" s="178">
        <v>36346.52</v>
      </c>
      <c r="AC210" s="178">
        <v>0</v>
      </c>
      <c r="AD210" s="178">
        <v>8700.58</v>
      </c>
      <c r="AE210" s="178">
        <v>127429.89</v>
      </c>
      <c r="AF210" s="178">
        <v>0</v>
      </c>
      <c r="AG210" s="178">
        <v>203032.5</v>
      </c>
      <c r="AH210" s="178">
        <v>860700.1</v>
      </c>
      <c r="AI210" s="177">
        <v>2401178.19</v>
      </c>
      <c r="AJ210" s="178">
        <v>0</v>
      </c>
      <c r="AK210" s="178">
        <v>0</v>
      </c>
      <c r="AL210" s="178">
        <v>5540.97</v>
      </c>
      <c r="AM210" s="178">
        <v>0</v>
      </c>
      <c r="AN210" s="178">
        <v>0</v>
      </c>
      <c r="AO210" s="178">
        <v>5229.64</v>
      </c>
      <c r="AP210" s="178">
        <v>21265.41</v>
      </c>
      <c r="AQ210" s="178">
        <v>0</v>
      </c>
      <c r="AR210" s="178">
        <v>0</v>
      </c>
      <c r="AS210" s="178">
        <v>0</v>
      </c>
      <c r="AT210" s="178">
        <v>0</v>
      </c>
      <c r="AU210" s="177">
        <v>32036.02</v>
      </c>
      <c r="AV210" s="177">
        <f t="shared" si="9"/>
        <v>15949119.349999998</v>
      </c>
      <c r="AW210" s="149"/>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c r="CA210" s="190"/>
      <c r="CB210" s="190"/>
      <c r="CC210" s="190"/>
      <c r="CD210" s="190"/>
      <c r="CE210" s="190"/>
      <c r="CF210" s="190"/>
      <c r="CG210" s="190"/>
      <c r="CH210" s="190"/>
      <c r="CI210" s="190"/>
      <c r="CJ210" s="190"/>
      <c r="CK210" s="190"/>
      <c r="CL210" s="190"/>
      <c r="CM210" s="190"/>
      <c r="CN210" s="190"/>
      <c r="CO210" s="190"/>
      <c r="CP210" s="190"/>
      <c r="CQ210" s="190"/>
      <c r="CR210" s="190"/>
      <c r="CS210" s="190"/>
      <c r="CT210" s="190"/>
      <c r="CU210" s="190"/>
      <c r="CV210" s="190"/>
      <c r="CW210" s="190"/>
      <c r="CX210" s="190"/>
      <c r="CY210" s="190"/>
      <c r="CZ210" s="190"/>
      <c r="DA210" s="190"/>
      <c r="DB210" s="190"/>
      <c r="DC210" s="190"/>
      <c r="DD210" s="190"/>
      <c r="DE210" s="190"/>
      <c r="DF210" s="190"/>
      <c r="DG210" s="190"/>
      <c r="DH210" s="190"/>
      <c r="DI210" s="190"/>
      <c r="DJ210" s="190"/>
      <c r="DK210" s="190"/>
      <c r="DL210" s="190"/>
      <c r="DM210" s="190"/>
    </row>
    <row r="211" spans="1:117" s="151" customFormat="1" ht="12.75" hidden="1" outlineLevel="1">
      <c r="A211" s="149" t="s">
        <v>3046</v>
      </c>
      <c r="B211" s="150"/>
      <c r="C211" s="150" t="s">
        <v>3047</v>
      </c>
      <c r="D211" s="150" t="s">
        <v>3048</v>
      </c>
      <c r="E211" s="177">
        <v>2727969.19</v>
      </c>
      <c r="F211" s="177">
        <v>24217.87</v>
      </c>
      <c r="G211" s="177"/>
      <c r="H211" s="178">
        <v>17247.5</v>
      </c>
      <c r="I211" s="178">
        <v>0</v>
      </c>
      <c r="J211" s="178">
        <v>0</v>
      </c>
      <c r="K211" s="178">
        <v>-26.6</v>
      </c>
      <c r="L211" s="178">
        <v>8662.07</v>
      </c>
      <c r="M211" s="178">
        <v>38699.57</v>
      </c>
      <c r="N211" s="178">
        <v>0</v>
      </c>
      <c r="O211" s="178">
        <v>0</v>
      </c>
      <c r="P211" s="178">
        <v>113160.04</v>
      </c>
      <c r="Q211" s="178">
        <v>8233.03</v>
      </c>
      <c r="R211" s="178">
        <v>33754.58</v>
      </c>
      <c r="S211" s="178">
        <v>0</v>
      </c>
      <c r="T211" s="178">
        <v>4580.3</v>
      </c>
      <c r="U211" s="178">
        <v>71362.4</v>
      </c>
      <c r="V211" s="178">
        <v>13389.32</v>
      </c>
      <c r="W211" s="178">
        <v>41.48</v>
      </c>
      <c r="X211" s="178">
        <v>0</v>
      </c>
      <c r="Y211" s="178">
        <v>9508.83</v>
      </c>
      <c r="Z211" s="178">
        <v>0</v>
      </c>
      <c r="AA211" s="178">
        <v>97750.41</v>
      </c>
      <c r="AB211" s="178">
        <v>761.92</v>
      </c>
      <c r="AC211" s="178">
        <v>1384.35</v>
      </c>
      <c r="AD211" s="178">
        <v>16903.75</v>
      </c>
      <c r="AE211" s="178">
        <v>100103.68</v>
      </c>
      <c r="AF211" s="178">
        <v>0</v>
      </c>
      <c r="AG211" s="178">
        <v>46098.33</v>
      </c>
      <c r="AH211" s="178">
        <v>28868.88</v>
      </c>
      <c r="AI211" s="177">
        <v>610483.84</v>
      </c>
      <c r="AJ211" s="178">
        <v>0</v>
      </c>
      <c r="AK211" s="178">
        <v>0</v>
      </c>
      <c r="AL211" s="178">
        <v>0</v>
      </c>
      <c r="AM211" s="178">
        <v>0</v>
      </c>
      <c r="AN211" s="178">
        <v>0</v>
      </c>
      <c r="AO211" s="178">
        <v>0</v>
      </c>
      <c r="AP211" s="178">
        <v>0</v>
      </c>
      <c r="AQ211" s="178">
        <v>0</v>
      </c>
      <c r="AR211" s="178">
        <v>0</v>
      </c>
      <c r="AS211" s="178">
        <v>0</v>
      </c>
      <c r="AT211" s="178">
        <v>0</v>
      </c>
      <c r="AU211" s="177">
        <v>0</v>
      </c>
      <c r="AV211" s="177">
        <f t="shared" si="9"/>
        <v>3362670.9</v>
      </c>
      <c r="AW211" s="149"/>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row>
    <row r="212" spans="1:117" s="151" customFormat="1" ht="12.75" hidden="1" outlineLevel="1">
      <c r="A212" s="149" t="s">
        <v>3049</v>
      </c>
      <c r="B212" s="150"/>
      <c r="C212" s="150" t="s">
        <v>3050</v>
      </c>
      <c r="D212" s="150" t="s">
        <v>3051</v>
      </c>
      <c r="E212" s="177">
        <v>6980904.72</v>
      </c>
      <c r="F212" s="177">
        <v>296675.13</v>
      </c>
      <c r="G212" s="177"/>
      <c r="H212" s="178">
        <v>0</v>
      </c>
      <c r="I212" s="178">
        <v>124.5</v>
      </c>
      <c r="J212" s="178">
        <v>4268.79</v>
      </c>
      <c r="K212" s="178">
        <v>867.85</v>
      </c>
      <c r="L212" s="178">
        <v>0</v>
      </c>
      <c r="M212" s="178">
        <v>82166.94</v>
      </c>
      <c r="N212" s="178">
        <v>45269.49</v>
      </c>
      <c r="O212" s="178">
        <v>0</v>
      </c>
      <c r="P212" s="178">
        <v>42713.79</v>
      </c>
      <c r="Q212" s="178">
        <v>0</v>
      </c>
      <c r="R212" s="178">
        <v>5512.94</v>
      </c>
      <c r="S212" s="178">
        <v>0</v>
      </c>
      <c r="T212" s="178">
        <v>12395.5</v>
      </c>
      <c r="U212" s="178">
        <v>7799.91</v>
      </c>
      <c r="V212" s="178">
        <v>6855.71</v>
      </c>
      <c r="W212" s="178">
        <v>-50.2</v>
      </c>
      <c r="X212" s="178">
        <v>0</v>
      </c>
      <c r="Y212" s="178">
        <v>0</v>
      </c>
      <c r="Z212" s="178">
        <v>338.74</v>
      </c>
      <c r="AA212" s="178">
        <v>51488.86</v>
      </c>
      <c r="AB212" s="178">
        <v>6643.49</v>
      </c>
      <c r="AC212" s="178">
        <v>713.06</v>
      </c>
      <c r="AD212" s="178">
        <v>78048.63</v>
      </c>
      <c r="AE212" s="178">
        <v>36742.07</v>
      </c>
      <c r="AF212" s="178">
        <v>0</v>
      </c>
      <c r="AG212" s="178">
        <v>79076.76</v>
      </c>
      <c r="AH212" s="178">
        <v>8043.02</v>
      </c>
      <c r="AI212" s="177">
        <v>469019.85</v>
      </c>
      <c r="AJ212" s="178">
        <v>0</v>
      </c>
      <c r="AK212" s="178">
        <v>0</v>
      </c>
      <c r="AL212" s="178">
        <v>387.55</v>
      </c>
      <c r="AM212" s="178">
        <v>38.25</v>
      </c>
      <c r="AN212" s="178">
        <v>0</v>
      </c>
      <c r="AO212" s="178">
        <v>0</v>
      </c>
      <c r="AP212" s="178">
        <v>3177.76</v>
      </c>
      <c r="AQ212" s="178">
        <v>0</v>
      </c>
      <c r="AR212" s="178">
        <v>0</v>
      </c>
      <c r="AS212" s="178">
        <v>0</v>
      </c>
      <c r="AT212" s="178">
        <v>0</v>
      </c>
      <c r="AU212" s="177">
        <v>3603.56</v>
      </c>
      <c r="AV212" s="177">
        <f t="shared" si="9"/>
        <v>7750203.259999999</v>
      </c>
      <c r="AW212" s="149"/>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row>
    <row r="213" spans="1:117" s="151" customFormat="1" ht="12.75" hidden="1" outlineLevel="1">
      <c r="A213" s="149" t="s">
        <v>3052</v>
      </c>
      <c r="B213" s="150"/>
      <c r="C213" s="150" t="s">
        <v>3053</v>
      </c>
      <c r="D213" s="150" t="s">
        <v>3054</v>
      </c>
      <c r="E213" s="177">
        <v>1374282.07</v>
      </c>
      <c r="F213" s="177">
        <v>0</v>
      </c>
      <c r="G213" s="177"/>
      <c r="H213" s="178">
        <v>0</v>
      </c>
      <c r="I213" s="178">
        <v>34701.82</v>
      </c>
      <c r="J213" s="178">
        <v>91.38</v>
      </c>
      <c r="K213" s="178">
        <v>7479.25</v>
      </c>
      <c r="L213" s="178">
        <v>473563.25</v>
      </c>
      <c r="M213" s="178">
        <v>458722.34</v>
      </c>
      <c r="N213" s="178">
        <v>0</v>
      </c>
      <c r="O213" s="178">
        <v>0</v>
      </c>
      <c r="P213" s="178">
        <v>0</v>
      </c>
      <c r="Q213" s="178">
        <v>0</v>
      </c>
      <c r="R213" s="178">
        <v>422668.04</v>
      </c>
      <c r="S213" s="178">
        <v>0</v>
      </c>
      <c r="T213" s="178">
        <v>0</v>
      </c>
      <c r="U213" s="178">
        <v>0</v>
      </c>
      <c r="V213" s="178">
        <v>34610.27</v>
      </c>
      <c r="W213" s="178">
        <v>0</v>
      </c>
      <c r="X213" s="178">
        <v>0</v>
      </c>
      <c r="Y213" s="178">
        <v>0</v>
      </c>
      <c r="Z213" s="178">
        <v>923.72</v>
      </c>
      <c r="AA213" s="178">
        <v>313264.06</v>
      </c>
      <c r="AB213" s="178">
        <v>0</v>
      </c>
      <c r="AC213" s="178">
        <v>0</v>
      </c>
      <c r="AD213" s="178">
        <v>0</v>
      </c>
      <c r="AE213" s="178">
        <v>0</v>
      </c>
      <c r="AF213" s="178">
        <v>7453.55</v>
      </c>
      <c r="AG213" s="178">
        <v>87758.69</v>
      </c>
      <c r="AH213" s="178">
        <v>0</v>
      </c>
      <c r="AI213" s="177">
        <v>1841236.37</v>
      </c>
      <c r="AJ213" s="178">
        <v>0</v>
      </c>
      <c r="AK213" s="178">
        <v>0</v>
      </c>
      <c r="AL213" s="178">
        <v>0</v>
      </c>
      <c r="AM213" s="178">
        <v>0</v>
      </c>
      <c r="AN213" s="178">
        <v>0</v>
      </c>
      <c r="AO213" s="178">
        <v>0</v>
      </c>
      <c r="AP213" s="178">
        <v>0</v>
      </c>
      <c r="AQ213" s="178">
        <v>0</v>
      </c>
      <c r="AR213" s="178">
        <v>0</v>
      </c>
      <c r="AS213" s="178">
        <v>0</v>
      </c>
      <c r="AT213" s="178">
        <v>0</v>
      </c>
      <c r="AU213" s="177">
        <v>0</v>
      </c>
      <c r="AV213" s="177">
        <f t="shared" si="9"/>
        <v>3215518.4400000004</v>
      </c>
      <c r="AW213" s="149"/>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90"/>
      <c r="DL213" s="190"/>
      <c r="DM213" s="190"/>
    </row>
    <row r="214" spans="1:117" s="151" customFormat="1" ht="12.75" hidden="1" outlineLevel="1">
      <c r="A214" s="149" t="s">
        <v>3055</v>
      </c>
      <c r="B214" s="150"/>
      <c r="C214" s="150" t="s">
        <v>3056</v>
      </c>
      <c r="D214" s="150" t="s">
        <v>2008</v>
      </c>
      <c r="E214" s="177">
        <v>2629675.41</v>
      </c>
      <c r="F214" s="177">
        <v>8395.72</v>
      </c>
      <c r="G214" s="177"/>
      <c r="H214" s="178">
        <v>0</v>
      </c>
      <c r="I214" s="178">
        <v>915.87</v>
      </c>
      <c r="J214" s="178">
        <v>5358.25</v>
      </c>
      <c r="K214" s="178">
        <v>0</v>
      </c>
      <c r="L214" s="178">
        <v>23273.41</v>
      </c>
      <c r="M214" s="178">
        <v>16260.57</v>
      </c>
      <c r="N214" s="178">
        <v>116742.19</v>
      </c>
      <c r="O214" s="178">
        <v>0</v>
      </c>
      <c r="P214" s="178">
        <v>0</v>
      </c>
      <c r="Q214" s="178">
        <v>0</v>
      </c>
      <c r="R214" s="178">
        <v>37468.09</v>
      </c>
      <c r="S214" s="178">
        <v>1171.67</v>
      </c>
      <c r="T214" s="178">
        <v>43528.23</v>
      </c>
      <c r="U214" s="178">
        <v>18291.35</v>
      </c>
      <c r="V214" s="178">
        <v>83145.79</v>
      </c>
      <c r="W214" s="178">
        <v>-1.64</v>
      </c>
      <c r="X214" s="178">
        <v>0</v>
      </c>
      <c r="Y214" s="178">
        <v>0</v>
      </c>
      <c r="Z214" s="178">
        <v>13392.49</v>
      </c>
      <c r="AA214" s="178">
        <v>132917.67</v>
      </c>
      <c r="AB214" s="178">
        <v>0</v>
      </c>
      <c r="AC214" s="178">
        <v>0</v>
      </c>
      <c r="AD214" s="178">
        <v>7193.46</v>
      </c>
      <c r="AE214" s="178">
        <v>69.16</v>
      </c>
      <c r="AF214" s="178">
        <v>17989.99</v>
      </c>
      <c r="AG214" s="178">
        <v>99838.15</v>
      </c>
      <c r="AH214" s="178">
        <v>4541.24</v>
      </c>
      <c r="AI214" s="177">
        <v>622095.94</v>
      </c>
      <c r="AJ214" s="178">
        <v>0</v>
      </c>
      <c r="AK214" s="178">
        <v>0</v>
      </c>
      <c r="AL214" s="178">
        <v>0</v>
      </c>
      <c r="AM214" s="178">
        <v>0</v>
      </c>
      <c r="AN214" s="178">
        <v>0</v>
      </c>
      <c r="AO214" s="178">
        <v>0</v>
      </c>
      <c r="AP214" s="178">
        <v>0</v>
      </c>
      <c r="AQ214" s="178">
        <v>0</v>
      </c>
      <c r="AR214" s="178">
        <v>0</v>
      </c>
      <c r="AS214" s="178">
        <v>0</v>
      </c>
      <c r="AT214" s="178">
        <v>0</v>
      </c>
      <c r="AU214" s="177">
        <v>0</v>
      </c>
      <c r="AV214" s="177">
        <f t="shared" si="9"/>
        <v>3260167.0700000003</v>
      </c>
      <c r="AW214" s="149"/>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c r="BY214" s="190"/>
      <c r="BZ214" s="190"/>
      <c r="CA214" s="190"/>
      <c r="CB214" s="190"/>
      <c r="CC214" s="190"/>
      <c r="CD214" s="190"/>
      <c r="CE214" s="190"/>
      <c r="CF214" s="190"/>
      <c r="CG214" s="190"/>
      <c r="CH214" s="190"/>
      <c r="CI214" s="190"/>
      <c r="CJ214" s="190"/>
      <c r="CK214" s="190"/>
      <c r="CL214" s="190"/>
      <c r="CM214" s="190"/>
      <c r="CN214" s="190"/>
      <c r="CO214" s="190"/>
      <c r="CP214" s="190"/>
      <c r="CQ214" s="190"/>
      <c r="CR214" s="190"/>
      <c r="CS214" s="190"/>
      <c r="CT214" s="190"/>
      <c r="CU214" s="190"/>
      <c r="CV214" s="190"/>
      <c r="CW214" s="190"/>
      <c r="CX214" s="190"/>
      <c r="CY214" s="190"/>
      <c r="CZ214" s="190"/>
      <c r="DA214" s="190"/>
      <c r="DB214" s="190"/>
      <c r="DC214" s="190"/>
      <c r="DD214" s="190"/>
      <c r="DE214" s="190"/>
      <c r="DF214" s="190"/>
      <c r="DG214" s="190"/>
      <c r="DH214" s="190"/>
      <c r="DI214" s="190"/>
      <c r="DJ214" s="190"/>
      <c r="DK214" s="190"/>
      <c r="DL214" s="190"/>
      <c r="DM214" s="190"/>
    </row>
    <row r="215" spans="1:117" s="151" customFormat="1" ht="12.75" hidden="1" outlineLevel="1">
      <c r="A215" s="149" t="s">
        <v>2009</v>
      </c>
      <c r="B215" s="150"/>
      <c r="C215" s="150" t="s">
        <v>2010</v>
      </c>
      <c r="D215" s="150" t="s">
        <v>2011</v>
      </c>
      <c r="E215" s="177">
        <v>111000.22</v>
      </c>
      <c r="F215" s="177">
        <v>1866.35</v>
      </c>
      <c r="G215" s="177"/>
      <c r="H215" s="178">
        <v>5.79</v>
      </c>
      <c r="I215" s="178">
        <v>0</v>
      </c>
      <c r="J215" s="178">
        <v>0</v>
      </c>
      <c r="K215" s="178">
        <v>0</v>
      </c>
      <c r="L215" s="178">
        <v>378.64</v>
      </c>
      <c r="M215" s="178">
        <v>5260.49</v>
      </c>
      <c r="N215" s="178">
        <v>246.14</v>
      </c>
      <c r="O215" s="178">
        <v>0</v>
      </c>
      <c r="P215" s="178">
        <v>479.7</v>
      </c>
      <c r="Q215" s="178">
        <v>0</v>
      </c>
      <c r="R215" s="178">
        <v>750.72</v>
      </c>
      <c r="S215" s="178">
        <v>0</v>
      </c>
      <c r="T215" s="178">
        <v>0</v>
      </c>
      <c r="U215" s="178">
        <v>591.64</v>
      </c>
      <c r="V215" s="178">
        <v>82.73</v>
      </c>
      <c r="W215" s="178">
        <v>0</v>
      </c>
      <c r="X215" s="178">
        <v>1650.97</v>
      </c>
      <c r="Y215" s="178">
        <v>0</v>
      </c>
      <c r="Z215" s="178">
        <v>4195.74</v>
      </c>
      <c r="AA215" s="178">
        <v>2634.61</v>
      </c>
      <c r="AB215" s="178">
        <v>0</v>
      </c>
      <c r="AC215" s="178">
        <v>0</v>
      </c>
      <c r="AD215" s="178">
        <v>0</v>
      </c>
      <c r="AE215" s="178">
        <v>602.48</v>
      </c>
      <c r="AF215" s="178">
        <v>0</v>
      </c>
      <c r="AG215" s="178">
        <v>1960.07</v>
      </c>
      <c r="AH215" s="178">
        <v>294.06</v>
      </c>
      <c r="AI215" s="177">
        <v>19133.78</v>
      </c>
      <c r="AJ215" s="178">
        <v>0</v>
      </c>
      <c r="AK215" s="178">
        <v>0</v>
      </c>
      <c r="AL215" s="178">
        <v>0</v>
      </c>
      <c r="AM215" s="178">
        <v>0</v>
      </c>
      <c r="AN215" s="178">
        <v>0</v>
      </c>
      <c r="AO215" s="178">
        <v>0</v>
      </c>
      <c r="AP215" s="178">
        <v>0</v>
      </c>
      <c r="AQ215" s="178">
        <v>0</v>
      </c>
      <c r="AR215" s="178">
        <v>0</v>
      </c>
      <c r="AS215" s="178">
        <v>0</v>
      </c>
      <c r="AT215" s="178">
        <v>0</v>
      </c>
      <c r="AU215" s="177">
        <v>0</v>
      </c>
      <c r="AV215" s="177">
        <f t="shared" si="9"/>
        <v>132000.35</v>
      </c>
      <c r="AW215" s="149"/>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c r="CJ215" s="190"/>
      <c r="CK215" s="190"/>
      <c r="CL215" s="190"/>
      <c r="CM215" s="190"/>
      <c r="CN215" s="190"/>
      <c r="CO215" s="190"/>
      <c r="CP215" s="190"/>
      <c r="CQ215" s="190"/>
      <c r="CR215" s="190"/>
      <c r="CS215" s="190"/>
      <c r="CT215" s="190"/>
      <c r="CU215" s="190"/>
      <c r="CV215" s="190"/>
      <c r="CW215" s="190"/>
      <c r="CX215" s="190"/>
      <c r="CY215" s="190"/>
      <c r="CZ215" s="190"/>
      <c r="DA215" s="190"/>
      <c r="DB215" s="190"/>
      <c r="DC215" s="190"/>
      <c r="DD215" s="190"/>
      <c r="DE215" s="190"/>
      <c r="DF215" s="190"/>
      <c r="DG215" s="190"/>
      <c r="DH215" s="190"/>
      <c r="DI215" s="190"/>
      <c r="DJ215" s="190"/>
      <c r="DK215" s="190"/>
      <c r="DL215" s="190"/>
      <c r="DM215" s="190"/>
    </row>
    <row r="216" spans="1:117" s="151" customFormat="1" ht="12.75" hidden="1" outlineLevel="1">
      <c r="A216" s="149" t="s">
        <v>2012</v>
      </c>
      <c r="B216" s="150"/>
      <c r="C216" s="150" t="s">
        <v>2013</v>
      </c>
      <c r="D216" s="150" t="s">
        <v>2014</v>
      </c>
      <c r="E216" s="177">
        <v>1516.35</v>
      </c>
      <c r="F216" s="177">
        <v>0</v>
      </c>
      <c r="G216" s="177"/>
      <c r="H216" s="178">
        <v>0</v>
      </c>
      <c r="I216" s="178">
        <v>0</v>
      </c>
      <c r="J216" s="178">
        <v>0</v>
      </c>
      <c r="K216" s="178">
        <v>0</v>
      </c>
      <c r="L216" s="178">
        <v>0</v>
      </c>
      <c r="M216" s="178">
        <v>0</v>
      </c>
      <c r="N216" s="178">
        <v>0</v>
      </c>
      <c r="O216" s="178">
        <v>0</v>
      </c>
      <c r="P216" s="178">
        <v>0</v>
      </c>
      <c r="Q216" s="178">
        <v>0</v>
      </c>
      <c r="R216" s="178">
        <v>0</v>
      </c>
      <c r="S216" s="178">
        <v>0</v>
      </c>
      <c r="T216" s="178">
        <v>0</v>
      </c>
      <c r="U216" s="178">
        <v>0</v>
      </c>
      <c r="V216" s="178">
        <v>0</v>
      </c>
      <c r="W216" s="178">
        <v>0</v>
      </c>
      <c r="X216" s="178">
        <v>0</v>
      </c>
      <c r="Y216" s="178">
        <v>0</v>
      </c>
      <c r="Z216" s="178">
        <v>0</v>
      </c>
      <c r="AA216" s="178">
        <v>0</v>
      </c>
      <c r="AB216" s="178">
        <v>0</v>
      </c>
      <c r="AC216" s="178">
        <v>0</v>
      </c>
      <c r="AD216" s="178">
        <v>0</v>
      </c>
      <c r="AE216" s="178">
        <v>0</v>
      </c>
      <c r="AF216" s="178">
        <v>0</v>
      </c>
      <c r="AG216" s="178">
        <v>0</v>
      </c>
      <c r="AH216" s="178">
        <v>0</v>
      </c>
      <c r="AI216" s="177">
        <v>0</v>
      </c>
      <c r="AJ216" s="178">
        <v>0</v>
      </c>
      <c r="AK216" s="178">
        <v>0</v>
      </c>
      <c r="AL216" s="178">
        <v>0</v>
      </c>
      <c r="AM216" s="178">
        <v>0</v>
      </c>
      <c r="AN216" s="178">
        <v>0</v>
      </c>
      <c r="AO216" s="178">
        <v>0</v>
      </c>
      <c r="AP216" s="178">
        <v>0</v>
      </c>
      <c r="AQ216" s="178">
        <v>0</v>
      </c>
      <c r="AR216" s="178">
        <v>0</v>
      </c>
      <c r="AS216" s="178">
        <v>0</v>
      </c>
      <c r="AT216" s="178">
        <v>0</v>
      </c>
      <c r="AU216" s="177">
        <v>0</v>
      </c>
      <c r="AV216" s="177">
        <f t="shared" si="9"/>
        <v>1516.35</v>
      </c>
      <c r="AW216" s="149"/>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c r="BY216" s="190"/>
      <c r="BZ216" s="190"/>
      <c r="CA216" s="190"/>
      <c r="CB216" s="190"/>
      <c r="CC216" s="190"/>
      <c r="CD216" s="190"/>
      <c r="CE216" s="190"/>
      <c r="CF216" s="190"/>
      <c r="CG216" s="190"/>
      <c r="CH216" s="190"/>
      <c r="CI216" s="190"/>
      <c r="CJ216" s="190"/>
      <c r="CK216" s="190"/>
      <c r="CL216" s="190"/>
      <c r="CM216" s="190"/>
      <c r="CN216" s="190"/>
      <c r="CO216" s="190"/>
      <c r="CP216" s="190"/>
      <c r="CQ216" s="190"/>
      <c r="CR216" s="190"/>
      <c r="CS216" s="190"/>
      <c r="CT216" s="190"/>
      <c r="CU216" s="190"/>
      <c r="CV216" s="190"/>
      <c r="CW216" s="190"/>
      <c r="CX216" s="190"/>
      <c r="CY216" s="190"/>
      <c r="CZ216" s="190"/>
      <c r="DA216" s="190"/>
      <c r="DB216" s="190"/>
      <c r="DC216" s="190"/>
      <c r="DD216" s="190"/>
      <c r="DE216" s="190"/>
      <c r="DF216" s="190"/>
      <c r="DG216" s="190"/>
      <c r="DH216" s="190"/>
      <c r="DI216" s="190"/>
      <c r="DJ216" s="190"/>
      <c r="DK216" s="190"/>
      <c r="DL216" s="190"/>
      <c r="DM216" s="190"/>
    </row>
    <row r="217" spans="1:117" s="151" customFormat="1" ht="12.75" hidden="1" outlineLevel="1">
      <c r="A217" s="149" t="s">
        <v>2015</v>
      </c>
      <c r="B217" s="150"/>
      <c r="C217" s="150" t="s">
        <v>2016</v>
      </c>
      <c r="D217" s="150" t="s">
        <v>2017</v>
      </c>
      <c r="E217" s="177">
        <v>-618.04</v>
      </c>
      <c r="F217" s="177">
        <v>0</v>
      </c>
      <c r="G217" s="177"/>
      <c r="H217" s="178">
        <v>0</v>
      </c>
      <c r="I217" s="178">
        <v>0</v>
      </c>
      <c r="J217" s="178">
        <v>0</v>
      </c>
      <c r="K217" s="178">
        <v>0</v>
      </c>
      <c r="L217" s="178">
        <v>0</v>
      </c>
      <c r="M217" s="178">
        <v>0</v>
      </c>
      <c r="N217" s="178">
        <v>0</v>
      </c>
      <c r="O217" s="178">
        <v>0</v>
      </c>
      <c r="P217" s="178">
        <v>0</v>
      </c>
      <c r="Q217" s="178">
        <v>0</v>
      </c>
      <c r="R217" s="178">
        <v>0</v>
      </c>
      <c r="S217" s="178">
        <v>0</v>
      </c>
      <c r="T217" s="178">
        <v>0</v>
      </c>
      <c r="U217" s="178">
        <v>0</v>
      </c>
      <c r="V217" s="178">
        <v>0</v>
      </c>
      <c r="W217" s="178">
        <v>0</v>
      </c>
      <c r="X217" s="178">
        <v>0</v>
      </c>
      <c r="Y217" s="178">
        <v>0</v>
      </c>
      <c r="Z217" s="178">
        <v>0</v>
      </c>
      <c r="AA217" s="178">
        <v>0</v>
      </c>
      <c r="AB217" s="178">
        <v>0</v>
      </c>
      <c r="AC217" s="178">
        <v>0</v>
      </c>
      <c r="AD217" s="178">
        <v>0</v>
      </c>
      <c r="AE217" s="178">
        <v>0</v>
      </c>
      <c r="AF217" s="178">
        <v>0</v>
      </c>
      <c r="AG217" s="178">
        <v>0</v>
      </c>
      <c r="AH217" s="178">
        <v>0</v>
      </c>
      <c r="AI217" s="177">
        <v>0</v>
      </c>
      <c r="AJ217" s="178">
        <v>0</v>
      </c>
      <c r="AK217" s="178">
        <v>0</v>
      </c>
      <c r="AL217" s="178">
        <v>0</v>
      </c>
      <c r="AM217" s="178">
        <v>0</v>
      </c>
      <c r="AN217" s="178">
        <v>0</v>
      </c>
      <c r="AO217" s="178">
        <v>0</v>
      </c>
      <c r="AP217" s="178">
        <v>0</v>
      </c>
      <c r="AQ217" s="178">
        <v>0</v>
      </c>
      <c r="AR217" s="178">
        <v>0</v>
      </c>
      <c r="AS217" s="178">
        <v>0</v>
      </c>
      <c r="AT217" s="178">
        <v>0</v>
      </c>
      <c r="AU217" s="177">
        <v>0</v>
      </c>
      <c r="AV217" s="177">
        <f t="shared" si="9"/>
        <v>-618.04</v>
      </c>
      <c r="AW217" s="149"/>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0"/>
      <c r="BZ217" s="190"/>
      <c r="CA217" s="190"/>
      <c r="CB217" s="190"/>
      <c r="CC217" s="190"/>
      <c r="CD217" s="190"/>
      <c r="CE217" s="190"/>
      <c r="CF217" s="190"/>
      <c r="CG217" s="190"/>
      <c r="CH217" s="190"/>
      <c r="CI217" s="190"/>
      <c r="CJ217" s="190"/>
      <c r="CK217" s="190"/>
      <c r="CL217" s="190"/>
      <c r="CM217" s="190"/>
      <c r="CN217" s="190"/>
      <c r="CO217" s="190"/>
      <c r="CP217" s="190"/>
      <c r="CQ217" s="190"/>
      <c r="CR217" s="190"/>
      <c r="CS217" s="190"/>
      <c r="CT217" s="190"/>
      <c r="CU217" s="190"/>
      <c r="CV217" s="190"/>
      <c r="CW217" s="190"/>
      <c r="CX217" s="190"/>
      <c r="CY217" s="190"/>
      <c r="CZ217" s="190"/>
      <c r="DA217" s="190"/>
      <c r="DB217" s="190"/>
      <c r="DC217" s="190"/>
      <c r="DD217" s="190"/>
      <c r="DE217" s="190"/>
      <c r="DF217" s="190"/>
      <c r="DG217" s="190"/>
      <c r="DH217" s="190"/>
      <c r="DI217" s="190"/>
      <c r="DJ217" s="190"/>
      <c r="DK217" s="190"/>
      <c r="DL217" s="190"/>
      <c r="DM217" s="190"/>
    </row>
    <row r="218" spans="1:117" s="151" customFormat="1" ht="12.75" hidden="1" outlineLevel="1">
      <c r="A218" s="149" t="s">
        <v>2018</v>
      </c>
      <c r="B218" s="150"/>
      <c r="C218" s="150" t="s">
        <v>2019</v>
      </c>
      <c r="D218" s="150" t="s">
        <v>2020</v>
      </c>
      <c r="E218" s="177">
        <v>162052.82</v>
      </c>
      <c r="F218" s="177">
        <v>0</v>
      </c>
      <c r="G218" s="177"/>
      <c r="H218" s="178">
        <v>0</v>
      </c>
      <c r="I218" s="178">
        <v>0</v>
      </c>
      <c r="J218" s="178">
        <v>0</v>
      </c>
      <c r="K218" s="178">
        <v>0</v>
      </c>
      <c r="L218" s="178">
        <v>0</v>
      </c>
      <c r="M218" s="178">
        <v>0</v>
      </c>
      <c r="N218" s="178">
        <v>0</v>
      </c>
      <c r="O218" s="178">
        <v>0</v>
      </c>
      <c r="P218" s="178">
        <v>0</v>
      </c>
      <c r="Q218" s="178">
        <v>0</v>
      </c>
      <c r="R218" s="178">
        <v>0</v>
      </c>
      <c r="S218" s="178">
        <v>0</v>
      </c>
      <c r="T218" s="178">
        <v>0</v>
      </c>
      <c r="U218" s="178">
        <v>0</v>
      </c>
      <c r="V218" s="178">
        <v>0</v>
      </c>
      <c r="W218" s="178">
        <v>0</v>
      </c>
      <c r="X218" s="178">
        <v>0</v>
      </c>
      <c r="Y218" s="178">
        <v>0</v>
      </c>
      <c r="Z218" s="178">
        <v>0</v>
      </c>
      <c r="AA218" s="178">
        <v>0</v>
      </c>
      <c r="AB218" s="178">
        <v>0</v>
      </c>
      <c r="AC218" s="178">
        <v>0</v>
      </c>
      <c r="AD218" s="178">
        <v>0</v>
      </c>
      <c r="AE218" s="178">
        <v>0</v>
      </c>
      <c r="AF218" s="178">
        <v>0</v>
      </c>
      <c r="AG218" s="178">
        <v>0</v>
      </c>
      <c r="AH218" s="178">
        <v>0</v>
      </c>
      <c r="AI218" s="177">
        <v>0</v>
      </c>
      <c r="AJ218" s="178">
        <v>0</v>
      </c>
      <c r="AK218" s="178">
        <v>0</v>
      </c>
      <c r="AL218" s="178">
        <v>0</v>
      </c>
      <c r="AM218" s="178">
        <v>0</v>
      </c>
      <c r="AN218" s="178">
        <v>0</v>
      </c>
      <c r="AO218" s="178">
        <v>0</v>
      </c>
      <c r="AP218" s="178">
        <v>0</v>
      </c>
      <c r="AQ218" s="178">
        <v>0</v>
      </c>
      <c r="AR218" s="178">
        <v>0</v>
      </c>
      <c r="AS218" s="178">
        <v>0</v>
      </c>
      <c r="AT218" s="178">
        <v>0</v>
      </c>
      <c r="AU218" s="177">
        <v>0</v>
      </c>
      <c r="AV218" s="177">
        <f t="shared" si="9"/>
        <v>162052.82</v>
      </c>
      <c r="AW218" s="149"/>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0"/>
      <c r="BZ218" s="190"/>
      <c r="CA218" s="190"/>
      <c r="CB218" s="190"/>
      <c r="CC218" s="190"/>
      <c r="CD218" s="190"/>
      <c r="CE218" s="190"/>
      <c r="CF218" s="190"/>
      <c r="CG218" s="190"/>
      <c r="CH218" s="190"/>
      <c r="CI218" s="190"/>
      <c r="CJ218" s="190"/>
      <c r="CK218" s="190"/>
      <c r="CL218" s="190"/>
      <c r="CM218" s="190"/>
      <c r="CN218" s="190"/>
      <c r="CO218" s="190"/>
      <c r="CP218" s="190"/>
      <c r="CQ218" s="190"/>
      <c r="CR218" s="190"/>
      <c r="CS218" s="190"/>
      <c r="CT218" s="190"/>
      <c r="CU218" s="190"/>
      <c r="CV218" s="190"/>
      <c r="CW218" s="190"/>
      <c r="CX218" s="190"/>
      <c r="CY218" s="190"/>
      <c r="CZ218" s="190"/>
      <c r="DA218" s="190"/>
      <c r="DB218" s="190"/>
      <c r="DC218" s="190"/>
      <c r="DD218" s="190"/>
      <c r="DE218" s="190"/>
      <c r="DF218" s="190"/>
      <c r="DG218" s="190"/>
      <c r="DH218" s="190"/>
      <c r="DI218" s="190"/>
      <c r="DJ218" s="190"/>
      <c r="DK218" s="190"/>
      <c r="DL218" s="190"/>
      <c r="DM218" s="190"/>
    </row>
    <row r="219" spans="1:117" s="151" customFormat="1" ht="12.75" hidden="1" outlineLevel="1">
      <c r="A219" s="149" t="s">
        <v>2021</v>
      </c>
      <c r="B219" s="150"/>
      <c r="C219" s="150" t="s">
        <v>2022</v>
      </c>
      <c r="D219" s="150" t="s">
        <v>2023</v>
      </c>
      <c r="E219" s="177">
        <v>436085.44</v>
      </c>
      <c r="F219" s="177">
        <v>0</v>
      </c>
      <c r="G219" s="177"/>
      <c r="H219" s="178">
        <v>0</v>
      </c>
      <c r="I219" s="178">
        <v>0</v>
      </c>
      <c r="J219" s="178">
        <v>0</v>
      </c>
      <c r="K219" s="178">
        <v>0</v>
      </c>
      <c r="L219" s="178">
        <v>0</v>
      </c>
      <c r="M219" s="178">
        <v>0</v>
      </c>
      <c r="N219" s="178">
        <v>0</v>
      </c>
      <c r="O219" s="178">
        <v>0</v>
      </c>
      <c r="P219" s="178">
        <v>0</v>
      </c>
      <c r="Q219" s="178">
        <v>0</v>
      </c>
      <c r="R219" s="178">
        <v>0</v>
      </c>
      <c r="S219" s="178">
        <v>0</v>
      </c>
      <c r="T219" s="178">
        <v>0</v>
      </c>
      <c r="U219" s="178">
        <v>0</v>
      </c>
      <c r="V219" s="178">
        <v>0</v>
      </c>
      <c r="W219" s="178">
        <v>0</v>
      </c>
      <c r="X219" s="178">
        <v>0</v>
      </c>
      <c r="Y219" s="178">
        <v>0</v>
      </c>
      <c r="Z219" s="178">
        <v>0</v>
      </c>
      <c r="AA219" s="178">
        <v>0</v>
      </c>
      <c r="AB219" s="178">
        <v>0</v>
      </c>
      <c r="AC219" s="178">
        <v>0</v>
      </c>
      <c r="AD219" s="178">
        <v>0</v>
      </c>
      <c r="AE219" s="178">
        <v>0</v>
      </c>
      <c r="AF219" s="178">
        <v>0</v>
      </c>
      <c r="AG219" s="178">
        <v>0</v>
      </c>
      <c r="AH219" s="178">
        <v>0</v>
      </c>
      <c r="AI219" s="177">
        <v>0</v>
      </c>
      <c r="AJ219" s="178">
        <v>0</v>
      </c>
      <c r="AK219" s="178">
        <v>0</v>
      </c>
      <c r="AL219" s="178">
        <v>0</v>
      </c>
      <c r="AM219" s="178">
        <v>0</v>
      </c>
      <c r="AN219" s="178">
        <v>0</v>
      </c>
      <c r="AO219" s="178">
        <v>0</v>
      </c>
      <c r="AP219" s="178">
        <v>0</v>
      </c>
      <c r="AQ219" s="178">
        <v>0</v>
      </c>
      <c r="AR219" s="178">
        <v>0</v>
      </c>
      <c r="AS219" s="178">
        <v>0</v>
      </c>
      <c r="AT219" s="178">
        <v>0</v>
      </c>
      <c r="AU219" s="177">
        <v>0</v>
      </c>
      <c r="AV219" s="177">
        <f t="shared" si="9"/>
        <v>436085.44</v>
      </c>
      <c r="AW219" s="149"/>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c r="BY219" s="190"/>
      <c r="BZ219" s="190"/>
      <c r="CA219" s="190"/>
      <c r="CB219" s="190"/>
      <c r="CC219" s="190"/>
      <c r="CD219" s="190"/>
      <c r="CE219" s="190"/>
      <c r="CF219" s="190"/>
      <c r="CG219" s="190"/>
      <c r="CH219" s="190"/>
      <c r="CI219" s="190"/>
      <c r="CJ219" s="190"/>
      <c r="CK219" s="190"/>
      <c r="CL219" s="190"/>
      <c r="CM219" s="190"/>
      <c r="CN219" s="190"/>
      <c r="CO219" s="190"/>
      <c r="CP219" s="190"/>
      <c r="CQ219" s="190"/>
      <c r="CR219" s="190"/>
      <c r="CS219" s="190"/>
      <c r="CT219" s="190"/>
      <c r="CU219" s="190"/>
      <c r="CV219" s="190"/>
      <c r="CW219" s="190"/>
      <c r="CX219" s="190"/>
      <c r="CY219" s="190"/>
      <c r="CZ219" s="190"/>
      <c r="DA219" s="190"/>
      <c r="DB219" s="190"/>
      <c r="DC219" s="190"/>
      <c r="DD219" s="190"/>
      <c r="DE219" s="190"/>
      <c r="DF219" s="190"/>
      <c r="DG219" s="190"/>
      <c r="DH219" s="190"/>
      <c r="DI219" s="190"/>
      <c r="DJ219" s="190"/>
      <c r="DK219" s="190"/>
      <c r="DL219" s="190"/>
      <c r="DM219" s="190"/>
    </row>
    <row r="220" spans="1:117" s="151" customFormat="1" ht="12.75" hidden="1" outlineLevel="1">
      <c r="A220" s="149" t="s">
        <v>2024</v>
      </c>
      <c r="B220" s="150"/>
      <c r="C220" s="150" t="s">
        <v>2025</v>
      </c>
      <c r="D220" s="150" t="s">
        <v>2026</v>
      </c>
      <c r="E220" s="177">
        <v>709616.29</v>
      </c>
      <c r="F220" s="177">
        <v>0</v>
      </c>
      <c r="G220" s="177"/>
      <c r="H220" s="178">
        <v>0</v>
      </c>
      <c r="I220" s="178">
        <v>0</v>
      </c>
      <c r="J220" s="178">
        <v>0</v>
      </c>
      <c r="K220" s="178">
        <v>0</v>
      </c>
      <c r="L220" s="178">
        <v>0</v>
      </c>
      <c r="M220" s="178">
        <v>0</v>
      </c>
      <c r="N220" s="178">
        <v>0</v>
      </c>
      <c r="O220" s="178">
        <v>0</v>
      </c>
      <c r="P220" s="178">
        <v>0</v>
      </c>
      <c r="Q220" s="178">
        <v>0</v>
      </c>
      <c r="R220" s="178">
        <v>0</v>
      </c>
      <c r="S220" s="178">
        <v>0</v>
      </c>
      <c r="T220" s="178">
        <v>0</v>
      </c>
      <c r="U220" s="178">
        <v>0</v>
      </c>
      <c r="V220" s="178">
        <v>0</v>
      </c>
      <c r="W220" s="178">
        <v>0</v>
      </c>
      <c r="X220" s="178">
        <v>0</v>
      </c>
      <c r="Y220" s="178">
        <v>0</v>
      </c>
      <c r="Z220" s="178">
        <v>0</v>
      </c>
      <c r="AA220" s="178">
        <v>0</v>
      </c>
      <c r="AB220" s="178">
        <v>0</v>
      </c>
      <c r="AC220" s="178">
        <v>0</v>
      </c>
      <c r="AD220" s="178">
        <v>0</v>
      </c>
      <c r="AE220" s="178">
        <v>0</v>
      </c>
      <c r="AF220" s="178">
        <v>0</v>
      </c>
      <c r="AG220" s="178">
        <v>0</v>
      </c>
      <c r="AH220" s="178">
        <v>0</v>
      </c>
      <c r="AI220" s="177">
        <v>0</v>
      </c>
      <c r="AJ220" s="178">
        <v>0</v>
      </c>
      <c r="AK220" s="178">
        <v>0</v>
      </c>
      <c r="AL220" s="178">
        <v>0</v>
      </c>
      <c r="AM220" s="178">
        <v>0</v>
      </c>
      <c r="AN220" s="178">
        <v>0</v>
      </c>
      <c r="AO220" s="178">
        <v>0</v>
      </c>
      <c r="AP220" s="178">
        <v>0</v>
      </c>
      <c r="AQ220" s="178">
        <v>0</v>
      </c>
      <c r="AR220" s="178">
        <v>0</v>
      </c>
      <c r="AS220" s="178">
        <v>0</v>
      </c>
      <c r="AT220" s="178">
        <v>0</v>
      </c>
      <c r="AU220" s="177">
        <v>0</v>
      </c>
      <c r="AV220" s="177">
        <f t="shared" si="9"/>
        <v>709616.29</v>
      </c>
      <c r="AW220" s="149"/>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c r="BY220" s="190"/>
      <c r="BZ220" s="190"/>
      <c r="CA220" s="190"/>
      <c r="CB220" s="190"/>
      <c r="CC220" s="190"/>
      <c r="CD220" s="190"/>
      <c r="CE220" s="190"/>
      <c r="CF220" s="190"/>
      <c r="CG220" s="190"/>
      <c r="CH220" s="190"/>
      <c r="CI220" s="190"/>
      <c r="CJ220" s="190"/>
      <c r="CK220" s="190"/>
      <c r="CL220" s="190"/>
      <c r="CM220" s="190"/>
      <c r="CN220" s="190"/>
      <c r="CO220" s="190"/>
      <c r="CP220" s="190"/>
      <c r="CQ220" s="190"/>
      <c r="CR220" s="190"/>
      <c r="CS220" s="190"/>
      <c r="CT220" s="190"/>
      <c r="CU220" s="190"/>
      <c r="CV220" s="190"/>
      <c r="CW220" s="190"/>
      <c r="CX220" s="190"/>
      <c r="CY220" s="190"/>
      <c r="CZ220" s="190"/>
      <c r="DA220" s="190"/>
      <c r="DB220" s="190"/>
      <c r="DC220" s="190"/>
      <c r="DD220" s="190"/>
      <c r="DE220" s="190"/>
      <c r="DF220" s="190"/>
      <c r="DG220" s="190"/>
      <c r="DH220" s="190"/>
      <c r="DI220" s="190"/>
      <c r="DJ220" s="190"/>
      <c r="DK220" s="190"/>
      <c r="DL220" s="190"/>
      <c r="DM220" s="190"/>
    </row>
    <row r="221" spans="1:117" s="151" customFormat="1" ht="12.75" hidden="1" outlineLevel="1">
      <c r="A221" s="149" t="s">
        <v>2027</v>
      </c>
      <c r="B221" s="150"/>
      <c r="C221" s="150" t="s">
        <v>2028</v>
      </c>
      <c r="D221" s="150" t="s">
        <v>2029</v>
      </c>
      <c r="E221" s="177">
        <v>-6811</v>
      </c>
      <c r="F221" s="177">
        <v>0</v>
      </c>
      <c r="G221" s="177"/>
      <c r="H221" s="178">
        <v>0</v>
      </c>
      <c r="I221" s="178">
        <v>0</v>
      </c>
      <c r="J221" s="178">
        <v>0</v>
      </c>
      <c r="K221" s="178">
        <v>0</v>
      </c>
      <c r="L221" s="178">
        <v>0</v>
      </c>
      <c r="M221" s="178">
        <v>0</v>
      </c>
      <c r="N221" s="178">
        <v>0</v>
      </c>
      <c r="O221" s="178">
        <v>0</v>
      </c>
      <c r="P221" s="178">
        <v>0</v>
      </c>
      <c r="Q221" s="178">
        <v>0</v>
      </c>
      <c r="R221" s="178">
        <v>0</v>
      </c>
      <c r="S221" s="178">
        <v>0</v>
      </c>
      <c r="T221" s="178">
        <v>0</v>
      </c>
      <c r="U221" s="178">
        <v>0</v>
      </c>
      <c r="V221" s="178">
        <v>0</v>
      </c>
      <c r="W221" s="178">
        <v>0</v>
      </c>
      <c r="X221" s="178">
        <v>0</v>
      </c>
      <c r="Y221" s="178">
        <v>0</v>
      </c>
      <c r="Z221" s="178">
        <v>0</v>
      </c>
      <c r="AA221" s="178">
        <v>0</v>
      </c>
      <c r="AB221" s="178">
        <v>0</v>
      </c>
      <c r="AC221" s="178">
        <v>0</v>
      </c>
      <c r="AD221" s="178">
        <v>0</v>
      </c>
      <c r="AE221" s="178">
        <v>0</v>
      </c>
      <c r="AF221" s="178">
        <v>0</v>
      </c>
      <c r="AG221" s="178">
        <v>0</v>
      </c>
      <c r="AH221" s="178">
        <v>0</v>
      </c>
      <c r="AI221" s="177">
        <v>0</v>
      </c>
      <c r="AJ221" s="178">
        <v>0</v>
      </c>
      <c r="AK221" s="178">
        <v>0</v>
      </c>
      <c r="AL221" s="178">
        <v>0</v>
      </c>
      <c r="AM221" s="178">
        <v>0</v>
      </c>
      <c r="AN221" s="178">
        <v>0</v>
      </c>
      <c r="AO221" s="178">
        <v>0</v>
      </c>
      <c r="AP221" s="178">
        <v>0</v>
      </c>
      <c r="AQ221" s="178">
        <v>0</v>
      </c>
      <c r="AR221" s="178">
        <v>0</v>
      </c>
      <c r="AS221" s="178">
        <v>0</v>
      </c>
      <c r="AT221" s="178">
        <v>0</v>
      </c>
      <c r="AU221" s="177">
        <v>0</v>
      </c>
      <c r="AV221" s="177">
        <f t="shared" si="9"/>
        <v>-6811</v>
      </c>
      <c r="AW221" s="149"/>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c r="CJ221" s="190"/>
      <c r="CK221" s="190"/>
      <c r="CL221" s="190"/>
      <c r="CM221" s="190"/>
      <c r="CN221" s="190"/>
      <c r="CO221" s="190"/>
      <c r="CP221" s="190"/>
      <c r="CQ221" s="190"/>
      <c r="CR221" s="190"/>
      <c r="CS221" s="190"/>
      <c r="CT221" s="190"/>
      <c r="CU221" s="190"/>
      <c r="CV221" s="190"/>
      <c r="CW221" s="190"/>
      <c r="CX221" s="190"/>
      <c r="CY221" s="190"/>
      <c r="CZ221" s="190"/>
      <c r="DA221" s="190"/>
      <c r="DB221" s="190"/>
      <c r="DC221" s="190"/>
      <c r="DD221" s="190"/>
      <c r="DE221" s="190"/>
      <c r="DF221" s="190"/>
      <c r="DG221" s="190"/>
      <c r="DH221" s="190"/>
      <c r="DI221" s="190"/>
      <c r="DJ221" s="190"/>
      <c r="DK221" s="190"/>
      <c r="DL221" s="190"/>
      <c r="DM221" s="190"/>
    </row>
    <row r="222" spans="1:117" s="151" customFormat="1" ht="12.75" hidden="1" outlineLevel="1">
      <c r="A222" s="149" t="s">
        <v>2030</v>
      </c>
      <c r="B222" s="150"/>
      <c r="C222" s="150" t="s">
        <v>2031</v>
      </c>
      <c r="D222" s="150" t="s">
        <v>2032</v>
      </c>
      <c r="E222" s="177">
        <v>295834.92</v>
      </c>
      <c r="F222" s="177">
        <v>2500</v>
      </c>
      <c r="G222" s="177"/>
      <c r="H222" s="178">
        <v>0</v>
      </c>
      <c r="I222" s="178">
        <v>0</v>
      </c>
      <c r="J222" s="178">
        <v>0</v>
      </c>
      <c r="K222" s="178">
        <v>0</v>
      </c>
      <c r="L222" s="178">
        <v>0</v>
      </c>
      <c r="M222" s="178">
        <v>0</v>
      </c>
      <c r="N222" s="178">
        <v>0</v>
      </c>
      <c r="O222" s="178">
        <v>0</v>
      </c>
      <c r="P222" s="178">
        <v>0</v>
      </c>
      <c r="Q222" s="178">
        <v>0</v>
      </c>
      <c r="R222" s="178">
        <v>0</v>
      </c>
      <c r="S222" s="178">
        <v>0</v>
      </c>
      <c r="T222" s="178">
        <v>0</v>
      </c>
      <c r="U222" s="178">
        <v>0</v>
      </c>
      <c r="V222" s="178">
        <v>0</v>
      </c>
      <c r="W222" s="178">
        <v>0</v>
      </c>
      <c r="X222" s="178">
        <v>0</v>
      </c>
      <c r="Y222" s="178">
        <v>0</v>
      </c>
      <c r="Z222" s="178">
        <v>0</v>
      </c>
      <c r="AA222" s="178">
        <v>0</v>
      </c>
      <c r="AB222" s="178">
        <v>0</v>
      </c>
      <c r="AC222" s="178">
        <v>0</v>
      </c>
      <c r="AD222" s="178">
        <v>0</v>
      </c>
      <c r="AE222" s="178">
        <v>0</v>
      </c>
      <c r="AF222" s="178">
        <v>0</v>
      </c>
      <c r="AG222" s="178">
        <v>0</v>
      </c>
      <c r="AH222" s="178">
        <v>0</v>
      </c>
      <c r="AI222" s="177">
        <v>0</v>
      </c>
      <c r="AJ222" s="178">
        <v>0</v>
      </c>
      <c r="AK222" s="178">
        <v>0</v>
      </c>
      <c r="AL222" s="178">
        <v>0</v>
      </c>
      <c r="AM222" s="178">
        <v>0</v>
      </c>
      <c r="AN222" s="178">
        <v>0</v>
      </c>
      <c r="AO222" s="178">
        <v>0</v>
      </c>
      <c r="AP222" s="178">
        <v>0</v>
      </c>
      <c r="AQ222" s="178">
        <v>0</v>
      </c>
      <c r="AR222" s="178">
        <v>0</v>
      </c>
      <c r="AS222" s="178">
        <v>0</v>
      </c>
      <c r="AT222" s="178">
        <v>0</v>
      </c>
      <c r="AU222" s="177">
        <v>0</v>
      </c>
      <c r="AV222" s="177">
        <f t="shared" si="9"/>
        <v>298334.92</v>
      </c>
      <c r="AW222" s="149"/>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row>
    <row r="223" spans="1:117" s="151" customFormat="1" ht="12.75" hidden="1" outlineLevel="1">
      <c r="A223" s="149" t="s">
        <v>2033</v>
      </c>
      <c r="B223" s="150"/>
      <c r="C223" s="150" t="s">
        <v>2034</v>
      </c>
      <c r="D223" s="150" t="s">
        <v>2035</v>
      </c>
      <c r="E223" s="177">
        <v>359454.39</v>
      </c>
      <c r="F223" s="177">
        <v>0</v>
      </c>
      <c r="G223" s="177"/>
      <c r="H223" s="178">
        <v>0</v>
      </c>
      <c r="I223" s="178">
        <v>0</v>
      </c>
      <c r="J223" s="178">
        <v>0</v>
      </c>
      <c r="K223" s="178">
        <v>0</v>
      </c>
      <c r="L223" s="178">
        <v>0</v>
      </c>
      <c r="M223" s="178">
        <v>0</v>
      </c>
      <c r="N223" s="178">
        <v>0</v>
      </c>
      <c r="O223" s="178">
        <v>0</v>
      </c>
      <c r="P223" s="178">
        <v>0</v>
      </c>
      <c r="Q223" s="178">
        <v>0</v>
      </c>
      <c r="R223" s="178">
        <v>0</v>
      </c>
      <c r="S223" s="178">
        <v>0</v>
      </c>
      <c r="T223" s="178">
        <v>0</v>
      </c>
      <c r="U223" s="178">
        <v>0</v>
      </c>
      <c r="V223" s="178">
        <v>0</v>
      </c>
      <c r="W223" s="178">
        <v>0</v>
      </c>
      <c r="X223" s="178">
        <v>0</v>
      </c>
      <c r="Y223" s="178">
        <v>0</v>
      </c>
      <c r="Z223" s="178">
        <v>0</v>
      </c>
      <c r="AA223" s="178">
        <v>0</v>
      </c>
      <c r="AB223" s="178">
        <v>0</v>
      </c>
      <c r="AC223" s="178">
        <v>0</v>
      </c>
      <c r="AD223" s="178">
        <v>0</v>
      </c>
      <c r="AE223" s="178">
        <v>0</v>
      </c>
      <c r="AF223" s="178">
        <v>0</v>
      </c>
      <c r="AG223" s="178">
        <v>0</v>
      </c>
      <c r="AH223" s="178">
        <v>0</v>
      </c>
      <c r="AI223" s="177">
        <v>0</v>
      </c>
      <c r="AJ223" s="178">
        <v>0</v>
      </c>
      <c r="AK223" s="178">
        <v>0</v>
      </c>
      <c r="AL223" s="178">
        <v>0</v>
      </c>
      <c r="AM223" s="178">
        <v>0</v>
      </c>
      <c r="AN223" s="178">
        <v>0</v>
      </c>
      <c r="AO223" s="178">
        <v>0</v>
      </c>
      <c r="AP223" s="178">
        <v>0</v>
      </c>
      <c r="AQ223" s="178">
        <v>0</v>
      </c>
      <c r="AR223" s="178">
        <v>0</v>
      </c>
      <c r="AS223" s="178">
        <v>0</v>
      </c>
      <c r="AT223" s="178">
        <v>0</v>
      </c>
      <c r="AU223" s="177">
        <v>0</v>
      </c>
      <c r="AV223" s="177">
        <f t="shared" si="9"/>
        <v>359454.39</v>
      </c>
      <c r="AW223" s="149"/>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row>
    <row r="224" spans="1:117" s="151" customFormat="1" ht="12.75" hidden="1" outlineLevel="1">
      <c r="A224" s="149" t="s">
        <v>2036</v>
      </c>
      <c r="B224" s="150"/>
      <c r="C224" s="150" t="s">
        <v>2037</v>
      </c>
      <c r="D224" s="150" t="s">
        <v>2038</v>
      </c>
      <c r="E224" s="177">
        <v>74619.32</v>
      </c>
      <c r="F224" s="177">
        <v>5950.93</v>
      </c>
      <c r="G224" s="177"/>
      <c r="H224" s="178">
        <v>-40.45</v>
      </c>
      <c r="I224" s="178">
        <v>-397.89</v>
      </c>
      <c r="J224" s="178">
        <v>-2018.66</v>
      </c>
      <c r="K224" s="178">
        <v>-790.68</v>
      </c>
      <c r="L224" s="178">
        <v>5485.45</v>
      </c>
      <c r="M224" s="178">
        <v>-5534.55</v>
      </c>
      <c r="N224" s="178">
        <v>2008.07</v>
      </c>
      <c r="O224" s="178">
        <v>-59.82</v>
      </c>
      <c r="P224" s="178">
        <v>-5821.3</v>
      </c>
      <c r="Q224" s="178">
        <v>-288.2</v>
      </c>
      <c r="R224" s="178">
        <v>7829.49</v>
      </c>
      <c r="S224" s="178">
        <v>0</v>
      </c>
      <c r="T224" s="178">
        <v>-1515.31</v>
      </c>
      <c r="U224" s="178">
        <v>2046.84</v>
      </c>
      <c r="V224" s="178">
        <v>67.11</v>
      </c>
      <c r="W224" s="178">
        <v>-125.85</v>
      </c>
      <c r="X224" s="178">
        <v>-4.96</v>
      </c>
      <c r="Y224" s="178">
        <v>315.62</v>
      </c>
      <c r="Z224" s="178">
        <v>-178.43</v>
      </c>
      <c r="AA224" s="178">
        <v>-8135.72</v>
      </c>
      <c r="AB224" s="178">
        <v>818.97</v>
      </c>
      <c r="AC224" s="178">
        <v>-2286.07</v>
      </c>
      <c r="AD224" s="178">
        <v>-1212.1</v>
      </c>
      <c r="AE224" s="178">
        <v>-1139.74</v>
      </c>
      <c r="AF224" s="178">
        <v>42.25</v>
      </c>
      <c r="AG224" s="178">
        <v>-2385.46</v>
      </c>
      <c r="AH224" s="178">
        <v>-6000.91</v>
      </c>
      <c r="AI224" s="177">
        <v>-19322.3</v>
      </c>
      <c r="AJ224" s="178">
        <v>0</v>
      </c>
      <c r="AK224" s="178">
        <v>0</v>
      </c>
      <c r="AL224" s="178">
        <v>141.08</v>
      </c>
      <c r="AM224" s="178">
        <v>0</v>
      </c>
      <c r="AN224" s="178">
        <v>0</v>
      </c>
      <c r="AO224" s="178">
        <v>-187.24</v>
      </c>
      <c r="AP224" s="178">
        <v>920.63</v>
      </c>
      <c r="AQ224" s="178">
        <v>0</v>
      </c>
      <c r="AR224" s="178">
        <v>0</v>
      </c>
      <c r="AS224" s="178">
        <v>0</v>
      </c>
      <c r="AT224" s="178">
        <v>0</v>
      </c>
      <c r="AU224" s="177">
        <v>874.47</v>
      </c>
      <c r="AV224" s="177">
        <f t="shared" si="9"/>
        <v>62122.42</v>
      </c>
      <c r="AW224" s="149"/>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row>
    <row r="225" spans="1:117" s="151" customFormat="1" ht="12.75" hidden="1" outlineLevel="1">
      <c r="A225" s="149" t="s">
        <v>2039</v>
      </c>
      <c r="B225" s="150"/>
      <c r="C225" s="150" t="s">
        <v>2040</v>
      </c>
      <c r="D225" s="150" t="s">
        <v>2041</v>
      </c>
      <c r="E225" s="177">
        <v>11341.89</v>
      </c>
      <c r="F225" s="177">
        <v>687.56</v>
      </c>
      <c r="G225" s="177"/>
      <c r="H225" s="178">
        <v>0</v>
      </c>
      <c r="I225" s="178">
        <v>0</v>
      </c>
      <c r="J225" s="178">
        <v>0</v>
      </c>
      <c r="K225" s="178">
        <v>0</v>
      </c>
      <c r="L225" s="178">
        <v>0</v>
      </c>
      <c r="M225" s="178">
        <v>0</v>
      </c>
      <c r="N225" s="178">
        <v>0</v>
      </c>
      <c r="O225" s="178">
        <v>0</v>
      </c>
      <c r="P225" s="178">
        <v>0</v>
      </c>
      <c r="Q225" s="178">
        <v>114.22</v>
      </c>
      <c r="R225" s="178">
        <v>0</v>
      </c>
      <c r="S225" s="178">
        <v>0</v>
      </c>
      <c r="T225" s="178">
        <v>0</v>
      </c>
      <c r="U225" s="178">
        <v>0</v>
      </c>
      <c r="V225" s="178">
        <v>0</v>
      </c>
      <c r="W225" s="178">
        <v>0</v>
      </c>
      <c r="X225" s="178">
        <v>0</v>
      </c>
      <c r="Y225" s="178">
        <v>0</v>
      </c>
      <c r="Z225" s="178">
        <v>0</v>
      </c>
      <c r="AA225" s="178">
        <v>0</v>
      </c>
      <c r="AB225" s="178">
        <v>0</v>
      </c>
      <c r="AC225" s="178">
        <v>0</v>
      </c>
      <c r="AD225" s="178">
        <v>0</v>
      </c>
      <c r="AE225" s="178">
        <v>0</v>
      </c>
      <c r="AF225" s="178">
        <v>0</v>
      </c>
      <c r="AG225" s="178">
        <v>0</v>
      </c>
      <c r="AH225" s="178">
        <v>1776.54</v>
      </c>
      <c r="AI225" s="177">
        <v>1890.76</v>
      </c>
      <c r="AJ225" s="178">
        <v>0</v>
      </c>
      <c r="AK225" s="178">
        <v>0</v>
      </c>
      <c r="AL225" s="178">
        <v>0</v>
      </c>
      <c r="AM225" s="178">
        <v>191.25</v>
      </c>
      <c r="AN225" s="178">
        <v>0</v>
      </c>
      <c r="AO225" s="178">
        <v>0</v>
      </c>
      <c r="AP225" s="178">
        <v>0</v>
      </c>
      <c r="AQ225" s="178">
        <v>0</v>
      </c>
      <c r="AR225" s="178">
        <v>0</v>
      </c>
      <c r="AS225" s="178">
        <v>0</v>
      </c>
      <c r="AT225" s="178">
        <v>0</v>
      </c>
      <c r="AU225" s="177">
        <v>191.25</v>
      </c>
      <c r="AV225" s="177">
        <f t="shared" si="9"/>
        <v>14111.46</v>
      </c>
      <c r="AW225" s="149"/>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c r="BY225" s="190"/>
      <c r="BZ225" s="190"/>
      <c r="CA225" s="190"/>
      <c r="CB225" s="190"/>
      <c r="CC225" s="190"/>
      <c r="CD225" s="190"/>
      <c r="CE225" s="190"/>
      <c r="CF225" s="190"/>
      <c r="CG225" s="190"/>
      <c r="CH225" s="190"/>
      <c r="CI225" s="190"/>
      <c r="CJ225" s="190"/>
      <c r="CK225" s="190"/>
      <c r="CL225" s="190"/>
      <c r="CM225" s="190"/>
      <c r="CN225" s="190"/>
      <c r="CO225" s="190"/>
      <c r="CP225" s="190"/>
      <c r="CQ225" s="190"/>
      <c r="CR225" s="190"/>
      <c r="CS225" s="190"/>
      <c r="CT225" s="190"/>
      <c r="CU225" s="190"/>
      <c r="CV225" s="190"/>
      <c r="CW225" s="190"/>
      <c r="CX225" s="190"/>
      <c r="CY225" s="190"/>
      <c r="CZ225" s="190"/>
      <c r="DA225" s="190"/>
      <c r="DB225" s="190"/>
      <c r="DC225" s="190"/>
      <c r="DD225" s="190"/>
      <c r="DE225" s="190"/>
      <c r="DF225" s="190"/>
      <c r="DG225" s="190"/>
      <c r="DH225" s="190"/>
      <c r="DI225" s="190"/>
      <c r="DJ225" s="190"/>
      <c r="DK225" s="190"/>
      <c r="DL225" s="190"/>
      <c r="DM225" s="190"/>
    </row>
    <row r="226" spans="1:117" s="146" customFormat="1" ht="12.75" customHeight="1" collapsed="1">
      <c r="A226" s="125" t="s">
        <v>2042</v>
      </c>
      <c r="B226" s="125"/>
      <c r="C226" s="124" t="s">
        <v>3023</v>
      </c>
      <c r="D226" s="126"/>
      <c r="E226" s="129">
        <v>89546614.36999996</v>
      </c>
      <c r="F226" s="129">
        <v>1741094.77</v>
      </c>
      <c r="G226" s="129">
        <v>51463434.78</v>
      </c>
      <c r="H226" s="173">
        <v>22037.41</v>
      </c>
      <c r="I226" s="173">
        <v>42358.1</v>
      </c>
      <c r="J226" s="173">
        <v>12472.78</v>
      </c>
      <c r="K226" s="173">
        <v>7529.82</v>
      </c>
      <c r="L226" s="173">
        <v>529073.77</v>
      </c>
      <c r="M226" s="173">
        <v>1329251.2</v>
      </c>
      <c r="N226" s="173">
        <v>174649.58</v>
      </c>
      <c r="O226" s="173">
        <v>5408.64</v>
      </c>
      <c r="P226" s="173">
        <v>600613.01</v>
      </c>
      <c r="Q226" s="173">
        <v>8702.8</v>
      </c>
      <c r="R226" s="173">
        <v>649406.5</v>
      </c>
      <c r="S226" s="173">
        <v>1171.67</v>
      </c>
      <c r="T226" s="173">
        <v>67507.84</v>
      </c>
      <c r="U226" s="173">
        <v>112859.56</v>
      </c>
      <c r="V226" s="173">
        <v>171056.81</v>
      </c>
      <c r="W226" s="173">
        <v>-136.21</v>
      </c>
      <c r="X226" s="173">
        <v>1646.01</v>
      </c>
      <c r="Y226" s="173">
        <v>22032.06</v>
      </c>
      <c r="Z226" s="173">
        <v>18672.26</v>
      </c>
      <c r="AA226" s="173">
        <v>843424.27</v>
      </c>
      <c r="AB226" s="173">
        <v>54082.9</v>
      </c>
      <c r="AC226" s="173">
        <v>239.56</v>
      </c>
      <c r="AD226" s="173">
        <v>131349.66</v>
      </c>
      <c r="AE226" s="173">
        <v>344351.03</v>
      </c>
      <c r="AF226" s="173">
        <v>25485.79</v>
      </c>
      <c r="AG226" s="173">
        <v>621943.36</v>
      </c>
      <c r="AH226" s="173">
        <v>1196723.84</v>
      </c>
      <c r="AI226" s="129">
        <v>6993914.02</v>
      </c>
      <c r="AJ226" s="173">
        <v>0</v>
      </c>
      <c r="AK226" s="173">
        <v>0</v>
      </c>
      <c r="AL226" s="173">
        <v>7842.53</v>
      </c>
      <c r="AM226" s="173">
        <v>2103.75</v>
      </c>
      <c r="AN226" s="173">
        <v>0</v>
      </c>
      <c r="AO226" s="173">
        <v>6705.17</v>
      </c>
      <c r="AP226" s="173">
        <v>47544.42</v>
      </c>
      <c r="AQ226" s="173">
        <v>0</v>
      </c>
      <c r="AR226" s="173">
        <v>0</v>
      </c>
      <c r="AS226" s="173">
        <v>0</v>
      </c>
      <c r="AT226" s="173">
        <v>0</v>
      </c>
      <c r="AU226" s="129">
        <v>64195.87</v>
      </c>
      <c r="AV226" s="129">
        <f>E226+F226+G226+AI226+AU226</f>
        <v>149809253.80999997</v>
      </c>
      <c r="AW226" s="124"/>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c r="BW226" s="187"/>
      <c r="BX226" s="187"/>
      <c r="BY226" s="187"/>
      <c r="BZ226" s="187"/>
      <c r="CA226" s="187"/>
      <c r="CB226" s="187"/>
      <c r="CC226" s="187"/>
      <c r="CD226" s="187"/>
      <c r="CE226" s="187"/>
      <c r="CF226" s="187"/>
      <c r="CG226" s="187"/>
      <c r="CH226" s="187"/>
      <c r="CI226" s="187"/>
      <c r="CJ226" s="187"/>
      <c r="CK226" s="187"/>
      <c r="CL226" s="187"/>
      <c r="CM226" s="187"/>
      <c r="CN226" s="187"/>
      <c r="CO226" s="187"/>
      <c r="CP226" s="187"/>
      <c r="CQ226" s="187"/>
      <c r="CR226" s="187"/>
      <c r="CS226" s="187"/>
      <c r="CT226" s="187"/>
      <c r="CU226" s="187"/>
      <c r="CV226" s="187"/>
      <c r="CW226" s="187"/>
      <c r="CX226" s="187"/>
      <c r="CY226" s="187"/>
      <c r="CZ226" s="187"/>
      <c r="DA226" s="187"/>
      <c r="DB226" s="187"/>
      <c r="DC226" s="187"/>
      <c r="DD226" s="187"/>
      <c r="DE226" s="187"/>
      <c r="DF226" s="187"/>
      <c r="DG226" s="187"/>
      <c r="DH226" s="187"/>
      <c r="DI226" s="187"/>
      <c r="DJ226" s="187"/>
      <c r="DK226" s="187"/>
      <c r="DL226" s="187"/>
      <c r="DM226" s="187"/>
    </row>
    <row r="227" spans="1:117" s="151" customFormat="1" ht="12.75" hidden="1" outlineLevel="1">
      <c r="A227" s="149" t="s">
        <v>2043</v>
      </c>
      <c r="B227" s="150"/>
      <c r="C227" s="150" t="s">
        <v>2044</v>
      </c>
      <c r="D227" s="150" t="s">
        <v>2045</v>
      </c>
      <c r="E227" s="177">
        <v>-276347031</v>
      </c>
      <c r="F227" s="177">
        <v>94394.53</v>
      </c>
      <c r="G227" s="177"/>
      <c r="H227" s="178">
        <v>0</v>
      </c>
      <c r="I227" s="178">
        <v>0</v>
      </c>
      <c r="J227" s="178">
        <v>0</v>
      </c>
      <c r="K227" s="178">
        <v>-40522.91</v>
      </c>
      <c r="L227" s="178">
        <v>0</v>
      </c>
      <c r="M227" s="178">
        <v>-129349.8</v>
      </c>
      <c r="N227" s="178">
        <v>-295715.84</v>
      </c>
      <c r="O227" s="178">
        <v>-37390.64</v>
      </c>
      <c r="P227" s="178">
        <v>-1240269.33</v>
      </c>
      <c r="Q227" s="178">
        <v>0</v>
      </c>
      <c r="R227" s="178">
        <v>0</v>
      </c>
      <c r="S227" s="178">
        <v>0</v>
      </c>
      <c r="T227" s="178">
        <v>-7735.23</v>
      </c>
      <c r="U227" s="178">
        <v>0</v>
      </c>
      <c r="V227" s="178">
        <v>-20091.88</v>
      </c>
      <c r="W227" s="178">
        <v>0</v>
      </c>
      <c r="X227" s="178">
        <v>-4977</v>
      </c>
      <c r="Y227" s="178">
        <v>-68604</v>
      </c>
      <c r="Z227" s="178">
        <v>-53130.79</v>
      </c>
      <c r="AA227" s="178">
        <v>-42687.73</v>
      </c>
      <c r="AB227" s="178">
        <v>-26901.4</v>
      </c>
      <c r="AC227" s="178">
        <v>-30888.29</v>
      </c>
      <c r="AD227" s="178">
        <v>-7024.47</v>
      </c>
      <c r="AE227" s="178">
        <v>-79480.86</v>
      </c>
      <c r="AF227" s="178">
        <v>0</v>
      </c>
      <c r="AG227" s="178">
        <v>-2103215.86</v>
      </c>
      <c r="AH227" s="178">
        <v>-284</v>
      </c>
      <c r="AI227" s="177">
        <v>-4188270.03</v>
      </c>
      <c r="AJ227" s="178">
        <v>0</v>
      </c>
      <c r="AK227" s="178">
        <v>0</v>
      </c>
      <c r="AL227" s="178">
        <v>0</v>
      </c>
      <c r="AM227" s="178">
        <v>0</v>
      </c>
      <c r="AN227" s="178">
        <v>0</v>
      </c>
      <c r="AO227" s="178">
        <v>0</v>
      </c>
      <c r="AP227" s="178">
        <v>0</v>
      </c>
      <c r="AQ227" s="178">
        <v>0</v>
      </c>
      <c r="AR227" s="178">
        <v>0</v>
      </c>
      <c r="AS227" s="178">
        <v>0</v>
      </c>
      <c r="AT227" s="178">
        <v>0</v>
      </c>
      <c r="AU227" s="177">
        <v>0</v>
      </c>
      <c r="AV227" s="177">
        <f aca="true" t="shared" si="10" ref="AV227:AV290">E227+F227+G227+AI227+AU227</f>
        <v>-280440906.5</v>
      </c>
      <c r="AW227" s="149"/>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0"/>
      <c r="BZ227" s="190"/>
      <c r="CA227" s="190"/>
      <c r="CB227" s="190"/>
      <c r="CC227" s="190"/>
      <c r="CD227" s="190"/>
      <c r="CE227" s="190"/>
      <c r="CF227" s="190"/>
      <c r="CG227" s="190"/>
      <c r="CH227" s="190"/>
      <c r="CI227" s="190"/>
      <c r="CJ227" s="190"/>
      <c r="CK227" s="190"/>
      <c r="CL227" s="190"/>
      <c r="CM227" s="190"/>
      <c r="CN227" s="190"/>
      <c r="CO227" s="190"/>
      <c r="CP227" s="190"/>
      <c r="CQ227" s="190"/>
      <c r="CR227" s="190"/>
      <c r="CS227" s="190"/>
      <c r="CT227" s="190"/>
      <c r="CU227" s="190"/>
      <c r="CV227" s="190"/>
      <c r="CW227" s="190"/>
      <c r="CX227" s="190"/>
      <c r="CY227" s="190"/>
      <c r="CZ227" s="190"/>
      <c r="DA227" s="190"/>
      <c r="DB227" s="190"/>
      <c r="DC227" s="190"/>
      <c r="DD227" s="190"/>
      <c r="DE227" s="190"/>
      <c r="DF227" s="190"/>
      <c r="DG227" s="190"/>
      <c r="DH227" s="190"/>
      <c r="DI227" s="190"/>
      <c r="DJ227" s="190"/>
      <c r="DK227" s="190"/>
      <c r="DL227" s="190"/>
      <c r="DM227" s="190"/>
    </row>
    <row r="228" spans="1:117" s="151" customFormat="1" ht="12.75" hidden="1" outlineLevel="1">
      <c r="A228" s="149" t="s">
        <v>2046</v>
      </c>
      <c r="B228" s="150"/>
      <c r="C228" s="150" t="s">
        <v>2047</v>
      </c>
      <c r="D228" s="150" t="s">
        <v>2048</v>
      </c>
      <c r="E228" s="177">
        <v>-7861228.430000001</v>
      </c>
      <c r="F228" s="177">
        <v>-216874.01</v>
      </c>
      <c r="G228" s="177"/>
      <c r="H228" s="178">
        <v>-418362.15</v>
      </c>
      <c r="I228" s="178">
        <v>-910110.15</v>
      </c>
      <c r="J228" s="178">
        <v>-267160.64</v>
      </c>
      <c r="K228" s="178">
        <v>-132794.21</v>
      </c>
      <c r="L228" s="178">
        <v>-8852937.29</v>
      </c>
      <c r="M228" s="178">
        <v>-10033564.56</v>
      </c>
      <c r="N228" s="178">
        <v>-5369645.14</v>
      </c>
      <c r="O228" s="178">
        <v>-235486.78</v>
      </c>
      <c r="P228" s="178">
        <v>-10363205.33</v>
      </c>
      <c r="Q228" s="178">
        <v>-54697.55</v>
      </c>
      <c r="R228" s="178">
        <v>-33412798.35</v>
      </c>
      <c r="S228" s="178">
        <v>-314264</v>
      </c>
      <c r="T228" s="178">
        <v>-3920150.66</v>
      </c>
      <c r="U228" s="178">
        <v>-1499128.18</v>
      </c>
      <c r="V228" s="178">
        <v>-2243014.62</v>
      </c>
      <c r="W228" s="178">
        <v>0</v>
      </c>
      <c r="X228" s="178">
        <v>-182415.32</v>
      </c>
      <c r="Y228" s="178">
        <v>-103311</v>
      </c>
      <c r="Z228" s="178">
        <v>-337147.64</v>
      </c>
      <c r="AA228" s="178">
        <v>-8402380.21</v>
      </c>
      <c r="AB228" s="178">
        <v>-989944.01</v>
      </c>
      <c r="AC228" s="178">
        <v>-9521.93</v>
      </c>
      <c r="AD228" s="178">
        <v>-1498245.48</v>
      </c>
      <c r="AE228" s="178">
        <v>-10880717.41</v>
      </c>
      <c r="AF228" s="178">
        <v>-358881.91</v>
      </c>
      <c r="AG228" s="178">
        <v>-7682944.65</v>
      </c>
      <c r="AH228" s="178">
        <v>-10656094.38</v>
      </c>
      <c r="AI228" s="177">
        <v>-119128923.55000001</v>
      </c>
      <c r="AJ228" s="178">
        <v>0</v>
      </c>
      <c r="AK228" s="178">
        <v>0</v>
      </c>
      <c r="AL228" s="178">
        <v>0</v>
      </c>
      <c r="AM228" s="178">
        <v>0</v>
      </c>
      <c r="AN228" s="178">
        <v>0</v>
      </c>
      <c r="AO228" s="178">
        <v>0</v>
      </c>
      <c r="AP228" s="178">
        <v>0</v>
      </c>
      <c r="AQ228" s="178">
        <v>0</v>
      </c>
      <c r="AR228" s="178">
        <v>0</v>
      </c>
      <c r="AS228" s="178">
        <v>0</v>
      </c>
      <c r="AT228" s="178">
        <v>0</v>
      </c>
      <c r="AU228" s="177">
        <v>0</v>
      </c>
      <c r="AV228" s="177">
        <f t="shared" si="10"/>
        <v>-127207025.99000001</v>
      </c>
      <c r="AW228" s="149"/>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c r="BY228" s="190"/>
      <c r="BZ228" s="190"/>
      <c r="CA228" s="190"/>
      <c r="CB228" s="190"/>
      <c r="CC228" s="190"/>
      <c r="CD228" s="190"/>
      <c r="CE228" s="190"/>
      <c r="CF228" s="190"/>
      <c r="CG228" s="190"/>
      <c r="CH228" s="190"/>
      <c r="CI228" s="190"/>
      <c r="CJ228" s="190"/>
      <c r="CK228" s="190"/>
      <c r="CL228" s="190"/>
      <c r="CM228" s="190"/>
      <c r="CN228" s="190"/>
      <c r="CO228" s="190"/>
      <c r="CP228" s="190"/>
      <c r="CQ228" s="190"/>
      <c r="CR228" s="190"/>
      <c r="CS228" s="190"/>
      <c r="CT228" s="190"/>
      <c r="CU228" s="190"/>
      <c r="CV228" s="190"/>
      <c r="CW228" s="190"/>
      <c r="CX228" s="190"/>
      <c r="CY228" s="190"/>
      <c r="CZ228" s="190"/>
      <c r="DA228" s="190"/>
      <c r="DB228" s="190"/>
      <c r="DC228" s="190"/>
      <c r="DD228" s="190"/>
      <c r="DE228" s="190"/>
      <c r="DF228" s="190"/>
      <c r="DG228" s="190"/>
      <c r="DH228" s="190"/>
      <c r="DI228" s="190"/>
      <c r="DJ228" s="190"/>
      <c r="DK228" s="190"/>
      <c r="DL228" s="190"/>
      <c r="DM228" s="190"/>
    </row>
    <row r="229" spans="1:117" s="151" customFormat="1" ht="12.75" hidden="1" outlineLevel="1">
      <c r="A229" s="149" t="s">
        <v>2049</v>
      </c>
      <c r="B229" s="150"/>
      <c r="C229" s="150" t="s">
        <v>2050</v>
      </c>
      <c r="D229" s="150" t="s">
        <v>2051</v>
      </c>
      <c r="E229" s="177">
        <v>1125.48</v>
      </c>
      <c r="F229" s="177">
        <v>0</v>
      </c>
      <c r="G229" s="177"/>
      <c r="H229" s="178">
        <v>0</v>
      </c>
      <c r="I229" s="178">
        <v>0</v>
      </c>
      <c r="J229" s="178">
        <v>0</v>
      </c>
      <c r="K229" s="178">
        <v>0</v>
      </c>
      <c r="L229" s="178">
        <v>0</v>
      </c>
      <c r="M229" s="178">
        <v>0</v>
      </c>
      <c r="N229" s="178">
        <v>0</v>
      </c>
      <c r="O229" s="178">
        <v>0</v>
      </c>
      <c r="P229" s="178">
        <v>0</v>
      </c>
      <c r="Q229" s="178">
        <v>0</v>
      </c>
      <c r="R229" s="178">
        <v>0</v>
      </c>
      <c r="S229" s="178">
        <v>0</v>
      </c>
      <c r="T229" s="178">
        <v>0</v>
      </c>
      <c r="U229" s="178">
        <v>0</v>
      </c>
      <c r="V229" s="178">
        <v>0</v>
      </c>
      <c r="W229" s="178">
        <v>0</v>
      </c>
      <c r="X229" s="178">
        <v>0</v>
      </c>
      <c r="Y229" s="178">
        <v>0</v>
      </c>
      <c r="Z229" s="178">
        <v>0</v>
      </c>
      <c r="AA229" s="178">
        <v>0</v>
      </c>
      <c r="AB229" s="178">
        <v>0</v>
      </c>
      <c r="AC229" s="178">
        <v>0</v>
      </c>
      <c r="AD229" s="178">
        <v>0</v>
      </c>
      <c r="AE229" s="178">
        <v>0</v>
      </c>
      <c r="AF229" s="178">
        <v>0</v>
      </c>
      <c r="AG229" s="178">
        <v>0</v>
      </c>
      <c r="AH229" s="178">
        <v>0</v>
      </c>
      <c r="AI229" s="177">
        <v>0</v>
      </c>
      <c r="AJ229" s="178">
        <v>0</v>
      </c>
      <c r="AK229" s="178">
        <v>0</v>
      </c>
      <c r="AL229" s="178">
        <v>0</v>
      </c>
      <c r="AM229" s="178">
        <v>0</v>
      </c>
      <c r="AN229" s="178">
        <v>0</v>
      </c>
      <c r="AO229" s="178">
        <v>0</v>
      </c>
      <c r="AP229" s="178">
        <v>0</v>
      </c>
      <c r="AQ229" s="178">
        <v>0</v>
      </c>
      <c r="AR229" s="178">
        <v>0</v>
      </c>
      <c r="AS229" s="178">
        <v>0</v>
      </c>
      <c r="AT229" s="178">
        <v>0</v>
      </c>
      <c r="AU229" s="177">
        <v>0</v>
      </c>
      <c r="AV229" s="177">
        <f t="shared" si="10"/>
        <v>1125.48</v>
      </c>
      <c r="AW229" s="149"/>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c r="BY229" s="190"/>
      <c r="BZ229" s="190"/>
      <c r="CA229" s="190"/>
      <c r="CB229" s="190"/>
      <c r="CC229" s="190"/>
      <c r="CD229" s="190"/>
      <c r="CE229" s="190"/>
      <c r="CF229" s="190"/>
      <c r="CG229" s="190"/>
      <c r="CH229" s="190"/>
      <c r="CI229" s="190"/>
      <c r="CJ229" s="190"/>
      <c r="CK229" s="190"/>
      <c r="CL229" s="190"/>
      <c r="CM229" s="190"/>
      <c r="CN229" s="190"/>
      <c r="CO229" s="190"/>
      <c r="CP229" s="190"/>
      <c r="CQ229" s="190"/>
      <c r="CR229" s="190"/>
      <c r="CS229" s="190"/>
      <c r="CT229" s="190"/>
      <c r="CU229" s="190"/>
      <c r="CV229" s="190"/>
      <c r="CW229" s="190"/>
      <c r="CX229" s="190"/>
      <c r="CY229" s="190"/>
      <c r="CZ229" s="190"/>
      <c r="DA229" s="190"/>
      <c r="DB229" s="190"/>
      <c r="DC229" s="190"/>
      <c r="DD229" s="190"/>
      <c r="DE229" s="190"/>
      <c r="DF229" s="190"/>
      <c r="DG229" s="190"/>
      <c r="DH229" s="190"/>
      <c r="DI229" s="190"/>
      <c r="DJ229" s="190"/>
      <c r="DK229" s="190"/>
      <c r="DL229" s="190"/>
      <c r="DM229" s="190"/>
    </row>
    <row r="230" spans="1:117" s="151" customFormat="1" ht="12.75" hidden="1" outlineLevel="1">
      <c r="A230" s="149" t="s">
        <v>2052</v>
      </c>
      <c r="B230" s="150"/>
      <c r="C230" s="150" t="s">
        <v>2053</v>
      </c>
      <c r="D230" s="150" t="s">
        <v>2054</v>
      </c>
      <c r="E230" s="177">
        <v>0</v>
      </c>
      <c r="F230" s="177">
        <v>0</v>
      </c>
      <c r="G230" s="177"/>
      <c r="H230" s="178">
        <v>0</v>
      </c>
      <c r="I230" s="178">
        <v>0</v>
      </c>
      <c r="J230" s="178">
        <v>0</v>
      </c>
      <c r="K230" s="178">
        <v>0</v>
      </c>
      <c r="L230" s="178">
        <v>0</v>
      </c>
      <c r="M230" s="178">
        <v>0</v>
      </c>
      <c r="N230" s="178">
        <v>0</v>
      </c>
      <c r="O230" s="178">
        <v>0</v>
      </c>
      <c r="P230" s="178">
        <v>0</v>
      </c>
      <c r="Q230" s="178">
        <v>0</v>
      </c>
      <c r="R230" s="178">
        <v>0</v>
      </c>
      <c r="S230" s="178">
        <v>0</v>
      </c>
      <c r="T230" s="178">
        <v>0</v>
      </c>
      <c r="U230" s="178">
        <v>0</v>
      </c>
      <c r="V230" s="178">
        <v>0</v>
      </c>
      <c r="W230" s="178">
        <v>0</v>
      </c>
      <c r="X230" s="178">
        <v>0</v>
      </c>
      <c r="Y230" s="178">
        <v>0</v>
      </c>
      <c r="Z230" s="178">
        <v>0</v>
      </c>
      <c r="AA230" s="178">
        <v>0</v>
      </c>
      <c r="AB230" s="178">
        <v>0</v>
      </c>
      <c r="AC230" s="178">
        <v>0</v>
      </c>
      <c r="AD230" s="178">
        <v>0</v>
      </c>
      <c r="AE230" s="178">
        <v>0</v>
      </c>
      <c r="AF230" s="178">
        <v>0</v>
      </c>
      <c r="AG230" s="178">
        <v>0</v>
      </c>
      <c r="AH230" s="178">
        <v>0</v>
      </c>
      <c r="AI230" s="177">
        <v>0</v>
      </c>
      <c r="AJ230" s="178">
        <v>0</v>
      </c>
      <c r="AK230" s="178">
        <v>0</v>
      </c>
      <c r="AL230" s="178">
        <v>-5143043.28</v>
      </c>
      <c r="AM230" s="178">
        <v>0</v>
      </c>
      <c r="AN230" s="178">
        <v>0</v>
      </c>
      <c r="AO230" s="178">
        <v>-432680.87</v>
      </c>
      <c r="AP230" s="178">
        <v>-33667568.06</v>
      </c>
      <c r="AQ230" s="178">
        <v>0</v>
      </c>
      <c r="AR230" s="178">
        <v>0</v>
      </c>
      <c r="AS230" s="178">
        <v>0</v>
      </c>
      <c r="AT230" s="178">
        <v>0</v>
      </c>
      <c r="AU230" s="177">
        <v>-39243292.21</v>
      </c>
      <c r="AV230" s="177">
        <f t="shared" si="10"/>
        <v>-39243292.21</v>
      </c>
      <c r="AW230" s="149"/>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c r="CJ230" s="190"/>
      <c r="CK230" s="190"/>
      <c r="CL230" s="190"/>
      <c r="CM230" s="190"/>
      <c r="CN230" s="190"/>
      <c r="CO230" s="190"/>
      <c r="CP230" s="190"/>
      <c r="CQ230" s="190"/>
      <c r="CR230" s="190"/>
      <c r="CS230" s="190"/>
      <c r="CT230" s="190"/>
      <c r="CU230" s="190"/>
      <c r="CV230" s="190"/>
      <c r="CW230" s="190"/>
      <c r="CX230" s="190"/>
      <c r="CY230" s="190"/>
      <c r="CZ230" s="190"/>
      <c r="DA230" s="190"/>
      <c r="DB230" s="190"/>
      <c r="DC230" s="190"/>
      <c r="DD230" s="190"/>
      <c r="DE230" s="190"/>
      <c r="DF230" s="190"/>
      <c r="DG230" s="190"/>
      <c r="DH230" s="190"/>
      <c r="DI230" s="190"/>
      <c r="DJ230" s="190"/>
      <c r="DK230" s="190"/>
      <c r="DL230" s="190"/>
      <c r="DM230" s="190"/>
    </row>
    <row r="231" spans="1:117" s="151" customFormat="1" ht="12.75" hidden="1" outlineLevel="1">
      <c r="A231" s="149" t="s">
        <v>2055</v>
      </c>
      <c r="B231" s="150"/>
      <c r="C231" s="150" t="s">
        <v>2056</v>
      </c>
      <c r="D231" s="150" t="s">
        <v>2057</v>
      </c>
      <c r="E231" s="177">
        <v>0</v>
      </c>
      <c r="F231" s="177">
        <v>0</v>
      </c>
      <c r="G231" s="177"/>
      <c r="H231" s="178">
        <v>0</v>
      </c>
      <c r="I231" s="178">
        <v>0</v>
      </c>
      <c r="J231" s="178">
        <v>0</v>
      </c>
      <c r="K231" s="178">
        <v>0</v>
      </c>
      <c r="L231" s="178">
        <v>0</v>
      </c>
      <c r="M231" s="178">
        <v>0</v>
      </c>
      <c r="N231" s="178">
        <v>0</v>
      </c>
      <c r="O231" s="178">
        <v>0</v>
      </c>
      <c r="P231" s="178">
        <v>0</v>
      </c>
      <c r="Q231" s="178">
        <v>0</v>
      </c>
      <c r="R231" s="178">
        <v>0</v>
      </c>
      <c r="S231" s="178">
        <v>0</v>
      </c>
      <c r="T231" s="178">
        <v>0</v>
      </c>
      <c r="U231" s="178">
        <v>0</v>
      </c>
      <c r="V231" s="178">
        <v>0</v>
      </c>
      <c r="W231" s="178">
        <v>0</v>
      </c>
      <c r="X231" s="178">
        <v>0</v>
      </c>
      <c r="Y231" s="178">
        <v>0</v>
      </c>
      <c r="Z231" s="178">
        <v>0</v>
      </c>
      <c r="AA231" s="178">
        <v>0</v>
      </c>
      <c r="AB231" s="178">
        <v>0</v>
      </c>
      <c r="AC231" s="178">
        <v>0</v>
      </c>
      <c r="AD231" s="178">
        <v>0</v>
      </c>
      <c r="AE231" s="178">
        <v>0</v>
      </c>
      <c r="AF231" s="178">
        <v>0</v>
      </c>
      <c r="AG231" s="178">
        <v>0</v>
      </c>
      <c r="AH231" s="178">
        <v>0</v>
      </c>
      <c r="AI231" s="177">
        <v>0</v>
      </c>
      <c r="AJ231" s="178">
        <v>-16187.64</v>
      </c>
      <c r="AK231" s="178">
        <v>-36283.22</v>
      </c>
      <c r="AL231" s="178">
        <v>-4658141.1</v>
      </c>
      <c r="AM231" s="178">
        <v>-673606</v>
      </c>
      <c r="AN231" s="178">
        <v>0</v>
      </c>
      <c r="AO231" s="178">
        <v>-3259051.64</v>
      </c>
      <c r="AP231" s="178">
        <v>-67343169.06</v>
      </c>
      <c r="AQ231" s="178">
        <v>-5119578</v>
      </c>
      <c r="AR231" s="178">
        <v>-581569</v>
      </c>
      <c r="AS231" s="178">
        <v>-22778</v>
      </c>
      <c r="AT231" s="178">
        <v>-4783607.04</v>
      </c>
      <c r="AU231" s="177">
        <v>-86493970.7</v>
      </c>
      <c r="AV231" s="177">
        <f t="shared" si="10"/>
        <v>-86493970.7</v>
      </c>
      <c r="AW231" s="149"/>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90"/>
      <c r="DG231" s="190"/>
      <c r="DH231" s="190"/>
      <c r="DI231" s="190"/>
      <c r="DJ231" s="190"/>
      <c r="DK231" s="190"/>
      <c r="DL231" s="190"/>
      <c r="DM231" s="190"/>
    </row>
    <row r="232" spans="1:117" s="151" customFormat="1" ht="12.75" hidden="1" outlineLevel="1">
      <c r="A232" s="149" t="s">
        <v>2061</v>
      </c>
      <c r="B232" s="150"/>
      <c r="C232" s="150" t="s">
        <v>2062</v>
      </c>
      <c r="D232" s="150" t="s">
        <v>2063</v>
      </c>
      <c r="E232" s="177">
        <v>-31737.75</v>
      </c>
      <c r="F232" s="177">
        <v>0</v>
      </c>
      <c r="G232" s="177"/>
      <c r="H232" s="178">
        <v>0</v>
      </c>
      <c r="I232" s="178">
        <v>0</v>
      </c>
      <c r="J232" s="178">
        <v>0</v>
      </c>
      <c r="K232" s="178">
        <v>0</v>
      </c>
      <c r="L232" s="178">
        <v>0</v>
      </c>
      <c r="M232" s="178">
        <v>0</v>
      </c>
      <c r="N232" s="178">
        <v>0</v>
      </c>
      <c r="O232" s="178">
        <v>0</v>
      </c>
      <c r="P232" s="178">
        <v>0</v>
      </c>
      <c r="Q232" s="178">
        <v>0</v>
      </c>
      <c r="R232" s="178">
        <v>0</v>
      </c>
      <c r="S232" s="178">
        <v>0</v>
      </c>
      <c r="T232" s="178">
        <v>0</v>
      </c>
      <c r="U232" s="178">
        <v>0</v>
      </c>
      <c r="V232" s="178">
        <v>0</v>
      </c>
      <c r="W232" s="178">
        <v>0</v>
      </c>
      <c r="X232" s="178">
        <v>0</v>
      </c>
      <c r="Y232" s="178">
        <v>0</v>
      </c>
      <c r="Z232" s="178">
        <v>0</v>
      </c>
      <c r="AA232" s="178">
        <v>0</v>
      </c>
      <c r="AB232" s="178">
        <v>0</v>
      </c>
      <c r="AC232" s="178">
        <v>-10000</v>
      </c>
      <c r="AD232" s="178">
        <v>0</v>
      </c>
      <c r="AE232" s="178">
        <v>0</v>
      </c>
      <c r="AF232" s="178">
        <v>0</v>
      </c>
      <c r="AG232" s="178">
        <v>-660</v>
      </c>
      <c r="AH232" s="178">
        <v>0</v>
      </c>
      <c r="AI232" s="177">
        <v>-10660</v>
      </c>
      <c r="AJ232" s="178">
        <v>0</v>
      </c>
      <c r="AK232" s="178">
        <v>0</v>
      </c>
      <c r="AL232" s="178">
        <v>0</v>
      </c>
      <c r="AM232" s="178">
        <v>0</v>
      </c>
      <c r="AN232" s="178">
        <v>0</v>
      </c>
      <c r="AO232" s="178">
        <v>0</v>
      </c>
      <c r="AP232" s="178">
        <v>0</v>
      </c>
      <c r="AQ232" s="178">
        <v>0</v>
      </c>
      <c r="AR232" s="178">
        <v>0</v>
      </c>
      <c r="AS232" s="178">
        <v>0</v>
      </c>
      <c r="AT232" s="178">
        <v>0</v>
      </c>
      <c r="AU232" s="177">
        <v>0</v>
      </c>
      <c r="AV232" s="177">
        <f t="shared" si="10"/>
        <v>-42397.75</v>
      </c>
      <c r="AW232" s="149"/>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row>
    <row r="233" spans="1:117" s="151" customFormat="1" ht="12.75" hidden="1" outlineLevel="1">
      <c r="A233" s="149" t="s">
        <v>2067</v>
      </c>
      <c r="B233" s="150"/>
      <c r="C233" s="150" t="s">
        <v>2068</v>
      </c>
      <c r="D233" s="150" t="s">
        <v>2069</v>
      </c>
      <c r="E233" s="177">
        <v>-2077.9</v>
      </c>
      <c r="F233" s="177">
        <v>0</v>
      </c>
      <c r="G233" s="177"/>
      <c r="H233" s="178">
        <v>0</v>
      </c>
      <c r="I233" s="178">
        <v>0</v>
      </c>
      <c r="J233" s="178">
        <v>0</v>
      </c>
      <c r="K233" s="178">
        <v>0</v>
      </c>
      <c r="L233" s="178">
        <v>0</v>
      </c>
      <c r="M233" s="178">
        <v>0</v>
      </c>
      <c r="N233" s="178">
        <v>0</v>
      </c>
      <c r="O233" s="178">
        <v>0</v>
      </c>
      <c r="P233" s="178">
        <v>0</v>
      </c>
      <c r="Q233" s="178">
        <v>0</v>
      </c>
      <c r="R233" s="178">
        <v>0</v>
      </c>
      <c r="S233" s="178">
        <v>0</v>
      </c>
      <c r="T233" s="178">
        <v>0</v>
      </c>
      <c r="U233" s="178">
        <v>0</v>
      </c>
      <c r="V233" s="178">
        <v>0</v>
      </c>
      <c r="W233" s="178">
        <v>0</v>
      </c>
      <c r="X233" s="178">
        <v>0</v>
      </c>
      <c r="Y233" s="178">
        <v>0</v>
      </c>
      <c r="Z233" s="178">
        <v>0</v>
      </c>
      <c r="AA233" s="178">
        <v>0</v>
      </c>
      <c r="AB233" s="178">
        <v>0</v>
      </c>
      <c r="AC233" s="178">
        <v>0</v>
      </c>
      <c r="AD233" s="178">
        <v>0</v>
      </c>
      <c r="AE233" s="178">
        <v>0</v>
      </c>
      <c r="AF233" s="178">
        <v>0</v>
      </c>
      <c r="AG233" s="178">
        <v>0</v>
      </c>
      <c r="AH233" s="178">
        <v>0</v>
      </c>
      <c r="AI233" s="177">
        <v>0</v>
      </c>
      <c r="AJ233" s="178">
        <v>0</v>
      </c>
      <c r="AK233" s="178">
        <v>0</v>
      </c>
      <c r="AL233" s="178">
        <v>0</v>
      </c>
      <c r="AM233" s="178">
        <v>0</v>
      </c>
      <c r="AN233" s="178">
        <v>0</v>
      </c>
      <c r="AO233" s="178">
        <v>0</v>
      </c>
      <c r="AP233" s="178">
        <v>0</v>
      </c>
      <c r="AQ233" s="178">
        <v>0</v>
      </c>
      <c r="AR233" s="178">
        <v>0</v>
      </c>
      <c r="AS233" s="178">
        <v>0</v>
      </c>
      <c r="AT233" s="178">
        <v>0</v>
      </c>
      <c r="AU233" s="177">
        <v>0</v>
      </c>
      <c r="AV233" s="177">
        <f t="shared" si="10"/>
        <v>-2077.9</v>
      </c>
      <c r="AW233" s="149"/>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row>
    <row r="234" spans="1:117" s="151" customFormat="1" ht="12.75" hidden="1" outlineLevel="1">
      <c r="A234" s="149" t="s">
        <v>2070</v>
      </c>
      <c r="B234" s="150"/>
      <c r="C234" s="150" t="s">
        <v>2071</v>
      </c>
      <c r="D234" s="150" t="s">
        <v>2072</v>
      </c>
      <c r="E234" s="177">
        <v>-1100</v>
      </c>
      <c r="F234" s="177">
        <v>0</v>
      </c>
      <c r="G234" s="177"/>
      <c r="H234" s="178">
        <v>0</v>
      </c>
      <c r="I234" s="178">
        <v>0</v>
      </c>
      <c r="J234" s="178">
        <v>0</v>
      </c>
      <c r="K234" s="178">
        <v>0</v>
      </c>
      <c r="L234" s="178">
        <v>0</v>
      </c>
      <c r="M234" s="178">
        <v>0</v>
      </c>
      <c r="N234" s="178">
        <v>0</v>
      </c>
      <c r="O234" s="178">
        <v>0</v>
      </c>
      <c r="P234" s="178">
        <v>0</v>
      </c>
      <c r="Q234" s="178">
        <v>0</v>
      </c>
      <c r="R234" s="178">
        <v>0</v>
      </c>
      <c r="S234" s="178">
        <v>0</v>
      </c>
      <c r="T234" s="178">
        <v>0</v>
      </c>
      <c r="U234" s="178">
        <v>0</v>
      </c>
      <c r="V234" s="178">
        <v>0</v>
      </c>
      <c r="W234" s="178">
        <v>0</v>
      </c>
      <c r="X234" s="178">
        <v>0</v>
      </c>
      <c r="Y234" s="178">
        <v>0</v>
      </c>
      <c r="Z234" s="178">
        <v>0</v>
      </c>
      <c r="AA234" s="178">
        <v>0</v>
      </c>
      <c r="AB234" s="178">
        <v>0</v>
      </c>
      <c r="AC234" s="178">
        <v>0</v>
      </c>
      <c r="AD234" s="178">
        <v>0</v>
      </c>
      <c r="AE234" s="178">
        <v>0</v>
      </c>
      <c r="AF234" s="178">
        <v>0</v>
      </c>
      <c r="AG234" s="178">
        <v>0</v>
      </c>
      <c r="AH234" s="178">
        <v>0</v>
      </c>
      <c r="AI234" s="177">
        <v>0</v>
      </c>
      <c r="AJ234" s="178">
        <v>0</v>
      </c>
      <c r="AK234" s="178">
        <v>0</v>
      </c>
      <c r="AL234" s="178">
        <v>0</v>
      </c>
      <c r="AM234" s="178">
        <v>0</v>
      </c>
      <c r="AN234" s="178">
        <v>0</v>
      </c>
      <c r="AO234" s="178">
        <v>0</v>
      </c>
      <c r="AP234" s="178">
        <v>0</v>
      </c>
      <c r="AQ234" s="178">
        <v>0</v>
      </c>
      <c r="AR234" s="178">
        <v>0</v>
      </c>
      <c r="AS234" s="178">
        <v>0</v>
      </c>
      <c r="AT234" s="178">
        <v>0</v>
      </c>
      <c r="AU234" s="177">
        <v>0</v>
      </c>
      <c r="AV234" s="177">
        <f t="shared" si="10"/>
        <v>-1100</v>
      </c>
      <c r="AW234" s="149"/>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row>
    <row r="235" spans="1:117" s="151" customFormat="1" ht="12.75" hidden="1" outlineLevel="1">
      <c r="A235" s="149" t="s">
        <v>2073</v>
      </c>
      <c r="B235" s="150"/>
      <c r="C235" s="150" t="s">
        <v>2074</v>
      </c>
      <c r="D235" s="150" t="s">
        <v>2075</v>
      </c>
      <c r="E235" s="177">
        <v>-325</v>
      </c>
      <c r="F235" s="177">
        <v>0</v>
      </c>
      <c r="G235" s="177"/>
      <c r="H235" s="178">
        <v>0</v>
      </c>
      <c r="I235" s="178">
        <v>0</v>
      </c>
      <c r="J235" s="178">
        <v>0</v>
      </c>
      <c r="K235" s="178">
        <v>0</v>
      </c>
      <c r="L235" s="178">
        <v>0</v>
      </c>
      <c r="M235" s="178">
        <v>0</v>
      </c>
      <c r="N235" s="178">
        <v>0</v>
      </c>
      <c r="O235" s="178">
        <v>0</v>
      </c>
      <c r="P235" s="178">
        <v>0</v>
      </c>
      <c r="Q235" s="178">
        <v>0</v>
      </c>
      <c r="R235" s="178">
        <v>0</v>
      </c>
      <c r="S235" s="178">
        <v>0</v>
      </c>
      <c r="T235" s="178">
        <v>0</v>
      </c>
      <c r="U235" s="178">
        <v>0</v>
      </c>
      <c r="V235" s="178">
        <v>0</v>
      </c>
      <c r="W235" s="178">
        <v>0</v>
      </c>
      <c r="X235" s="178">
        <v>0</v>
      </c>
      <c r="Y235" s="178">
        <v>0</v>
      </c>
      <c r="Z235" s="178">
        <v>0</v>
      </c>
      <c r="AA235" s="178">
        <v>0</v>
      </c>
      <c r="AB235" s="178">
        <v>0</v>
      </c>
      <c r="AC235" s="178">
        <v>0</v>
      </c>
      <c r="AD235" s="178">
        <v>0</v>
      </c>
      <c r="AE235" s="178">
        <v>0</v>
      </c>
      <c r="AF235" s="178">
        <v>0</v>
      </c>
      <c r="AG235" s="178">
        <v>0</v>
      </c>
      <c r="AH235" s="178">
        <v>0</v>
      </c>
      <c r="AI235" s="177">
        <v>0</v>
      </c>
      <c r="AJ235" s="178">
        <v>0</v>
      </c>
      <c r="AK235" s="178">
        <v>0</v>
      </c>
      <c r="AL235" s="178">
        <v>0</v>
      </c>
      <c r="AM235" s="178">
        <v>0</v>
      </c>
      <c r="AN235" s="178">
        <v>0</v>
      </c>
      <c r="AO235" s="178">
        <v>0</v>
      </c>
      <c r="AP235" s="178">
        <v>0</v>
      </c>
      <c r="AQ235" s="178">
        <v>0</v>
      </c>
      <c r="AR235" s="178">
        <v>0</v>
      </c>
      <c r="AS235" s="178">
        <v>0</v>
      </c>
      <c r="AT235" s="178">
        <v>0</v>
      </c>
      <c r="AU235" s="177">
        <v>0</v>
      </c>
      <c r="AV235" s="177">
        <f t="shared" si="10"/>
        <v>-325</v>
      </c>
      <c r="AW235" s="149"/>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90"/>
    </row>
    <row r="236" spans="1:117" s="151" customFormat="1" ht="12.75" hidden="1" outlineLevel="1">
      <c r="A236" s="149" t="s">
        <v>2076</v>
      </c>
      <c r="B236" s="150"/>
      <c r="C236" s="150" t="s">
        <v>2077</v>
      </c>
      <c r="D236" s="150" t="s">
        <v>2078</v>
      </c>
      <c r="E236" s="177">
        <v>-427.96</v>
      </c>
      <c r="F236" s="177">
        <v>0</v>
      </c>
      <c r="G236" s="177"/>
      <c r="H236" s="178">
        <v>0</v>
      </c>
      <c r="I236" s="178">
        <v>0</v>
      </c>
      <c r="J236" s="178">
        <v>0</v>
      </c>
      <c r="K236" s="178">
        <v>0</v>
      </c>
      <c r="L236" s="178">
        <v>0</v>
      </c>
      <c r="M236" s="178">
        <v>0</v>
      </c>
      <c r="N236" s="178">
        <v>0</v>
      </c>
      <c r="O236" s="178">
        <v>0</v>
      </c>
      <c r="P236" s="178">
        <v>0</v>
      </c>
      <c r="Q236" s="178">
        <v>0</v>
      </c>
      <c r="R236" s="178">
        <v>0</v>
      </c>
      <c r="S236" s="178">
        <v>0</v>
      </c>
      <c r="T236" s="178">
        <v>0</v>
      </c>
      <c r="U236" s="178">
        <v>0</v>
      </c>
      <c r="V236" s="178">
        <v>0</v>
      </c>
      <c r="W236" s="178">
        <v>0</v>
      </c>
      <c r="X236" s="178">
        <v>0</v>
      </c>
      <c r="Y236" s="178">
        <v>0</v>
      </c>
      <c r="Z236" s="178">
        <v>0</v>
      </c>
      <c r="AA236" s="178">
        <v>0</v>
      </c>
      <c r="AB236" s="178">
        <v>0</v>
      </c>
      <c r="AC236" s="178">
        <v>0</v>
      </c>
      <c r="AD236" s="178">
        <v>0</v>
      </c>
      <c r="AE236" s="178">
        <v>0</v>
      </c>
      <c r="AF236" s="178">
        <v>0</v>
      </c>
      <c r="AG236" s="178">
        <v>0</v>
      </c>
      <c r="AH236" s="178">
        <v>0</v>
      </c>
      <c r="AI236" s="177">
        <v>0</v>
      </c>
      <c r="AJ236" s="178">
        <v>0</v>
      </c>
      <c r="AK236" s="178">
        <v>0</v>
      </c>
      <c r="AL236" s="178">
        <v>0</v>
      </c>
      <c r="AM236" s="178">
        <v>0</v>
      </c>
      <c r="AN236" s="178">
        <v>0</v>
      </c>
      <c r="AO236" s="178">
        <v>0</v>
      </c>
      <c r="AP236" s="178">
        <v>0</v>
      </c>
      <c r="AQ236" s="178">
        <v>0</v>
      </c>
      <c r="AR236" s="178">
        <v>0</v>
      </c>
      <c r="AS236" s="178">
        <v>0</v>
      </c>
      <c r="AT236" s="178">
        <v>0</v>
      </c>
      <c r="AU236" s="177">
        <v>0</v>
      </c>
      <c r="AV236" s="177">
        <f t="shared" si="10"/>
        <v>-427.96</v>
      </c>
      <c r="AW236" s="149"/>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c r="BY236" s="190"/>
      <c r="BZ236" s="190"/>
      <c r="CA236" s="190"/>
      <c r="CB236" s="190"/>
      <c r="CC236" s="190"/>
      <c r="CD236" s="190"/>
      <c r="CE236" s="190"/>
      <c r="CF236" s="190"/>
      <c r="CG236" s="190"/>
      <c r="CH236" s="190"/>
      <c r="CI236" s="190"/>
      <c r="CJ236" s="190"/>
      <c r="CK236" s="190"/>
      <c r="CL236" s="190"/>
      <c r="CM236" s="190"/>
      <c r="CN236" s="190"/>
      <c r="CO236" s="190"/>
      <c r="CP236" s="190"/>
      <c r="CQ236" s="190"/>
      <c r="CR236" s="190"/>
      <c r="CS236" s="190"/>
      <c r="CT236" s="190"/>
      <c r="CU236" s="190"/>
      <c r="CV236" s="190"/>
      <c r="CW236" s="190"/>
      <c r="CX236" s="190"/>
      <c r="CY236" s="190"/>
      <c r="CZ236" s="190"/>
      <c r="DA236" s="190"/>
      <c r="DB236" s="190"/>
      <c r="DC236" s="190"/>
      <c r="DD236" s="190"/>
      <c r="DE236" s="190"/>
      <c r="DF236" s="190"/>
      <c r="DG236" s="190"/>
      <c r="DH236" s="190"/>
      <c r="DI236" s="190"/>
      <c r="DJ236" s="190"/>
      <c r="DK236" s="190"/>
      <c r="DL236" s="190"/>
      <c r="DM236" s="190"/>
    </row>
    <row r="237" spans="1:117" s="151" customFormat="1" ht="12.75" hidden="1" outlineLevel="1">
      <c r="A237" s="149" t="s">
        <v>2079</v>
      </c>
      <c r="B237" s="150"/>
      <c r="C237" s="150" t="s">
        <v>2080</v>
      </c>
      <c r="D237" s="150" t="s">
        <v>2081</v>
      </c>
      <c r="E237" s="177">
        <v>4269.96</v>
      </c>
      <c r="F237" s="177">
        <v>0</v>
      </c>
      <c r="G237" s="177"/>
      <c r="H237" s="178">
        <v>0</v>
      </c>
      <c r="I237" s="178">
        <v>0</v>
      </c>
      <c r="J237" s="178">
        <v>0</v>
      </c>
      <c r="K237" s="178">
        <v>0</v>
      </c>
      <c r="L237" s="178">
        <v>0</v>
      </c>
      <c r="M237" s="178">
        <v>0</v>
      </c>
      <c r="N237" s="178">
        <v>0</v>
      </c>
      <c r="O237" s="178">
        <v>0</v>
      </c>
      <c r="P237" s="178">
        <v>0</v>
      </c>
      <c r="Q237" s="178">
        <v>0</v>
      </c>
      <c r="R237" s="178">
        <v>0</v>
      </c>
      <c r="S237" s="178">
        <v>0</v>
      </c>
      <c r="T237" s="178">
        <v>0</v>
      </c>
      <c r="U237" s="178">
        <v>0</v>
      </c>
      <c r="V237" s="178">
        <v>0</v>
      </c>
      <c r="W237" s="178">
        <v>0</v>
      </c>
      <c r="X237" s="178">
        <v>0</v>
      </c>
      <c r="Y237" s="178">
        <v>0</v>
      </c>
      <c r="Z237" s="178">
        <v>0</v>
      </c>
      <c r="AA237" s="178">
        <v>0</v>
      </c>
      <c r="AB237" s="178">
        <v>0</v>
      </c>
      <c r="AC237" s="178">
        <v>0</v>
      </c>
      <c r="AD237" s="178">
        <v>0</v>
      </c>
      <c r="AE237" s="178">
        <v>0</v>
      </c>
      <c r="AF237" s="178">
        <v>0</v>
      </c>
      <c r="AG237" s="178">
        <v>0</v>
      </c>
      <c r="AH237" s="178">
        <v>0</v>
      </c>
      <c r="AI237" s="177">
        <v>0</v>
      </c>
      <c r="AJ237" s="178">
        <v>0</v>
      </c>
      <c r="AK237" s="178">
        <v>0</v>
      </c>
      <c r="AL237" s="178">
        <v>0</v>
      </c>
      <c r="AM237" s="178">
        <v>0</v>
      </c>
      <c r="AN237" s="178">
        <v>0</v>
      </c>
      <c r="AO237" s="178">
        <v>0</v>
      </c>
      <c r="AP237" s="178">
        <v>0</v>
      </c>
      <c r="AQ237" s="178">
        <v>0</v>
      </c>
      <c r="AR237" s="178">
        <v>0</v>
      </c>
      <c r="AS237" s="178">
        <v>0</v>
      </c>
      <c r="AT237" s="178">
        <v>0</v>
      </c>
      <c r="AU237" s="177">
        <v>0</v>
      </c>
      <c r="AV237" s="177">
        <f t="shared" si="10"/>
        <v>4269.96</v>
      </c>
      <c r="AW237" s="149"/>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c r="BY237" s="190"/>
      <c r="BZ237" s="190"/>
      <c r="CA237" s="190"/>
      <c r="CB237" s="190"/>
      <c r="CC237" s="190"/>
      <c r="CD237" s="190"/>
      <c r="CE237" s="190"/>
      <c r="CF237" s="190"/>
      <c r="CG237" s="190"/>
      <c r="CH237" s="190"/>
      <c r="CI237" s="190"/>
      <c r="CJ237" s="190"/>
      <c r="CK237" s="190"/>
      <c r="CL237" s="190"/>
      <c r="CM237" s="190"/>
      <c r="CN237" s="190"/>
      <c r="CO237" s="190"/>
      <c r="CP237" s="190"/>
      <c r="CQ237" s="190"/>
      <c r="CR237" s="190"/>
      <c r="CS237" s="190"/>
      <c r="CT237" s="190"/>
      <c r="CU237" s="190"/>
      <c r="CV237" s="190"/>
      <c r="CW237" s="190"/>
      <c r="CX237" s="190"/>
      <c r="CY237" s="190"/>
      <c r="CZ237" s="190"/>
      <c r="DA237" s="190"/>
      <c r="DB237" s="190"/>
      <c r="DC237" s="190"/>
      <c r="DD237" s="190"/>
      <c r="DE237" s="190"/>
      <c r="DF237" s="190"/>
      <c r="DG237" s="190"/>
      <c r="DH237" s="190"/>
      <c r="DI237" s="190"/>
      <c r="DJ237" s="190"/>
      <c r="DK237" s="190"/>
      <c r="DL237" s="190"/>
      <c r="DM237" s="190"/>
    </row>
    <row r="238" spans="1:117" s="151" customFormat="1" ht="12.75" hidden="1" outlineLevel="1">
      <c r="A238" s="149" t="s">
        <v>2082</v>
      </c>
      <c r="B238" s="150"/>
      <c r="C238" s="150" t="s">
        <v>2083</v>
      </c>
      <c r="D238" s="150" t="s">
        <v>2084</v>
      </c>
      <c r="E238" s="177">
        <v>642712.55</v>
      </c>
      <c r="F238" s="177">
        <v>100</v>
      </c>
      <c r="G238" s="177"/>
      <c r="H238" s="178">
        <v>12407.78</v>
      </c>
      <c r="I238" s="178">
        <v>0</v>
      </c>
      <c r="J238" s="178">
        <v>0</v>
      </c>
      <c r="K238" s="178">
        <v>112702.99</v>
      </c>
      <c r="L238" s="178">
        <v>453613.34</v>
      </c>
      <c r="M238" s="178">
        <v>1360330.31</v>
      </c>
      <c r="N238" s="178">
        <v>3649082.2</v>
      </c>
      <c r="O238" s="178">
        <v>137631.59</v>
      </c>
      <c r="P238" s="178">
        <v>1353225.62</v>
      </c>
      <c r="Q238" s="178">
        <v>0</v>
      </c>
      <c r="R238" s="178">
        <v>6168312.79</v>
      </c>
      <c r="S238" s="178">
        <v>469.38</v>
      </c>
      <c r="T238" s="178">
        <v>2853133.42</v>
      </c>
      <c r="U238" s="178">
        <v>-2926.76</v>
      </c>
      <c r="V238" s="178">
        <v>535482.94</v>
      </c>
      <c r="W238" s="178">
        <v>0</v>
      </c>
      <c r="X238" s="178">
        <v>0</v>
      </c>
      <c r="Y238" s="178">
        <v>26916.86</v>
      </c>
      <c r="Z238" s="178">
        <v>18677.34</v>
      </c>
      <c r="AA238" s="178">
        <v>1884820.7</v>
      </c>
      <c r="AB238" s="178">
        <v>0</v>
      </c>
      <c r="AC238" s="178">
        <v>31949.23</v>
      </c>
      <c r="AD238" s="178">
        <v>0</v>
      </c>
      <c r="AE238" s="178">
        <v>3183773.95</v>
      </c>
      <c r="AF238" s="178">
        <v>147660.3</v>
      </c>
      <c r="AG238" s="178">
        <v>982397.59</v>
      </c>
      <c r="AH238" s="178">
        <v>0</v>
      </c>
      <c r="AI238" s="177">
        <v>22909661.57</v>
      </c>
      <c r="AJ238" s="178">
        <v>0</v>
      </c>
      <c r="AK238" s="178">
        <v>0</v>
      </c>
      <c r="AL238" s="178">
        <v>0</v>
      </c>
      <c r="AM238" s="178">
        <v>0</v>
      </c>
      <c r="AN238" s="178">
        <v>0</v>
      </c>
      <c r="AO238" s="178">
        <v>0</v>
      </c>
      <c r="AP238" s="178">
        <v>0</v>
      </c>
      <c r="AQ238" s="178">
        <v>0</v>
      </c>
      <c r="AR238" s="178">
        <v>0</v>
      </c>
      <c r="AS238" s="178">
        <v>0</v>
      </c>
      <c r="AT238" s="178">
        <v>0</v>
      </c>
      <c r="AU238" s="177">
        <v>0</v>
      </c>
      <c r="AV238" s="177">
        <f t="shared" si="10"/>
        <v>23552474.12</v>
      </c>
      <c r="AW238" s="149"/>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190"/>
      <c r="CK238" s="190"/>
      <c r="CL238" s="190"/>
      <c r="CM238" s="190"/>
      <c r="CN238" s="190"/>
      <c r="CO238" s="190"/>
      <c r="CP238" s="190"/>
      <c r="CQ238" s="190"/>
      <c r="CR238" s="190"/>
      <c r="CS238" s="190"/>
      <c r="CT238" s="190"/>
      <c r="CU238" s="190"/>
      <c r="CV238" s="190"/>
      <c r="CW238" s="190"/>
      <c r="CX238" s="190"/>
      <c r="CY238" s="190"/>
      <c r="CZ238" s="190"/>
      <c r="DA238" s="190"/>
      <c r="DB238" s="190"/>
      <c r="DC238" s="190"/>
      <c r="DD238" s="190"/>
      <c r="DE238" s="190"/>
      <c r="DF238" s="190"/>
      <c r="DG238" s="190"/>
      <c r="DH238" s="190"/>
      <c r="DI238" s="190"/>
      <c r="DJ238" s="190"/>
      <c r="DK238" s="190"/>
      <c r="DL238" s="190"/>
      <c r="DM238" s="190"/>
    </row>
    <row r="239" spans="1:117" s="151" customFormat="1" ht="12.75" hidden="1" outlineLevel="1">
      <c r="A239" s="149" t="s">
        <v>2085</v>
      </c>
      <c r="B239" s="150"/>
      <c r="C239" s="150" t="s">
        <v>2086</v>
      </c>
      <c r="D239" s="150" t="s">
        <v>2087</v>
      </c>
      <c r="E239" s="177">
        <v>36252.53</v>
      </c>
      <c r="F239" s="177">
        <v>0</v>
      </c>
      <c r="G239" s="177"/>
      <c r="H239" s="178">
        <v>0</v>
      </c>
      <c r="I239" s="178">
        <v>0</v>
      </c>
      <c r="J239" s="178">
        <v>0</v>
      </c>
      <c r="K239" s="178">
        <v>0</v>
      </c>
      <c r="L239" s="178">
        <v>0</v>
      </c>
      <c r="M239" s="178">
        <v>0</v>
      </c>
      <c r="N239" s="178">
        <v>0</v>
      </c>
      <c r="O239" s="178">
        <v>0</v>
      </c>
      <c r="P239" s="178">
        <v>0</v>
      </c>
      <c r="Q239" s="178">
        <v>0</v>
      </c>
      <c r="R239" s="178">
        <v>0</v>
      </c>
      <c r="S239" s="178">
        <v>0</v>
      </c>
      <c r="T239" s="178">
        <v>0</v>
      </c>
      <c r="U239" s="178">
        <v>422274.86</v>
      </c>
      <c r="V239" s="178">
        <v>0</v>
      </c>
      <c r="W239" s="178">
        <v>0</v>
      </c>
      <c r="X239" s="178">
        <v>0</v>
      </c>
      <c r="Y239" s="178">
        <v>0</v>
      </c>
      <c r="Z239" s="178">
        <v>0</v>
      </c>
      <c r="AA239" s="178">
        <v>0</v>
      </c>
      <c r="AB239" s="178">
        <v>0</v>
      </c>
      <c r="AC239" s="178">
        <v>0</v>
      </c>
      <c r="AD239" s="178">
        <v>0</v>
      </c>
      <c r="AE239" s="178">
        <v>0</v>
      </c>
      <c r="AF239" s="178">
        <v>0</v>
      </c>
      <c r="AG239" s="178">
        <v>-74.97</v>
      </c>
      <c r="AH239" s="178">
        <v>0</v>
      </c>
      <c r="AI239" s="177">
        <v>422199.89</v>
      </c>
      <c r="AJ239" s="178">
        <v>0</v>
      </c>
      <c r="AK239" s="178">
        <v>0</v>
      </c>
      <c r="AL239" s="178">
        <v>0</v>
      </c>
      <c r="AM239" s="178">
        <v>0</v>
      </c>
      <c r="AN239" s="178">
        <v>0</v>
      </c>
      <c r="AO239" s="178">
        <v>0</v>
      </c>
      <c r="AP239" s="178">
        <v>0</v>
      </c>
      <c r="AQ239" s="178">
        <v>0</v>
      </c>
      <c r="AR239" s="178">
        <v>0</v>
      </c>
      <c r="AS239" s="178">
        <v>0</v>
      </c>
      <c r="AT239" s="178">
        <v>0</v>
      </c>
      <c r="AU239" s="177">
        <v>0</v>
      </c>
      <c r="AV239" s="177">
        <f t="shared" si="10"/>
        <v>458452.42000000004</v>
      </c>
      <c r="AW239" s="149"/>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0"/>
      <c r="CE239" s="190"/>
      <c r="CF239" s="190"/>
      <c r="CG239" s="190"/>
      <c r="CH239" s="190"/>
      <c r="CI239" s="190"/>
      <c r="CJ239" s="190"/>
      <c r="CK239" s="190"/>
      <c r="CL239" s="190"/>
      <c r="CM239" s="190"/>
      <c r="CN239" s="190"/>
      <c r="CO239" s="190"/>
      <c r="CP239" s="190"/>
      <c r="CQ239" s="190"/>
      <c r="CR239" s="190"/>
      <c r="CS239" s="190"/>
      <c r="CT239" s="190"/>
      <c r="CU239" s="190"/>
      <c r="CV239" s="190"/>
      <c r="CW239" s="190"/>
      <c r="CX239" s="190"/>
      <c r="CY239" s="190"/>
      <c r="CZ239" s="190"/>
      <c r="DA239" s="190"/>
      <c r="DB239" s="190"/>
      <c r="DC239" s="190"/>
      <c r="DD239" s="190"/>
      <c r="DE239" s="190"/>
      <c r="DF239" s="190"/>
      <c r="DG239" s="190"/>
      <c r="DH239" s="190"/>
      <c r="DI239" s="190"/>
      <c r="DJ239" s="190"/>
      <c r="DK239" s="190"/>
      <c r="DL239" s="190"/>
      <c r="DM239" s="190"/>
    </row>
    <row r="240" spans="1:117" s="151" customFormat="1" ht="12.75" hidden="1" outlineLevel="1">
      <c r="A240" s="149" t="s">
        <v>2088</v>
      </c>
      <c r="B240" s="150"/>
      <c r="C240" s="150" t="s">
        <v>2089</v>
      </c>
      <c r="D240" s="150" t="s">
        <v>2090</v>
      </c>
      <c r="E240" s="177">
        <v>0</v>
      </c>
      <c r="F240" s="177">
        <v>0</v>
      </c>
      <c r="G240" s="177"/>
      <c r="H240" s="178">
        <v>0</v>
      </c>
      <c r="I240" s="178">
        <v>0</v>
      </c>
      <c r="J240" s="178">
        <v>0</v>
      </c>
      <c r="K240" s="178">
        <v>0</v>
      </c>
      <c r="L240" s="178">
        <v>0</v>
      </c>
      <c r="M240" s="178">
        <v>0</v>
      </c>
      <c r="N240" s="178">
        <v>0</v>
      </c>
      <c r="O240" s="178">
        <v>0</v>
      </c>
      <c r="P240" s="178">
        <v>0</v>
      </c>
      <c r="Q240" s="178">
        <v>0</v>
      </c>
      <c r="R240" s="178">
        <v>0</v>
      </c>
      <c r="S240" s="178">
        <v>0</v>
      </c>
      <c r="T240" s="178">
        <v>0</v>
      </c>
      <c r="U240" s="178">
        <v>72611.5</v>
      </c>
      <c r="V240" s="178">
        <v>0</v>
      </c>
      <c r="W240" s="178">
        <v>0</v>
      </c>
      <c r="X240" s="178">
        <v>0</v>
      </c>
      <c r="Y240" s="178">
        <v>0</v>
      </c>
      <c r="Z240" s="178">
        <v>0</v>
      </c>
      <c r="AA240" s="178">
        <v>0</v>
      </c>
      <c r="AB240" s="178">
        <v>0</v>
      </c>
      <c r="AC240" s="178">
        <v>0</v>
      </c>
      <c r="AD240" s="178">
        <v>0</v>
      </c>
      <c r="AE240" s="178">
        <v>0</v>
      </c>
      <c r="AF240" s="178">
        <v>0</v>
      </c>
      <c r="AG240" s="178">
        <v>13806.22</v>
      </c>
      <c r="AH240" s="178">
        <v>0</v>
      </c>
      <c r="AI240" s="177">
        <v>86417.72</v>
      </c>
      <c r="AJ240" s="178">
        <v>0</v>
      </c>
      <c r="AK240" s="178">
        <v>0</v>
      </c>
      <c r="AL240" s="178">
        <v>0</v>
      </c>
      <c r="AM240" s="178">
        <v>0</v>
      </c>
      <c r="AN240" s="178">
        <v>0</v>
      </c>
      <c r="AO240" s="178">
        <v>0</v>
      </c>
      <c r="AP240" s="178">
        <v>0</v>
      </c>
      <c r="AQ240" s="178">
        <v>0</v>
      </c>
      <c r="AR240" s="178">
        <v>0</v>
      </c>
      <c r="AS240" s="178">
        <v>0</v>
      </c>
      <c r="AT240" s="178">
        <v>0</v>
      </c>
      <c r="AU240" s="177">
        <v>0</v>
      </c>
      <c r="AV240" s="177">
        <f t="shared" si="10"/>
        <v>86417.72</v>
      </c>
      <c r="AW240" s="149"/>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c r="BY240" s="190"/>
      <c r="BZ240" s="190"/>
      <c r="CA240" s="190"/>
      <c r="CB240" s="190"/>
      <c r="CC240" s="190"/>
      <c r="CD240" s="190"/>
      <c r="CE240" s="190"/>
      <c r="CF240" s="190"/>
      <c r="CG240" s="190"/>
      <c r="CH240" s="190"/>
      <c r="CI240" s="190"/>
      <c r="CJ240" s="190"/>
      <c r="CK240" s="190"/>
      <c r="CL240" s="190"/>
      <c r="CM240" s="190"/>
      <c r="CN240" s="190"/>
      <c r="CO240" s="190"/>
      <c r="CP240" s="190"/>
      <c r="CQ240" s="190"/>
      <c r="CR240" s="190"/>
      <c r="CS240" s="190"/>
      <c r="CT240" s="190"/>
      <c r="CU240" s="190"/>
      <c r="CV240" s="190"/>
      <c r="CW240" s="190"/>
      <c r="CX240" s="190"/>
      <c r="CY240" s="190"/>
      <c r="CZ240" s="190"/>
      <c r="DA240" s="190"/>
      <c r="DB240" s="190"/>
      <c r="DC240" s="190"/>
      <c r="DD240" s="190"/>
      <c r="DE240" s="190"/>
      <c r="DF240" s="190"/>
      <c r="DG240" s="190"/>
      <c r="DH240" s="190"/>
      <c r="DI240" s="190"/>
      <c r="DJ240" s="190"/>
      <c r="DK240" s="190"/>
      <c r="DL240" s="190"/>
      <c r="DM240" s="190"/>
    </row>
    <row r="241" spans="1:117" s="151" customFormat="1" ht="12.75" hidden="1" outlineLevel="1">
      <c r="A241" s="149" t="s">
        <v>2091</v>
      </c>
      <c r="B241" s="150"/>
      <c r="C241" s="150" t="s">
        <v>2092</v>
      </c>
      <c r="D241" s="150" t="s">
        <v>2093</v>
      </c>
      <c r="E241" s="177">
        <v>0</v>
      </c>
      <c r="F241" s="177">
        <v>0</v>
      </c>
      <c r="G241" s="177"/>
      <c r="H241" s="178">
        <v>0</v>
      </c>
      <c r="I241" s="178">
        <v>0</v>
      </c>
      <c r="J241" s="178">
        <v>0</v>
      </c>
      <c r="K241" s="178">
        <v>0</v>
      </c>
      <c r="L241" s="178">
        <v>0</v>
      </c>
      <c r="M241" s="178">
        <v>0</v>
      </c>
      <c r="N241" s="178">
        <v>0</v>
      </c>
      <c r="O241" s="178">
        <v>0</v>
      </c>
      <c r="P241" s="178">
        <v>0</v>
      </c>
      <c r="Q241" s="178">
        <v>0</v>
      </c>
      <c r="R241" s="178">
        <v>0</v>
      </c>
      <c r="S241" s="178">
        <v>0</v>
      </c>
      <c r="T241" s="178">
        <v>0</v>
      </c>
      <c r="U241" s="178">
        <v>20277.65</v>
      </c>
      <c r="V241" s="178">
        <v>0</v>
      </c>
      <c r="W241" s="178">
        <v>0</v>
      </c>
      <c r="X241" s="178">
        <v>0</v>
      </c>
      <c r="Y241" s="178">
        <v>0</v>
      </c>
      <c r="Z241" s="178">
        <v>0</v>
      </c>
      <c r="AA241" s="178">
        <v>0</v>
      </c>
      <c r="AB241" s="178">
        <v>0</v>
      </c>
      <c r="AC241" s="178">
        <v>0</v>
      </c>
      <c r="AD241" s="178">
        <v>0</v>
      </c>
      <c r="AE241" s="178">
        <v>0</v>
      </c>
      <c r="AF241" s="178">
        <v>0</v>
      </c>
      <c r="AG241" s="178">
        <v>4405.8</v>
      </c>
      <c r="AH241" s="178">
        <v>0</v>
      </c>
      <c r="AI241" s="177">
        <v>24683.45</v>
      </c>
      <c r="AJ241" s="178">
        <v>0</v>
      </c>
      <c r="AK241" s="178">
        <v>0</v>
      </c>
      <c r="AL241" s="178">
        <v>0</v>
      </c>
      <c r="AM241" s="178">
        <v>0</v>
      </c>
      <c r="AN241" s="178">
        <v>0</v>
      </c>
      <c r="AO241" s="178">
        <v>0</v>
      </c>
      <c r="AP241" s="178">
        <v>0</v>
      </c>
      <c r="AQ241" s="178">
        <v>0</v>
      </c>
      <c r="AR241" s="178">
        <v>0</v>
      </c>
      <c r="AS241" s="178">
        <v>0</v>
      </c>
      <c r="AT241" s="178">
        <v>0</v>
      </c>
      <c r="AU241" s="177">
        <v>0</v>
      </c>
      <c r="AV241" s="177">
        <f t="shared" si="10"/>
        <v>24683.45</v>
      </c>
      <c r="AW241" s="149"/>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c r="BY241" s="190"/>
      <c r="BZ241" s="190"/>
      <c r="CA241" s="190"/>
      <c r="CB241" s="190"/>
      <c r="CC241" s="190"/>
      <c r="CD241" s="190"/>
      <c r="CE241" s="190"/>
      <c r="CF241" s="190"/>
      <c r="CG241" s="190"/>
      <c r="CH241" s="190"/>
      <c r="CI241" s="190"/>
      <c r="CJ241" s="190"/>
      <c r="CK241" s="190"/>
      <c r="CL241" s="190"/>
      <c r="CM241" s="190"/>
      <c r="CN241" s="190"/>
      <c r="CO241" s="190"/>
      <c r="CP241" s="190"/>
      <c r="CQ241" s="190"/>
      <c r="CR241" s="190"/>
      <c r="CS241" s="190"/>
      <c r="CT241" s="190"/>
      <c r="CU241" s="190"/>
      <c r="CV241" s="190"/>
      <c r="CW241" s="190"/>
      <c r="CX241" s="190"/>
      <c r="CY241" s="190"/>
      <c r="CZ241" s="190"/>
      <c r="DA241" s="190"/>
      <c r="DB241" s="190"/>
      <c r="DC241" s="190"/>
      <c r="DD241" s="190"/>
      <c r="DE241" s="190"/>
      <c r="DF241" s="190"/>
      <c r="DG241" s="190"/>
      <c r="DH241" s="190"/>
      <c r="DI241" s="190"/>
      <c r="DJ241" s="190"/>
      <c r="DK241" s="190"/>
      <c r="DL241" s="190"/>
      <c r="DM241" s="190"/>
    </row>
    <row r="242" spans="1:117" s="151" customFormat="1" ht="12.75" hidden="1" outlineLevel="1">
      <c r="A242" s="149" t="s">
        <v>2094</v>
      </c>
      <c r="B242" s="150"/>
      <c r="C242" s="150" t="s">
        <v>2095</v>
      </c>
      <c r="D242" s="150" t="s">
        <v>2096</v>
      </c>
      <c r="E242" s="177">
        <v>0</v>
      </c>
      <c r="F242" s="177">
        <v>0</v>
      </c>
      <c r="G242" s="177"/>
      <c r="H242" s="178">
        <v>0</v>
      </c>
      <c r="I242" s="178">
        <v>0</v>
      </c>
      <c r="J242" s="178">
        <v>0</v>
      </c>
      <c r="K242" s="178">
        <v>0</v>
      </c>
      <c r="L242" s="178">
        <v>0</v>
      </c>
      <c r="M242" s="178">
        <v>0</v>
      </c>
      <c r="N242" s="178">
        <v>0</v>
      </c>
      <c r="O242" s="178">
        <v>0</v>
      </c>
      <c r="P242" s="178">
        <v>0</v>
      </c>
      <c r="Q242" s="178">
        <v>0</v>
      </c>
      <c r="R242" s="178">
        <v>0</v>
      </c>
      <c r="S242" s="178">
        <v>0</v>
      </c>
      <c r="T242" s="178">
        <v>0</v>
      </c>
      <c r="U242" s="178">
        <v>17943.34</v>
      </c>
      <c r="V242" s="178">
        <v>0</v>
      </c>
      <c r="W242" s="178">
        <v>0</v>
      </c>
      <c r="X242" s="178">
        <v>0</v>
      </c>
      <c r="Y242" s="178">
        <v>0</v>
      </c>
      <c r="Z242" s="178">
        <v>0</v>
      </c>
      <c r="AA242" s="178">
        <v>0</v>
      </c>
      <c r="AB242" s="178">
        <v>0</v>
      </c>
      <c r="AC242" s="178">
        <v>0</v>
      </c>
      <c r="AD242" s="178">
        <v>0</v>
      </c>
      <c r="AE242" s="178">
        <v>0</v>
      </c>
      <c r="AF242" s="178">
        <v>0</v>
      </c>
      <c r="AG242" s="178">
        <v>0</v>
      </c>
      <c r="AH242" s="178">
        <v>0</v>
      </c>
      <c r="AI242" s="177">
        <v>17943.34</v>
      </c>
      <c r="AJ242" s="178">
        <v>0</v>
      </c>
      <c r="AK242" s="178">
        <v>0</v>
      </c>
      <c r="AL242" s="178">
        <v>0</v>
      </c>
      <c r="AM242" s="178">
        <v>0</v>
      </c>
      <c r="AN242" s="178">
        <v>0</v>
      </c>
      <c r="AO242" s="178">
        <v>0</v>
      </c>
      <c r="AP242" s="178">
        <v>0</v>
      </c>
      <c r="AQ242" s="178">
        <v>0</v>
      </c>
      <c r="AR242" s="178">
        <v>0</v>
      </c>
      <c r="AS242" s="178">
        <v>0</v>
      </c>
      <c r="AT242" s="178">
        <v>0</v>
      </c>
      <c r="AU242" s="177">
        <v>0</v>
      </c>
      <c r="AV242" s="177">
        <f t="shared" si="10"/>
        <v>17943.34</v>
      </c>
      <c r="AW242" s="149"/>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c r="CJ242" s="190"/>
      <c r="CK242" s="190"/>
      <c r="CL242" s="190"/>
      <c r="CM242" s="190"/>
      <c r="CN242" s="190"/>
      <c r="CO242" s="190"/>
      <c r="CP242" s="190"/>
      <c r="CQ242" s="190"/>
      <c r="CR242" s="190"/>
      <c r="CS242" s="190"/>
      <c r="CT242" s="190"/>
      <c r="CU242" s="190"/>
      <c r="CV242" s="190"/>
      <c r="CW242" s="190"/>
      <c r="CX242" s="190"/>
      <c r="CY242" s="190"/>
      <c r="CZ242" s="190"/>
      <c r="DA242" s="190"/>
      <c r="DB242" s="190"/>
      <c r="DC242" s="190"/>
      <c r="DD242" s="190"/>
      <c r="DE242" s="190"/>
      <c r="DF242" s="190"/>
      <c r="DG242" s="190"/>
      <c r="DH242" s="190"/>
      <c r="DI242" s="190"/>
      <c r="DJ242" s="190"/>
      <c r="DK242" s="190"/>
      <c r="DL242" s="190"/>
      <c r="DM242" s="190"/>
    </row>
    <row r="243" spans="1:117" s="151" customFormat="1" ht="12.75" hidden="1" outlineLevel="1">
      <c r="A243" s="149" t="s">
        <v>2097</v>
      </c>
      <c r="B243" s="150"/>
      <c r="C243" s="150" t="s">
        <v>2098</v>
      </c>
      <c r="D243" s="150" t="s">
        <v>2099</v>
      </c>
      <c r="E243" s="177">
        <v>0</v>
      </c>
      <c r="F243" s="177">
        <v>0</v>
      </c>
      <c r="G243" s="177"/>
      <c r="H243" s="178">
        <v>0</v>
      </c>
      <c r="I243" s="178">
        <v>0</v>
      </c>
      <c r="J243" s="178">
        <v>0</v>
      </c>
      <c r="K243" s="178">
        <v>0</v>
      </c>
      <c r="L243" s="178">
        <v>0</v>
      </c>
      <c r="M243" s="178">
        <v>0</v>
      </c>
      <c r="N243" s="178">
        <v>0</v>
      </c>
      <c r="O243" s="178">
        <v>0</v>
      </c>
      <c r="P243" s="178">
        <v>0</v>
      </c>
      <c r="Q243" s="178">
        <v>0</v>
      </c>
      <c r="R243" s="178">
        <v>0</v>
      </c>
      <c r="S243" s="178">
        <v>0</v>
      </c>
      <c r="T243" s="178">
        <v>0</v>
      </c>
      <c r="U243" s="178">
        <v>27314.93</v>
      </c>
      <c r="V243" s="178">
        <v>0</v>
      </c>
      <c r="W243" s="178">
        <v>0</v>
      </c>
      <c r="X243" s="178">
        <v>0</v>
      </c>
      <c r="Y243" s="178">
        <v>0</v>
      </c>
      <c r="Z243" s="178">
        <v>0</v>
      </c>
      <c r="AA243" s="178">
        <v>0</v>
      </c>
      <c r="AB243" s="178">
        <v>0</v>
      </c>
      <c r="AC243" s="178">
        <v>0</v>
      </c>
      <c r="AD243" s="178">
        <v>0</v>
      </c>
      <c r="AE243" s="178">
        <v>0</v>
      </c>
      <c r="AF243" s="178">
        <v>0</v>
      </c>
      <c r="AG243" s="178">
        <v>0</v>
      </c>
      <c r="AH243" s="178">
        <v>0</v>
      </c>
      <c r="AI243" s="177">
        <v>27314.93</v>
      </c>
      <c r="AJ243" s="178">
        <v>0</v>
      </c>
      <c r="AK243" s="178">
        <v>0</v>
      </c>
      <c r="AL243" s="178">
        <v>0</v>
      </c>
      <c r="AM243" s="178">
        <v>0</v>
      </c>
      <c r="AN243" s="178">
        <v>0</v>
      </c>
      <c r="AO243" s="178">
        <v>0</v>
      </c>
      <c r="AP243" s="178">
        <v>0</v>
      </c>
      <c r="AQ243" s="178">
        <v>0</v>
      </c>
      <c r="AR243" s="178">
        <v>0</v>
      </c>
      <c r="AS243" s="178">
        <v>0</v>
      </c>
      <c r="AT243" s="178">
        <v>0</v>
      </c>
      <c r="AU243" s="177">
        <v>0</v>
      </c>
      <c r="AV243" s="177">
        <f t="shared" si="10"/>
        <v>27314.93</v>
      </c>
      <c r="AW243" s="149"/>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c r="CA243" s="190"/>
      <c r="CB243" s="190"/>
      <c r="CC243" s="190"/>
      <c r="CD243" s="190"/>
      <c r="CE243" s="190"/>
      <c r="CF243" s="190"/>
      <c r="CG243" s="190"/>
      <c r="CH243" s="190"/>
      <c r="CI243" s="190"/>
      <c r="CJ243" s="190"/>
      <c r="CK243" s="190"/>
      <c r="CL243" s="190"/>
      <c r="CM243" s="190"/>
      <c r="CN243" s="190"/>
      <c r="CO243" s="190"/>
      <c r="CP243" s="190"/>
      <c r="CQ243" s="190"/>
      <c r="CR243" s="190"/>
      <c r="CS243" s="190"/>
      <c r="CT243" s="190"/>
      <c r="CU243" s="190"/>
      <c r="CV243" s="190"/>
      <c r="CW243" s="190"/>
      <c r="CX243" s="190"/>
      <c r="CY243" s="190"/>
      <c r="CZ243" s="190"/>
      <c r="DA243" s="190"/>
      <c r="DB243" s="190"/>
      <c r="DC243" s="190"/>
      <c r="DD243" s="190"/>
      <c r="DE243" s="190"/>
      <c r="DF243" s="190"/>
      <c r="DG243" s="190"/>
      <c r="DH243" s="190"/>
      <c r="DI243" s="190"/>
      <c r="DJ243" s="190"/>
      <c r="DK243" s="190"/>
      <c r="DL243" s="190"/>
      <c r="DM243" s="190"/>
    </row>
    <row r="244" spans="1:117" s="151" customFormat="1" ht="12.75" hidden="1" outlineLevel="1">
      <c r="A244" s="149" t="s">
        <v>2100</v>
      </c>
      <c r="B244" s="150"/>
      <c r="C244" s="150" t="s">
        <v>2101</v>
      </c>
      <c r="D244" s="150" t="s">
        <v>2102</v>
      </c>
      <c r="E244" s="177">
        <v>180359.96</v>
      </c>
      <c r="F244" s="177">
        <v>0</v>
      </c>
      <c r="G244" s="177"/>
      <c r="H244" s="178">
        <v>0</v>
      </c>
      <c r="I244" s="178">
        <v>0</v>
      </c>
      <c r="J244" s="178">
        <v>0</v>
      </c>
      <c r="K244" s="178">
        <v>0</v>
      </c>
      <c r="L244" s="178">
        <v>0</v>
      </c>
      <c r="M244" s="178">
        <v>0</v>
      </c>
      <c r="N244" s="178">
        <v>0</v>
      </c>
      <c r="O244" s="178">
        <v>0</v>
      </c>
      <c r="P244" s="178">
        <v>0</v>
      </c>
      <c r="Q244" s="178">
        <v>0</v>
      </c>
      <c r="R244" s="178">
        <v>0</v>
      </c>
      <c r="S244" s="178">
        <v>0</v>
      </c>
      <c r="T244" s="178">
        <v>0</v>
      </c>
      <c r="U244" s="178">
        <v>0</v>
      </c>
      <c r="V244" s="178">
        <v>0</v>
      </c>
      <c r="W244" s="178">
        <v>0</v>
      </c>
      <c r="X244" s="178">
        <v>0</v>
      </c>
      <c r="Y244" s="178">
        <v>0</v>
      </c>
      <c r="Z244" s="178">
        <v>0</v>
      </c>
      <c r="AA244" s="178">
        <v>0</v>
      </c>
      <c r="AB244" s="178">
        <v>0</v>
      </c>
      <c r="AC244" s="178">
        <v>0</v>
      </c>
      <c r="AD244" s="178">
        <v>0</v>
      </c>
      <c r="AE244" s="178">
        <v>0</v>
      </c>
      <c r="AF244" s="178">
        <v>0</v>
      </c>
      <c r="AG244" s="178">
        <v>0</v>
      </c>
      <c r="AH244" s="178">
        <v>0</v>
      </c>
      <c r="AI244" s="177">
        <v>0</v>
      </c>
      <c r="AJ244" s="178">
        <v>0</v>
      </c>
      <c r="AK244" s="178">
        <v>0</v>
      </c>
      <c r="AL244" s="178">
        <v>0</v>
      </c>
      <c r="AM244" s="178">
        <v>0</v>
      </c>
      <c r="AN244" s="178">
        <v>0</v>
      </c>
      <c r="AO244" s="178">
        <v>0</v>
      </c>
      <c r="AP244" s="178">
        <v>0</v>
      </c>
      <c r="AQ244" s="178">
        <v>0</v>
      </c>
      <c r="AR244" s="178">
        <v>0</v>
      </c>
      <c r="AS244" s="178">
        <v>0</v>
      </c>
      <c r="AT244" s="178">
        <v>0</v>
      </c>
      <c r="AU244" s="177">
        <v>0</v>
      </c>
      <c r="AV244" s="177">
        <f t="shared" si="10"/>
        <v>180359.96</v>
      </c>
      <c r="AW244" s="149"/>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c r="CJ244" s="190"/>
      <c r="CK244" s="190"/>
      <c r="CL244" s="190"/>
      <c r="CM244" s="190"/>
      <c r="CN244" s="190"/>
      <c r="CO244" s="190"/>
      <c r="CP244" s="190"/>
      <c r="CQ244" s="190"/>
      <c r="CR244" s="190"/>
      <c r="CS244" s="190"/>
      <c r="CT244" s="190"/>
      <c r="CU244" s="190"/>
      <c r="CV244" s="190"/>
      <c r="CW244" s="190"/>
      <c r="CX244" s="190"/>
      <c r="CY244" s="190"/>
      <c r="CZ244" s="190"/>
      <c r="DA244" s="190"/>
      <c r="DB244" s="190"/>
      <c r="DC244" s="190"/>
      <c r="DD244" s="190"/>
      <c r="DE244" s="190"/>
      <c r="DF244" s="190"/>
      <c r="DG244" s="190"/>
      <c r="DH244" s="190"/>
      <c r="DI244" s="190"/>
      <c r="DJ244" s="190"/>
      <c r="DK244" s="190"/>
      <c r="DL244" s="190"/>
      <c r="DM244" s="190"/>
    </row>
    <row r="245" spans="1:117" s="151" customFormat="1" ht="12.75" hidden="1" outlineLevel="1">
      <c r="A245" s="149" t="s">
        <v>2103</v>
      </c>
      <c r="B245" s="150"/>
      <c r="C245" s="150" t="s">
        <v>2104</v>
      </c>
      <c r="D245" s="150" t="s">
        <v>2105</v>
      </c>
      <c r="E245" s="177">
        <v>136.6</v>
      </c>
      <c r="F245" s="177">
        <v>0</v>
      </c>
      <c r="G245" s="177"/>
      <c r="H245" s="178">
        <v>0</v>
      </c>
      <c r="I245" s="178">
        <v>0</v>
      </c>
      <c r="J245" s="178">
        <v>0</v>
      </c>
      <c r="K245" s="178">
        <v>0</v>
      </c>
      <c r="L245" s="178">
        <v>0</v>
      </c>
      <c r="M245" s="178">
        <v>0</v>
      </c>
      <c r="N245" s="178">
        <v>0</v>
      </c>
      <c r="O245" s="178">
        <v>0</v>
      </c>
      <c r="P245" s="178">
        <v>0</v>
      </c>
      <c r="Q245" s="178">
        <v>0</v>
      </c>
      <c r="R245" s="178">
        <v>0</v>
      </c>
      <c r="S245" s="178">
        <v>0</v>
      </c>
      <c r="T245" s="178">
        <v>0</v>
      </c>
      <c r="U245" s="178">
        <v>0</v>
      </c>
      <c r="V245" s="178">
        <v>0</v>
      </c>
      <c r="W245" s="178">
        <v>0</v>
      </c>
      <c r="X245" s="178">
        <v>0</v>
      </c>
      <c r="Y245" s="178">
        <v>0</v>
      </c>
      <c r="Z245" s="178">
        <v>0</v>
      </c>
      <c r="AA245" s="178">
        <v>0</v>
      </c>
      <c r="AB245" s="178">
        <v>0</v>
      </c>
      <c r="AC245" s="178">
        <v>0</v>
      </c>
      <c r="AD245" s="178">
        <v>0</v>
      </c>
      <c r="AE245" s="178">
        <v>0</v>
      </c>
      <c r="AF245" s="178">
        <v>0</v>
      </c>
      <c r="AG245" s="178">
        <v>0</v>
      </c>
      <c r="AH245" s="178">
        <v>0</v>
      </c>
      <c r="AI245" s="177">
        <v>0</v>
      </c>
      <c r="AJ245" s="178">
        <v>0</v>
      </c>
      <c r="AK245" s="178">
        <v>0</v>
      </c>
      <c r="AL245" s="178">
        <v>0</v>
      </c>
      <c r="AM245" s="178">
        <v>0</v>
      </c>
      <c r="AN245" s="178">
        <v>0</v>
      </c>
      <c r="AO245" s="178">
        <v>0</v>
      </c>
      <c r="AP245" s="178">
        <v>0</v>
      </c>
      <c r="AQ245" s="178">
        <v>0</v>
      </c>
      <c r="AR245" s="178">
        <v>0</v>
      </c>
      <c r="AS245" s="178">
        <v>0</v>
      </c>
      <c r="AT245" s="178">
        <v>0</v>
      </c>
      <c r="AU245" s="177">
        <v>0</v>
      </c>
      <c r="AV245" s="177">
        <f t="shared" si="10"/>
        <v>136.6</v>
      </c>
      <c r="AW245" s="149"/>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90"/>
    </row>
    <row r="246" spans="1:117" s="151" customFormat="1" ht="12.75" hidden="1" outlineLevel="1">
      <c r="A246" s="149" t="s">
        <v>2109</v>
      </c>
      <c r="B246" s="150"/>
      <c r="C246" s="150" t="s">
        <v>2110</v>
      </c>
      <c r="D246" s="150" t="s">
        <v>2111</v>
      </c>
      <c r="E246" s="177">
        <v>48804.22</v>
      </c>
      <c r="F246" s="177">
        <v>1176.58</v>
      </c>
      <c r="G246" s="177"/>
      <c r="H246" s="178">
        <v>0</v>
      </c>
      <c r="I246" s="178">
        <v>0</v>
      </c>
      <c r="J246" s="178">
        <v>0</v>
      </c>
      <c r="K246" s="178">
        <v>0</v>
      </c>
      <c r="L246" s="178">
        <v>0</v>
      </c>
      <c r="M246" s="178">
        <v>0</v>
      </c>
      <c r="N246" s="178">
        <v>0</v>
      </c>
      <c r="O246" s="178">
        <v>0</v>
      </c>
      <c r="P246" s="178">
        <v>0</v>
      </c>
      <c r="Q246" s="178">
        <v>0</v>
      </c>
      <c r="R246" s="178">
        <v>0</v>
      </c>
      <c r="S246" s="178">
        <v>0</v>
      </c>
      <c r="T246" s="178">
        <v>0</v>
      </c>
      <c r="U246" s="178">
        <v>0</v>
      </c>
      <c r="V246" s="178">
        <v>0</v>
      </c>
      <c r="W246" s="178">
        <v>0</v>
      </c>
      <c r="X246" s="178">
        <v>0</v>
      </c>
      <c r="Y246" s="178">
        <v>0</v>
      </c>
      <c r="Z246" s="178">
        <v>0</v>
      </c>
      <c r="AA246" s="178">
        <v>0</v>
      </c>
      <c r="AB246" s="178">
        <v>266.5</v>
      </c>
      <c r="AC246" s="178">
        <v>0</v>
      </c>
      <c r="AD246" s="178">
        <v>0</v>
      </c>
      <c r="AE246" s="178">
        <v>0</v>
      </c>
      <c r="AF246" s="178">
        <v>0</v>
      </c>
      <c r="AG246" s="178">
        <v>0</v>
      </c>
      <c r="AH246" s="178">
        <v>0</v>
      </c>
      <c r="AI246" s="177">
        <v>266.5</v>
      </c>
      <c r="AJ246" s="178">
        <v>0</v>
      </c>
      <c r="AK246" s="178">
        <v>0</v>
      </c>
      <c r="AL246" s="178">
        <v>0</v>
      </c>
      <c r="AM246" s="178">
        <v>0</v>
      </c>
      <c r="AN246" s="178">
        <v>0</v>
      </c>
      <c r="AO246" s="178">
        <v>0</v>
      </c>
      <c r="AP246" s="178">
        <v>0</v>
      </c>
      <c r="AQ246" s="178">
        <v>0</v>
      </c>
      <c r="AR246" s="178">
        <v>0</v>
      </c>
      <c r="AS246" s="178">
        <v>0</v>
      </c>
      <c r="AT246" s="178">
        <v>0</v>
      </c>
      <c r="AU246" s="177">
        <v>0</v>
      </c>
      <c r="AV246" s="177">
        <f t="shared" si="10"/>
        <v>50247.3</v>
      </c>
      <c r="AW246" s="149"/>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90"/>
    </row>
    <row r="247" spans="1:117" s="151" customFormat="1" ht="12.75" hidden="1" outlineLevel="1">
      <c r="A247" s="149" t="s">
        <v>2112</v>
      </c>
      <c r="B247" s="150"/>
      <c r="C247" s="150" t="s">
        <v>2113</v>
      </c>
      <c r="D247" s="150" t="s">
        <v>2114</v>
      </c>
      <c r="E247" s="177">
        <v>0</v>
      </c>
      <c r="F247" s="177">
        <v>0</v>
      </c>
      <c r="G247" s="177"/>
      <c r="H247" s="178">
        <v>0</v>
      </c>
      <c r="I247" s="178">
        <v>0</v>
      </c>
      <c r="J247" s="178">
        <v>0</v>
      </c>
      <c r="K247" s="178">
        <v>0</v>
      </c>
      <c r="L247" s="178">
        <v>0</v>
      </c>
      <c r="M247" s="178">
        <v>0</v>
      </c>
      <c r="N247" s="178">
        <v>0</v>
      </c>
      <c r="O247" s="178">
        <v>0</v>
      </c>
      <c r="P247" s="178">
        <v>0</v>
      </c>
      <c r="Q247" s="178">
        <v>0</v>
      </c>
      <c r="R247" s="178">
        <v>5785957.25</v>
      </c>
      <c r="S247" s="178">
        <v>0</v>
      </c>
      <c r="T247" s="178">
        <v>0</v>
      </c>
      <c r="U247" s="178">
        <v>0</v>
      </c>
      <c r="V247" s="178">
        <v>0</v>
      </c>
      <c r="W247" s="178">
        <v>0</v>
      </c>
      <c r="X247" s="178">
        <v>0</v>
      </c>
      <c r="Y247" s="178">
        <v>0</v>
      </c>
      <c r="Z247" s="178">
        <v>0</v>
      </c>
      <c r="AA247" s="178">
        <v>0</v>
      </c>
      <c r="AB247" s="178">
        <v>0</v>
      </c>
      <c r="AC247" s="178">
        <v>0</v>
      </c>
      <c r="AD247" s="178">
        <v>0</v>
      </c>
      <c r="AE247" s="178">
        <v>0</v>
      </c>
      <c r="AF247" s="178">
        <v>0</v>
      </c>
      <c r="AG247" s="178">
        <v>0</v>
      </c>
      <c r="AH247" s="178">
        <v>0</v>
      </c>
      <c r="AI247" s="177">
        <v>5785957.25</v>
      </c>
      <c r="AJ247" s="178">
        <v>0</v>
      </c>
      <c r="AK247" s="178">
        <v>0</v>
      </c>
      <c r="AL247" s="178">
        <v>0</v>
      </c>
      <c r="AM247" s="178">
        <v>0</v>
      </c>
      <c r="AN247" s="178">
        <v>0</v>
      </c>
      <c r="AO247" s="178">
        <v>0</v>
      </c>
      <c r="AP247" s="178">
        <v>0</v>
      </c>
      <c r="AQ247" s="178">
        <v>0</v>
      </c>
      <c r="AR247" s="178">
        <v>0</v>
      </c>
      <c r="AS247" s="178">
        <v>0</v>
      </c>
      <c r="AT247" s="178">
        <v>0</v>
      </c>
      <c r="AU247" s="177">
        <v>0</v>
      </c>
      <c r="AV247" s="177">
        <f t="shared" si="10"/>
        <v>5785957.25</v>
      </c>
      <c r="AW247" s="149"/>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c r="BY247" s="190"/>
      <c r="BZ247" s="190"/>
      <c r="CA247" s="190"/>
      <c r="CB247" s="190"/>
      <c r="CC247" s="190"/>
      <c r="CD247" s="190"/>
      <c r="CE247" s="190"/>
      <c r="CF247" s="190"/>
      <c r="CG247" s="190"/>
      <c r="CH247" s="190"/>
      <c r="CI247" s="190"/>
      <c r="CJ247" s="190"/>
      <c r="CK247" s="190"/>
      <c r="CL247" s="190"/>
      <c r="CM247" s="190"/>
      <c r="CN247" s="190"/>
      <c r="CO247" s="190"/>
      <c r="CP247" s="190"/>
      <c r="CQ247" s="190"/>
      <c r="CR247" s="190"/>
      <c r="CS247" s="190"/>
      <c r="CT247" s="190"/>
      <c r="CU247" s="190"/>
      <c r="CV247" s="190"/>
      <c r="CW247" s="190"/>
      <c r="CX247" s="190"/>
      <c r="CY247" s="190"/>
      <c r="CZ247" s="190"/>
      <c r="DA247" s="190"/>
      <c r="DB247" s="190"/>
      <c r="DC247" s="190"/>
      <c r="DD247" s="190"/>
      <c r="DE247" s="190"/>
      <c r="DF247" s="190"/>
      <c r="DG247" s="190"/>
      <c r="DH247" s="190"/>
      <c r="DI247" s="190"/>
      <c r="DJ247" s="190"/>
      <c r="DK247" s="190"/>
      <c r="DL247" s="190"/>
      <c r="DM247" s="190"/>
    </row>
    <row r="248" spans="1:117" s="151" customFormat="1" ht="12.75" hidden="1" outlineLevel="1">
      <c r="A248" s="149" t="s">
        <v>2115</v>
      </c>
      <c r="B248" s="150"/>
      <c r="C248" s="150" t="s">
        <v>2116</v>
      </c>
      <c r="D248" s="150" t="s">
        <v>2117</v>
      </c>
      <c r="E248" s="177">
        <v>0</v>
      </c>
      <c r="F248" s="177">
        <v>0</v>
      </c>
      <c r="G248" s="177"/>
      <c r="H248" s="178">
        <v>0</v>
      </c>
      <c r="I248" s="178">
        <v>0</v>
      </c>
      <c r="J248" s="178">
        <v>0</v>
      </c>
      <c r="K248" s="178">
        <v>0</v>
      </c>
      <c r="L248" s="178">
        <v>0</v>
      </c>
      <c r="M248" s="178">
        <v>0</v>
      </c>
      <c r="N248" s="178">
        <v>0</v>
      </c>
      <c r="O248" s="178">
        <v>0</v>
      </c>
      <c r="P248" s="178">
        <v>0</v>
      </c>
      <c r="Q248" s="178">
        <v>0</v>
      </c>
      <c r="R248" s="178">
        <v>0</v>
      </c>
      <c r="S248" s="178">
        <v>0</v>
      </c>
      <c r="T248" s="178">
        <v>0</v>
      </c>
      <c r="U248" s="178">
        <v>0</v>
      </c>
      <c r="V248" s="178">
        <v>0</v>
      </c>
      <c r="W248" s="178">
        <v>0</v>
      </c>
      <c r="X248" s="178">
        <v>0</v>
      </c>
      <c r="Y248" s="178">
        <v>0</v>
      </c>
      <c r="Z248" s="178">
        <v>0</v>
      </c>
      <c r="AA248" s="178">
        <v>0</v>
      </c>
      <c r="AB248" s="178">
        <v>40.99</v>
      </c>
      <c r="AC248" s="178">
        <v>0</v>
      </c>
      <c r="AD248" s="178">
        <v>0</v>
      </c>
      <c r="AE248" s="178">
        <v>0</v>
      </c>
      <c r="AF248" s="178">
        <v>0</v>
      </c>
      <c r="AG248" s="178">
        <v>0</v>
      </c>
      <c r="AH248" s="178">
        <v>0</v>
      </c>
      <c r="AI248" s="177">
        <v>40.99</v>
      </c>
      <c r="AJ248" s="178">
        <v>0</v>
      </c>
      <c r="AK248" s="178">
        <v>0</v>
      </c>
      <c r="AL248" s="178">
        <v>0</v>
      </c>
      <c r="AM248" s="178">
        <v>0</v>
      </c>
      <c r="AN248" s="178">
        <v>0</v>
      </c>
      <c r="AO248" s="178">
        <v>0</v>
      </c>
      <c r="AP248" s="178">
        <v>0</v>
      </c>
      <c r="AQ248" s="178">
        <v>0</v>
      </c>
      <c r="AR248" s="178">
        <v>0</v>
      </c>
      <c r="AS248" s="178">
        <v>0</v>
      </c>
      <c r="AT248" s="178">
        <v>0</v>
      </c>
      <c r="AU248" s="177">
        <v>0</v>
      </c>
      <c r="AV248" s="177">
        <f t="shared" si="10"/>
        <v>40.99</v>
      </c>
      <c r="AW248" s="149"/>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c r="BY248" s="190"/>
      <c r="BZ248" s="190"/>
      <c r="CA248" s="190"/>
      <c r="CB248" s="190"/>
      <c r="CC248" s="190"/>
      <c r="CD248" s="190"/>
      <c r="CE248" s="190"/>
      <c r="CF248" s="190"/>
      <c r="CG248" s="190"/>
      <c r="CH248" s="190"/>
      <c r="CI248" s="190"/>
      <c r="CJ248" s="190"/>
      <c r="CK248" s="190"/>
      <c r="CL248" s="190"/>
      <c r="CM248" s="190"/>
      <c r="CN248" s="190"/>
      <c r="CO248" s="190"/>
      <c r="CP248" s="190"/>
      <c r="CQ248" s="190"/>
      <c r="CR248" s="190"/>
      <c r="CS248" s="190"/>
      <c r="CT248" s="190"/>
      <c r="CU248" s="190"/>
      <c r="CV248" s="190"/>
      <c r="CW248" s="190"/>
      <c r="CX248" s="190"/>
      <c r="CY248" s="190"/>
      <c r="CZ248" s="190"/>
      <c r="DA248" s="190"/>
      <c r="DB248" s="190"/>
      <c r="DC248" s="190"/>
      <c r="DD248" s="190"/>
      <c r="DE248" s="190"/>
      <c r="DF248" s="190"/>
      <c r="DG248" s="190"/>
      <c r="DH248" s="190"/>
      <c r="DI248" s="190"/>
      <c r="DJ248" s="190"/>
      <c r="DK248" s="190"/>
      <c r="DL248" s="190"/>
      <c r="DM248" s="190"/>
    </row>
    <row r="249" spans="1:117" s="151" customFormat="1" ht="12.75" hidden="1" outlineLevel="1">
      <c r="A249" s="149" t="s">
        <v>2118</v>
      </c>
      <c r="B249" s="150"/>
      <c r="C249" s="150" t="s">
        <v>2119</v>
      </c>
      <c r="D249" s="150" t="s">
        <v>2120</v>
      </c>
      <c r="E249" s="177">
        <v>0</v>
      </c>
      <c r="F249" s="177">
        <v>0</v>
      </c>
      <c r="G249" s="177"/>
      <c r="H249" s="178">
        <v>0</v>
      </c>
      <c r="I249" s="178">
        <v>0</v>
      </c>
      <c r="J249" s="178">
        <v>0</v>
      </c>
      <c r="K249" s="178">
        <v>0</v>
      </c>
      <c r="L249" s="178">
        <v>0</v>
      </c>
      <c r="M249" s="178">
        <v>0</v>
      </c>
      <c r="N249" s="178">
        <v>0</v>
      </c>
      <c r="O249" s="178">
        <v>0</v>
      </c>
      <c r="P249" s="178">
        <v>4097.73</v>
      </c>
      <c r="Q249" s="178">
        <v>0</v>
      </c>
      <c r="R249" s="178">
        <v>0</v>
      </c>
      <c r="S249" s="178">
        <v>0</v>
      </c>
      <c r="T249" s="178">
        <v>0</v>
      </c>
      <c r="U249" s="178">
        <v>0</v>
      </c>
      <c r="V249" s="178">
        <v>0</v>
      </c>
      <c r="W249" s="178">
        <v>0</v>
      </c>
      <c r="X249" s="178">
        <v>0</v>
      </c>
      <c r="Y249" s="178">
        <v>0</v>
      </c>
      <c r="Z249" s="178">
        <v>0</v>
      </c>
      <c r="AA249" s="178">
        <v>87.25</v>
      </c>
      <c r="AB249" s="178">
        <v>2304.53</v>
      </c>
      <c r="AC249" s="178">
        <v>0</v>
      </c>
      <c r="AD249" s="178">
        <v>0</v>
      </c>
      <c r="AE249" s="178">
        <v>0</v>
      </c>
      <c r="AF249" s="178">
        <v>0</v>
      </c>
      <c r="AG249" s="178">
        <v>0</v>
      </c>
      <c r="AH249" s="178">
        <v>0</v>
      </c>
      <c r="AI249" s="177">
        <v>6489.51</v>
      </c>
      <c r="AJ249" s="178">
        <v>0</v>
      </c>
      <c r="AK249" s="178">
        <v>0</v>
      </c>
      <c r="AL249" s="178">
        <v>0</v>
      </c>
      <c r="AM249" s="178">
        <v>0</v>
      </c>
      <c r="AN249" s="178">
        <v>0</v>
      </c>
      <c r="AO249" s="178">
        <v>0</v>
      </c>
      <c r="AP249" s="178">
        <v>0</v>
      </c>
      <c r="AQ249" s="178">
        <v>0</v>
      </c>
      <c r="AR249" s="178">
        <v>0</v>
      </c>
      <c r="AS249" s="178">
        <v>0</v>
      </c>
      <c r="AT249" s="178">
        <v>0</v>
      </c>
      <c r="AU249" s="177">
        <v>0</v>
      </c>
      <c r="AV249" s="177">
        <f t="shared" si="10"/>
        <v>6489.51</v>
      </c>
      <c r="AW249" s="149"/>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c r="BY249" s="190"/>
      <c r="BZ249" s="190"/>
      <c r="CA249" s="190"/>
      <c r="CB249" s="190"/>
      <c r="CC249" s="190"/>
      <c r="CD249" s="190"/>
      <c r="CE249" s="190"/>
      <c r="CF249" s="190"/>
      <c r="CG249" s="190"/>
      <c r="CH249" s="190"/>
      <c r="CI249" s="190"/>
      <c r="CJ249" s="190"/>
      <c r="CK249" s="190"/>
      <c r="CL249" s="190"/>
      <c r="CM249" s="190"/>
      <c r="CN249" s="190"/>
      <c r="CO249" s="190"/>
      <c r="CP249" s="190"/>
      <c r="CQ249" s="190"/>
      <c r="CR249" s="190"/>
      <c r="CS249" s="190"/>
      <c r="CT249" s="190"/>
      <c r="CU249" s="190"/>
      <c r="CV249" s="190"/>
      <c r="CW249" s="190"/>
      <c r="CX249" s="190"/>
      <c r="CY249" s="190"/>
      <c r="CZ249" s="190"/>
      <c r="DA249" s="190"/>
      <c r="DB249" s="190"/>
      <c r="DC249" s="190"/>
      <c r="DD249" s="190"/>
      <c r="DE249" s="190"/>
      <c r="DF249" s="190"/>
      <c r="DG249" s="190"/>
      <c r="DH249" s="190"/>
      <c r="DI249" s="190"/>
      <c r="DJ249" s="190"/>
      <c r="DK249" s="190"/>
      <c r="DL249" s="190"/>
      <c r="DM249" s="190"/>
    </row>
    <row r="250" spans="1:117" s="151" customFormat="1" ht="12.75" hidden="1" outlineLevel="1">
      <c r="A250" s="149" t="s">
        <v>2121</v>
      </c>
      <c r="B250" s="150"/>
      <c r="C250" s="150" t="s">
        <v>2122</v>
      </c>
      <c r="D250" s="150" t="s">
        <v>2123</v>
      </c>
      <c r="E250" s="177">
        <v>0</v>
      </c>
      <c r="F250" s="177">
        <v>0</v>
      </c>
      <c r="G250" s="177"/>
      <c r="H250" s="178">
        <v>0</v>
      </c>
      <c r="I250" s="178">
        <v>0</v>
      </c>
      <c r="J250" s="178">
        <v>0</v>
      </c>
      <c r="K250" s="178">
        <v>0</v>
      </c>
      <c r="L250" s="178">
        <v>0</v>
      </c>
      <c r="M250" s="178">
        <v>0</v>
      </c>
      <c r="N250" s="178">
        <v>0</v>
      </c>
      <c r="O250" s="178">
        <v>0</v>
      </c>
      <c r="P250" s="178">
        <v>0</v>
      </c>
      <c r="Q250" s="178">
        <v>0</v>
      </c>
      <c r="R250" s="178">
        <v>0</v>
      </c>
      <c r="S250" s="178">
        <v>0</v>
      </c>
      <c r="T250" s="178">
        <v>0</v>
      </c>
      <c r="U250" s="178">
        <v>0</v>
      </c>
      <c r="V250" s="178">
        <v>267927.8</v>
      </c>
      <c r="W250" s="178">
        <v>0</v>
      </c>
      <c r="X250" s="178">
        <v>0</v>
      </c>
      <c r="Y250" s="178">
        <v>0</v>
      </c>
      <c r="Z250" s="178">
        <v>0</v>
      </c>
      <c r="AA250" s="178">
        <v>0</v>
      </c>
      <c r="AB250" s="178">
        <v>0</v>
      </c>
      <c r="AC250" s="178">
        <v>0</v>
      </c>
      <c r="AD250" s="178">
        <v>0</v>
      </c>
      <c r="AE250" s="178">
        <v>0</v>
      </c>
      <c r="AF250" s="178">
        <v>0</v>
      </c>
      <c r="AG250" s="178">
        <v>0</v>
      </c>
      <c r="AH250" s="178">
        <v>0</v>
      </c>
      <c r="AI250" s="177">
        <v>267927.8</v>
      </c>
      <c r="AJ250" s="178">
        <v>0</v>
      </c>
      <c r="AK250" s="178">
        <v>0</v>
      </c>
      <c r="AL250" s="178">
        <v>0</v>
      </c>
      <c r="AM250" s="178">
        <v>0</v>
      </c>
      <c r="AN250" s="178">
        <v>0</v>
      </c>
      <c r="AO250" s="178">
        <v>0</v>
      </c>
      <c r="AP250" s="178">
        <v>0</v>
      </c>
      <c r="AQ250" s="178">
        <v>0</v>
      </c>
      <c r="AR250" s="178">
        <v>0</v>
      </c>
      <c r="AS250" s="178">
        <v>0</v>
      </c>
      <c r="AT250" s="178">
        <v>0</v>
      </c>
      <c r="AU250" s="177">
        <v>0</v>
      </c>
      <c r="AV250" s="177">
        <f t="shared" si="10"/>
        <v>267927.8</v>
      </c>
      <c r="AW250" s="149"/>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c r="BY250" s="190"/>
      <c r="BZ250" s="190"/>
      <c r="CA250" s="190"/>
      <c r="CB250" s="190"/>
      <c r="CC250" s="190"/>
      <c r="CD250" s="190"/>
      <c r="CE250" s="190"/>
      <c r="CF250" s="190"/>
      <c r="CG250" s="190"/>
      <c r="CH250" s="190"/>
      <c r="CI250" s="190"/>
      <c r="CJ250" s="190"/>
      <c r="CK250" s="190"/>
      <c r="CL250" s="190"/>
      <c r="CM250" s="190"/>
      <c r="CN250" s="190"/>
      <c r="CO250" s="190"/>
      <c r="CP250" s="190"/>
      <c r="CQ250" s="190"/>
      <c r="CR250" s="190"/>
      <c r="CS250" s="190"/>
      <c r="CT250" s="190"/>
      <c r="CU250" s="190"/>
      <c r="CV250" s="190"/>
      <c r="CW250" s="190"/>
      <c r="CX250" s="190"/>
      <c r="CY250" s="190"/>
      <c r="CZ250" s="190"/>
      <c r="DA250" s="190"/>
      <c r="DB250" s="190"/>
      <c r="DC250" s="190"/>
      <c r="DD250" s="190"/>
      <c r="DE250" s="190"/>
      <c r="DF250" s="190"/>
      <c r="DG250" s="190"/>
      <c r="DH250" s="190"/>
      <c r="DI250" s="190"/>
      <c r="DJ250" s="190"/>
      <c r="DK250" s="190"/>
      <c r="DL250" s="190"/>
      <c r="DM250" s="190"/>
    </row>
    <row r="251" spans="1:117" s="151" customFormat="1" ht="12.75" hidden="1" outlineLevel="1">
      <c r="A251" s="149" t="s">
        <v>2124</v>
      </c>
      <c r="B251" s="150"/>
      <c r="C251" s="150" t="s">
        <v>2125</v>
      </c>
      <c r="D251" s="150" t="s">
        <v>2126</v>
      </c>
      <c r="E251" s="177">
        <v>0</v>
      </c>
      <c r="F251" s="177">
        <v>0</v>
      </c>
      <c r="G251" s="177"/>
      <c r="H251" s="178">
        <v>0</v>
      </c>
      <c r="I251" s="178">
        <v>0</v>
      </c>
      <c r="J251" s="178">
        <v>0</v>
      </c>
      <c r="K251" s="178">
        <v>0</v>
      </c>
      <c r="L251" s="178">
        <v>0</v>
      </c>
      <c r="M251" s="178">
        <v>0</v>
      </c>
      <c r="N251" s="178">
        <v>0</v>
      </c>
      <c r="O251" s="178">
        <v>0</v>
      </c>
      <c r="P251" s="178">
        <v>0</v>
      </c>
      <c r="Q251" s="178">
        <v>0</v>
      </c>
      <c r="R251" s="178">
        <v>0</v>
      </c>
      <c r="S251" s="178">
        <v>0</v>
      </c>
      <c r="T251" s="178">
        <v>0</v>
      </c>
      <c r="U251" s="178">
        <v>0</v>
      </c>
      <c r="V251" s="178">
        <v>0</v>
      </c>
      <c r="W251" s="178">
        <v>0</v>
      </c>
      <c r="X251" s="178">
        <v>0</v>
      </c>
      <c r="Y251" s="178">
        <v>0</v>
      </c>
      <c r="Z251" s="178">
        <v>0</v>
      </c>
      <c r="AA251" s="178">
        <v>0</v>
      </c>
      <c r="AB251" s="178">
        <v>3393.81</v>
      </c>
      <c r="AC251" s="178">
        <v>0</v>
      </c>
      <c r="AD251" s="178">
        <v>0</v>
      </c>
      <c r="AE251" s="178">
        <v>0</v>
      </c>
      <c r="AF251" s="178">
        <v>0</v>
      </c>
      <c r="AG251" s="178">
        <v>0</v>
      </c>
      <c r="AH251" s="178">
        <v>0</v>
      </c>
      <c r="AI251" s="177">
        <v>3393.81</v>
      </c>
      <c r="AJ251" s="178">
        <v>0</v>
      </c>
      <c r="AK251" s="178">
        <v>0</v>
      </c>
      <c r="AL251" s="178">
        <v>0</v>
      </c>
      <c r="AM251" s="178">
        <v>0</v>
      </c>
      <c r="AN251" s="178">
        <v>0</v>
      </c>
      <c r="AO251" s="178">
        <v>0</v>
      </c>
      <c r="AP251" s="178">
        <v>0</v>
      </c>
      <c r="AQ251" s="178">
        <v>0</v>
      </c>
      <c r="AR251" s="178">
        <v>0</v>
      </c>
      <c r="AS251" s="178">
        <v>0</v>
      </c>
      <c r="AT251" s="178">
        <v>0</v>
      </c>
      <c r="AU251" s="177">
        <v>0</v>
      </c>
      <c r="AV251" s="177">
        <f t="shared" si="10"/>
        <v>3393.81</v>
      </c>
      <c r="AW251" s="149"/>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c r="BY251" s="190"/>
      <c r="BZ251" s="190"/>
      <c r="CA251" s="190"/>
      <c r="CB251" s="190"/>
      <c r="CC251" s="190"/>
      <c r="CD251" s="190"/>
      <c r="CE251" s="190"/>
      <c r="CF251" s="190"/>
      <c r="CG251" s="190"/>
      <c r="CH251" s="190"/>
      <c r="CI251" s="190"/>
      <c r="CJ251" s="190"/>
      <c r="CK251" s="190"/>
      <c r="CL251" s="190"/>
      <c r="CM251" s="190"/>
      <c r="CN251" s="190"/>
      <c r="CO251" s="190"/>
      <c r="CP251" s="190"/>
      <c r="CQ251" s="190"/>
      <c r="CR251" s="190"/>
      <c r="CS251" s="190"/>
      <c r="CT251" s="190"/>
      <c r="CU251" s="190"/>
      <c r="CV251" s="190"/>
      <c r="CW251" s="190"/>
      <c r="CX251" s="190"/>
      <c r="CY251" s="190"/>
      <c r="CZ251" s="190"/>
      <c r="DA251" s="190"/>
      <c r="DB251" s="190"/>
      <c r="DC251" s="190"/>
      <c r="DD251" s="190"/>
      <c r="DE251" s="190"/>
      <c r="DF251" s="190"/>
      <c r="DG251" s="190"/>
      <c r="DH251" s="190"/>
      <c r="DI251" s="190"/>
      <c r="DJ251" s="190"/>
      <c r="DK251" s="190"/>
      <c r="DL251" s="190"/>
      <c r="DM251" s="190"/>
    </row>
    <row r="252" spans="1:117" s="151" customFormat="1" ht="12.75" hidden="1" outlineLevel="1">
      <c r="A252" s="149" t="s">
        <v>2127</v>
      </c>
      <c r="B252" s="150"/>
      <c r="C252" s="150" t="s">
        <v>2128</v>
      </c>
      <c r="D252" s="150" t="s">
        <v>2129</v>
      </c>
      <c r="E252" s="177">
        <v>24898.45</v>
      </c>
      <c r="F252" s="177">
        <v>0</v>
      </c>
      <c r="G252" s="177"/>
      <c r="H252" s="178">
        <v>0</v>
      </c>
      <c r="I252" s="178">
        <v>0</v>
      </c>
      <c r="J252" s="178">
        <v>0</v>
      </c>
      <c r="K252" s="178">
        <v>0</v>
      </c>
      <c r="L252" s="178">
        <v>0</v>
      </c>
      <c r="M252" s="178">
        <v>0</v>
      </c>
      <c r="N252" s="178">
        <v>0</v>
      </c>
      <c r="O252" s="178">
        <v>0</v>
      </c>
      <c r="P252" s="178">
        <v>0</v>
      </c>
      <c r="Q252" s="178">
        <v>0</v>
      </c>
      <c r="R252" s="178">
        <v>0</v>
      </c>
      <c r="S252" s="178">
        <v>0</v>
      </c>
      <c r="T252" s="178">
        <v>0</v>
      </c>
      <c r="U252" s="178">
        <v>0</v>
      </c>
      <c r="V252" s="178">
        <v>0</v>
      </c>
      <c r="W252" s="178">
        <v>0</v>
      </c>
      <c r="X252" s="178">
        <v>0</v>
      </c>
      <c r="Y252" s="178">
        <v>0</v>
      </c>
      <c r="Z252" s="178">
        <v>0</v>
      </c>
      <c r="AA252" s="178">
        <v>17682.43</v>
      </c>
      <c r="AB252" s="178">
        <v>11054.6</v>
      </c>
      <c r="AC252" s="178">
        <v>0</v>
      </c>
      <c r="AD252" s="178">
        <v>0</v>
      </c>
      <c r="AE252" s="178">
        <v>0</v>
      </c>
      <c r="AF252" s="178">
        <v>0</v>
      </c>
      <c r="AG252" s="178">
        <v>0</v>
      </c>
      <c r="AH252" s="178">
        <v>0</v>
      </c>
      <c r="AI252" s="177">
        <v>28737.03</v>
      </c>
      <c r="AJ252" s="178">
        <v>0</v>
      </c>
      <c r="AK252" s="178">
        <v>0</v>
      </c>
      <c r="AL252" s="178">
        <v>0</v>
      </c>
      <c r="AM252" s="178">
        <v>0</v>
      </c>
      <c r="AN252" s="178">
        <v>0</v>
      </c>
      <c r="AO252" s="178">
        <v>0</v>
      </c>
      <c r="AP252" s="178">
        <v>0</v>
      </c>
      <c r="AQ252" s="178">
        <v>0</v>
      </c>
      <c r="AR252" s="178">
        <v>0</v>
      </c>
      <c r="AS252" s="178">
        <v>0</v>
      </c>
      <c r="AT252" s="178">
        <v>0</v>
      </c>
      <c r="AU252" s="177">
        <v>0</v>
      </c>
      <c r="AV252" s="177">
        <f t="shared" si="10"/>
        <v>53635.479999999996</v>
      </c>
      <c r="AW252" s="149"/>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c r="BY252" s="190"/>
      <c r="BZ252" s="190"/>
      <c r="CA252" s="190"/>
      <c r="CB252" s="190"/>
      <c r="CC252" s="190"/>
      <c r="CD252" s="190"/>
      <c r="CE252" s="190"/>
      <c r="CF252" s="190"/>
      <c r="CG252" s="190"/>
      <c r="CH252" s="190"/>
      <c r="CI252" s="190"/>
      <c r="CJ252" s="190"/>
      <c r="CK252" s="190"/>
      <c r="CL252" s="190"/>
      <c r="CM252" s="190"/>
      <c r="CN252" s="190"/>
      <c r="CO252" s="190"/>
      <c r="CP252" s="190"/>
      <c r="CQ252" s="190"/>
      <c r="CR252" s="190"/>
      <c r="CS252" s="190"/>
      <c r="CT252" s="190"/>
      <c r="CU252" s="190"/>
      <c r="CV252" s="190"/>
      <c r="CW252" s="190"/>
      <c r="CX252" s="190"/>
      <c r="CY252" s="190"/>
      <c r="CZ252" s="190"/>
      <c r="DA252" s="190"/>
      <c r="DB252" s="190"/>
      <c r="DC252" s="190"/>
      <c r="DD252" s="190"/>
      <c r="DE252" s="190"/>
      <c r="DF252" s="190"/>
      <c r="DG252" s="190"/>
      <c r="DH252" s="190"/>
      <c r="DI252" s="190"/>
      <c r="DJ252" s="190"/>
      <c r="DK252" s="190"/>
      <c r="DL252" s="190"/>
      <c r="DM252" s="190"/>
    </row>
    <row r="253" spans="1:117" s="151" customFormat="1" ht="12.75" hidden="1" outlineLevel="1">
      <c r="A253" s="149" t="s">
        <v>2130</v>
      </c>
      <c r="B253" s="150"/>
      <c r="C253" s="150" t="s">
        <v>2131</v>
      </c>
      <c r="D253" s="150" t="s">
        <v>2132</v>
      </c>
      <c r="E253" s="177">
        <v>0</v>
      </c>
      <c r="F253" s="177">
        <v>0</v>
      </c>
      <c r="G253" s="177"/>
      <c r="H253" s="178">
        <v>0</v>
      </c>
      <c r="I253" s="178">
        <v>0</v>
      </c>
      <c r="J253" s="178">
        <v>0</v>
      </c>
      <c r="K253" s="178">
        <v>0</v>
      </c>
      <c r="L253" s="178">
        <v>0</v>
      </c>
      <c r="M253" s="178">
        <v>0</v>
      </c>
      <c r="N253" s="178">
        <v>0</v>
      </c>
      <c r="O253" s="178">
        <v>0</v>
      </c>
      <c r="P253" s="178">
        <v>0</v>
      </c>
      <c r="Q253" s="178">
        <v>0</v>
      </c>
      <c r="R253" s="178">
        <v>0</v>
      </c>
      <c r="S253" s="178">
        <v>0</v>
      </c>
      <c r="T253" s="178">
        <v>0</v>
      </c>
      <c r="U253" s="178">
        <v>0</v>
      </c>
      <c r="V253" s="178">
        <v>0</v>
      </c>
      <c r="W253" s="178">
        <v>0</v>
      </c>
      <c r="X253" s="178">
        <v>0</v>
      </c>
      <c r="Y253" s="178">
        <v>0</v>
      </c>
      <c r="Z253" s="178">
        <v>0</v>
      </c>
      <c r="AA253" s="178">
        <v>0</v>
      </c>
      <c r="AB253" s="178">
        <v>8284.88</v>
      </c>
      <c r="AC253" s="178">
        <v>0</v>
      </c>
      <c r="AD253" s="178">
        <v>0</v>
      </c>
      <c r="AE253" s="178">
        <v>0</v>
      </c>
      <c r="AF253" s="178">
        <v>0</v>
      </c>
      <c r="AG253" s="178">
        <v>0</v>
      </c>
      <c r="AH253" s="178">
        <v>0</v>
      </c>
      <c r="AI253" s="177">
        <v>8284.88</v>
      </c>
      <c r="AJ253" s="178">
        <v>0</v>
      </c>
      <c r="AK253" s="178">
        <v>0</v>
      </c>
      <c r="AL253" s="178">
        <v>0</v>
      </c>
      <c r="AM253" s="178">
        <v>0</v>
      </c>
      <c r="AN253" s="178">
        <v>0</v>
      </c>
      <c r="AO253" s="178">
        <v>0</v>
      </c>
      <c r="AP253" s="178">
        <v>0</v>
      </c>
      <c r="AQ253" s="178">
        <v>0</v>
      </c>
      <c r="AR253" s="178">
        <v>0</v>
      </c>
      <c r="AS253" s="178">
        <v>0</v>
      </c>
      <c r="AT253" s="178">
        <v>0</v>
      </c>
      <c r="AU253" s="177">
        <v>0</v>
      </c>
      <c r="AV253" s="177">
        <f t="shared" si="10"/>
        <v>8284.88</v>
      </c>
      <c r="AW253" s="149"/>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c r="BY253" s="190"/>
      <c r="BZ253" s="190"/>
      <c r="CA253" s="190"/>
      <c r="CB253" s="190"/>
      <c r="CC253" s="190"/>
      <c r="CD253" s="190"/>
      <c r="CE253" s="190"/>
      <c r="CF253" s="190"/>
      <c r="CG253" s="190"/>
      <c r="CH253" s="190"/>
      <c r="CI253" s="190"/>
      <c r="CJ253" s="190"/>
      <c r="CK253" s="190"/>
      <c r="CL253" s="190"/>
      <c r="CM253" s="190"/>
      <c r="CN253" s="190"/>
      <c r="CO253" s="190"/>
      <c r="CP253" s="190"/>
      <c r="CQ253" s="190"/>
      <c r="CR253" s="190"/>
      <c r="CS253" s="190"/>
      <c r="CT253" s="190"/>
      <c r="CU253" s="190"/>
      <c r="CV253" s="190"/>
      <c r="CW253" s="190"/>
      <c r="CX253" s="190"/>
      <c r="CY253" s="190"/>
      <c r="CZ253" s="190"/>
      <c r="DA253" s="190"/>
      <c r="DB253" s="190"/>
      <c r="DC253" s="190"/>
      <c r="DD253" s="190"/>
      <c r="DE253" s="190"/>
      <c r="DF253" s="190"/>
      <c r="DG253" s="190"/>
      <c r="DH253" s="190"/>
      <c r="DI253" s="190"/>
      <c r="DJ253" s="190"/>
      <c r="DK253" s="190"/>
      <c r="DL253" s="190"/>
      <c r="DM253" s="190"/>
    </row>
    <row r="254" spans="1:117" s="151" customFormat="1" ht="12.75" hidden="1" outlineLevel="1">
      <c r="A254" s="149" t="s">
        <v>2133</v>
      </c>
      <c r="B254" s="150"/>
      <c r="C254" s="150" t="s">
        <v>2134</v>
      </c>
      <c r="D254" s="150" t="s">
        <v>2135</v>
      </c>
      <c r="E254" s="177">
        <v>392.46</v>
      </c>
      <c r="F254" s="177">
        <v>0</v>
      </c>
      <c r="G254" s="177"/>
      <c r="H254" s="178">
        <v>0</v>
      </c>
      <c r="I254" s="178">
        <v>0</v>
      </c>
      <c r="J254" s="178">
        <v>0</v>
      </c>
      <c r="K254" s="178">
        <v>0</v>
      </c>
      <c r="L254" s="178">
        <v>0</v>
      </c>
      <c r="M254" s="178">
        <v>0</v>
      </c>
      <c r="N254" s="178">
        <v>0</v>
      </c>
      <c r="O254" s="178">
        <v>0</v>
      </c>
      <c r="P254" s="178">
        <v>0</v>
      </c>
      <c r="Q254" s="178">
        <v>0</v>
      </c>
      <c r="R254" s="178">
        <v>0</v>
      </c>
      <c r="S254" s="178">
        <v>0</v>
      </c>
      <c r="T254" s="178">
        <v>0</v>
      </c>
      <c r="U254" s="178">
        <v>0</v>
      </c>
      <c r="V254" s="178">
        <v>0</v>
      </c>
      <c r="W254" s="178">
        <v>0</v>
      </c>
      <c r="X254" s="178">
        <v>0</v>
      </c>
      <c r="Y254" s="178">
        <v>0</v>
      </c>
      <c r="Z254" s="178">
        <v>0</v>
      </c>
      <c r="AA254" s="178">
        <v>0</v>
      </c>
      <c r="AB254" s="178">
        <v>0</v>
      </c>
      <c r="AC254" s="178">
        <v>0</v>
      </c>
      <c r="AD254" s="178">
        <v>0</v>
      </c>
      <c r="AE254" s="178">
        <v>0</v>
      </c>
      <c r="AF254" s="178">
        <v>0</v>
      </c>
      <c r="AG254" s="178">
        <v>0</v>
      </c>
      <c r="AH254" s="178">
        <v>0</v>
      </c>
      <c r="AI254" s="177">
        <v>0</v>
      </c>
      <c r="AJ254" s="178">
        <v>0</v>
      </c>
      <c r="AK254" s="178">
        <v>0</v>
      </c>
      <c r="AL254" s="178">
        <v>0</v>
      </c>
      <c r="AM254" s="178">
        <v>0</v>
      </c>
      <c r="AN254" s="178">
        <v>0</v>
      </c>
      <c r="AO254" s="178">
        <v>0</v>
      </c>
      <c r="AP254" s="178">
        <v>0</v>
      </c>
      <c r="AQ254" s="178">
        <v>0</v>
      </c>
      <c r="AR254" s="178">
        <v>0</v>
      </c>
      <c r="AS254" s="178">
        <v>0</v>
      </c>
      <c r="AT254" s="178">
        <v>0</v>
      </c>
      <c r="AU254" s="177">
        <v>0</v>
      </c>
      <c r="AV254" s="177">
        <f t="shared" si="10"/>
        <v>392.46</v>
      </c>
      <c r="AW254" s="149"/>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c r="BY254" s="190"/>
      <c r="BZ254" s="190"/>
      <c r="CA254" s="190"/>
      <c r="CB254" s="190"/>
      <c r="CC254" s="190"/>
      <c r="CD254" s="190"/>
      <c r="CE254" s="190"/>
      <c r="CF254" s="190"/>
      <c r="CG254" s="190"/>
      <c r="CH254" s="190"/>
      <c r="CI254" s="190"/>
      <c r="CJ254" s="190"/>
      <c r="CK254" s="190"/>
      <c r="CL254" s="190"/>
      <c r="CM254" s="190"/>
      <c r="CN254" s="190"/>
      <c r="CO254" s="190"/>
      <c r="CP254" s="190"/>
      <c r="CQ254" s="190"/>
      <c r="CR254" s="190"/>
      <c r="CS254" s="190"/>
      <c r="CT254" s="190"/>
      <c r="CU254" s="190"/>
      <c r="CV254" s="190"/>
      <c r="CW254" s="190"/>
      <c r="CX254" s="190"/>
      <c r="CY254" s="190"/>
      <c r="CZ254" s="190"/>
      <c r="DA254" s="190"/>
      <c r="DB254" s="190"/>
      <c r="DC254" s="190"/>
      <c r="DD254" s="190"/>
      <c r="DE254" s="190"/>
      <c r="DF254" s="190"/>
      <c r="DG254" s="190"/>
      <c r="DH254" s="190"/>
      <c r="DI254" s="190"/>
      <c r="DJ254" s="190"/>
      <c r="DK254" s="190"/>
      <c r="DL254" s="190"/>
      <c r="DM254" s="190"/>
    </row>
    <row r="255" spans="1:117" s="151" customFormat="1" ht="12.75" hidden="1" outlineLevel="1">
      <c r="A255" s="149" t="s">
        <v>2136</v>
      </c>
      <c r="B255" s="150"/>
      <c r="C255" s="150" t="s">
        <v>2137</v>
      </c>
      <c r="D255" s="150" t="s">
        <v>2138</v>
      </c>
      <c r="E255" s="177">
        <v>80</v>
      </c>
      <c r="F255" s="177">
        <v>0</v>
      </c>
      <c r="G255" s="177"/>
      <c r="H255" s="178">
        <v>0</v>
      </c>
      <c r="I255" s="178">
        <v>0</v>
      </c>
      <c r="J255" s="178">
        <v>0</v>
      </c>
      <c r="K255" s="178">
        <v>0</v>
      </c>
      <c r="L255" s="178">
        <v>0</v>
      </c>
      <c r="M255" s="178">
        <v>0</v>
      </c>
      <c r="N255" s="178">
        <v>0</v>
      </c>
      <c r="O255" s="178">
        <v>0</v>
      </c>
      <c r="P255" s="178">
        <v>0</v>
      </c>
      <c r="Q255" s="178">
        <v>0</v>
      </c>
      <c r="R255" s="178">
        <v>0</v>
      </c>
      <c r="S255" s="178">
        <v>0</v>
      </c>
      <c r="T255" s="178">
        <v>0</v>
      </c>
      <c r="U255" s="178">
        <v>0</v>
      </c>
      <c r="V255" s="178">
        <v>0</v>
      </c>
      <c r="W255" s="178">
        <v>0</v>
      </c>
      <c r="X255" s="178">
        <v>0</v>
      </c>
      <c r="Y255" s="178">
        <v>0</v>
      </c>
      <c r="Z255" s="178">
        <v>0</v>
      </c>
      <c r="AA255" s="178">
        <v>36567.6</v>
      </c>
      <c r="AB255" s="178">
        <v>2471.56</v>
      </c>
      <c r="AC255" s="178">
        <v>0</v>
      </c>
      <c r="AD255" s="178">
        <v>0</v>
      </c>
      <c r="AE255" s="178">
        <v>0</v>
      </c>
      <c r="AF255" s="178">
        <v>0</v>
      </c>
      <c r="AG255" s="178">
        <v>0</v>
      </c>
      <c r="AH255" s="178">
        <v>0</v>
      </c>
      <c r="AI255" s="177">
        <v>39039.16</v>
      </c>
      <c r="AJ255" s="178">
        <v>0</v>
      </c>
      <c r="AK255" s="178">
        <v>0</v>
      </c>
      <c r="AL255" s="178">
        <v>0</v>
      </c>
      <c r="AM255" s="178">
        <v>0</v>
      </c>
      <c r="AN255" s="178">
        <v>0</v>
      </c>
      <c r="AO255" s="178">
        <v>0</v>
      </c>
      <c r="AP255" s="178">
        <v>0</v>
      </c>
      <c r="AQ255" s="178">
        <v>0</v>
      </c>
      <c r="AR255" s="178">
        <v>0</v>
      </c>
      <c r="AS255" s="178">
        <v>0</v>
      </c>
      <c r="AT255" s="178">
        <v>0</v>
      </c>
      <c r="AU255" s="177">
        <v>0</v>
      </c>
      <c r="AV255" s="177">
        <f t="shared" si="10"/>
        <v>39119.16</v>
      </c>
      <c r="AW255" s="149"/>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row>
    <row r="256" spans="1:117" s="151" customFormat="1" ht="12.75" hidden="1" outlineLevel="1">
      <c r="A256" s="149" t="s">
        <v>2139</v>
      </c>
      <c r="B256" s="150"/>
      <c r="C256" s="150" t="s">
        <v>2140</v>
      </c>
      <c r="D256" s="150" t="s">
        <v>2141</v>
      </c>
      <c r="E256" s="177">
        <v>6232.89</v>
      </c>
      <c r="F256" s="177">
        <v>253.58</v>
      </c>
      <c r="G256" s="177"/>
      <c r="H256" s="178">
        <v>0</v>
      </c>
      <c r="I256" s="178">
        <v>0</v>
      </c>
      <c r="J256" s="178">
        <v>0</v>
      </c>
      <c r="K256" s="178">
        <v>0</v>
      </c>
      <c r="L256" s="178">
        <v>0</v>
      </c>
      <c r="M256" s="178">
        <v>0</v>
      </c>
      <c r="N256" s="178">
        <v>0</v>
      </c>
      <c r="O256" s="178">
        <v>0</v>
      </c>
      <c r="P256" s="178">
        <v>0</v>
      </c>
      <c r="Q256" s="178">
        <v>0</v>
      </c>
      <c r="R256" s="178">
        <v>0</v>
      </c>
      <c r="S256" s="178">
        <v>0</v>
      </c>
      <c r="T256" s="178">
        <v>0</v>
      </c>
      <c r="U256" s="178">
        <v>0</v>
      </c>
      <c r="V256" s="178">
        <v>0</v>
      </c>
      <c r="W256" s="178">
        <v>0</v>
      </c>
      <c r="X256" s="178">
        <v>0</v>
      </c>
      <c r="Y256" s="178">
        <v>0</v>
      </c>
      <c r="Z256" s="178">
        <v>0</v>
      </c>
      <c r="AA256" s="178">
        <v>0</v>
      </c>
      <c r="AB256" s="178">
        <v>17.05</v>
      </c>
      <c r="AC256" s="178">
        <v>0</v>
      </c>
      <c r="AD256" s="178">
        <v>0</v>
      </c>
      <c r="AE256" s="178">
        <v>0</v>
      </c>
      <c r="AF256" s="178">
        <v>0</v>
      </c>
      <c r="AG256" s="178">
        <v>0</v>
      </c>
      <c r="AH256" s="178">
        <v>0</v>
      </c>
      <c r="AI256" s="177">
        <v>17.05</v>
      </c>
      <c r="AJ256" s="178">
        <v>0</v>
      </c>
      <c r="AK256" s="178">
        <v>0</v>
      </c>
      <c r="AL256" s="178">
        <v>0</v>
      </c>
      <c r="AM256" s="178">
        <v>0</v>
      </c>
      <c r="AN256" s="178">
        <v>0</v>
      </c>
      <c r="AO256" s="178">
        <v>0</v>
      </c>
      <c r="AP256" s="178">
        <v>0</v>
      </c>
      <c r="AQ256" s="178">
        <v>0</v>
      </c>
      <c r="AR256" s="178">
        <v>0</v>
      </c>
      <c r="AS256" s="178">
        <v>0</v>
      </c>
      <c r="AT256" s="178">
        <v>0</v>
      </c>
      <c r="AU256" s="177">
        <v>0</v>
      </c>
      <c r="AV256" s="177">
        <f t="shared" si="10"/>
        <v>6503.52</v>
      </c>
      <c r="AW256" s="149"/>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row>
    <row r="257" spans="1:117" s="151" customFormat="1" ht="12.75" hidden="1" outlineLevel="1">
      <c r="A257" s="149" t="s">
        <v>2142</v>
      </c>
      <c r="B257" s="150"/>
      <c r="C257" s="150" t="s">
        <v>2143</v>
      </c>
      <c r="D257" s="150" t="s">
        <v>2144</v>
      </c>
      <c r="E257" s="177">
        <v>0</v>
      </c>
      <c r="F257" s="177">
        <v>0</v>
      </c>
      <c r="G257" s="177"/>
      <c r="H257" s="178">
        <v>0</v>
      </c>
      <c r="I257" s="178">
        <v>0</v>
      </c>
      <c r="J257" s="178">
        <v>0</v>
      </c>
      <c r="K257" s="178">
        <v>0</v>
      </c>
      <c r="L257" s="178">
        <v>0</v>
      </c>
      <c r="M257" s="178">
        <v>0</v>
      </c>
      <c r="N257" s="178">
        <v>0</v>
      </c>
      <c r="O257" s="178">
        <v>0</v>
      </c>
      <c r="P257" s="178">
        <v>0</v>
      </c>
      <c r="Q257" s="178">
        <v>0</v>
      </c>
      <c r="R257" s="178">
        <v>0</v>
      </c>
      <c r="S257" s="178">
        <v>0</v>
      </c>
      <c r="T257" s="178">
        <v>0</v>
      </c>
      <c r="U257" s="178">
        <v>0</v>
      </c>
      <c r="V257" s="178">
        <v>0</v>
      </c>
      <c r="W257" s="178">
        <v>0</v>
      </c>
      <c r="X257" s="178">
        <v>0</v>
      </c>
      <c r="Y257" s="178">
        <v>0</v>
      </c>
      <c r="Z257" s="178">
        <v>0</v>
      </c>
      <c r="AA257" s="178">
        <v>0</v>
      </c>
      <c r="AB257" s="178">
        <v>6.75</v>
      </c>
      <c r="AC257" s="178">
        <v>0</v>
      </c>
      <c r="AD257" s="178">
        <v>0</v>
      </c>
      <c r="AE257" s="178">
        <v>0</v>
      </c>
      <c r="AF257" s="178">
        <v>0</v>
      </c>
      <c r="AG257" s="178">
        <v>0</v>
      </c>
      <c r="AH257" s="178">
        <v>0</v>
      </c>
      <c r="AI257" s="177">
        <v>6.75</v>
      </c>
      <c r="AJ257" s="178">
        <v>0</v>
      </c>
      <c r="AK257" s="178">
        <v>0</v>
      </c>
      <c r="AL257" s="178">
        <v>0</v>
      </c>
      <c r="AM257" s="178">
        <v>0</v>
      </c>
      <c r="AN257" s="178">
        <v>0</v>
      </c>
      <c r="AO257" s="178">
        <v>0</v>
      </c>
      <c r="AP257" s="178">
        <v>0</v>
      </c>
      <c r="AQ257" s="178">
        <v>0</v>
      </c>
      <c r="AR257" s="178">
        <v>0</v>
      </c>
      <c r="AS257" s="178">
        <v>0</v>
      </c>
      <c r="AT257" s="178">
        <v>0</v>
      </c>
      <c r="AU257" s="177">
        <v>0</v>
      </c>
      <c r="AV257" s="177">
        <f t="shared" si="10"/>
        <v>6.75</v>
      </c>
      <c r="AW257" s="149"/>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row>
    <row r="258" spans="1:117" s="151" customFormat="1" ht="12.75" hidden="1" outlineLevel="1">
      <c r="A258" s="149" t="s">
        <v>2178</v>
      </c>
      <c r="B258" s="150"/>
      <c r="C258" s="150" t="s">
        <v>2179</v>
      </c>
      <c r="D258" s="150" t="s">
        <v>2180</v>
      </c>
      <c r="E258" s="177">
        <v>0</v>
      </c>
      <c r="F258" s="177">
        <v>0</v>
      </c>
      <c r="G258" s="177"/>
      <c r="H258" s="178">
        <v>0</v>
      </c>
      <c r="I258" s="178">
        <v>0</v>
      </c>
      <c r="J258" s="178">
        <v>0</v>
      </c>
      <c r="K258" s="178">
        <v>0</v>
      </c>
      <c r="L258" s="178">
        <v>0</v>
      </c>
      <c r="M258" s="178">
        <v>0</v>
      </c>
      <c r="N258" s="178">
        <v>0</v>
      </c>
      <c r="O258" s="178">
        <v>0</v>
      </c>
      <c r="P258" s="178">
        <v>0</v>
      </c>
      <c r="Q258" s="178">
        <v>0</v>
      </c>
      <c r="R258" s="178">
        <v>0</v>
      </c>
      <c r="S258" s="178">
        <v>0</v>
      </c>
      <c r="T258" s="178">
        <v>0</v>
      </c>
      <c r="U258" s="178">
        <v>0</v>
      </c>
      <c r="V258" s="178">
        <v>0</v>
      </c>
      <c r="W258" s="178">
        <v>0</v>
      </c>
      <c r="X258" s="178">
        <v>0</v>
      </c>
      <c r="Y258" s="178">
        <v>0</v>
      </c>
      <c r="Z258" s="178">
        <v>0</v>
      </c>
      <c r="AA258" s="178">
        <v>0</v>
      </c>
      <c r="AB258" s="178">
        <v>121908.2</v>
      </c>
      <c r="AC258" s="178">
        <v>0</v>
      </c>
      <c r="AD258" s="178">
        <v>0</v>
      </c>
      <c r="AE258" s="178">
        <v>0</v>
      </c>
      <c r="AF258" s="178">
        <v>0</v>
      </c>
      <c r="AG258" s="178">
        <v>0</v>
      </c>
      <c r="AH258" s="178">
        <v>0</v>
      </c>
      <c r="AI258" s="177">
        <v>121908.2</v>
      </c>
      <c r="AJ258" s="178">
        <v>0</v>
      </c>
      <c r="AK258" s="178">
        <v>0</v>
      </c>
      <c r="AL258" s="178">
        <v>0</v>
      </c>
      <c r="AM258" s="178">
        <v>0</v>
      </c>
      <c r="AN258" s="178">
        <v>0</v>
      </c>
      <c r="AO258" s="178">
        <v>0</v>
      </c>
      <c r="AP258" s="178">
        <v>0</v>
      </c>
      <c r="AQ258" s="178">
        <v>0</v>
      </c>
      <c r="AR258" s="178">
        <v>0</v>
      </c>
      <c r="AS258" s="178">
        <v>0</v>
      </c>
      <c r="AT258" s="178">
        <v>0</v>
      </c>
      <c r="AU258" s="177">
        <v>0</v>
      </c>
      <c r="AV258" s="177">
        <f t="shared" si="10"/>
        <v>121908.2</v>
      </c>
      <c r="AW258" s="149"/>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c r="BY258" s="190"/>
      <c r="BZ258" s="190"/>
      <c r="CA258" s="190"/>
      <c r="CB258" s="190"/>
      <c r="CC258" s="190"/>
      <c r="CD258" s="190"/>
      <c r="CE258" s="190"/>
      <c r="CF258" s="190"/>
      <c r="CG258" s="190"/>
      <c r="CH258" s="190"/>
      <c r="CI258" s="190"/>
      <c r="CJ258" s="190"/>
      <c r="CK258" s="190"/>
      <c r="CL258" s="190"/>
      <c r="CM258" s="190"/>
      <c r="CN258" s="190"/>
      <c r="CO258" s="190"/>
      <c r="CP258" s="190"/>
      <c r="CQ258" s="190"/>
      <c r="CR258" s="190"/>
      <c r="CS258" s="190"/>
      <c r="CT258" s="190"/>
      <c r="CU258" s="190"/>
      <c r="CV258" s="190"/>
      <c r="CW258" s="190"/>
      <c r="CX258" s="190"/>
      <c r="CY258" s="190"/>
      <c r="CZ258" s="190"/>
      <c r="DA258" s="190"/>
      <c r="DB258" s="190"/>
      <c r="DC258" s="190"/>
      <c r="DD258" s="190"/>
      <c r="DE258" s="190"/>
      <c r="DF258" s="190"/>
      <c r="DG258" s="190"/>
      <c r="DH258" s="190"/>
      <c r="DI258" s="190"/>
      <c r="DJ258" s="190"/>
      <c r="DK258" s="190"/>
      <c r="DL258" s="190"/>
      <c r="DM258" s="190"/>
    </row>
    <row r="259" spans="1:117" s="151" customFormat="1" ht="12.75" hidden="1" outlineLevel="1">
      <c r="A259" s="149" t="s">
        <v>2181</v>
      </c>
      <c r="B259" s="150"/>
      <c r="C259" s="150" t="s">
        <v>2182</v>
      </c>
      <c r="D259" s="150" t="s">
        <v>2183</v>
      </c>
      <c r="E259" s="177">
        <v>0</v>
      </c>
      <c r="F259" s="177">
        <v>0</v>
      </c>
      <c r="G259" s="177"/>
      <c r="H259" s="178">
        <v>76.06</v>
      </c>
      <c r="I259" s="178">
        <v>0</v>
      </c>
      <c r="J259" s="178">
        <v>0</v>
      </c>
      <c r="K259" s="178">
        <v>0</v>
      </c>
      <c r="L259" s="178">
        <v>0</v>
      </c>
      <c r="M259" s="178">
        <v>0</v>
      </c>
      <c r="N259" s="178">
        <v>0</v>
      </c>
      <c r="O259" s="178">
        <v>0</v>
      </c>
      <c r="P259" s="178">
        <v>0</v>
      </c>
      <c r="Q259" s="178">
        <v>0</v>
      </c>
      <c r="R259" s="178">
        <v>0</v>
      </c>
      <c r="S259" s="178">
        <v>0</v>
      </c>
      <c r="T259" s="178">
        <v>0</v>
      </c>
      <c r="U259" s="178">
        <v>0</v>
      </c>
      <c r="V259" s="178">
        <v>0</v>
      </c>
      <c r="W259" s="178">
        <v>0</v>
      </c>
      <c r="X259" s="178">
        <v>0</v>
      </c>
      <c r="Y259" s="178">
        <v>0</v>
      </c>
      <c r="Z259" s="178">
        <v>0</v>
      </c>
      <c r="AA259" s="178">
        <v>600159.02</v>
      </c>
      <c r="AB259" s="178">
        <v>0</v>
      </c>
      <c r="AC259" s="178">
        <v>0</v>
      </c>
      <c r="AD259" s="178">
        <v>0</v>
      </c>
      <c r="AE259" s="178">
        <v>0</v>
      </c>
      <c r="AF259" s="178">
        <v>0</v>
      </c>
      <c r="AG259" s="178">
        <v>0</v>
      </c>
      <c r="AH259" s="178">
        <v>0</v>
      </c>
      <c r="AI259" s="177">
        <v>600235.08</v>
      </c>
      <c r="AJ259" s="178">
        <v>0</v>
      </c>
      <c r="AK259" s="178">
        <v>0</v>
      </c>
      <c r="AL259" s="178">
        <v>0</v>
      </c>
      <c r="AM259" s="178">
        <v>0</v>
      </c>
      <c r="AN259" s="178">
        <v>0</v>
      </c>
      <c r="AO259" s="178">
        <v>0</v>
      </c>
      <c r="AP259" s="178">
        <v>0</v>
      </c>
      <c r="AQ259" s="178">
        <v>0</v>
      </c>
      <c r="AR259" s="178">
        <v>0</v>
      </c>
      <c r="AS259" s="178">
        <v>0</v>
      </c>
      <c r="AT259" s="178">
        <v>0</v>
      </c>
      <c r="AU259" s="177">
        <v>0</v>
      </c>
      <c r="AV259" s="177">
        <f t="shared" si="10"/>
        <v>600235.08</v>
      </c>
      <c r="AW259" s="149"/>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c r="BY259" s="190"/>
      <c r="BZ259" s="190"/>
      <c r="CA259" s="190"/>
      <c r="CB259" s="190"/>
      <c r="CC259" s="190"/>
      <c r="CD259" s="190"/>
      <c r="CE259" s="190"/>
      <c r="CF259" s="190"/>
      <c r="CG259" s="190"/>
      <c r="CH259" s="190"/>
      <c r="CI259" s="190"/>
      <c r="CJ259" s="190"/>
      <c r="CK259" s="190"/>
      <c r="CL259" s="190"/>
      <c r="CM259" s="190"/>
      <c r="CN259" s="190"/>
      <c r="CO259" s="190"/>
      <c r="CP259" s="190"/>
      <c r="CQ259" s="190"/>
      <c r="CR259" s="190"/>
      <c r="CS259" s="190"/>
      <c r="CT259" s="190"/>
      <c r="CU259" s="190"/>
      <c r="CV259" s="190"/>
      <c r="CW259" s="190"/>
      <c r="CX259" s="190"/>
      <c r="CY259" s="190"/>
      <c r="CZ259" s="190"/>
      <c r="DA259" s="190"/>
      <c r="DB259" s="190"/>
      <c r="DC259" s="190"/>
      <c r="DD259" s="190"/>
      <c r="DE259" s="190"/>
      <c r="DF259" s="190"/>
      <c r="DG259" s="190"/>
      <c r="DH259" s="190"/>
      <c r="DI259" s="190"/>
      <c r="DJ259" s="190"/>
      <c r="DK259" s="190"/>
      <c r="DL259" s="190"/>
      <c r="DM259" s="190"/>
    </row>
    <row r="260" spans="1:117" s="151" customFormat="1" ht="12.75" hidden="1" outlineLevel="1">
      <c r="A260" s="149" t="s">
        <v>2184</v>
      </c>
      <c r="B260" s="150"/>
      <c r="C260" s="150" t="s">
        <v>2185</v>
      </c>
      <c r="D260" s="150" t="s">
        <v>2186</v>
      </c>
      <c r="E260" s="177">
        <v>0</v>
      </c>
      <c r="F260" s="177">
        <v>0</v>
      </c>
      <c r="G260" s="177"/>
      <c r="H260" s="178">
        <v>0</v>
      </c>
      <c r="I260" s="178">
        <v>0</v>
      </c>
      <c r="J260" s="178">
        <v>0</v>
      </c>
      <c r="K260" s="178">
        <v>0</v>
      </c>
      <c r="L260" s="178">
        <v>507.03</v>
      </c>
      <c r="M260" s="178">
        <v>25.08</v>
      </c>
      <c r="N260" s="178">
        <v>0</v>
      </c>
      <c r="O260" s="178">
        <v>0</v>
      </c>
      <c r="P260" s="178">
        <v>0</v>
      </c>
      <c r="Q260" s="178">
        <v>0</v>
      </c>
      <c r="R260" s="178">
        <v>0</v>
      </c>
      <c r="S260" s="178">
        <v>0</v>
      </c>
      <c r="T260" s="178">
        <v>0</v>
      </c>
      <c r="U260" s="178">
        <v>0</v>
      </c>
      <c r="V260" s="178">
        <v>0</v>
      </c>
      <c r="W260" s="178">
        <v>0</v>
      </c>
      <c r="X260" s="178">
        <v>0</v>
      </c>
      <c r="Y260" s="178">
        <v>0</v>
      </c>
      <c r="Z260" s="178">
        <v>0</v>
      </c>
      <c r="AA260" s="178">
        <v>446943.22</v>
      </c>
      <c r="AB260" s="178">
        <v>577656.51</v>
      </c>
      <c r="AC260" s="178">
        <v>0</v>
      </c>
      <c r="AD260" s="178">
        <v>0</v>
      </c>
      <c r="AE260" s="178">
        <v>0</v>
      </c>
      <c r="AF260" s="178">
        <v>0</v>
      </c>
      <c r="AG260" s="178">
        <v>0</v>
      </c>
      <c r="AH260" s="178">
        <v>0</v>
      </c>
      <c r="AI260" s="177">
        <v>1025131.84</v>
      </c>
      <c r="AJ260" s="178">
        <v>0</v>
      </c>
      <c r="AK260" s="178">
        <v>0</v>
      </c>
      <c r="AL260" s="178">
        <v>0</v>
      </c>
      <c r="AM260" s="178">
        <v>0</v>
      </c>
      <c r="AN260" s="178">
        <v>0</v>
      </c>
      <c r="AO260" s="178">
        <v>0</v>
      </c>
      <c r="AP260" s="178">
        <v>0</v>
      </c>
      <c r="AQ260" s="178">
        <v>0</v>
      </c>
      <c r="AR260" s="178">
        <v>0</v>
      </c>
      <c r="AS260" s="178">
        <v>0</v>
      </c>
      <c r="AT260" s="178">
        <v>0</v>
      </c>
      <c r="AU260" s="177">
        <v>0</v>
      </c>
      <c r="AV260" s="177">
        <f t="shared" si="10"/>
        <v>1025131.84</v>
      </c>
      <c r="AW260" s="149"/>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c r="BY260" s="190"/>
      <c r="BZ260" s="190"/>
      <c r="CA260" s="190"/>
      <c r="CB260" s="190"/>
      <c r="CC260" s="190"/>
      <c r="CD260" s="190"/>
      <c r="CE260" s="190"/>
      <c r="CF260" s="190"/>
      <c r="CG260" s="190"/>
      <c r="CH260" s="190"/>
      <c r="CI260" s="190"/>
      <c r="CJ260" s="190"/>
      <c r="CK260" s="190"/>
      <c r="CL260" s="190"/>
      <c r="CM260" s="190"/>
      <c r="CN260" s="190"/>
      <c r="CO260" s="190"/>
      <c r="CP260" s="190"/>
      <c r="CQ260" s="190"/>
      <c r="CR260" s="190"/>
      <c r="CS260" s="190"/>
      <c r="CT260" s="190"/>
      <c r="CU260" s="190"/>
      <c r="CV260" s="190"/>
      <c r="CW260" s="190"/>
      <c r="CX260" s="190"/>
      <c r="CY260" s="190"/>
      <c r="CZ260" s="190"/>
      <c r="DA260" s="190"/>
      <c r="DB260" s="190"/>
      <c r="DC260" s="190"/>
      <c r="DD260" s="190"/>
      <c r="DE260" s="190"/>
      <c r="DF260" s="190"/>
      <c r="DG260" s="190"/>
      <c r="DH260" s="190"/>
      <c r="DI260" s="190"/>
      <c r="DJ260" s="190"/>
      <c r="DK260" s="190"/>
      <c r="DL260" s="190"/>
      <c r="DM260" s="190"/>
    </row>
    <row r="261" spans="1:117" s="151" customFormat="1" ht="12.75" hidden="1" outlineLevel="1">
      <c r="A261" s="149" t="s">
        <v>2187</v>
      </c>
      <c r="B261" s="150"/>
      <c r="C261" s="150" t="s">
        <v>2188</v>
      </c>
      <c r="D261" s="150" t="s">
        <v>2189</v>
      </c>
      <c r="E261" s="177">
        <v>3915.26</v>
      </c>
      <c r="F261" s="177">
        <v>0</v>
      </c>
      <c r="G261" s="177"/>
      <c r="H261" s="178">
        <v>0</v>
      </c>
      <c r="I261" s="178">
        <v>0</v>
      </c>
      <c r="J261" s="178">
        <v>0</v>
      </c>
      <c r="K261" s="178">
        <v>0</v>
      </c>
      <c r="L261" s="178">
        <v>1493745.11</v>
      </c>
      <c r="M261" s="178">
        <v>0</v>
      </c>
      <c r="N261" s="178">
        <v>0</v>
      </c>
      <c r="O261" s="178">
        <v>0</v>
      </c>
      <c r="P261" s="178">
        <v>0</v>
      </c>
      <c r="Q261" s="178">
        <v>0</v>
      </c>
      <c r="R261" s="178">
        <v>0</v>
      </c>
      <c r="S261" s="178">
        <v>0</v>
      </c>
      <c r="T261" s="178">
        <v>0</v>
      </c>
      <c r="U261" s="178">
        <v>0</v>
      </c>
      <c r="V261" s="178">
        <v>0</v>
      </c>
      <c r="W261" s="178">
        <v>0</v>
      </c>
      <c r="X261" s="178">
        <v>0</v>
      </c>
      <c r="Y261" s="178">
        <v>0</v>
      </c>
      <c r="Z261" s="178">
        <v>0</v>
      </c>
      <c r="AA261" s="178">
        <v>0</v>
      </c>
      <c r="AB261" s="178">
        <v>0</v>
      </c>
      <c r="AC261" s="178">
        <v>0</v>
      </c>
      <c r="AD261" s="178">
        <v>0</v>
      </c>
      <c r="AE261" s="178">
        <v>0</v>
      </c>
      <c r="AF261" s="178">
        <v>0</v>
      </c>
      <c r="AG261" s="178">
        <v>0</v>
      </c>
      <c r="AH261" s="178">
        <v>0</v>
      </c>
      <c r="AI261" s="177">
        <v>1493745.11</v>
      </c>
      <c r="AJ261" s="178">
        <v>0</v>
      </c>
      <c r="AK261" s="178">
        <v>0</v>
      </c>
      <c r="AL261" s="178">
        <v>0</v>
      </c>
      <c r="AM261" s="178">
        <v>0</v>
      </c>
      <c r="AN261" s="178">
        <v>0</v>
      </c>
      <c r="AO261" s="178">
        <v>0</v>
      </c>
      <c r="AP261" s="178">
        <v>0</v>
      </c>
      <c r="AQ261" s="178">
        <v>0</v>
      </c>
      <c r="AR261" s="178">
        <v>0</v>
      </c>
      <c r="AS261" s="178">
        <v>0</v>
      </c>
      <c r="AT261" s="178">
        <v>0</v>
      </c>
      <c r="AU261" s="177">
        <v>0</v>
      </c>
      <c r="AV261" s="177">
        <f t="shared" si="10"/>
        <v>1497660.37</v>
      </c>
      <c r="AW261" s="149"/>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c r="BY261" s="190"/>
      <c r="BZ261" s="190"/>
      <c r="CA261" s="190"/>
      <c r="CB261" s="190"/>
      <c r="CC261" s="190"/>
      <c r="CD261" s="190"/>
      <c r="CE261" s="190"/>
      <c r="CF261" s="190"/>
      <c r="CG261" s="190"/>
      <c r="CH261" s="190"/>
      <c r="CI261" s="190"/>
      <c r="CJ261" s="190"/>
      <c r="CK261" s="190"/>
      <c r="CL261" s="190"/>
      <c r="CM261" s="190"/>
      <c r="CN261" s="190"/>
      <c r="CO261" s="190"/>
      <c r="CP261" s="190"/>
      <c r="CQ261" s="190"/>
      <c r="CR261" s="190"/>
      <c r="CS261" s="190"/>
      <c r="CT261" s="190"/>
      <c r="CU261" s="190"/>
      <c r="CV261" s="190"/>
      <c r="CW261" s="190"/>
      <c r="CX261" s="190"/>
      <c r="CY261" s="190"/>
      <c r="CZ261" s="190"/>
      <c r="DA261" s="190"/>
      <c r="DB261" s="190"/>
      <c r="DC261" s="190"/>
      <c r="DD261" s="190"/>
      <c r="DE261" s="190"/>
      <c r="DF261" s="190"/>
      <c r="DG261" s="190"/>
      <c r="DH261" s="190"/>
      <c r="DI261" s="190"/>
      <c r="DJ261" s="190"/>
      <c r="DK261" s="190"/>
      <c r="DL261" s="190"/>
      <c r="DM261" s="190"/>
    </row>
    <row r="262" spans="1:117" s="151" customFormat="1" ht="12.75" hidden="1" outlineLevel="1">
      <c r="A262" s="149" t="s">
        <v>2190</v>
      </c>
      <c r="B262" s="150"/>
      <c r="C262" s="150" t="s">
        <v>2191</v>
      </c>
      <c r="D262" s="150" t="s">
        <v>2192</v>
      </c>
      <c r="E262" s="177">
        <v>0</v>
      </c>
      <c r="F262" s="177">
        <v>0</v>
      </c>
      <c r="G262" s="177"/>
      <c r="H262" s="178">
        <v>0</v>
      </c>
      <c r="I262" s="178">
        <v>0</v>
      </c>
      <c r="J262" s="178">
        <v>0</v>
      </c>
      <c r="K262" s="178">
        <v>0</v>
      </c>
      <c r="L262" s="178">
        <v>0</v>
      </c>
      <c r="M262" s="178">
        <v>0</v>
      </c>
      <c r="N262" s="178">
        <v>0</v>
      </c>
      <c r="O262" s="178">
        <v>0</v>
      </c>
      <c r="P262" s="178">
        <v>0</v>
      </c>
      <c r="Q262" s="178">
        <v>0</v>
      </c>
      <c r="R262" s="178">
        <v>0</v>
      </c>
      <c r="S262" s="178">
        <v>0</v>
      </c>
      <c r="T262" s="178">
        <v>0</v>
      </c>
      <c r="U262" s="178">
        <v>0</v>
      </c>
      <c r="V262" s="178">
        <v>0</v>
      </c>
      <c r="W262" s="178">
        <v>0</v>
      </c>
      <c r="X262" s="178">
        <v>0</v>
      </c>
      <c r="Y262" s="178">
        <v>0</v>
      </c>
      <c r="Z262" s="178">
        <v>0</v>
      </c>
      <c r="AA262" s="178">
        <v>0</v>
      </c>
      <c r="AB262" s="178">
        <v>95</v>
      </c>
      <c r="AC262" s="178">
        <v>0</v>
      </c>
      <c r="AD262" s="178">
        <v>0</v>
      </c>
      <c r="AE262" s="178">
        <v>0</v>
      </c>
      <c r="AF262" s="178">
        <v>0</v>
      </c>
      <c r="AG262" s="178">
        <v>0</v>
      </c>
      <c r="AH262" s="178">
        <v>0</v>
      </c>
      <c r="AI262" s="177">
        <v>95</v>
      </c>
      <c r="AJ262" s="178">
        <v>0</v>
      </c>
      <c r="AK262" s="178">
        <v>0</v>
      </c>
      <c r="AL262" s="178">
        <v>0</v>
      </c>
      <c r="AM262" s="178">
        <v>0</v>
      </c>
      <c r="AN262" s="178">
        <v>0</v>
      </c>
      <c r="AO262" s="178">
        <v>0</v>
      </c>
      <c r="AP262" s="178">
        <v>0</v>
      </c>
      <c r="AQ262" s="178">
        <v>0</v>
      </c>
      <c r="AR262" s="178">
        <v>0</v>
      </c>
      <c r="AS262" s="178">
        <v>0</v>
      </c>
      <c r="AT262" s="178">
        <v>0</v>
      </c>
      <c r="AU262" s="177">
        <v>0</v>
      </c>
      <c r="AV262" s="177">
        <f t="shared" si="10"/>
        <v>95</v>
      </c>
      <c r="AW262" s="149"/>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c r="BY262" s="190"/>
      <c r="BZ262" s="190"/>
      <c r="CA262" s="190"/>
      <c r="CB262" s="190"/>
      <c r="CC262" s="190"/>
      <c r="CD262" s="190"/>
      <c r="CE262" s="190"/>
      <c r="CF262" s="190"/>
      <c r="CG262" s="190"/>
      <c r="CH262" s="190"/>
      <c r="CI262" s="190"/>
      <c r="CJ262" s="190"/>
      <c r="CK262" s="190"/>
      <c r="CL262" s="190"/>
      <c r="CM262" s="190"/>
      <c r="CN262" s="190"/>
      <c r="CO262" s="190"/>
      <c r="CP262" s="190"/>
      <c r="CQ262" s="190"/>
      <c r="CR262" s="190"/>
      <c r="CS262" s="190"/>
      <c r="CT262" s="190"/>
      <c r="CU262" s="190"/>
      <c r="CV262" s="190"/>
      <c r="CW262" s="190"/>
      <c r="CX262" s="190"/>
      <c r="CY262" s="190"/>
      <c r="CZ262" s="190"/>
      <c r="DA262" s="190"/>
      <c r="DB262" s="190"/>
      <c r="DC262" s="190"/>
      <c r="DD262" s="190"/>
      <c r="DE262" s="190"/>
      <c r="DF262" s="190"/>
      <c r="DG262" s="190"/>
      <c r="DH262" s="190"/>
      <c r="DI262" s="190"/>
      <c r="DJ262" s="190"/>
      <c r="DK262" s="190"/>
      <c r="DL262" s="190"/>
      <c r="DM262" s="190"/>
    </row>
    <row r="263" spans="1:117" s="151" customFormat="1" ht="12.75" hidden="1" outlineLevel="1">
      <c r="A263" s="149" t="s">
        <v>2193</v>
      </c>
      <c r="B263" s="150"/>
      <c r="C263" s="150" t="s">
        <v>2194</v>
      </c>
      <c r="D263" s="150" t="s">
        <v>2195</v>
      </c>
      <c r="E263" s="177">
        <v>155118.95</v>
      </c>
      <c r="F263" s="177">
        <v>0</v>
      </c>
      <c r="G263" s="177"/>
      <c r="H263" s="178">
        <v>0</v>
      </c>
      <c r="I263" s="178">
        <v>0</v>
      </c>
      <c r="J263" s="178">
        <v>0</v>
      </c>
      <c r="K263" s="178">
        <v>0</v>
      </c>
      <c r="L263" s="178">
        <v>0</v>
      </c>
      <c r="M263" s="178">
        <v>0</v>
      </c>
      <c r="N263" s="178">
        <v>0</v>
      </c>
      <c r="O263" s="178">
        <v>0</v>
      </c>
      <c r="P263" s="178">
        <v>0</v>
      </c>
      <c r="Q263" s="178">
        <v>0</v>
      </c>
      <c r="R263" s="178">
        <v>0</v>
      </c>
      <c r="S263" s="178">
        <v>0</v>
      </c>
      <c r="T263" s="178">
        <v>0</v>
      </c>
      <c r="U263" s="178">
        <v>0</v>
      </c>
      <c r="V263" s="178">
        <v>0</v>
      </c>
      <c r="W263" s="178">
        <v>0</v>
      </c>
      <c r="X263" s="178">
        <v>0</v>
      </c>
      <c r="Y263" s="178">
        <v>0</v>
      </c>
      <c r="Z263" s="178">
        <v>0</v>
      </c>
      <c r="AA263" s="178">
        <v>0</v>
      </c>
      <c r="AB263" s="178">
        <v>18231.54</v>
      </c>
      <c r="AC263" s="178">
        <v>0</v>
      </c>
      <c r="AD263" s="178">
        <v>0</v>
      </c>
      <c r="AE263" s="178">
        <v>0</v>
      </c>
      <c r="AF263" s="178">
        <v>0</v>
      </c>
      <c r="AG263" s="178">
        <v>0</v>
      </c>
      <c r="AH263" s="178">
        <v>0</v>
      </c>
      <c r="AI263" s="177">
        <v>18231.54</v>
      </c>
      <c r="AJ263" s="178">
        <v>0</v>
      </c>
      <c r="AK263" s="178">
        <v>0</v>
      </c>
      <c r="AL263" s="178">
        <v>0</v>
      </c>
      <c r="AM263" s="178">
        <v>0</v>
      </c>
      <c r="AN263" s="178">
        <v>0</v>
      </c>
      <c r="AO263" s="178">
        <v>0</v>
      </c>
      <c r="AP263" s="178">
        <v>0</v>
      </c>
      <c r="AQ263" s="178">
        <v>0</v>
      </c>
      <c r="AR263" s="178">
        <v>0</v>
      </c>
      <c r="AS263" s="178">
        <v>0</v>
      </c>
      <c r="AT263" s="178">
        <v>0</v>
      </c>
      <c r="AU263" s="177">
        <v>0</v>
      </c>
      <c r="AV263" s="177">
        <f t="shared" si="10"/>
        <v>173350.49000000002</v>
      </c>
      <c r="AW263" s="149"/>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c r="BY263" s="190"/>
      <c r="BZ263" s="190"/>
      <c r="CA263" s="190"/>
      <c r="CB263" s="190"/>
      <c r="CC263" s="190"/>
      <c r="CD263" s="190"/>
      <c r="CE263" s="190"/>
      <c r="CF263" s="190"/>
      <c r="CG263" s="190"/>
      <c r="CH263" s="190"/>
      <c r="CI263" s="190"/>
      <c r="CJ263" s="190"/>
      <c r="CK263" s="190"/>
      <c r="CL263" s="190"/>
      <c r="CM263" s="190"/>
      <c r="CN263" s="190"/>
      <c r="CO263" s="190"/>
      <c r="CP263" s="190"/>
      <c r="CQ263" s="190"/>
      <c r="CR263" s="190"/>
      <c r="CS263" s="190"/>
      <c r="CT263" s="190"/>
      <c r="CU263" s="190"/>
      <c r="CV263" s="190"/>
      <c r="CW263" s="190"/>
      <c r="CX263" s="190"/>
      <c r="CY263" s="190"/>
      <c r="CZ263" s="190"/>
      <c r="DA263" s="190"/>
      <c r="DB263" s="190"/>
      <c r="DC263" s="190"/>
      <c r="DD263" s="190"/>
      <c r="DE263" s="190"/>
      <c r="DF263" s="190"/>
      <c r="DG263" s="190"/>
      <c r="DH263" s="190"/>
      <c r="DI263" s="190"/>
      <c r="DJ263" s="190"/>
      <c r="DK263" s="190"/>
      <c r="DL263" s="190"/>
      <c r="DM263" s="190"/>
    </row>
    <row r="264" spans="1:117" s="151" customFormat="1" ht="12.75" hidden="1" outlineLevel="1">
      <c r="A264" s="149" t="s">
        <v>2202</v>
      </c>
      <c r="B264" s="150"/>
      <c r="C264" s="150" t="s">
        <v>2203</v>
      </c>
      <c r="D264" s="150" t="s">
        <v>2204</v>
      </c>
      <c r="E264" s="177">
        <v>0</v>
      </c>
      <c r="F264" s="177">
        <v>0</v>
      </c>
      <c r="G264" s="177"/>
      <c r="H264" s="178">
        <v>0</v>
      </c>
      <c r="I264" s="178">
        <v>0</v>
      </c>
      <c r="J264" s="178">
        <v>0</v>
      </c>
      <c r="K264" s="178">
        <v>0</v>
      </c>
      <c r="L264" s="178">
        <v>0</v>
      </c>
      <c r="M264" s="178">
        <v>0</v>
      </c>
      <c r="N264" s="178">
        <v>0</v>
      </c>
      <c r="O264" s="178">
        <v>0</v>
      </c>
      <c r="P264" s="178">
        <v>15880</v>
      </c>
      <c r="Q264" s="178">
        <v>0</v>
      </c>
      <c r="R264" s="178">
        <v>0</v>
      </c>
      <c r="S264" s="178">
        <v>0</v>
      </c>
      <c r="T264" s="178">
        <v>0</v>
      </c>
      <c r="U264" s="178">
        <v>0</v>
      </c>
      <c r="V264" s="178">
        <v>0</v>
      </c>
      <c r="W264" s="178">
        <v>0</v>
      </c>
      <c r="X264" s="178">
        <v>0</v>
      </c>
      <c r="Y264" s="178">
        <v>0</v>
      </c>
      <c r="Z264" s="178">
        <v>0</v>
      </c>
      <c r="AA264" s="178">
        <v>321.5</v>
      </c>
      <c r="AB264" s="178">
        <v>731.64</v>
      </c>
      <c r="AC264" s="178">
        <v>0</v>
      </c>
      <c r="AD264" s="178">
        <v>0</v>
      </c>
      <c r="AE264" s="178">
        <v>0</v>
      </c>
      <c r="AF264" s="178">
        <v>0</v>
      </c>
      <c r="AG264" s="178">
        <v>0</v>
      </c>
      <c r="AH264" s="178">
        <v>0</v>
      </c>
      <c r="AI264" s="177">
        <v>16933.14</v>
      </c>
      <c r="AJ264" s="178">
        <v>0</v>
      </c>
      <c r="AK264" s="178">
        <v>0</v>
      </c>
      <c r="AL264" s="178">
        <v>0</v>
      </c>
      <c r="AM264" s="178">
        <v>0</v>
      </c>
      <c r="AN264" s="178">
        <v>0</v>
      </c>
      <c r="AO264" s="178">
        <v>0</v>
      </c>
      <c r="AP264" s="178">
        <v>0</v>
      </c>
      <c r="AQ264" s="178">
        <v>0</v>
      </c>
      <c r="AR264" s="178">
        <v>0</v>
      </c>
      <c r="AS264" s="178">
        <v>0</v>
      </c>
      <c r="AT264" s="178">
        <v>0</v>
      </c>
      <c r="AU264" s="177">
        <v>0</v>
      </c>
      <c r="AV264" s="177">
        <f t="shared" si="10"/>
        <v>16933.14</v>
      </c>
      <c r="AW264" s="149"/>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c r="BY264" s="190"/>
      <c r="BZ264" s="190"/>
      <c r="CA264" s="190"/>
      <c r="CB264" s="190"/>
      <c r="CC264" s="190"/>
      <c r="CD264" s="190"/>
      <c r="CE264" s="190"/>
      <c r="CF264" s="190"/>
      <c r="CG264" s="190"/>
      <c r="CH264" s="190"/>
      <c r="CI264" s="190"/>
      <c r="CJ264" s="190"/>
      <c r="CK264" s="190"/>
      <c r="CL264" s="190"/>
      <c r="CM264" s="190"/>
      <c r="CN264" s="190"/>
      <c r="CO264" s="190"/>
      <c r="CP264" s="190"/>
      <c r="CQ264" s="190"/>
      <c r="CR264" s="190"/>
      <c r="CS264" s="190"/>
      <c r="CT264" s="190"/>
      <c r="CU264" s="190"/>
      <c r="CV264" s="190"/>
      <c r="CW264" s="190"/>
      <c r="CX264" s="190"/>
      <c r="CY264" s="190"/>
      <c r="CZ264" s="190"/>
      <c r="DA264" s="190"/>
      <c r="DB264" s="190"/>
      <c r="DC264" s="190"/>
      <c r="DD264" s="190"/>
      <c r="DE264" s="190"/>
      <c r="DF264" s="190"/>
      <c r="DG264" s="190"/>
      <c r="DH264" s="190"/>
      <c r="DI264" s="190"/>
      <c r="DJ264" s="190"/>
      <c r="DK264" s="190"/>
      <c r="DL264" s="190"/>
      <c r="DM264" s="190"/>
    </row>
    <row r="265" spans="1:117" s="151" customFormat="1" ht="12.75" hidden="1" outlineLevel="1">
      <c r="A265" s="149" t="s">
        <v>2205</v>
      </c>
      <c r="B265" s="150"/>
      <c r="C265" s="150" t="s">
        <v>2206</v>
      </c>
      <c r="D265" s="150" t="s">
        <v>2207</v>
      </c>
      <c r="E265" s="177">
        <v>21817.3</v>
      </c>
      <c r="F265" s="177">
        <v>0</v>
      </c>
      <c r="G265" s="177"/>
      <c r="H265" s="178">
        <v>163205.48</v>
      </c>
      <c r="I265" s="178">
        <v>0</v>
      </c>
      <c r="J265" s="178">
        <v>0</v>
      </c>
      <c r="K265" s="178">
        <v>0</v>
      </c>
      <c r="L265" s="178">
        <v>0</v>
      </c>
      <c r="M265" s="178">
        <v>144573.66</v>
      </c>
      <c r="N265" s="178">
        <v>18.06</v>
      </c>
      <c r="O265" s="178">
        <v>0</v>
      </c>
      <c r="P265" s="178">
        <v>0</v>
      </c>
      <c r="Q265" s="178">
        <v>0</v>
      </c>
      <c r="R265" s="178">
        <v>0</v>
      </c>
      <c r="S265" s="178">
        <v>0</v>
      </c>
      <c r="T265" s="178">
        <v>260.3</v>
      </c>
      <c r="U265" s="178">
        <v>0</v>
      </c>
      <c r="V265" s="178">
        <v>0</v>
      </c>
      <c r="W265" s="178">
        <v>0</v>
      </c>
      <c r="X265" s="178">
        <v>0</v>
      </c>
      <c r="Y265" s="178">
        <v>0</v>
      </c>
      <c r="Z265" s="178">
        <v>0</v>
      </c>
      <c r="AA265" s="178">
        <v>20270.92</v>
      </c>
      <c r="AB265" s="178">
        <v>1397.76</v>
      </c>
      <c r="AC265" s="178">
        <v>0</v>
      </c>
      <c r="AD265" s="178">
        <v>0</v>
      </c>
      <c r="AE265" s="178">
        <v>0</v>
      </c>
      <c r="AF265" s="178">
        <v>0</v>
      </c>
      <c r="AG265" s="178">
        <v>52420.34</v>
      </c>
      <c r="AH265" s="178">
        <v>0</v>
      </c>
      <c r="AI265" s="177">
        <v>382146.52</v>
      </c>
      <c r="AJ265" s="178">
        <v>0</v>
      </c>
      <c r="AK265" s="178">
        <v>0</v>
      </c>
      <c r="AL265" s="178">
        <v>0</v>
      </c>
      <c r="AM265" s="178">
        <v>0</v>
      </c>
      <c r="AN265" s="178">
        <v>0</v>
      </c>
      <c r="AO265" s="178">
        <v>0</v>
      </c>
      <c r="AP265" s="178">
        <v>0</v>
      </c>
      <c r="AQ265" s="178">
        <v>0</v>
      </c>
      <c r="AR265" s="178">
        <v>0</v>
      </c>
      <c r="AS265" s="178">
        <v>0</v>
      </c>
      <c r="AT265" s="178">
        <v>0</v>
      </c>
      <c r="AU265" s="177">
        <v>0</v>
      </c>
      <c r="AV265" s="177">
        <f t="shared" si="10"/>
        <v>403963.82</v>
      </c>
      <c r="AW265" s="149"/>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c r="BY265" s="190"/>
      <c r="BZ265" s="190"/>
      <c r="CA265" s="190"/>
      <c r="CB265" s="190"/>
      <c r="CC265" s="190"/>
      <c r="CD265" s="190"/>
      <c r="CE265" s="190"/>
      <c r="CF265" s="190"/>
      <c r="CG265" s="190"/>
      <c r="CH265" s="190"/>
      <c r="CI265" s="190"/>
      <c r="CJ265" s="190"/>
      <c r="CK265" s="190"/>
      <c r="CL265" s="190"/>
      <c r="CM265" s="190"/>
      <c r="CN265" s="190"/>
      <c r="CO265" s="190"/>
      <c r="CP265" s="190"/>
      <c r="CQ265" s="190"/>
      <c r="CR265" s="190"/>
      <c r="CS265" s="190"/>
      <c r="CT265" s="190"/>
      <c r="CU265" s="190"/>
      <c r="CV265" s="190"/>
      <c r="CW265" s="190"/>
      <c r="CX265" s="190"/>
      <c r="CY265" s="190"/>
      <c r="CZ265" s="190"/>
      <c r="DA265" s="190"/>
      <c r="DB265" s="190"/>
      <c r="DC265" s="190"/>
      <c r="DD265" s="190"/>
      <c r="DE265" s="190"/>
      <c r="DF265" s="190"/>
      <c r="DG265" s="190"/>
      <c r="DH265" s="190"/>
      <c r="DI265" s="190"/>
      <c r="DJ265" s="190"/>
      <c r="DK265" s="190"/>
      <c r="DL265" s="190"/>
      <c r="DM265" s="190"/>
    </row>
    <row r="266" spans="1:117" s="151" customFormat="1" ht="12.75" hidden="1" outlineLevel="1">
      <c r="A266" s="149" t="s">
        <v>2208</v>
      </c>
      <c r="B266" s="150"/>
      <c r="C266" s="150" t="s">
        <v>2209</v>
      </c>
      <c r="D266" s="150" t="s">
        <v>2210</v>
      </c>
      <c r="E266" s="177">
        <v>11017.69</v>
      </c>
      <c r="F266" s="177">
        <v>400</v>
      </c>
      <c r="G266" s="177"/>
      <c r="H266" s="178">
        <v>0</v>
      </c>
      <c r="I266" s="178">
        <v>0</v>
      </c>
      <c r="J266" s="178">
        <v>0</v>
      </c>
      <c r="K266" s="178">
        <v>0</v>
      </c>
      <c r="L266" s="178">
        <v>0</v>
      </c>
      <c r="M266" s="178">
        <v>0</v>
      </c>
      <c r="N266" s="178">
        <v>0</v>
      </c>
      <c r="O266" s="178">
        <v>0</v>
      </c>
      <c r="P266" s="178">
        <v>0</v>
      </c>
      <c r="Q266" s="178">
        <v>0</v>
      </c>
      <c r="R266" s="178">
        <v>0</v>
      </c>
      <c r="S266" s="178">
        <v>0</v>
      </c>
      <c r="T266" s="178">
        <v>0</v>
      </c>
      <c r="U266" s="178">
        <v>0</v>
      </c>
      <c r="V266" s="178">
        <v>0</v>
      </c>
      <c r="W266" s="178">
        <v>0</v>
      </c>
      <c r="X266" s="178">
        <v>0</v>
      </c>
      <c r="Y266" s="178">
        <v>0</v>
      </c>
      <c r="Z266" s="178">
        <v>0</v>
      </c>
      <c r="AA266" s="178">
        <v>0</v>
      </c>
      <c r="AB266" s="178">
        <v>0</v>
      </c>
      <c r="AC266" s="178">
        <v>0</v>
      </c>
      <c r="AD266" s="178">
        <v>0</v>
      </c>
      <c r="AE266" s="178">
        <v>0</v>
      </c>
      <c r="AF266" s="178">
        <v>0</v>
      </c>
      <c r="AG266" s="178">
        <v>0</v>
      </c>
      <c r="AH266" s="178">
        <v>0</v>
      </c>
      <c r="AI266" s="177">
        <v>0</v>
      </c>
      <c r="AJ266" s="178">
        <v>0</v>
      </c>
      <c r="AK266" s="178">
        <v>0</v>
      </c>
      <c r="AL266" s="178">
        <v>0</v>
      </c>
      <c r="AM266" s="178">
        <v>0</v>
      </c>
      <c r="AN266" s="178">
        <v>0</v>
      </c>
      <c r="AO266" s="178">
        <v>0</v>
      </c>
      <c r="AP266" s="178">
        <v>0</v>
      </c>
      <c r="AQ266" s="178">
        <v>0</v>
      </c>
      <c r="AR266" s="178">
        <v>0</v>
      </c>
      <c r="AS266" s="178">
        <v>0</v>
      </c>
      <c r="AT266" s="178">
        <v>0</v>
      </c>
      <c r="AU266" s="177">
        <v>0</v>
      </c>
      <c r="AV266" s="177">
        <f t="shared" si="10"/>
        <v>11417.69</v>
      </c>
      <c r="AW266" s="149"/>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row>
    <row r="267" spans="1:117" s="151" customFormat="1" ht="12.75" hidden="1" outlineLevel="1">
      <c r="A267" s="149" t="s">
        <v>2214</v>
      </c>
      <c r="B267" s="150"/>
      <c r="C267" s="150" t="s">
        <v>2215</v>
      </c>
      <c r="D267" s="150" t="s">
        <v>2216</v>
      </c>
      <c r="E267" s="177">
        <v>0</v>
      </c>
      <c r="F267" s="177">
        <v>0</v>
      </c>
      <c r="G267" s="177"/>
      <c r="H267" s="178">
        <v>0</v>
      </c>
      <c r="I267" s="178">
        <v>0</v>
      </c>
      <c r="J267" s="178">
        <v>0</v>
      </c>
      <c r="K267" s="178">
        <v>0</v>
      </c>
      <c r="L267" s="178">
        <v>0</v>
      </c>
      <c r="M267" s="178">
        <v>0</v>
      </c>
      <c r="N267" s="178">
        <v>0</v>
      </c>
      <c r="O267" s="178">
        <v>0</v>
      </c>
      <c r="P267" s="178">
        <v>0</v>
      </c>
      <c r="Q267" s="178">
        <v>0</v>
      </c>
      <c r="R267" s="178">
        <v>0</v>
      </c>
      <c r="S267" s="178">
        <v>0</v>
      </c>
      <c r="T267" s="178">
        <v>0</v>
      </c>
      <c r="U267" s="178">
        <v>0</v>
      </c>
      <c r="V267" s="178">
        <v>0</v>
      </c>
      <c r="W267" s="178">
        <v>0</v>
      </c>
      <c r="X267" s="178">
        <v>0</v>
      </c>
      <c r="Y267" s="178">
        <v>0</v>
      </c>
      <c r="Z267" s="178">
        <v>0</v>
      </c>
      <c r="AA267" s="178">
        <v>0</v>
      </c>
      <c r="AB267" s="178">
        <v>127.27</v>
      </c>
      <c r="AC267" s="178">
        <v>0</v>
      </c>
      <c r="AD267" s="178">
        <v>0</v>
      </c>
      <c r="AE267" s="178">
        <v>0</v>
      </c>
      <c r="AF267" s="178">
        <v>0</v>
      </c>
      <c r="AG267" s="178">
        <v>0</v>
      </c>
      <c r="AH267" s="178">
        <v>0</v>
      </c>
      <c r="AI267" s="177">
        <v>127.27</v>
      </c>
      <c r="AJ267" s="178">
        <v>0</v>
      </c>
      <c r="AK267" s="178">
        <v>0</v>
      </c>
      <c r="AL267" s="178">
        <v>0</v>
      </c>
      <c r="AM267" s="178">
        <v>0</v>
      </c>
      <c r="AN267" s="178">
        <v>0</v>
      </c>
      <c r="AO267" s="178">
        <v>0</v>
      </c>
      <c r="AP267" s="178">
        <v>0</v>
      </c>
      <c r="AQ267" s="178">
        <v>0</v>
      </c>
      <c r="AR267" s="178">
        <v>0</v>
      </c>
      <c r="AS267" s="178">
        <v>0</v>
      </c>
      <c r="AT267" s="178">
        <v>0</v>
      </c>
      <c r="AU267" s="177">
        <v>0</v>
      </c>
      <c r="AV267" s="177">
        <f t="shared" si="10"/>
        <v>127.27</v>
      </c>
      <c r="AW267" s="149"/>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c r="BY267" s="190"/>
      <c r="BZ267" s="190"/>
      <c r="CA267" s="190"/>
      <c r="CB267" s="190"/>
      <c r="CC267" s="190"/>
      <c r="CD267" s="190"/>
      <c r="CE267" s="190"/>
      <c r="CF267" s="190"/>
      <c r="CG267" s="190"/>
      <c r="CH267" s="190"/>
      <c r="CI267" s="190"/>
      <c r="CJ267" s="190"/>
      <c r="CK267" s="190"/>
      <c r="CL267" s="190"/>
      <c r="CM267" s="190"/>
      <c r="CN267" s="190"/>
      <c r="CO267" s="190"/>
      <c r="CP267" s="190"/>
      <c r="CQ267" s="190"/>
      <c r="CR267" s="190"/>
      <c r="CS267" s="190"/>
      <c r="CT267" s="190"/>
      <c r="CU267" s="190"/>
      <c r="CV267" s="190"/>
      <c r="CW267" s="190"/>
      <c r="CX267" s="190"/>
      <c r="CY267" s="190"/>
      <c r="CZ267" s="190"/>
      <c r="DA267" s="190"/>
      <c r="DB267" s="190"/>
      <c r="DC267" s="190"/>
      <c r="DD267" s="190"/>
      <c r="DE267" s="190"/>
      <c r="DF267" s="190"/>
      <c r="DG267" s="190"/>
      <c r="DH267" s="190"/>
      <c r="DI267" s="190"/>
      <c r="DJ267" s="190"/>
      <c r="DK267" s="190"/>
      <c r="DL267" s="190"/>
      <c r="DM267" s="190"/>
    </row>
    <row r="268" spans="1:117" s="151" customFormat="1" ht="12.75" hidden="1" outlineLevel="1">
      <c r="A268" s="149" t="s">
        <v>2223</v>
      </c>
      <c r="B268" s="150"/>
      <c r="C268" s="150" t="s">
        <v>2224</v>
      </c>
      <c r="D268" s="150" t="s">
        <v>2225</v>
      </c>
      <c r="E268" s="177">
        <v>0</v>
      </c>
      <c r="F268" s="177">
        <v>0</v>
      </c>
      <c r="G268" s="177"/>
      <c r="H268" s="178">
        <v>0</v>
      </c>
      <c r="I268" s="178">
        <v>0</v>
      </c>
      <c r="J268" s="178">
        <v>0</v>
      </c>
      <c r="K268" s="178">
        <v>0</v>
      </c>
      <c r="L268" s="178">
        <v>0</v>
      </c>
      <c r="M268" s="178">
        <v>0</v>
      </c>
      <c r="N268" s="178">
        <v>0</v>
      </c>
      <c r="O268" s="178">
        <v>0</v>
      </c>
      <c r="P268" s="178">
        <v>0</v>
      </c>
      <c r="Q268" s="178">
        <v>0</v>
      </c>
      <c r="R268" s="178">
        <v>0</v>
      </c>
      <c r="S268" s="178">
        <v>0</v>
      </c>
      <c r="T268" s="178">
        <v>0</v>
      </c>
      <c r="U268" s="178">
        <v>0</v>
      </c>
      <c r="V268" s="178">
        <v>0</v>
      </c>
      <c r="W268" s="178">
        <v>0</v>
      </c>
      <c r="X268" s="178">
        <v>0</v>
      </c>
      <c r="Y268" s="178">
        <v>0</v>
      </c>
      <c r="Z268" s="178">
        <v>0</v>
      </c>
      <c r="AA268" s="178">
        <v>0</v>
      </c>
      <c r="AB268" s="178">
        <v>450</v>
      </c>
      <c r="AC268" s="178">
        <v>0</v>
      </c>
      <c r="AD268" s="178">
        <v>0</v>
      </c>
      <c r="AE268" s="178">
        <v>0</v>
      </c>
      <c r="AF268" s="178">
        <v>0</v>
      </c>
      <c r="AG268" s="178">
        <v>0</v>
      </c>
      <c r="AH268" s="178">
        <v>0</v>
      </c>
      <c r="AI268" s="177">
        <v>450</v>
      </c>
      <c r="AJ268" s="178">
        <v>0</v>
      </c>
      <c r="AK268" s="178">
        <v>0</v>
      </c>
      <c r="AL268" s="178">
        <v>0</v>
      </c>
      <c r="AM268" s="178">
        <v>0</v>
      </c>
      <c r="AN268" s="178">
        <v>0</v>
      </c>
      <c r="AO268" s="178">
        <v>0</v>
      </c>
      <c r="AP268" s="178">
        <v>0</v>
      </c>
      <c r="AQ268" s="178">
        <v>0</v>
      </c>
      <c r="AR268" s="178">
        <v>0</v>
      </c>
      <c r="AS268" s="178">
        <v>0</v>
      </c>
      <c r="AT268" s="178">
        <v>0</v>
      </c>
      <c r="AU268" s="177">
        <v>0</v>
      </c>
      <c r="AV268" s="177">
        <f t="shared" si="10"/>
        <v>450</v>
      </c>
      <c r="AW268" s="149"/>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row>
    <row r="269" spans="1:117" s="151" customFormat="1" ht="12.75" hidden="1" outlineLevel="1">
      <c r="A269" s="149" t="s">
        <v>2232</v>
      </c>
      <c r="B269" s="150"/>
      <c r="C269" s="150" t="s">
        <v>2233</v>
      </c>
      <c r="D269" s="150" t="s">
        <v>2234</v>
      </c>
      <c r="E269" s="177">
        <v>1281401.91</v>
      </c>
      <c r="F269" s="177">
        <v>524.93</v>
      </c>
      <c r="G269" s="177"/>
      <c r="H269" s="178">
        <v>0</v>
      </c>
      <c r="I269" s="178">
        <v>0</v>
      </c>
      <c r="J269" s="178">
        <v>0</v>
      </c>
      <c r="K269" s="178">
        <v>0</v>
      </c>
      <c r="L269" s="178">
        <v>0</v>
      </c>
      <c r="M269" s="178">
        <v>2.12</v>
      </c>
      <c r="N269" s="178">
        <v>342.85</v>
      </c>
      <c r="O269" s="178">
        <v>-50561.66</v>
      </c>
      <c r="P269" s="178">
        <v>-933865.13</v>
      </c>
      <c r="Q269" s="178">
        <v>0</v>
      </c>
      <c r="R269" s="178">
        <v>0</v>
      </c>
      <c r="S269" s="178">
        <v>130.8</v>
      </c>
      <c r="T269" s="178">
        <v>20463.62</v>
      </c>
      <c r="U269" s="178">
        <v>0</v>
      </c>
      <c r="V269" s="178">
        <v>0</v>
      </c>
      <c r="W269" s="178">
        <v>0</v>
      </c>
      <c r="X269" s="178">
        <v>0</v>
      </c>
      <c r="Y269" s="178">
        <v>68.75</v>
      </c>
      <c r="Z269" s="178">
        <v>0</v>
      </c>
      <c r="AA269" s="178">
        <v>0</v>
      </c>
      <c r="AB269" s="178">
        <v>0</v>
      </c>
      <c r="AC269" s="178">
        <v>0</v>
      </c>
      <c r="AD269" s="178">
        <v>0</v>
      </c>
      <c r="AE269" s="178">
        <v>442602.74</v>
      </c>
      <c r="AF269" s="178">
        <v>0</v>
      </c>
      <c r="AG269" s="178">
        <v>5323.54</v>
      </c>
      <c r="AH269" s="178">
        <v>0</v>
      </c>
      <c r="AI269" s="177">
        <v>-515492.37</v>
      </c>
      <c r="AJ269" s="178">
        <v>0</v>
      </c>
      <c r="AK269" s="178">
        <v>0</v>
      </c>
      <c r="AL269" s="178">
        <v>0</v>
      </c>
      <c r="AM269" s="178">
        <v>0</v>
      </c>
      <c r="AN269" s="178">
        <v>0</v>
      </c>
      <c r="AO269" s="178">
        <v>0</v>
      </c>
      <c r="AP269" s="178">
        <v>0</v>
      </c>
      <c r="AQ269" s="178">
        <v>0</v>
      </c>
      <c r="AR269" s="178">
        <v>0</v>
      </c>
      <c r="AS269" s="178">
        <v>0</v>
      </c>
      <c r="AT269" s="178">
        <v>0</v>
      </c>
      <c r="AU269" s="177">
        <v>0</v>
      </c>
      <c r="AV269" s="177">
        <f t="shared" si="10"/>
        <v>766434.4699999999</v>
      </c>
      <c r="AW269" s="149"/>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c r="CA269" s="190"/>
      <c r="CB269" s="190"/>
      <c r="CC269" s="190"/>
      <c r="CD269" s="190"/>
      <c r="CE269" s="190"/>
      <c r="CF269" s="190"/>
      <c r="CG269" s="190"/>
      <c r="CH269" s="190"/>
      <c r="CI269" s="190"/>
      <c r="CJ269" s="190"/>
      <c r="CK269" s="190"/>
      <c r="CL269" s="190"/>
      <c r="CM269" s="190"/>
      <c r="CN269" s="190"/>
      <c r="CO269" s="190"/>
      <c r="CP269" s="190"/>
      <c r="CQ269" s="190"/>
      <c r="CR269" s="190"/>
      <c r="CS269" s="190"/>
      <c r="CT269" s="190"/>
      <c r="CU269" s="190"/>
      <c r="CV269" s="190"/>
      <c r="CW269" s="190"/>
      <c r="CX269" s="190"/>
      <c r="CY269" s="190"/>
      <c r="CZ269" s="190"/>
      <c r="DA269" s="190"/>
      <c r="DB269" s="190"/>
      <c r="DC269" s="190"/>
      <c r="DD269" s="190"/>
      <c r="DE269" s="190"/>
      <c r="DF269" s="190"/>
      <c r="DG269" s="190"/>
      <c r="DH269" s="190"/>
      <c r="DI269" s="190"/>
      <c r="DJ269" s="190"/>
      <c r="DK269" s="190"/>
      <c r="DL269" s="190"/>
      <c r="DM269" s="190"/>
    </row>
    <row r="270" spans="1:117" s="151" customFormat="1" ht="12.75" hidden="1" outlineLevel="1">
      <c r="A270" s="149" t="s">
        <v>2235</v>
      </c>
      <c r="B270" s="150"/>
      <c r="C270" s="150" t="s">
        <v>2236</v>
      </c>
      <c r="D270" s="150" t="s">
        <v>2237</v>
      </c>
      <c r="E270" s="177">
        <v>5091806.26</v>
      </c>
      <c r="F270" s="177">
        <v>709520.35</v>
      </c>
      <c r="G270" s="177"/>
      <c r="H270" s="178">
        <v>68.8</v>
      </c>
      <c r="I270" s="178">
        <v>18590.75</v>
      </c>
      <c r="J270" s="178">
        <v>0</v>
      </c>
      <c r="K270" s="178">
        <v>0</v>
      </c>
      <c r="L270" s="178">
        <v>0</v>
      </c>
      <c r="M270" s="178">
        <v>8535.46</v>
      </c>
      <c r="N270" s="178">
        <v>5531.66</v>
      </c>
      <c r="O270" s="178">
        <v>0</v>
      </c>
      <c r="P270" s="178">
        <v>10662.23</v>
      </c>
      <c r="Q270" s="178">
        <v>19.35</v>
      </c>
      <c r="R270" s="178">
        <v>0</v>
      </c>
      <c r="S270" s="178">
        <v>0</v>
      </c>
      <c r="T270" s="178">
        <v>0</v>
      </c>
      <c r="U270" s="178">
        <v>0</v>
      </c>
      <c r="V270" s="178">
        <v>0</v>
      </c>
      <c r="W270" s="178">
        <v>0</v>
      </c>
      <c r="X270" s="178">
        <v>1246.97</v>
      </c>
      <c r="Y270" s="178">
        <v>0</v>
      </c>
      <c r="Z270" s="178">
        <v>0</v>
      </c>
      <c r="AA270" s="178">
        <v>8558.41</v>
      </c>
      <c r="AB270" s="178">
        <v>0</v>
      </c>
      <c r="AC270" s="178">
        <v>0</v>
      </c>
      <c r="AD270" s="178">
        <v>493.26</v>
      </c>
      <c r="AE270" s="178">
        <v>3596.79</v>
      </c>
      <c r="AF270" s="178">
        <v>0</v>
      </c>
      <c r="AG270" s="178">
        <v>21927.64</v>
      </c>
      <c r="AH270" s="178">
        <v>7753.51</v>
      </c>
      <c r="AI270" s="177">
        <v>86984.83</v>
      </c>
      <c r="AJ270" s="178">
        <v>0</v>
      </c>
      <c r="AK270" s="178">
        <v>0</v>
      </c>
      <c r="AL270" s="178">
        <v>0</v>
      </c>
      <c r="AM270" s="178">
        <v>0</v>
      </c>
      <c r="AN270" s="178">
        <v>0</v>
      </c>
      <c r="AO270" s="178">
        <v>0</v>
      </c>
      <c r="AP270" s="178">
        <v>0</v>
      </c>
      <c r="AQ270" s="178">
        <v>0</v>
      </c>
      <c r="AR270" s="178">
        <v>0</v>
      </c>
      <c r="AS270" s="178">
        <v>0</v>
      </c>
      <c r="AT270" s="178">
        <v>0</v>
      </c>
      <c r="AU270" s="177">
        <v>0</v>
      </c>
      <c r="AV270" s="177">
        <f t="shared" si="10"/>
        <v>5888311.4399999995</v>
      </c>
      <c r="AW270" s="149"/>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c r="BY270" s="190"/>
      <c r="BZ270" s="190"/>
      <c r="CA270" s="190"/>
      <c r="CB270" s="190"/>
      <c r="CC270" s="190"/>
      <c r="CD270" s="190"/>
      <c r="CE270" s="190"/>
      <c r="CF270" s="190"/>
      <c r="CG270" s="190"/>
      <c r="CH270" s="190"/>
      <c r="CI270" s="190"/>
      <c r="CJ270" s="190"/>
      <c r="CK270" s="190"/>
      <c r="CL270" s="190"/>
      <c r="CM270" s="190"/>
      <c r="CN270" s="190"/>
      <c r="CO270" s="190"/>
      <c r="CP270" s="190"/>
      <c r="CQ270" s="190"/>
      <c r="CR270" s="190"/>
      <c r="CS270" s="190"/>
      <c r="CT270" s="190"/>
      <c r="CU270" s="190"/>
      <c r="CV270" s="190"/>
      <c r="CW270" s="190"/>
      <c r="CX270" s="190"/>
      <c r="CY270" s="190"/>
      <c r="CZ270" s="190"/>
      <c r="DA270" s="190"/>
      <c r="DB270" s="190"/>
      <c r="DC270" s="190"/>
      <c r="DD270" s="190"/>
      <c r="DE270" s="190"/>
      <c r="DF270" s="190"/>
      <c r="DG270" s="190"/>
      <c r="DH270" s="190"/>
      <c r="DI270" s="190"/>
      <c r="DJ270" s="190"/>
      <c r="DK270" s="190"/>
      <c r="DL270" s="190"/>
      <c r="DM270" s="190"/>
    </row>
    <row r="271" spans="1:117" s="151" customFormat="1" ht="12.75" hidden="1" outlineLevel="1">
      <c r="A271" s="149" t="s">
        <v>2238</v>
      </c>
      <c r="B271" s="150"/>
      <c r="C271" s="150" t="s">
        <v>2239</v>
      </c>
      <c r="D271" s="150" t="s">
        <v>2240</v>
      </c>
      <c r="E271" s="177">
        <v>1277970.33</v>
      </c>
      <c r="F271" s="177">
        <v>38445.29</v>
      </c>
      <c r="G271" s="177"/>
      <c r="H271" s="178">
        <v>1142.96</v>
      </c>
      <c r="I271" s="178">
        <v>0</v>
      </c>
      <c r="J271" s="178">
        <v>162.56</v>
      </c>
      <c r="K271" s="178">
        <v>0</v>
      </c>
      <c r="L271" s="178">
        <v>2239.99</v>
      </c>
      <c r="M271" s="178">
        <v>5308.12</v>
      </c>
      <c r="N271" s="178">
        <v>30.6</v>
      </c>
      <c r="O271" s="178">
        <v>0</v>
      </c>
      <c r="P271" s="178">
        <v>0</v>
      </c>
      <c r="Q271" s="178">
        <v>0</v>
      </c>
      <c r="R271" s="178">
        <v>0</v>
      </c>
      <c r="S271" s="178">
        <v>0</v>
      </c>
      <c r="T271" s="178">
        <v>0</v>
      </c>
      <c r="U271" s="178">
        <v>0</v>
      </c>
      <c r="V271" s="178">
        <v>0</v>
      </c>
      <c r="W271" s="178">
        <v>0</v>
      </c>
      <c r="X271" s="178">
        <v>0</v>
      </c>
      <c r="Y271" s="178">
        <v>0</v>
      </c>
      <c r="Z271" s="178">
        <v>0</v>
      </c>
      <c r="AA271" s="178">
        <v>0</v>
      </c>
      <c r="AB271" s="178">
        <v>0</v>
      </c>
      <c r="AC271" s="178">
        <v>0</v>
      </c>
      <c r="AD271" s="178">
        <v>0</v>
      </c>
      <c r="AE271" s="178">
        <v>0</v>
      </c>
      <c r="AF271" s="178">
        <v>0</v>
      </c>
      <c r="AG271" s="178">
        <v>9117.56</v>
      </c>
      <c r="AH271" s="178">
        <v>0</v>
      </c>
      <c r="AI271" s="177">
        <v>18001.79</v>
      </c>
      <c r="AJ271" s="178">
        <v>0</v>
      </c>
      <c r="AK271" s="178">
        <v>0</v>
      </c>
      <c r="AL271" s="178">
        <v>0</v>
      </c>
      <c r="AM271" s="178">
        <v>0</v>
      </c>
      <c r="AN271" s="178">
        <v>0</v>
      </c>
      <c r="AO271" s="178">
        <v>0</v>
      </c>
      <c r="AP271" s="178">
        <v>540.14</v>
      </c>
      <c r="AQ271" s="178">
        <v>0</v>
      </c>
      <c r="AR271" s="178">
        <v>0</v>
      </c>
      <c r="AS271" s="178">
        <v>0</v>
      </c>
      <c r="AT271" s="178">
        <v>0</v>
      </c>
      <c r="AU271" s="177">
        <v>540.14</v>
      </c>
      <c r="AV271" s="177">
        <f t="shared" si="10"/>
        <v>1334957.55</v>
      </c>
      <c r="AW271" s="149"/>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c r="BY271" s="190"/>
      <c r="BZ271" s="190"/>
      <c r="CA271" s="190"/>
      <c r="CB271" s="190"/>
      <c r="CC271" s="190"/>
      <c r="CD271" s="190"/>
      <c r="CE271" s="190"/>
      <c r="CF271" s="190"/>
      <c r="CG271" s="190"/>
      <c r="CH271" s="190"/>
      <c r="CI271" s="190"/>
      <c r="CJ271" s="190"/>
      <c r="CK271" s="190"/>
      <c r="CL271" s="190"/>
      <c r="CM271" s="190"/>
      <c r="CN271" s="190"/>
      <c r="CO271" s="190"/>
      <c r="CP271" s="190"/>
      <c r="CQ271" s="190"/>
      <c r="CR271" s="190"/>
      <c r="CS271" s="190"/>
      <c r="CT271" s="190"/>
      <c r="CU271" s="190"/>
      <c r="CV271" s="190"/>
      <c r="CW271" s="190"/>
      <c r="CX271" s="190"/>
      <c r="CY271" s="190"/>
      <c r="CZ271" s="190"/>
      <c r="DA271" s="190"/>
      <c r="DB271" s="190"/>
      <c r="DC271" s="190"/>
      <c r="DD271" s="190"/>
      <c r="DE271" s="190"/>
      <c r="DF271" s="190"/>
      <c r="DG271" s="190"/>
      <c r="DH271" s="190"/>
      <c r="DI271" s="190"/>
      <c r="DJ271" s="190"/>
      <c r="DK271" s="190"/>
      <c r="DL271" s="190"/>
      <c r="DM271" s="190"/>
    </row>
    <row r="272" spans="1:117" s="151" customFormat="1" ht="12.75" hidden="1" outlineLevel="1">
      <c r="A272" s="149" t="s">
        <v>2241</v>
      </c>
      <c r="B272" s="150"/>
      <c r="C272" s="150" t="s">
        <v>2242</v>
      </c>
      <c r="D272" s="150" t="s">
        <v>2243</v>
      </c>
      <c r="E272" s="177">
        <v>2707257.65</v>
      </c>
      <c r="F272" s="177">
        <v>54655.76</v>
      </c>
      <c r="G272" s="177"/>
      <c r="H272" s="178">
        <v>971.76</v>
      </c>
      <c r="I272" s="178">
        <v>0</v>
      </c>
      <c r="J272" s="178">
        <v>0</v>
      </c>
      <c r="K272" s="178">
        <v>0</v>
      </c>
      <c r="L272" s="178">
        <v>0</v>
      </c>
      <c r="M272" s="178">
        <v>8437.38</v>
      </c>
      <c r="N272" s="178">
        <v>25</v>
      </c>
      <c r="O272" s="178">
        <v>0</v>
      </c>
      <c r="P272" s="178">
        <v>349.5</v>
      </c>
      <c r="Q272" s="178">
        <v>0</v>
      </c>
      <c r="R272" s="178">
        <v>0</v>
      </c>
      <c r="S272" s="178">
        <v>0</v>
      </c>
      <c r="T272" s="178">
        <v>0</v>
      </c>
      <c r="U272" s="178">
        <v>0</v>
      </c>
      <c r="V272" s="178">
        <v>296.15</v>
      </c>
      <c r="W272" s="178">
        <v>0</v>
      </c>
      <c r="X272" s="178">
        <v>0</v>
      </c>
      <c r="Y272" s="178">
        <v>0</v>
      </c>
      <c r="Z272" s="178">
        <v>0</v>
      </c>
      <c r="AA272" s="178">
        <v>0</v>
      </c>
      <c r="AB272" s="178">
        <v>0</v>
      </c>
      <c r="AC272" s="178">
        <v>0</v>
      </c>
      <c r="AD272" s="178">
        <v>0</v>
      </c>
      <c r="AE272" s="178">
        <v>0</v>
      </c>
      <c r="AF272" s="178">
        <v>0</v>
      </c>
      <c r="AG272" s="178">
        <v>11520.06</v>
      </c>
      <c r="AH272" s="178">
        <v>0</v>
      </c>
      <c r="AI272" s="177">
        <v>21599.85</v>
      </c>
      <c r="AJ272" s="178">
        <v>0</v>
      </c>
      <c r="AK272" s="178">
        <v>0</v>
      </c>
      <c r="AL272" s="178">
        <v>0</v>
      </c>
      <c r="AM272" s="178">
        <v>0</v>
      </c>
      <c r="AN272" s="178">
        <v>0</v>
      </c>
      <c r="AO272" s="178">
        <v>0</v>
      </c>
      <c r="AP272" s="178">
        <v>0</v>
      </c>
      <c r="AQ272" s="178">
        <v>0</v>
      </c>
      <c r="AR272" s="178">
        <v>0</v>
      </c>
      <c r="AS272" s="178">
        <v>0</v>
      </c>
      <c r="AT272" s="178">
        <v>0</v>
      </c>
      <c r="AU272" s="177">
        <v>0</v>
      </c>
      <c r="AV272" s="177">
        <f t="shared" si="10"/>
        <v>2783513.26</v>
      </c>
      <c r="AW272" s="149"/>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c r="BY272" s="190"/>
      <c r="BZ272" s="190"/>
      <c r="CA272" s="190"/>
      <c r="CB272" s="190"/>
      <c r="CC272" s="190"/>
      <c r="CD272" s="190"/>
      <c r="CE272" s="190"/>
      <c r="CF272" s="190"/>
      <c r="CG272" s="190"/>
      <c r="CH272" s="190"/>
      <c r="CI272" s="190"/>
      <c r="CJ272" s="190"/>
      <c r="CK272" s="190"/>
      <c r="CL272" s="190"/>
      <c r="CM272" s="190"/>
      <c r="CN272" s="190"/>
      <c r="CO272" s="190"/>
      <c r="CP272" s="190"/>
      <c r="CQ272" s="190"/>
      <c r="CR272" s="190"/>
      <c r="CS272" s="190"/>
      <c r="CT272" s="190"/>
      <c r="CU272" s="190"/>
      <c r="CV272" s="190"/>
      <c r="CW272" s="190"/>
      <c r="CX272" s="190"/>
      <c r="CY272" s="190"/>
      <c r="CZ272" s="190"/>
      <c r="DA272" s="190"/>
      <c r="DB272" s="190"/>
      <c r="DC272" s="190"/>
      <c r="DD272" s="190"/>
      <c r="DE272" s="190"/>
      <c r="DF272" s="190"/>
      <c r="DG272" s="190"/>
      <c r="DH272" s="190"/>
      <c r="DI272" s="190"/>
      <c r="DJ272" s="190"/>
      <c r="DK272" s="190"/>
      <c r="DL272" s="190"/>
      <c r="DM272" s="190"/>
    </row>
    <row r="273" spans="1:117" s="151" customFormat="1" ht="12.75" hidden="1" outlineLevel="1">
      <c r="A273" s="149" t="s">
        <v>2244</v>
      </c>
      <c r="B273" s="150"/>
      <c r="C273" s="150" t="s">
        <v>2245</v>
      </c>
      <c r="D273" s="150" t="s">
        <v>2246</v>
      </c>
      <c r="E273" s="177">
        <v>1407164.43</v>
      </c>
      <c r="F273" s="177">
        <v>242080.42</v>
      </c>
      <c r="G273" s="177"/>
      <c r="H273" s="178">
        <v>0</v>
      </c>
      <c r="I273" s="178">
        <v>0</v>
      </c>
      <c r="J273" s="178">
        <v>0</v>
      </c>
      <c r="K273" s="178">
        <v>0</v>
      </c>
      <c r="L273" s="178">
        <v>0</v>
      </c>
      <c r="M273" s="178">
        <v>0</v>
      </c>
      <c r="N273" s="178">
        <v>0</v>
      </c>
      <c r="O273" s="178">
        <v>0</v>
      </c>
      <c r="P273" s="178">
        <v>0</v>
      </c>
      <c r="Q273" s="178">
        <v>0</v>
      </c>
      <c r="R273" s="178">
        <v>0</v>
      </c>
      <c r="S273" s="178">
        <v>0</v>
      </c>
      <c r="T273" s="178">
        <v>0</v>
      </c>
      <c r="U273" s="178">
        <v>0</v>
      </c>
      <c r="V273" s="178">
        <v>0</v>
      </c>
      <c r="W273" s="178">
        <v>0</v>
      </c>
      <c r="X273" s="178">
        <v>0</v>
      </c>
      <c r="Y273" s="178">
        <v>0</v>
      </c>
      <c r="Z273" s="178">
        <v>0</v>
      </c>
      <c r="AA273" s="178">
        <v>0</v>
      </c>
      <c r="AB273" s="178">
        <v>0</v>
      </c>
      <c r="AC273" s="178">
        <v>0</v>
      </c>
      <c r="AD273" s="178">
        <v>0</v>
      </c>
      <c r="AE273" s="178">
        <v>0</v>
      </c>
      <c r="AF273" s="178">
        <v>0</v>
      </c>
      <c r="AG273" s="178">
        <v>6085.64</v>
      </c>
      <c r="AH273" s="178">
        <v>0</v>
      </c>
      <c r="AI273" s="177">
        <v>6085.64</v>
      </c>
      <c r="AJ273" s="178">
        <v>0</v>
      </c>
      <c r="AK273" s="178">
        <v>0</v>
      </c>
      <c r="AL273" s="178">
        <v>0</v>
      </c>
      <c r="AM273" s="178">
        <v>0</v>
      </c>
      <c r="AN273" s="178">
        <v>0</v>
      </c>
      <c r="AO273" s="178">
        <v>0</v>
      </c>
      <c r="AP273" s="178">
        <v>0</v>
      </c>
      <c r="AQ273" s="178">
        <v>0</v>
      </c>
      <c r="AR273" s="178">
        <v>0</v>
      </c>
      <c r="AS273" s="178">
        <v>0</v>
      </c>
      <c r="AT273" s="178">
        <v>0</v>
      </c>
      <c r="AU273" s="177">
        <v>0</v>
      </c>
      <c r="AV273" s="177">
        <f t="shared" si="10"/>
        <v>1655330.4899999998</v>
      </c>
      <c r="AW273" s="149"/>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c r="BY273" s="190"/>
      <c r="BZ273" s="190"/>
      <c r="CA273" s="190"/>
      <c r="CB273" s="190"/>
      <c r="CC273" s="190"/>
      <c r="CD273" s="190"/>
      <c r="CE273" s="190"/>
      <c r="CF273" s="190"/>
      <c r="CG273" s="190"/>
      <c r="CH273" s="190"/>
      <c r="CI273" s="190"/>
      <c r="CJ273" s="190"/>
      <c r="CK273" s="190"/>
      <c r="CL273" s="190"/>
      <c r="CM273" s="190"/>
      <c r="CN273" s="190"/>
      <c r="CO273" s="190"/>
      <c r="CP273" s="190"/>
      <c r="CQ273" s="190"/>
      <c r="CR273" s="190"/>
      <c r="CS273" s="190"/>
      <c r="CT273" s="190"/>
      <c r="CU273" s="190"/>
      <c r="CV273" s="190"/>
      <c r="CW273" s="190"/>
      <c r="CX273" s="190"/>
      <c r="CY273" s="190"/>
      <c r="CZ273" s="190"/>
      <c r="DA273" s="190"/>
      <c r="DB273" s="190"/>
      <c r="DC273" s="190"/>
      <c r="DD273" s="190"/>
      <c r="DE273" s="190"/>
      <c r="DF273" s="190"/>
      <c r="DG273" s="190"/>
      <c r="DH273" s="190"/>
      <c r="DI273" s="190"/>
      <c r="DJ273" s="190"/>
      <c r="DK273" s="190"/>
      <c r="DL273" s="190"/>
      <c r="DM273" s="190"/>
    </row>
    <row r="274" spans="1:117" s="151" customFormat="1" ht="12.75" hidden="1" outlineLevel="1">
      <c r="A274" s="149" t="s">
        <v>2247</v>
      </c>
      <c r="B274" s="150"/>
      <c r="C274" s="150" t="s">
        <v>2248</v>
      </c>
      <c r="D274" s="150" t="s">
        <v>2249</v>
      </c>
      <c r="E274" s="177">
        <v>309236.04</v>
      </c>
      <c r="F274" s="177">
        <v>4791.94</v>
      </c>
      <c r="G274" s="177"/>
      <c r="H274" s="178">
        <v>227.02</v>
      </c>
      <c r="I274" s="178">
        <v>0</v>
      </c>
      <c r="J274" s="178">
        <v>0</v>
      </c>
      <c r="K274" s="178">
        <v>0</v>
      </c>
      <c r="L274" s="178">
        <v>0</v>
      </c>
      <c r="M274" s="178">
        <v>0</v>
      </c>
      <c r="N274" s="178">
        <v>0</v>
      </c>
      <c r="O274" s="178">
        <v>0</v>
      </c>
      <c r="P274" s="178">
        <v>0</v>
      </c>
      <c r="Q274" s="178">
        <v>0</v>
      </c>
      <c r="R274" s="178">
        <v>0</v>
      </c>
      <c r="S274" s="178">
        <v>0</v>
      </c>
      <c r="T274" s="178">
        <v>0</v>
      </c>
      <c r="U274" s="178">
        <v>0</v>
      </c>
      <c r="V274" s="178">
        <v>0</v>
      </c>
      <c r="W274" s="178">
        <v>0</v>
      </c>
      <c r="X274" s="178">
        <v>0</v>
      </c>
      <c r="Y274" s="178">
        <v>0</v>
      </c>
      <c r="Z274" s="178">
        <v>0</v>
      </c>
      <c r="AA274" s="178">
        <v>0</v>
      </c>
      <c r="AB274" s="178">
        <v>0</v>
      </c>
      <c r="AC274" s="178">
        <v>0</v>
      </c>
      <c r="AD274" s="178">
        <v>0</v>
      </c>
      <c r="AE274" s="178">
        <v>0</v>
      </c>
      <c r="AF274" s="178">
        <v>0</v>
      </c>
      <c r="AG274" s="178">
        <v>724.77</v>
      </c>
      <c r="AH274" s="178">
        <v>0</v>
      </c>
      <c r="AI274" s="177">
        <v>951.79</v>
      </c>
      <c r="AJ274" s="178">
        <v>0</v>
      </c>
      <c r="AK274" s="178">
        <v>0</v>
      </c>
      <c r="AL274" s="178">
        <v>0</v>
      </c>
      <c r="AM274" s="178">
        <v>0</v>
      </c>
      <c r="AN274" s="178">
        <v>0</v>
      </c>
      <c r="AO274" s="178">
        <v>0</v>
      </c>
      <c r="AP274" s="178">
        <v>0</v>
      </c>
      <c r="AQ274" s="178">
        <v>0</v>
      </c>
      <c r="AR274" s="178">
        <v>0</v>
      </c>
      <c r="AS274" s="178">
        <v>0</v>
      </c>
      <c r="AT274" s="178">
        <v>0</v>
      </c>
      <c r="AU274" s="177">
        <v>0</v>
      </c>
      <c r="AV274" s="177">
        <f t="shared" si="10"/>
        <v>314979.76999999996</v>
      </c>
      <c r="AW274" s="149"/>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c r="BY274" s="190"/>
      <c r="BZ274" s="190"/>
      <c r="CA274" s="190"/>
      <c r="CB274" s="190"/>
      <c r="CC274" s="190"/>
      <c r="CD274" s="190"/>
      <c r="CE274" s="190"/>
      <c r="CF274" s="190"/>
      <c r="CG274" s="190"/>
      <c r="CH274" s="190"/>
      <c r="CI274" s="190"/>
      <c r="CJ274" s="190"/>
      <c r="CK274" s="190"/>
      <c r="CL274" s="190"/>
      <c r="CM274" s="190"/>
      <c r="CN274" s="190"/>
      <c r="CO274" s="190"/>
      <c r="CP274" s="190"/>
      <c r="CQ274" s="190"/>
      <c r="CR274" s="190"/>
      <c r="CS274" s="190"/>
      <c r="CT274" s="190"/>
      <c r="CU274" s="190"/>
      <c r="CV274" s="190"/>
      <c r="CW274" s="190"/>
      <c r="CX274" s="190"/>
      <c r="CY274" s="190"/>
      <c r="CZ274" s="190"/>
      <c r="DA274" s="190"/>
      <c r="DB274" s="190"/>
      <c r="DC274" s="190"/>
      <c r="DD274" s="190"/>
      <c r="DE274" s="190"/>
      <c r="DF274" s="190"/>
      <c r="DG274" s="190"/>
      <c r="DH274" s="190"/>
      <c r="DI274" s="190"/>
      <c r="DJ274" s="190"/>
      <c r="DK274" s="190"/>
      <c r="DL274" s="190"/>
      <c r="DM274" s="190"/>
    </row>
    <row r="275" spans="1:117" s="151" customFormat="1" ht="12.75" hidden="1" outlineLevel="1">
      <c r="A275" s="149" t="s">
        <v>2250</v>
      </c>
      <c r="B275" s="150"/>
      <c r="C275" s="150" t="s">
        <v>2251</v>
      </c>
      <c r="D275" s="150" t="s">
        <v>2252</v>
      </c>
      <c r="E275" s="177">
        <v>38629.31</v>
      </c>
      <c r="F275" s="177">
        <v>13552.53</v>
      </c>
      <c r="G275" s="177"/>
      <c r="H275" s="178">
        <v>0</v>
      </c>
      <c r="I275" s="178">
        <v>0</v>
      </c>
      <c r="J275" s="178">
        <v>0</v>
      </c>
      <c r="K275" s="178">
        <v>0</v>
      </c>
      <c r="L275" s="178">
        <v>0</v>
      </c>
      <c r="M275" s="178">
        <v>0</v>
      </c>
      <c r="N275" s="178">
        <v>0</v>
      </c>
      <c r="O275" s="178">
        <v>0</v>
      </c>
      <c r="P275" s="178">
        <v>0</v>
      </c>
      <c r="Q275" s="178">
        <v>0</v>
      </c>
      <c r="R275" s="178">
        <v>0</v>
      </c>
      <c r="S275" s="178">
        <v>0</v>
      </c>
      <c r="T275" s="178">
        <v>0</v>
      </c>
      <c r="U275" s="178">
        <v>0</v>
      </c>
      <c r="V275" s="178">
        <v>0</v>
      </c>
      <c r="W275" s="178">
        <v>0</v>
      </c>
      <c r="X275" s="178">
        <v>0</v>
      </c>
      <c r="Y275" s="178">
        <v>0</v>
      </c>
      <c r="Z275" s="178">
        <v>0</v>
      </c>
      <c r="AA275" s="178">
        <v>0</v>
      </c>
      <c r="AB275" s="178">
        <v>0</v>
      </c>
      <c r="AC275" s="178">
        <v>0</v>
      </c>
      <c r="AD275" s="178">
        <v>0</v>
      </c>
      <c r="AE275" s="178">
        <v>0</v>
      </c>
      <c r="AF275" s="178">
        <v>0</v>
      </c>
      <c r="AG275" s="178">
        <v>0</v>
      </c>
      <c r="AH275" s="178">
        <v>0</v>
      </c>
      <c r="AI275" s="177">
        <v>0</v>
      </c>
      <c r="AJ275" s="178">
        <v>0</v>
      </c>
      <c r="AK275" s="178">
        <v>0</v>
      </c>
      <c r="AL275" s="178">
        <v>0</v>
      </c>
      <c r="AM275" s="178">
        <v>0</v>
      </c>
      <c r="AN275" s="178">
        <v>0</v>
      </c>
      <c r="AO275" s="178">
        <v>0</v>
      </c>
      <c r="AP275" s="178">
        <v>0</v>
      </c>
      <c r="AQ275" s="178">
        <v>0</v>
      </c>
      <c r="AR275" s="178">
        <v>0</v>
      </c>
      <c r="AS275" s="178">
        <v>0</v>
      </c>
      <c r="AT275" s="178">
        <v>0</v>
      </c>
      <c r="AU275" s="177">
        <v>0</v>
      </c>
      <c r="AV275" s="177">
        <f t="shared" si="10"/>
        <v>52181.84</v>
      </c>
      <c r="AW275" s="149"/>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c r="BY275" s="190"/>
      <c r="BZ275" s="190"/>
      <c r="CA275" s="190"/>
      <c r="CB275" s="190"/>
      <c r="CC275" s="190"/>
      <c r="CD275" s="190"/>
      <c r="CE275" s="190"/>
      <c r="CF275" s="190"/>
      <c r="CG275" s="190"/>
      <c r="CH275" s="190"/>
      <c r="CI275" s="190"/>
      <c r="CJ275" s="190"/>
      <c r="CK275" s="190"/>
      <c r="CL275" s="190"/>
      <c r="CM275" s="190"/>
      <c r="CN275" s="190"/>
      <c r="CO275" s="190"/>
      <c r="CP275" s="190"/>
      <c r="CQ275" s="190"/>
      <c r="CR275" s="190"/>
      <c r="CS275" s="190"/>
      <c r="CT275" s="190"/>
      <c r="CU275" s="190"/>
      <c r="CV275" s="190"/>
      <c r="CW275" s="190"/>
      <c r="CX275" s="190"/>
      <c r="CY275" s="190"/>
      <c r="CZ275" s="190"/>
      <c r="DA275" s="190"/>
      <c r="DB275" s="190"/>
      <c r="DC275" s="190"/>
      <c r="DD275" s="190"/>
      <c r="DE275" s="190"/>
      <c r="DF275" s="190"/>
      <c r="DG275" s="190"/>
      <c r="DH275" s="190"/>
      <c r="DI275" s="190"/>
      <c r="DJ275" s="190"/>
      <c r="DK275" s="190"/>
      <c r="DL275" s="190"/>
      <c r="DM275" s="190"/>
    </row>
    <row r="276" spans="1:117" s="151" customFormat="1" ht="12.75" hidden="1" outlineLevel="1">
      <c r="A276" s="149" t="s">
        <v>2253</v>
      </c>
      <c r="B276" s="150"/>
      <c r="C276" s="150" t="s">
        <v>2254</v>
      </c>
      <c r="D276" s="150" t="s">
        <v>2255</v>
      </c>
      <c r="E276" s="177">
        <v>39348.65</v>
      </c>
      <c r="F276" s="177">
        <v>5717.96</v>
      </c>
      <c r="G276" s="177"/>
      <c r="H276" s="178">
        <v>0</v>
      </c>
      <c r="I276" s="178">
        <v>0</v>
      </c>
      <c r="J276" s="178">
        <v>0</v>
      </c>
      <c r="K276" s="178">
        <v>0</v>
      </c>
      <c r="L276" s="178">
        <v>0</v>
      </c>
      <c r="M276" s="178">
        <v>0</v>
      </c>
      <c r="N276" s="178">
        <v>0</v>
      </c>
      <c r="O276" s="178">
        <v>0</v>
      </c>
      <c r="P276" s="178">
        <v>0</v>
      </c>
      <c r="Q276" s="178">
        <v>0</v>
      </c>
      <c r="R276" s="178">
        <v>0</v>
      </c>
      <c r="S276" s="178">
        <v>0</v>
      </c>
      <c r="T276" s="178">
        <v>0</v>
      </c>
      <c r="U276" s="178">
        <v>0</v>
      </c>
      <c r="V276" s="178">
        <v>0</v>
      </c>
      <c r="W276" s="178">
        <v>0</v>
      </c>
      <c r="X276" s="178">
        <v>0</v>
      </c>
      <c r="Y276" s="178">
        <v>0</v>
      </c>
      <c r="Z276" s="178">
        <v>0</v>
      </c>
      <c r="AA276" s="178">
        <v>0</v>
      </c>
      <c r="AB276" s="178">
        <v>0</v>
      </c>
      <c r="AC276" s="178">
        <v>0</v>
      </c>
      <c r="AD276" s="178">
        <v>0</v>
      </c>
      <c r="AE276" s="178">
        <v>0</v>
      </c>
      <c r="AF276" s="178">
        <v>0</v>
      </c>
      <c r="AG276" s="178">
        <v>0</v>
      </c>
      <c r="AH276" s="178">
        <v>0</v>
      </c>
      <c r="AI276" s="177">
        <v>0</v>
      </c>
      <c r="AJ276" s="178">
        <v>0</v>
      </c>
      <c r="AK276" s="178">
        <v>0</v>
      </c>
      <c r="AL276" s="178">
        <v>0</v>
      </c>
      <c r="AM276" s="178">
        <v>0</v>
      </c>
      <c r="AN276" s="178">
        <v>0</v>
      </c>
      <c r="AO276" s="178">
        <v>0</v>
      </c>
      <c r="AP276" s="178">
        <v>0</v>
      </c>
      <c r="AQ276" s="178">
        <v>0</v>
      </c>
      <c r="AR276" s="178">
        <v>0</v>
      </c>
      <c r="AS276" s="178">
        <v>0</v>
      </c>
      <c r="AT276" s="178">
        <v>0</v>
      </c>
      <c r="AU276" s="177">
        <v>0</v>
      </c>
      <c r="AV276" s="177">
        <f t="shared" si="10"/>
        <v>45066.61</v>
      </c>
      <c r="AW276" s="149"/>
      <c r="AX276" s="190"/>
      <c r="AY276" s="190"/>
      <c r="AZ276" s="190"/>
      <c r="BA276" s="190"/>
      <c r="BB276" s="190"/>
      <c r="BC276" s="190"/>
      <c r="BD276" s="190"/>
      <c r="BE276" s="190"/>
      <c r="BF276" s="190"/>
      <c r="BG276" s="190"/>
      <c r="BH276" s="190"/>
      <c r="BI276" s="190"/>
      <c r="BJ276" s="190"/>
      <c r="BK276" s="190"/>
      <c r="BL276" s="190"/>
      <c r="BM276" s="190"/>
      <c r="BN276" s="190"/>
      <c r="BO276" s="190"/>
      <c r="BP276" s="190"/>
      <c r="BQ276" s="190"/>
      <c r="BR276" s="190"/>
      <c r="BS276" s="190"/>
      <c r="BT276" s="190"/>
      <c r="BU276" s="190"/>
      <c r="BV276" s="190"/>
      <c r="BW276" s="190"/>
      <c r="BX276" s="190"/>
      <c r="BY276" s="190"/>
      <c r="BZ276" s="190"/>
      <c r="CA276" s="190"/>
      <c r="CB276" s="190"/>
      <c r="CC276" s="190"/>
      <c r="CD276" s="190"/>
      <c r="CE276" s="190"/>
      <c r="CF276" s="190"/>
      <c r="CG276" s="190"/>
      <c r="CH276" s="190"/>
      <c r="CI276" s="190"/>
      <c r="CJ276" s="190"/>
      <c r="CK276" s="190"/>
      <c r="CL276" s="190"/>
      <c r="CM276" s="190"/>
      <c r="CN276" s="190"/>
      <c r="CO276" s="190"/>
      <c r="CP276" s="190"/>
      <c r="CQ276" s="190"/>
      <c r="CR276" s="190"/>
      <c r="CS276" s="190"/>
      <c r="CT276" s="190"/>
      <c r="CU276" s="190"/>
      <c r="CV276" s="190"/>
      <c r="CW276" s="190"/>
      <c r="CX276" s="190"/>
      <c r="CY276" s="190"/>
      <c r="CZ276" s="190"/>
      <c r="DA276" s="190"/>
      <c r="DB276" s="190"/>
      <c r="DC276" s="190"/>
      <c r="DD276" s="190"/>
      <c r="DE276" s="190"/>
      <c r="DF276" s="190"/>
      <c r="DG276" s="190"/>
      <c r="DH276" s="190"/>
      <c r="DI276" s="190"/>
      <c r="DJ276" s="190"/>
      <c r="DK276" s="190"/>
      <c r="DL276" s="190"/>
      <c r="DM276" s="190"/>
    </row>
    <row r="277" spans="1:117" s="151" customFormat="1" ht="12.75" hidden="1" outlineLevel="1">
      <c r="A277" s="149" t="s">
        <v>2256</v>
      </c>
      <c r="B277" s="150"/>
      <c r="C277" s="150" t="s">
        <v>2257</v>
      </c>
      <c r="D277" s="150" t="s">
        <v>2258</v>
      </c>
      <c r="E277" s="177">
        <v>30312.46</v>
      </c>
      <c r="F277" s="177">
        <v>0</v>
      </c>
      <c r="G277" s="177"/>
      <c r="H277" s="178">
        <v>0</v>
      </c>
      <c r="I277" s="178">
        <v>0</v>
      </c>
      <c r="J277" s="178">
        <v>0</v>
      </c>
      <c r="K277" s="178">
        <v>0</v>
      </c>
      <c r="L277" s="178">
        <v>0</v>
      </c>
      <c r="M277" s="178">
        <v>0</v>
      </c>
      <c r="N277" s="178">
        <v>0</v>
      </c>
      <c r="O277" s="178">
        <v>0</v>
      </c>
      <c r="P277" s="178">
        <v>0</v>
      </c>
      <c r="Q277" s="178">
        <v>0</v>
      </c>
      <c r="R277" s="178">
        <v>0</v>
      </c>
      <c r="S277" s="178">
        <v>0</v>
      </c>
      <c r="T277" s="178">
        <v>0</v>
      </c>
      <c r="U277" s="178">
        <v>0</v>
      </c>
      <c r="V277" s="178">
        <v>0</v>
      </c>
      <c r="W277" s="178">
        <v>0</v>
      </c>
      <c r="X277" s="178">
        <v>0</v>
      </c>
      <c r="Y277" s="178">
        <v>0</v>
      </c>
      <c r="Z277" s="178">
        <v>0</v>
      </c>
      <c r="AA277" s="178">
        <v>0</v>
      </c>
      <c r="AB277" s="178">
        <v>0</v>
      </c>
      <c r="AC277" s="178">
        <v>0</v>
      </c>
      <c r="AD277" s="178">
        <v>0</v>
      </c>
      <c r="AE277" s="178">
        <v>0</v>
      </c>
      <c r="AF277" s="178">
        <v>0</v>
      </c>
      <c r="AG277" s="178">
        <v>0</v>
      </c>
      <c r="AH277" s="178">
        <v>0</v>
      </c>
      <c r="AI277" s="177">
        <v>0</v>
      </c>
      <c r="AJ277" s="178">
        <v>0</v>
      </c>
      <c r="AK277" s="178">
        <v>0</v>
      </c>
      <c r="AL277" s="178">
        <v>0</v>
      </c>
      <c r="AM277" s="178">
        <v>0</v>
      </c>
      <c r="AN277" s="178">
        <v>0</v>
      </c>
      <c r="AO277" s="178">
        <v>0</v>
      </c>
      <c r="AP277" s="178">
        <v>0</v>
      </c>
      <c r="AQ277" s="178">
        <v>0</v>
      </c>
      <c r="AR277" s="178">
        <v>0</v>
      </c>
      <c r="AS277" s="178">
        <v>0</v>
      </c>
      <c r="AT277" s="178">
        <v>0</v>
      </c>
      <c r="AU277" s="177">
        <v>0</v>
      </c>
      <c r="AV277" s="177">
        <f t="shared" si="10"/>
        <v>30312.46</v>
      </c>
      <c r="AW277" s="149"/>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row>
    <row r="278" spans="1:117" s="151" customFormat="1" ht="12.75" hidden="1" outlineLevel="1">
      <c r="A278" s="149" t="s">
        <v>2259</v>
      </c>
      <c r="B278" s="150"/>
      <c r="C278" s="150" t="s">
        <v>2260</v>
      </c>
      <c r="D278" s="150" t="s">
        <v>2261</v>
      </c>
      <c r="E278" s="177">
        <v>1762.64</v>
      </c>
      <c r="F278" s="177">
        <v>0</v>
      </c>
      <c r="G278" s="177"/>
      <c r="H278" s="178">
        <v>0</v>
      </c>
      <c r="I278" s="178">
        <v>0</v>
      </c>
      <c r="J278" s="178">
        <v>0</v>
      </c>
      <c r="K278" s="178">
        <v>0</v>
      </c>
      <c r="L278" s="178">
        <v>0</v>
      </c>
      <c r="M278" s="178">
        <v>0</v>
      </c>
      <c r="N278" s="178">
        <v>0</v>
      </c>
      <c r="O278" s="178">
        <v>0</v>
      </c>
      <c r="P278" s="178">
        <v>0</v>
      </c>
      <c r="Q278" s="178">
        <v>0</v>
      </c>
      <c r="R278" s="178">
        <v>0</v>
      </c>
      <c r="S278" s="178">
        <v>0</v>
      </c>
      <c r="T278" s="178">
        <v>0</v>
      </c>
      <c r="U278" s="178">
        <v>0</v>
      </c>
      <c r="V278" s="178">
        <v>0</v>
      </c>
      <c r="W278" s="178">
        <v>0</v>
      </c>
      <c r="X278" s="178">
        <v>0</v>
      </c>
      <c r="Y278" s="178">
        <v>0</v>
      </c>
      <c r="Z278" s="178">
        <v>0</v>
      </c>
      <c r="AA278" s="178">
        <v>0</v>
      </c>
      <c r="AB278" s="178">
        <v>0</v>
      </c>
      <c r="AC278" s="178">
        <v>0</v>
      </c>
      <c r="AD278" s="178">
        <v>0</v>
      </c>
      <c r="AE278" s="178">
        <v>0</v>
      </c>
      <c r="AF278" s="178">
        <v>0</v>
      </c>
      <c r="AG278" s="178">
        <v>0</v>
      </c>
      <c r="AH278" s="178">
        <v>0</v>
      </c>
      <c r="AI278" s="177">
        <v>0</v>
      </c>
      <c r="AJ278" s="178">
        <v>0</v>
      </c>
      <c r="AK278" s="178">
        <v>0</v>
      </c>
      <c r="AL278" s="178">
        <v>0</v>
      </c>
      <c r="AM278" s="178">
        <v>0</v>
      </c>
      <c r="AN278" s="178">
        <v>0</v>
      </c>
      <c r="AO278" s="178">
        <v>0</v>
      </c>
      <c r="AP278" s="178">
        <v>0</v>
      </c>
      <c r="AQ278" s="178">
        <v>0</v>
      </c>
      <c r="AR278" s="178">
        <v>0</v>
      </c>
      <c r="AS278" s="178">
        <v>0</v>
      </c>
      <c r="AT278" s="178">
        <v>0</v>
      </c>
      <c r="AU278" s="177">
        <v>0</v>
      </c>
      <c r="AV278" s="177">
        <f t="shared" si="10"/>
        <v>1762.64</v>
      </c>
      <c r="AW278" s="149"/>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c r="BT278" s="190"/>
      <c r="BU278" s="190"/>
      <c r="BV278" s="190"/>
      <c r="BW278" s="190"/>
      <c r="BX278" s="190"/>
      <c r="BY278" s="190"/>
      <c r="BZ278" s="190"/>
      <c r="CA278" s="190"/>
      <c r="CB278" s="190"/>
      <c r="CC278" s="190"/>
      <c r="CD278" s="190"/>
      <c r="CE278" s="190"/>
      <c r="CF278" s="190"/>
      <c r="CG278" s="190"/>
      <c r="CH278" s="190"/>
      <c r="CI278" s="190"/>
      <c r="CJ278" s="190"/>
      <c r="CK278" s="190"/>
      <c r="CL278" s="190"/>
      <c r="CM278" s="190"/>
      <c r="CN278" s="190"/>
      <c r="CO278" s="190"/>
      <c r="CP278" s="190"/>
      <c r="CQ278" s="190"/>
      <c r="CR278" s="190"/>
      <c r="CS278" s="190"/>
      <c r="CT278" s="190"/>
      <c r="CU278" s="190"/>
      <c r="CV278" s="190"/>
      <c r="CW278" s="190"/>
      <c r="CX278" s="190"/>
      <c r="CY278" s="190"/>
      <c r="CZ278" s="190"/>
      <c r="DA278" s="190"/>
      <c r="DB278" s="190"/>
      <c r="DC278" s="190"/>
      <c r="DD278" s="190"/>
      <c r="DE278" s="190"/>
      <c r="DF278" s="190"/>
      <c r="DG278" s="190"/>
      <c r="DH278" s="190"/>
      <c r="DI278" s="190"/>
      <c r="DJ278" s="190"/>
      <c r="DK278" s="190"/>
      <c r="DL278" s="190"/>
      <c r="DM278" s="190"/>
    </row>
    <row r="279" spans="1:117" s="151" customFormat="1" ht="12.75" hidden="1" outlineLevel="1">
      <c r="A279" s="149" t="s">
        <v>2262</v>
      </c>
      <c r="B279" s="150"/>
      <c r="C279" s="150" t="s">
        <v>2263</v>
      </c>
      <c r="D279" s="150" t="s">
        <v>2264</v>
      </c>
      <c r="E279" s="177">
        <v>111608.05</v>
      </c>
      <c r="F279" s="177">
        <v>0</v>
      </c>
      <c r="G279" s="177"/>
      <c r="H279" s="178">
        <v>0</v>
      </c>
      <c r="I279" s="178">
        <v>0</v>
      </c>
      <c r="J279" s="178">
        <v>0</v>
      </c>
      <c r="K279" s="178">
        <v>0</v>
      </c>
      <c r="L279" s="178">
        <v>0</v>
      </c>
      <c r="M279" s="178">
        <v>0</v>
      </c>
      <c r="N279" s="178">
        <v>0</v>
      </c>
      <c r="O279" s="178">
        <v>0</v>
      </c>
      <c r="P279" s="178">
        <v>0</v>
      </c>
      <c r="Q279" s="178">
        <v>0</v>
      </c>
      <c r="R279" s="178">
        <v>0</v>
      </c>
      <c r="S279" s="178">
        <v>0</v>
      </c>
      <c r="T279" s="178">
        <v>0</v>
      </c>
      <c r="U279" s="178">
        <v>0</v>
      </c>
      <c r="V279" s="178">
        <v>0</v>
      </c>
      <c r="W279" s="178">
        <v>0</v>
      </c>
      <c r="X279" s="178">
        <v>0</v>
      </c>
      <c r="Y279" s="178">
        <v>0</v>
      </c>
      <c r="Z279" s="178">
        <v>0</v>
      </c>
      <c r="AA279" s="178">
        <v>0</v>
      </c>
      <c r="AB279" s="178">
        <v>0</v>
      </c>
      <c r="AC279" s="178">
        <v>0</v>
      </c>
      <c r="AD279" s="178">
        <v>0</v>
      </c>
      <c r="AE279" s="178">
        <v>0</v>
      </c>
      <c r="AF279" s="178">
        <v>0</v>
      </c>
      <c r="AG279" s="178">
        <v>0</v>
      </c>
      <c r="AH279" s="178">
        <v>0</v>
      </c>
      <c r="AI279" s="177">
        <v>0</v>
      </c>
      <c r="AJ279" s="178">
        <v>0</v>
      </c>
      <c r="AK279" s="178">
        <v>0</v>
      </c>
      <c r="AL279" s="178">
        <v>0</v>
      </c>
      <c r="AM279" s="178">
        <v>0</v>
      </c>
      <c r="AN279" s="178">
        <v>0</v>
      </c>
      <c r="AO279" s="178">
        <v>0</v>
      </c>
      <c r="AP279" s="178">
        <v>0</v>
      </c>
      <c r="AQ279" s="178">
        <v>0</v>
      </c>
      <c r="AR279" s="178">
        <v>0</v>
      </c>
      <c r="AS279" s="178">
        <v>0</v>
      </c>
      <c r="AT279" s="178">
        <v>0</v>
      </c>
      <c r="AU279" s="177">
        <v>0</v>
      </c>
      <c r="AV279" s="177">
        <f t="shared" si="10"/>
        <v>111608.05</v>
      </c>
      <c r="AW279" s="149"/>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c r="CA279" s="190"/>
      <c r="CB279" s="190"/>
      <c r="CC279" s="190"/>
      <c r="CD279" s="190"/>
      <c r="CE279" s="190"/>
      <c r="CF279" s="190"/>
      <c r="CG279" s="190"/>
      <c r="CH279" s="190"/>
      <c r="CI279" s="190"/>
      <c r="CJ279" s="190"/>
      <c r="CK279" s="190"/>
      <c r="CL279" s="190"/>
      <c r="CM279" s="190"/>
      <c r="CN279" s="190"/>
      <c r="CO279" s="190"/>
      <c r="CP279" s="190"/>
      <c r="CQ279" s="190"/>
      <c r="CR279" s="190"/>
      <c r="CS279" s="190"/>
      <c r="CT279" s="190"/>
      <c r="CU279" s="190"/>
      <c r="CV279" s="190"/>
      <c r="CW279" s="190"/>
      <c r="CX279" s="190"/>
      <c r="CY279" s="190"/>
      <c r="CZ279" s="190"/>
      <c r="DA279" s="190"/>
      <c r="DB279" s="190"/>
      <c r="DC279" s="190"/>
      <c r="DD279" s="190"/>
      <c r="DE279" s="190"/>
      <c r="DF279" s="190"/>
      <c r="DG279" s="190"/>
      <c r="DH279" s="190"/>
      <c r="DI279" s="190"/>
      <c r="DJ279" s="190"/>
      <c r="DK279" s="190"/>
      <c r="DL279" s="190"/>
      <c r="DM279" s="190"/>
    </row>
    <row r="280" spans="1:117" s="151" customFormat="1" ht="12.75" hidden="1" outlineLevel="1">
      <c r="A280" s="149" t="s">
        <v>2265</v>
      </c>
      <c r="B280" s="150"/>
      <c r="C280" s="150" t="s">
        <v>2266</v>
      </c>
      <c r="D280" s="150" t="s">
        <v>2267</v>
      </c>
      <c r="E280" s="177">
        <v>26789.86</v>
      </c>
      <c r="F280" s="177">
        <v>0</v>
      </c>
      <c r="G280" s="177"/>
      <c r="H280" s="178">
        <v>0</v>
      </c>
      <c r="I280" s="178">
        <v>0</v>
      </c>
      <c r="J280" s="178">
        <v>0</v>
      </c>
      <c r="K280" s="178">
        <v>0</v>
      </c>
      <c r="L280" s="178">
        <v>0</v>
      </c>
      <c r="M280" s="178">
        <v>0</v>
      </c>
      <c r="N280" s="178">
        <v>0</v>
      </c>
      <c r="O280" s="178">
        <v>0</v>
      </c>
      <c r="P280" s="178">
        <v>0</v>
      </c>
      <c r="Q280" s="178">
        <v>0</v>
      </c>
      <c r="R280" s="178">
        <v>0</v>
      </c>
      <c r="S280" s="178">
        <v>0</v>
      </c>
      <c r="T280" s="178">
        <v>0</v>
      </c>
      <c r="U280" s="178">
        <v>0</v>
      </c>
      <c r="V280" s="178">
        <v>0</v>
      </c>
      <c r="W280" s="178">
        <v>0</v>
      </c>
      <c r="X280" s="178">
        <v>0</v>
      </c>
      <c r="Y280" s="178">
        <v>0</v>
      </c>
      <c r="Z280" s="178">
        <v>0</v>
      </c>
      <c r="AA280" s="178">
        <v>0</v>
      </c>
      <c r="AB280" s="178">
        <v>0</v>
      </c>
      <c r="AC280" s="178">
        <v>0</v>
      </c>
      <c r="AD280" s="178">
        <v>0</v>
      </c>
      <c r="AE280" s="178">
        <v>0</v>
      </c>
      <c r="AF280" s="178">
        <v>0</v>
      </c>
      <c r="AG280" s="178">
        <v>0</v>
      </c>
      <c r="AH280" s="178">
        <v>0</v>
      </c>
      <c r="AI280" s="177">
        <v>0</v>
      </c>
      <c r="AJ280" s="178">
        <v>0</v>
      </c>
      <c r="AK280" s="178">
        <v>0</v>
      </c>
      <c r="AL280" s="178">
        <v>0</v>
      </c>
      <c r="AM280" s="178">
        <v>0</v>
      </c>
      <c r="AN280" s="178">
        <v>0</v>
      </c>
      <c r="AO280" s="178">
        <v>0</v>
      </c>
      <c r="AP280" s="178">
        <v>0</v>
      </c>
      <c r="AQ280" s="178">
        <v>0</v>
      </c>
      <c r="AR280" s="178">
        <v>0</v>
      </c>
      <c r="AS280" s="178">
        <v>0</v>
      </c>
      <c r="AT280" s="178">
        <v>0</v>
      </c>
      <c r="AU280" s="177">
        <v>0</v>
      </c>
      <c r="AV280" s="177">
        <f t="shared" si="10"/>
        <v>26789.86</v>
      </c>
      <c r="AW280" s="149"/>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c r="BT280" s="190"/>
      <c r="BU280" s="190"/>
      <c r="BV280" s="190"/>
      <c r="BW280" s="190"/>
      <c r="BX280" s="190"/>
      <c r="BY280" s="190"/>
      <c r="BZ280" s="190"/>
      <c r="CA280" s="190"/>
      <c r="CB280" s="190"/>
      <c r="CC280" s="190"/>
      <c r="CD280" s="190"/>
      <c r="CE280" s="190"/>
      <c r="CF280" s="190"/>
      <c r="CG280" s="190"/>
      <c r="CH280" s="190"/>
      <c r="CI280" s="190"/>
      <c r="CJ280" s="190"/>
      <c r="CK280" s="190"/>
      <c r="CL280" s="190"/>
      <c r="CM280" s="190"/>
      <c r="CN280" s="190"/>
      <c r="CO280" s="190"/>
      <c r="CP280" s="190"/>
      <c r="CQ280" s="190"/>
      <c r="CR280" s="190"/>
      <c r="CS280" s="190"/>
      <c r="CT280" s="190"/>
      <c r="CU280" s="190"/>
      <c r="CV280" s="190"/>
      <c r="CW280" s="190"/>
      <c r="CX280" s="190"/>
      <c r="CY280" s="190"/>
      <c r="CZ280" s="190"/>
      <c r="DA280" s="190"/>
      <c r="DB280" s="190"/>
      <c r="DC280" s="190"/>
      <c r="DD280" s="190"/>
      <c r="DE280" s="190"/>
      <c r="DF280" s="190"/>
      <c r="DG280" s="190"/>
      <c r="DH280" s="190"/>
      <c r="DI280" s="190"/>
      <c r="DJ280" s="190"/>
      <c r="DK280" s="190"/>
      <c r="DL280" s="190"/>
      <c r="DM280" s="190"/>
    </row>
    <row r="281" spans="1:117" s="151" customFormat="1" ht="12.75" hidden="1" outlineLevel="1">
      <c r="A281" s="149" t="s">
        <v>2268</v>
      </c>
      <c r="B281" s="150"/>
      <c r="C281" s="150" t="s">
        <v>2269</v>
      </c>
      <c r="D281" s="150" t="s">
        <v>2270</v>
      </c>
      <c r="E281" s="177">
        <v>60831.46</v>
      </c>
      <c r="F281" s="177">
        <v>5988.3</v>
      </c>
      <c r="G281" s="177"/>
      <c r="H281" s="178">
        <v>0</v>
      </c>
      <c r="I281" s="178">
        <v>0</v>
      </c>
      <c r="J281" s="178">
        <v>0</v>
      </c>
      <c r="K281" s="178">
        <v>0</v>
      </c>
      <c r="L281" s="178">
        <v>0</v>
      </c>
      <c r="M281" s="178">
        <v>0</v>
      </c>
      <c r="N281" s="178">
        <v>0</v>
      </c>
      <c r="O281" s="178">
        <v>0</v>
      </c>
      <c r="P281" s="178">
        <v>0</v>
      </c>
      <c r="Q281" s="178">
        <v>0</v>
      </c>
      <c r="R281" s="178">
        <v>0</v>
      </c>
      <c r="S281" s="178">
        <v>0</v>
      </c>
      <c r="T281" s="178">
        <v>0</v>
      </c>
      <c r="U281" s="178">
        <v>0</v>
      </c>
      <c r="V281" s="178">
        <v>0</v>
      </c>
      <c r="W281" s="178">
        <v>0</v>
      </c>
      <c r="X281" s="178">
        <v>0</v>
      </c>
      <c r="Y281" s="178">
        <v>0</v>
      </c>
      <c r="Z281" s="178">
        <v>0</v>
      </c>
      <c r="AA281" s="178">
        <v>0</v>
      </c>
      <c r="AB281" s="178">
        <v>0</v>
      </c>
      <c r="AC281" s="178">
        <v>0</v>
      </c>
      <c r="AD281" s="178">
        <v>0</v>
      </c>
      <c r="AE281" s="178">
        <v>0</v>
      </c>
      <c r="AF281" s="178">
        <v>0</v>
      </c>
      <c r="AG281" s="178">
        <v>0</v>
      </c>
      <c r="AH281" s="178">
        <v>0</v>
      </c>
      <c r="AI281" s="177">
        <v>0</v>
      </c>
      <c r="AJ281" s="178">
        <v>0</v>
      </c>
      <c r="AK281" s="178">
        <v>0</v>
      </c>
      <c r="AL281" s="178">
        <v>0</v>
      </c>
      <c r="AM281" s="178">
        <v>0</v>
      </c>
      <c r="AN281" s="178">
        <v>0</v>
      </c>
      <c r="AO281" s="178">
        <v>0</v>
      </c>
      <c r="AP281" s="178">
        <v>0</v>
      </c>
      <c r="AQ281" s="178">
        <v>0</v>
      </c>
      <c r="AR281" s="178">
        <v>0</v>
      </c>
      <c r="AS281" s="178">
        <v>0</v>
      </c>
      <c r="AT281" s="178">
        <v>0</v>
      </c>
      <c r="AU281" s="177">
        <v>0</v>
      </c>
      <c r="AV281" s="177">
        <f t="shared" si="10"/>
        <v>66819.76</v>
      </c>
      <c r="AW281" s="149"/>
      <c r="AX281" s="190"/>
      <c r="AY281" s="190"/>
      <c r="AZ281" s="190"/>
      <c r="BA281" s="190"/>
      <c r="BB281" s="190"/>
      <c r="BC281" s="190"/>
      <c r="BD281" s="190"/>
      <c r="BE281" s="190"/>
      <c r="BF281" s="190"/>
      <c r="BG281" s="190"/>
      <c r="BH281" s="190"/>
      <c r="BI281" s="190"/>
      <c r="BJ281" s="190"/>
      <c r="BK281" s="190"/>
      <c r="BL281" s="190"/>
      <c r="BM281" s="190"/>
      <c r="BN281" s="190"/>
      <c r="BO281" s="190"/>
      <c r="BP281" s="190"/>
      <c r="BQ281" s="190"/>
      <c r="BR281" s="190"/>
      <c r="BS281" s="190"/>
      <c r="BT281" s="190"/>
      <c r="BU281" s="190"/>
      <c r="BV281" s="190"/>
      <c r="BW281" s="190"/>
      <c r="BX281" s="190"/>
      <c r="BY281" s="190"/>
      <c r="BZ281" s="190"/>
      <c r="CA281" s="190"/>
      <c r="CB281" s="190"/>
      <c r="CC281" s="190"/>
      <c r="CD281" s="190"/>
      <c r="CE281" s="190"/>
      <c r="CF281" s="190"/>
      <c r="CG281" s="190"/>
      <c r="CH281" s="190"/>
      <c r="CI281" s="190"/>
      <c r="CJ281" s="190"/>
      <c r="CK281" s="190"/>
      <c r="CL281" s="190"/>
      <c r="CM281" s="190"/>
      <c r="CN281" s="190"/>
      <c r="CO281" s="190"/>
      <c r="CP281" s="190"/>
      <c r="CQ281" s="190"/>
      <c r="CR281" s="190"/>
      <c r="CS281" s="190"/>
      <c r="CT281" s="190"/>
      <c r="CU281" s="190"/>
      <c r="CV281" s="190"/>
      <c r="CW281" s="190"/>
      <c r="CX281" s="190"/>
      <c r="CY281" s="190"/>
      <c r="CZ281" s="190"/>
      <c r="DA281" s="190"/>
      <c r="DB281" s="190"/>
      <c r="DC281" s="190"/>
      <c r="DD281" s="190"/>
      <c r="DE281" s="190"/>
      <c r="DF281" s="190"/>
      <c r="DG281" s="190"/>
      <c r="DH281" s="190"/>
      <c r="DI281" s="190"/>
      <c r="DJ281" s="190"/>
      <c r="DK281" s="190"/>
      <c r="DL281" s="190"/>
      <c r="DM281" s="190"/>
    </row>
    <row r="282" spans="1:117" s="151" customFormat="1" ht="12.75" hidden="1" outlineLevel="1">
      <c r="A282" s="149" t="s">
        <v>2271</v>
      </c>
      <c r="B282" s="150"/>
      <c r="C282" s="150" t="s">
        <v>2272</v>
      </c>
      <c r="D282" s="150" t="s">
        <v>2273</v>
      </c>
      <c r="E282" s="177">
        <v>184031.89</v>
      </c>
      <c r="F282" s="177">
        <v>54959.43</v>
      </c>
      <c r="G282" s="177"/>
      <c r="H282" s="178">
        <v>0</v>
      </c>
      <c r="I282" s="178">
        <v>0</v>
      </c>
      <c r="J282" s="178">
        <v>0</v>
      </c>
      <c r="K282" s="178">
        <v>0</v>
      </c>
      <c r="L282" s="178">
        <v>0</v>
      </c>
      <c r="M282" s="178">
        <v>95</v>
      </c>
      <c r="N282" s="178">
        <v>0</v>
      </c>
      <c r="O282" s="178">
        <v>0</v>
      </c>
      <c r="P282" s="178">
        <v>0</v>
      </c>
      <c r="Q282" s="178">
        <v>0</v>
      </c>
      <c r="R282" s="178">
        <v>0</v>
      </c>
      <c r="S282" s="178">
        <v>0</v>
      </c>
      <c r="T282" s="178">
        <v>0</v>
      </c>
      <c r="U282" s="178">
        <v>0</v>
      </c>
      <c r="V282" s="178">
        <v>0</v>
      </c>
      <c r="W282" s="178">
        <v>0</v>
      </c>
      <c r="X282" s="178">
        <v>0</v>
      </c>
      <c r="Y282" s="178">
        <v>0</v>
      </c>
      <c r="Z282" s="178">
        <v>0</v>
      </c>
      <c r="AA282" s="178">
        <v>0</v>
      </c>
      <c r="AB282" s="178">
        <v>0</v>
      </c>
      <c r="AC282" s="178">
        <v>0</v>
      </c>
      <c r="AD282" s="178">
        <v>0</v>
      </c>
      <c r="AE282" s="178">
        <v>0</v>
      </c>
      <c r="AF282" s="178">
        <v>0</v>
      </c>
      <c r="AG282" s="178">
        <v>0</v>
      </c>
      <c r="AH282" s="178">
        <v>0</v>
      </c>
      <c r="AI282" s="177">
        <v>95</v>
      </c>
      <c r="AJ282" s="178">
        <v>0</v>
      </c>
      <c r="AK282" s="178">
        <v>0</v>
      </c>
      <c r="AL282" s="178">
        <v>0</v>
      </c>
      <c r="AM282" s="178">
        <v>0</v>
      </c>
      <c r="AN282" s="178">
        <v>0</v>
      </c>
      <c r="AO282" s="178">
        <v>0</v>
      </c>
      <c r="AP282" s="178">
        <v>0</v>
      </c>
      <c r="AQ282" s="178">
        <v>0</v>
      </c>
      <c r="AR282" s="178">
        <v>0</v>
      </c>
      <c r="AS282" s="178">
        <v>0</v>
      </c>
      <c r="AT282" s="178">
        <v>0</v>
      </c>
      <c r="AU282" s="177">
        <v>0</v>
      </c>
      <c r="AV282" s="177">
        <f t="shared" si="10"/>
        <v>239086.32</v>
      </c>
      <c r="AW282" s="149"/>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c r="BT282" s="190"/>
      <c r="BU282" s="190"/>
      <c r="BV282" s="190"/>
      <c r="BW282" s="190"/>
      <c r="BX282" s="190"/>
      <c r="BY282" s="190"/>
      <c r="BZ282" s="190"/>
      <c r="CA282" s="190"/>
      <c r="CB282" s="190"/>
      <c r="CC282" s="190"/>
      <c r="CD282" s="190"/>
      <c r="CE282" s="190"/>
      <c r="CF282" s="190"/>
      <c r="CG282" s="190"/>
      <c r="CH282" s="190"/>
      <c r="CI282" s="190"/>
      <c r="CJ282" s="190"/>
      <c r="CK282" s="190"/>
      <c r="CL282" s="190"/>
      <c r="CM282" s="190"/>
      <c r="CN282" s="190"/>
      <c r="CO282" s="190"/>
      <c r="CP282" s="190"/>
      <c r="CQ282" s="190"/>
      <c r="CR282" s="190"/>
      <c r="CS282" s="190"/>
      <c r="CT282" s="190"/>
      <c r="CU282" s="190"/>
      <c r="CV282" s="190"/>
      <c r="CW282" s="190"/>
      <c r="CX282" s="190"/>
      <c r="CY282" s="190"/>
      <c r="CZ282" s="190"/>
      <c r="DA282" s="190"/>
      <c r="DB282" s="190"/>
      <c r="DC282" s="190"/>
      <c r="DD282" s="190"/>
      <c r="DE282" s="190"/>
      <c r="DF282" s="190"/>
      <c r="DG282" s="190"/>
      <c r="DH282" s="190"/>
      <c r="DI282" s="190"/>
      <c r="DJ282" s="190"/>
      <c r="DK282" s="190"/>
      <c r="DL282" s="190"/>
      <c r="DM282" s="190"/>
    </row>
    <row r="283" spans="1:117" s="151" customFormat="1" ht="12.75" hidden="1" outlineLevel="1">
      <c r="A283" s="149" t="s">
        <v>2274</v>
      </c>
      <c r="B283" s="150"/>
      <c r="C283" s="150" t="s">
        <v>2275</v>
      </c>
      <c r="D283" s="150" t="s">
        <v>2276</v>
      </c>
      <c r="E283" s="177">
        <v>1698568.88</v>
      </c>
      <c r="F283" s="177">
        <v>440292.7</v>
      </c>
      <c r="G283" s="177"/>
      <c r="H283" s="178">
        <v>0</v>
      </c>
      <c r="I283" s="178">
        <v>0</v>
      </c>
      <c r="J283" s="178">
        <v>0</v>
      </c>
      <c r="K283" s="178">
        <v>0</v>
      </c>
      <c r="L283" s="178">
        <v>0</v>
      </c>
      <c r="M283" s="178">
        <v>1694.39</v>
      </c>
      <c r="N283" s="178">
        <v>0</v>
      </c>
      <c r="O283" s="178">
        <v>0</v>
      </c>
      <c r="P283" s="178">
        <v>71.08</v>
      </c>
      <c r="Q283" s="178">
        <v>0</v>
      </c>
      <c r="R283" s="178">
        <v>0</v>
      </c>
      <c r="S283" s="178">
        <v>0</v>
      </c>
      <c r="T283" s="178">
        <v>786.25</v>
      </c>
      <c r="U283" s="178">
        <v>0</v>
      </c>
      <c r="V283" s="178">
        <v>0</v>
      </c>
      <c r="W283" s="178">
        <v>0</v>
      </c>
      <c r="X283" s="178">
        <v>615.9</v>
      </c>
      <c r="Y283" s="178">
        <v>0</v>
      </c>
      <c r="Z283" s="178">
        <v>0</v>
      </c>
      <c r="AA283" s="178">
        <v>1169.95</v>
      </c>
      <c r="AB283" s="178">
        <v>0</v>
      </c>
      <c r="AC283" s="178">
        <v>0</v>
      </c>
      <c r="AD283" s="178">
        <v>0</v>
      </c>
      <c r="AE283" s="178">
        <v>0</v>
      </c>
      <c r="AF283" s="178">
        <v>0</v>
      </c>
      <c r="AG283" s="178">
        <v>26794.12</v>
      </c>
      <c r="AH283" s="178">
        <v>260.46</v>
      </c>
      <c r="AI283" s="177">
        <v>31392.15</v>
      </c>
      <c r="AJ283" s="178">
        <v>0</v>
      </c>
      <c r="AK283" s="178">
        <v>0</v>
      </c>
      <c r="AL283" s="178">
        <v>0</v>
      </c>
      <c r="AM283" s="178">
        <v>0</v>
      </c>
      <c r="AN283" s="178">
        <v>0</v>
      </c>
      <c r="AO283" s="178">
        <v>0</v>
      </c>
      <c r="AP283" s="178">
        <v>0</v>
      </c>
      <c r="AQ283" s="178">
        <v>0</v>
      </c>
      <c r="AR283" s="178">
        <v>0</v>
      </c>
      <c r="AS283" s="178">
        <v>0</v>
      </c>
      <c r="AT283" s="178">
        <v>0</v>
      </c>
      <c r="AU283" s="177">
        <v>0</v>
      </c>
      <c r="AV283" s="177">
        <f t="shared" si="10"/>
        <v>2170253.73</v>
      </c>
      <c r="AW283" s="149"/>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c r="BT283" s="190"/>
      <c r="BU283" s="190"/>
      <c r="BV283" s="190"/>
      <c r="BW283" s="190"/>
      <c r="BX283" s="190"/>
      <c r="BY283" s="190"/>
      <c r="BZ283" s="190"/>
      <c r="CA283" s="190"/>
      <c r="CB283" s="190"/>
      <c r="CC283" s="190"/>
      <c r="CD283" s="190"/>
      <c r="CE283" s="190"/>
      <c r="CF283" s="190"/>
      <c r="CG283" s="190"/>
      <c r="CH283" s="190"/>
      <c r="CI283" s="190"/>
      <c r="CJ283" s="190"/>
      <c r="CK283" s="190"/>
      <c r="CL283" s="190"/>
      <c r="CM283" s="190"/>
      <c r="CN283" s="190"/>
      <c r="CO283" s="190"/>
      <c r="CP283" s="190"/>
      <c r="CQ283" s="190"/>
      <c r="CR283" s="190"/>
      <c r="CS283" s="190"/>
      <c r="CT283" s="190"/>
      <c r="CU283" s="190"/>
      <c r="CV283" s="190"/>
      <c r="CW283" s="190"/>
      <c r="CX283" s="190"/>
      <c r="CY283" s="190"/>
      <c r="CZ283" s="190"/>
      <c r="DA283" s="190"/>
      <c r="DB283" s="190"/>
      <c r="DC283" s="190"/>
      <c r="DD283" s="190"/>
      <c r="DE283" s="190"/>
      <c r="DF283" s="190"/>
      <c r="DG283" s="190"/>
      <c r="DH283" s="190"/>
      <c r="DI283" s="190"/>
      <c r="DJ283" s="190"/>
      <c r="DK283" s="190"/>
      <c r="DL283" s="190"/>
      <c r="DM283" s="190"/>
    </row>
    <row r="284" spans="1:117" s="151" customFormat="1" ht="12.75" hidden="1" outlineLevel="1">
      <c r="A284" s="149" t="s">
        <v>2277</v>
      </c>
      <c r="B284" s="150"/>
      <c r="C284" s="150" t="s">
        <v>2278</v>
      </c>
      <c r="D284" s="150" t="s">
        <v>2279</v>
      </c>
      <c r="E284" s="177">
        <v>248033.44</v>
      </c>
      <c r="F284" s="177">
        <v>61301.63</v>
      </c>
      <c r="G284" s="177"/>
      <c r="H284" s="178">
        <v>122.4</v>
      </c>
      <c r="I284" s="178">
        <v>0</v>
      </c>
      <c r="J284" s="178">
        <v>0</v>
      </c>
      <c r="K284" s="178">
        <v>0</v>
      </c>
      <c r="L284" s="178">
        <v>0</v>
      </c>
      <c r="M284" s="178">
        <v>304.06</v>
      </c>
      <c r="N284" s="178">
        <v>0</v>
      </c>
      <c r="O284" s="178">
        <v>0</v>
      </c>
      <c r="P284" s="178">
        <v>0</v>
      </c>
      <c r="Q284" s="178">
        <v>0</v>
      </c>
      <c r="R284" s="178">
        <v>0</v>
      </c>
      <c r="S284" s="178">
        <v>0</v>
      </c>
      <c r="T284" s="178">
        <v>0</v>
      </c>
      <c r="U284" s="178">
        <v>0</v>
      </c>
      <c r="V284" s="178">
        <v>0</v>
      </c>
      <c r="W284" s="178">
        <v>0</v>
      </c>
      <c r="X284" s="178">
        <v>0</v>
      </c>
      <c r="Y284" s="178">
        <v>0</v>
      </c>
      <c r="Z284" s="178">
        <v>0</v>
      </c>
      <c r="AA284" s="178">
        <v>0</v>
      </c>
      <c r="AB284" s="178">
        <v>0</v>
      </c>
      <c r="AC284" s="178">
        <v>0</v>
      </c>
      <c r="AD284" s="178">
        <v>0</v>
      </c>
      <c r="AE284" s="178">
        <v>0</v>
      </c>
      <c r="AF284" s="178">
        <v>0</v>
      </c>
      <c r="AG284" s="178">
        <v>2112.53</v>
      </c>
      <c r="AH284" s="178">
        <v>0</v>
      </c>
      <c r="AI284" s="177">
        <v>2538.99</v>
      </c>
      <c r="AJ284" s="178">
        <v>0</v>
      </c>
      <c r="AK284" s="178">
        <v>0</v>
      </c>
      <c r="AL284" s="178">
        <v>0</v>
      </c>
      <c r="AM284" s="178">
        <v>0</v>
      </c>
      <c r="AN284" s="178">
        <v>0</v>
      </c>
      <c r="AO284" s="178">
        <v>0</v>
      </c>
      <c r="AP284" s="178">
        <v>0</v>
      </c>
      <c r="AQ284" s="178">
        <v>0</v>
      </c>
      <c r="AR284" s="178">
        <v>0</v>
      </c>
      <c r="AS284" s="178">
        <v>0</v>
      </c>
      <c r="AT284" s="178">
        <v>0</v>
      </c>
      <c r="AU284" s="177">
        <v>0</v>
      </c>
      <c r="AV284" s="177">
        <f t="shared" si="10"/>
        <v>311874.06</v>
      </c>
      <c r="AW284" s="149"/>
      <c r="AX284" s="190"/>
      <c r="AY284" s="190"/>
      <c r="AZ284" s="190"/>
      <c r="BA284" s="190"/>
      <c r="BB284" s="190"/>
      <c r="BC284" s="190"/>
      <c r="BD284" s="190"/>
      <c r="BE284" s="190"/>
      <c r="BF284" s="190"/>
      <c r="BG284" s="190"/>
      <c r="BH284" s="190"/>
      <c r="BI284" s="190"/>
      <c r="BJ284" s="190"/>
      <c r="BK284" s="190"/>
      <c r="BL284" s="190"/>
      <c r="BM284" s="190"/>
      <c r="BN284" s="190"/>
      <c r="BO284" s="190"/>
      <c r="BP284" s="190"/>
      <c r="BQ284" s="190"/>
      <c r="BR284" s="190"/>
      <c r="BS284" s="190"/>
      <c r="BT284" s="190"/>
      <c r="BU284" s="190"/>
      <c r="BV284" s="190"/>
      <c r="BW284" s="190"/>
      <c r="BX284" s="190"/>
      <c r="BY284" s="190"/>
      <c r="BZ284" s="190"/>
      <c r="CA284" s="190"/>
      <c r="CB284" s="190"/>
      <c r="CC284" s="190"/>
      <c r="CD284" s="190"/>
      <c r="CE284" s="190"/>
      <c r="CF284" s="190"/>
      <c r="CG284" s="190"/>
      <c r="CH284" s="190"/>
      <c r="CI284" s="190"/>
      <c r="CJ284" s="190"/>
      <c r="CK284" s="190"/>
      <c r="CL284" s="190"/>
      <c r="CM284" s="190"/>
      <c r="CN284" s="190"/>
      <c r="CO284" s="190"/>
      <c r="CP284" s="190"/>
      <c r="CQ284" s="190"/>
      <c r="CR284" s="190"/>
      <c r="CS284" s="190"/>
      <c r="CT284" s="190"/>
      <c r="CU284" s="190"/>
      <c r="CV284" s="190"/>
      <c r="CW284" s="190"/>
      <c r="CX284" s="190"/>
      <c r="CY284" s="190"/>
      <c r="CZ284" s="190"/>
      <c r="DA284" s="190"/>
      <c r="DB284" s="190"/>
      <c r="DC284" s="190"/>
      <c r="DD284" s="190"/>
      <c r="DE284" s="190"/>
      <c r="DF284" s="190"/>
      <c r="DG284" s="190"/>
      <c r="DH284" s="190"/>
      <c r="DI284" s="190"/>
      <c r="DJ284" s="190"/>
      <c r="DK284" s="190"/>
      <c r="DL284" s="190"/>
      <c r="DM284" s="190"/>
    </row>
    <row r="285" spans="1:117" s="151" customFormat="1" ht="12.75" hidden="1" outlineLevel="1">
      <c r="A285" s="149" t="s">
        <v>2283</v>
      </c>
      <c r="B285" s="150"/>
      <c r="C285" s="150" t="s">
        <v>2284</v>
      </c>
      <c r="D285" s="150" t="s">
        <v>2285</v>
      </c>
      <c r="E285" s="177">
        <v>449965.83</v>
      </c>
      <c r="F285" s="177">
        <v>2496.99</v>
      </c>
      <c r="G285" s="177"/>
      <c r="H285" s="178">
        <v>0</v>
      </c>
      <c r="I285" s="178">
        <v>0</v>
      </c>
      <c r="J285" s="178">
        <v>0</v>
      </c>
      <c r="K285" s="178">
        <v>0</v>
      </c>
      <c r="L285" s="178">
        <v>0</v>
      </c>
      <c r="M285" s="178">
        <v>0</v>
      </c>
      <c r="N285" s="178">
        <v>0</v>
      </c>
      <c r="O285" s="178">
        <v>0</v>
      </c>
      <c r="P285" s="178">
        <v>0</v>
      </c>
      <c r="Q285" s="178">
        <v>0</v>
      </c>
      <c r="R285" s="178">
        <v>0</v>
      </c>
      <c r="S285" s="178">
        <v>0</v>
      </c>
      <c r="T285" s="178">
        <v>297.5</v>
      </c>
      <c r="U285" s="178">
        <v>0</v>
      </c>
      <c r="V285" s="178">
        <v>0</v>
      </c>
      <c r="W285" s="178">
        <v>0</v>
      </c>
      <c r="X285" s="178">
        <v>0</v>
      </c>
      <c r="Y285" s="178">
        <v>0</v>
      </c>
      <c r="Z285" s="178">
        <v>0</v>
      </c>
      <c r="AA285" s="178">
        <v>0</v>
      </c>
      <c r="AB285" s="178">
        <v>0</v>
      </c>
      <c r="AC285" s="178">
        <v>0</v>
      </c>
      <c r="AD285" s="178">
        <v>0</v>
      </c>
      <c r="AE285" s="178">
        <v>0</v>
      </c>
      <c r="AF285" s="178">
        <v>0</v>
      </c>
      <c r="AG285" s="178">
        <v>0</v>
      </c>
      <c r="AH285" s="178">
        <v>0</v>
      </c>
      <c r="AI285" s="177">
        <v>297.5</v>
      </c>
      <c r="AJ285" s="178">
        <v>0</v>
      </c>
      <c r="AK285" s="178">
        <v>0</v>
      </c>
      <c r="AL285" s="178">
        <v>0</v>
      </c>
      <c r="AM285" s="178">
        <v>0</v>
      </c>
      <c r="AN285" s="178">
        <v>0</v>
      </c>
      <c r="AO285" s="178">
        <v>0</v>
      </c>
      <c r="AP285" s="178">
        <v>0</v>
      </c>
      <c r="AQ285" s="178">
        <v>0</v>
      </c>
      <c r="AR285" s="178">
        <v>0</v>
      </c>
      <c r="AS285" s="178">
        <v>0</v>
      </c>
      <c r="AT285" s="178">
        <v>0</v>
      </c>
      <c r="AU285" s="177">
        <v>0</v>
      </c>
      <c r="AV285" s="177">
        <f t="shared" si="10"/>
        <v>452760.32</v>
      </c>
      <c r="AW285" s="149"/>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c r="BT285" s="190"/>
      <c r="BU285" s="190"/>
      <c r="BV285" s="190"/>
      <c r="BW285" s="190"/>
      <c r="BX285" s="190"/>
      <c r="BY285" s="190"/>
      <c r="BZ285" s="190"/>
      <c r="CA285" s="190"/>
      <c r="CB285" s="190"/>
      <c r="CC285" s="190"/>
      <c r="CD285" s="190"/>
      <c r="CE285" s="190"/>
      <c r="CF285" s="190"/>
      <c r="CG285" s="190"/>
      <c r="CH285" s="190"/>
      <c r="CI285" s="190"/>
      <c r="CJ285" s="190"/>
      <c r="CK285" s="190"/>
      <c r="CL285" s="190"/>
      <c r="CM285" s="190"/>
      <c r="CN285" s="190"/>
      <c r="CO285" s="190"/>
      <c r="CP285" s="190"/>
      <c r="CQ285" s="190"/>
      <c r="CR285" s="190"/>
      <c r="CS285" s="190"/>
      <c r="CT285" s="190"/>
      <c r="CU285" s="190"/>
      <c r="CV285" s="190"/>
      <c r="CW285" s="190"/>
      <c r="CX285" s="190"/>
      <c r="CY285" s="190"/>
      <c r="CZ285" s="190"/>
      <c r="DA285" s="190"/>
      <c r="DB285" s="190"/>
      <c r="DC285" s="190"/>
      <c r="DD285" s="190"/>
      <c r="DE285" s="190"/>
      <c r="DF285" s="190"/>
      <c r="DG285" s="190"/>
      <c r="DH285" s="190"/>
      <c r="DI285" s="190"/>
      <c r="DJ285" s="190"/>
      <c r="DK285" s="190"/>
      <c r="DL285" s="190"/>
      <c r="DM285" s="190"/>
    </row>
    <row r="286" spans="1:117" s="151" customFormat="1" ht="12.75" hidden="1" outlineLevel="1">
      <c r="A286" s="149" t="s">
        <v>2286</v>
      </c>
      <c r="B286" s="150"/>
      <c r="C286" s="150" t="s">
        <v>2287</v>
      </c>
      <c r="D286" s="150" t="s">
        <v>2288</v>
      </c>
      <c r="E286" s="177">
        <v>366543.75</v>
      </c>
      <c r="F286" s="177">
        <v>6043.47</v>
      </c>
      <c r="G286" s="177"/>
      <c r="H286" s="178">
        <v>0</v>
      </c>
      <c r="I286" s="178">
        <v>0</v>
      </c>
      <c r="J286" s="178">
        <v>13.9</v>
      </c>
      <c r="K286" s="178">
        <v>0</v>
      </c>
      <c r="L286" s="178">
        <v>0</v>
      </c>
      <c r="M286" s="178">
        <v>13847.35</v>
      </c>
      <c r="N286" s="178">
        <v>0</v>
      </c>
      <c r="O286" s="178">
        <v>0</v>
      </c>
      <c r="P286" s="178">
        <v>130735.29</v>
      </c>
      <c r="Q286" s="178">
        <v>0</v>
      </c>
      <c r="R286" s="178">
        <v>1496.05</v>
      </c>
      <c r="S286" s="178">
        <v>0</v>
      </c>
      <c r="T286" s="178">
        <v>0</v>
      </c>
      <c r="U286" s="178">
        <v>195</v>
      </c>
      <c r="V286" s="178">
        <v>32.13</v>
      </c>
      <c r="W286" s="178">
        <v>0</v>
      </c>
      <c r="X286" s="178">
        <v>0</v>
      </c>
      <c r="Y286" s="178">
        <v>0</v>
      </c>
      <c r="Z286" s="178">
        <v>0</v>
      </c>
      <c r="AA286" s="178">
        <v>3640.25</v>
      </c>
      <c r="AB286" s="178">
        <v>0</v>
      </c>
      <c r="AC286" s="178">
        <v>0</v>
      </c>
      <c r="AD286" s="178">
        <v>0</v>
      </c>
      <c r="AE286" s="178">
        <v>27573.84</v>
      </c>
      <c r="AF286" s="178">
        <v>0</v>
      </c>
      <c r="AG286" s="178">
        <v>9525</v>
      </c>
      <c r="AH286" s="178">
        <v>9436.72</v>
      </c>
      <c r="AI286" s="177">
        <v>196495.53</v>
      </c>
      <c r="AJ286" s="178">
        <v>0</v>
      </c>
      <c r="AK286" s="178">
        <v>0</v>
      </c>
      <c r="AL286" s="178">
        <v>0</v>
      </c>
      <c r="AM286" s="178">
        <v>0</v>
      </c>
      <c r="AN286" s="178">
        <v>0</v>
      </c>
      <c r="AO286" s="178">
        <v>0</v>
      </c>
      <c r="AP286" s="178">
        <v>0</v>
      </c>
      <c r="AQ286" s="178">
        <v>0</v>
      </c>
      <c r="AR286" s="178">
        <v>0</v>
      </c>
      <c r="AS286" s="178">
        <v>0</v>
      </c>
      <c r="AT286" s="178">
        <v>0</v>
      </c>
      <c r="AU286" s="177">
        <v>0</v>
      </c>
      <c r="AV286" s="177">
        <f t="shared" si="10"/>
        <v>569082.75</v>
      </c>
      <c r="AW286" s="149"/>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c r="BT286" s="190"/>
      <c r="BU286" s="190"/>
      <c r="BV286" s="190"/>
      <c r="BW286" s="190"/>
      <c r="BX286" s="190"/>
      <c r="BY286" s="190"/>
      <c r="BZ286" s="190"/>
      <c r="CA286" s="190"/>
      <c r="CB286" s="190"/>
      <c r="CC286" s="190"/>
      <c r="CD286" s="190"/>
      <c r="CE286" s="190"/>
      <c r="CF286" s="190"/>
      <c r="CG286" s="190"/>
      <c r="CH286" s="190"/>
      <c r="CI286" s="190"/>
      <c r="CJ286" s="190"/>
      <c r="CK286" s="190"/>
      <c r="CL286" s="190"/>
      <c r="CM286" s="190"/>
      <c r="CN286" s="190"/>
      <c r="CO286" s="190"/>
      <c r="CP286" s="190"/>
      <c r="CQ286" s="190"/>
      <c r="CR286" s="190"/>
      <c r="CS286" s="190"/>
      <c r="CT286" s="190"/>
      <c r="CU286" s="190"/>
      <c r="CV286" s="190"/>
      <c r="CW286" s="190"/>
      <c r="CX286" s="190"/>
      <c r="CY286" s="190"/>
      <c r="CZ286" s="190"/>
      <c r="DA286" s="190"/>
      <c r="DB286" s="190"/>
      <c r="DC286" s="190"/>
      <c r="DD286" s="190"/>
      <c r="DE286" s="190"/>
      <c r="DF286" s="190"/>
      <c r="DG286" s="190"/>
      <c r="DH286" s="190"/>
      <c r="DI286" s="190"/>
      <c r="DJ286" s="190"/>
      <c r="DK286" s="190"/>
      <c r="DL286" s="190"/>
      <c r="DM286" s="190"/>
    </row>
    <row r="287" spans="1:117" s="151" customFormat="1" ht="12.75" hidden="1" outlineLevel="1">
      <c r="A287" s="149" t="s">
        <v>2289</v>
      </c>
      <c r="B287" s="150"/>
      <c r="C287" s="150" t="s">
        <v>2290</v>
      </c>
      <c r="D287" s="150" t="s">
        <v>2291</v>
      </c>
      <c r="E287" s="177">
        <v>126404.43</v>
      </c>
      <c r="F287" s="177">
        <v>940</v>
      </c>
      <c r="G287" s="177"/>
      <c r="H287" s="178">
        <v>0</v>
      </c>
      <c r="I287" s="178">
        <v>0</v>
      </c>
      <c r="J287" s="178">
        <v>0</v>
      </c>
      <c r="K287" s="178">
        <v>0</v>
      </c>
      <c r="L287" s="178">
        <v>0</v>
      </c>
      <c r="M287" s="178">
        <v>223.18</v>
      </c>
      <c r="N287" s="178">
        <v>0</v>
      </c>
      <c r="O287" s="178">
        <v>0</v>
      </c>
      <c r="P287" s="178">
        <v>0</v>
      </c>
      <c r="Q287" s="178">
        <v>0</v>
      </c>
      <c r="R287" s="178">
        <v>0</v>
      </c>
      <c r="S287" s="178">
        <v>0</v>
      </c>
      <c r="T287" s="178">
        <v>0</v>
      </c>
      <c r="U287" s="178">
        <v>0</v>
      </c>
      <c r="V287" s="178">
        <v>0</v>
      </c>
      <c r="W287" s="178">
        <v>0</v>
      </c>
      <c r="X287" s="178">
        <v>0</v>
      </c>
      <c r="Y287" s="178">
        <v>0</v>
      </c>
      <c r="Z287" s="178">
        <v>0</v>
      </c>
      <c r="AA287" s="178">
        <v>0</v>
      </c>
      <c r="AB287" s="178">
        <v>0</v>
      </c>
      <c r="AC287" s="178">
        <v>0</v>
      </c>
      <c r="AD287" s="178">
        <v>0</v>
      </c>
      <c r="AE287" s="178">
        <v>0</v>
      </c>
      <c r="AF287" s="178">
        <v>0</v>
      </c>
      <c r="AG287" s="178">
        <v>532.65</v>
      </c>
      <c r="AH287" s="178">
        <v>0</v>
      </c>
      <c r="AI287" s="177">
        <v>755.83</v>
      </c>
      <c r="AJ287" s="178">
        <v>0</v>
      </c>
      <c r="AK287" s="178">
        <v>0</v>
      </c>
      <c r="AL287" s="178">
        <v>0</v>
      </c>
      <c r="AM287" s="178">
        <v>0</v>
      </c>
      <c r="AN287" s="178">
        <v>0</v>
      </c>
      <c r="AO287" s="178">
        <v>0</v>
      </c>
      <c r="AP287" s="178">
        <v>0</v>
      </c>
      <c r="AQ287" s="178">
        <v>0</v>
      </c>
      <c r="AR287" s="178">
        <v>0</v>
      </c>
      <c r="AS287" s="178">
        <v>0</v>
      </c>
      <c r="AT287" s="178">
        <v>0</v>
      </c>
      <c r="AU287" s="177">
        <v>0</v>
      </c>
      <c r="AV287" s="177">
        <f t="shared" si="10"/>
        <v>128100.26</v>
      </c>
      <c r="AW287" s="149"/>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c r="BT287" s="190"/>
      <c r="BU287" s="190"/>
      <c r="BV287" s="190"/>
      <c r="BW287" s="190"/>
      <c r="BX287" s="190"/>
      <c r="BY287" s="190"/>
      <c r="BZ287" s="190"/>
      <c r="CA287" s="190"/>
      <c r="CB287" s="190"/>
      <c r="CC287" s="190"/>
      <c r="CD287" s="190"/>
      <c r="CE287" s="190"/>
      <c r="CF287" s="190"/>
      <c r="CG287" s="190"/>
      <c r="CH287" s="190"/>
      <c r="CI287" s="190"/>
      <c r="CJ287" s="190"/>
      <c r="CK287" s="190"/>
      <c r="CL287" s="190"/>
      <c r="CM287" s="190"/>
      <c r="CN287" s="190"/>
      <c r="CO287" s="190"/>
      <c r="CP287" s="190"/>
      <c r="CQ287" s="190"/>
      <c r="CR287" s="190"/>
      <c r="CS287" s="190"/>
      <c r="CT287" s="190"/>
      <c r="CU287" s="190"/>
      <c r="CV287" s="190"/>
      <c r="CW287" s="190"/>
      <c r="CX287" s="190"/>
      <c r="CY287" s="190"/>
      <c r="CZ287" s="190"/>
      <c r="DA287" s="190"/>
      <c r="DB287" s="190"/>
      <c r="DC287" s="190"/>
      <c r="DD287" s="190"/>
      <c r="DE287" s="190"/>
      <c r="DF287" s="190"/>
      <c r="DG287" s="190"/>
      <c r="DH287" s="190"/>
      <c r="DI287" s="190"/>
      <c r="DJ287" s="190"/>
      <c r="DK287" s="190"/>
      <c r="DL287" s="190"/>
      <c r="DM287" s="190"/>
    </row>
    <row r="288" spans="1:117" s="151" customFormat="1" ht="12.75" hidden="1" outlineLevel="1">
      <c r="A288" s="149" t="s">
        <v>2292</v>
      </c>
      <c r="B288" s="150"/>
      <c r="C288" s="150" t="s">
        <v>2293</v>
      </c>
      <c r="D288" s="150" t="s">
        <v>2294</v>
      </c>
      <c r="E288" s="177">
        <v>7670.49</v>
      </c>
      <c r="F288" s="177">
        <v>0</v>
      </c>
      <c r="G288" s="177"/>
      <c r="H288" s="178">
        <v>0</v>
      </c>
      <c r="I288" s="178">
        <v>0</v>
      </c>
      <c r="J288" s="178">
        <v>0</v>
      </c>
      <c r="K288" s="178">
        <v>0</v>
      </c>
      <c r="L288" s="178">
        <v>0</v>
      </c>
      <c r="M288" s="178">
        <v>0</v>
      </c>
      <c r="N288" s="178">
        <v>0</v>
      </c>
      <c r="O288" s="178">
        <v>0</v>
      </c>
      <c r="P288" s="178">
        <v>-95</v>
      </c>
      <c r="Q288" s="178">
        <v>0</v>
      </c>
      <c r="R288" s="178">
        <v>0</v>
      </c>
      <c r="S288" s="178">
        <v>0</v>
      </c>
      <c r="T288" s="178">
        <v>0</v>
      </c>
      <c r="U288" s="178">
        <v>0</v>
      </c>
      <c r="V288" s="178">
        <v>0</v>
      </c>
      <c r="W288" s="178">
        <v>0</v>
      </c>
      <c r="X288" s="178">
        <v>0</v>
      </c>
      <c r="Y288" s="178">
        <v>0</v>
      </c>
      <c r="Z288" s="178">
        <v>0</v>
      </c>
      <c r="AA288" s="178">
        <v>0</v>
      </c>
      <c r="AB288" s="178">
        <v>0</v>
      </c>
      <c r="AC288" s="178">
        <v>0</v>
      </c>
      <c r="AD288" s="178">
        <v>0</v>
      </c>
      <c r="AE288" s="178">
        <v>0</v>
      </c>
      <c r="AF288" s="178">
        <v>0</v>
      </c>
      <c r="AG288" s="178">
        <v>0</v>
      </c>
      <c r="AH288" s="178">
        <v>0</v>
      </c>
      <c r="AI288" s="177">
        <v>-95</v>
      </c>
      <c r="AJ288" s="178">
        <v>0</v>
      </c>
      <c r="AK288" s="178">
        <v>0</v>
      </c>
      <c r="AL288" s="178">
        <v>0</v>
      </c>
      <c r="AM288" s="178">
        <v>0</v>
      </c>
      <c r="AN288" s="178">
        <v>0</v>
      </c>
      <c r="AO288" s="178">
        <v>0</v>
      </c>
      <c r="AP288" s="178">
        <v>0</v>
      </c>
      <c r="AQ288" s="178">
        <v>0</v>
      </c>
      <c r="AR288" s="178">
        <v>0</v>
      </c>
      <c r="AS288" s="178">
        <v>0</v>
      </c>
      <c r="AT288" s="178">
        <v>0</v>
      </c>
      <c r="AU288" s="177">
        <v>0</v>
      </c>
      <c r="AV288" s="177">
        <f t="shared" si="10"/>
        <v>7575.49</v>
      </c>
      <c r="AW288" s="149"/>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c r="BT288" s="190"/>
      <c r="BU288" s="190"/>
      <c r="BV288" s="190"/>
      <c r="BW288" s="190"/>
      <c r="BX288" s="190"/>
      <c r="BY288" s="190"/>
      <c r="BZ288" s="190"/>
      <c r="CA288" s="190"/>
      <c r="CB288" s="190"/>
      <c r="CC288" s="190"/>
      <c r="CD288" s="190"/>
      <c r="CE288" s="190"/>
      <c r="CF288" s="190"/>
      <c r="CG288" s="190"/>
      <c r="CH288" s="190"/>
      <c r="CI288" s="190"/>
      <c r="CJ288" s="190"/>
      <c r="CK288" s="190"/>
      <c r="CL288" s="190"/>
      <c r="CM288" s="190"/>
      <c r="CN288" s="190"/>
      <c r="CO288" s="190"/>
      <c r="CP288" s="190"/>
      <c r="CQ288" s="190"/>
      <c r="CR288" s="190"/>
      <c r="CS288" s="190"/>
      <c r="CT288" s="190"/>
      <c r="CU288" s="190"/>
      <c r="CV288" s="190"/>
      <c r="CW288" s="190"/>
      <c r="CX288" s="190"/>
      <c r="CY288" s="190"/>
      <c r="CZ288" s="190"/>
      <c r="DA288" s="190"/>
      <c r="DB288" s="190"/>
      <c r="DC288" s="190"/>
      <c r="DD288" s="190"/>
      <c r="DE288" s="190"/>
      <c r="DF288" s="190"/>
      <c r="DG288" s="190"/>
      <c r="DH288" s="190"/>
      <c r="DI288" s="190"/>
      <c r="DJ288" s="190"/>
      <c r="DK288" s="190"/>
      <c r="DL288" s="190"/>
      <c r="DM288" s="190"/>
    </row>
    <row r="289" spans="1:117" s="151" customFormat="1" ht="12.75" hidden="1" outlineLevel="1">
      <c r="A289" s="149" t="s">
        <v>2295</v>
      </c>
      <c r="B289" s="150"/>
      <c r="C289" s="150" t="s">
        <v>2296</v>
      </c>
      <c r="D289" s="150" t="s">
        <v>2297</v>
      </c>
      <c r="E289" s="177">
        <v>58560.4</v>
      </c>
      <c r="F289" s="177">
        <v>180</v>
      </c>
      <c r="G289" s="177"/>
      <c r="H289" s="178">
        <v>0</v>
      </c>
      <c r="I289" s="178">
        <v>0</v>
      </c>
      <c r="J289" s="178">
        <v>0</v>
      </c>
      <c r="K289" s="178">
        <v>0</v>
      </c>
      <c r="L289" s="178">
        <v>0</v>
      </c>
      <c r="M289" s="178">
        <v>3648.44</v>
      </c>
      <c r="N289" s="178">
        <v>0</v>
      </c>
      <c r="O289" s="178">
        <v>0</v>
      </c>
      <c r="P289" s="178">
        <v>2049</v>
      </c>
      <c r="Q289" s="178">
        <v>0</v>
      </c>
      <c r="R289" s="178">
        <v>0</v>
      </c>
      <c r="S289" s="178">
        <v>0</v>
      </c>
      <c r="T289" s="178">
        <v>0</v>
      </c>
      <c r="U289" s="178">
        <v>0</v>
      </c>
      <c r="V289" s="178">
        <v>0</v>
      </c>
      <c r="W289" s="178">
        <v>0</v>
      </c>
      <c r="X289" s="178">
        <v>0</v>
      </c>
      <c r="Y289" s="178">
        <v>0</v>
      </c>
      <c r="Z289" s="178">
        <v>0</v>
      </c>
      <c r="AA289" s="178">
        <v>0</v>
      </c>
      <c r="AB289" s="178">
        <v>0</v>
      </c>
      <c r="AC289" s="178">
        <v>0</v>
      </c>
      <c r="AD289" s="178">
        <v>0</v>
      </c>
      <c r="AE289" s="178">
        <v>0</v>
      </c>
      <c r="AF289" s="178">
        <v>0</v>
      </c>
      <c r="AG289" s="178">
        <v>4171.42</v>
      </c>
      <c r="AH289" s="178">
        <v>0</v>
      </c>
      <c r="AI289" s="177">
        <v>9868.86</v>
      </c>
      <c r="AJ289" s="178">
        <v>0</v>
      </c>
      <c r="AK289" s="178">
        <v>0</v>
      </c>
      <c r="AL289" s="178">
        <v>0</v>
      </c>
      <c r="AM289" s="178">
        <v>0</v>
      </c>
      <c r="AN289" s="178">
        <v>0</v>
      </c>
      <c r="AO289" s="178">
        <v>0</v>
      </c>
      <c r="AP289" s="178">
        <v>0</v>
      </c>
      <c r="AQ289" s="178">
        <v>0</v>
      </c>
      <c r="AR289" s="178">
        <v>0</v>
      </c>
      <c r="AS289" s="178">
        <v>0</v>
      </c>
      <c r="AT289" s="178">
        <v>0</v>
      </c>
      <c r="AU289" s="177">
        <v>0</v>
      </c>
      <c r="AV289" s="177">
        <f t="shared" si="10"/>
        <v>68609.26000000001</v>
      </c>
      <c r="AW289" s="149"/>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c r="BT289" s="190"/>
      <c r="BU289" s="190"/>
      <c r="BV289" s="190"/>
      <c r="BW289" s="190"/>
      <c r="BX289" s="190"/>
      <c r="BY289" s="190"/>
      <c r="BZ289" s="190"/>
      <c r="CA289" s="190"/>
      <c r="CB289" s="190"/>
      <c r="CC289" s="190"/>
      <c r="CD289" s="190"/>
      <c r="CE289" s="190"/>
      <c r="CF289" s="190"/>
      <c r="CG289" s="190"/>
      <c r="CH289" s="190"/>
      <c r="CI289" s="190"/>
      <c r="CJ289" s="190"/>
      <c r="CK289" s="190"/>
      <c r="CL289" s="190"/>
      <c r="CM289" s="190"/>
      <c r="CN289" s="190"/>
      <c r="CO289" s="190"/>
      <c r="CP289" s="190"/>
      <c r="CQ289" s="190"/>
      <c r="CR289" s="190"/>
      <c r="CS289" s="190"/>
      <c r="CT289" s="190"/>
      <c r="CU289" s="190"/>
      <c r="CV289" s="190"/>
      <c r="CW289" s="190"/>
      <c r="CX289" s="190"/>
      <c r="CY289" s="190"/>
      <c r="CZ289" s="190"/>
      <c r="DA289" s="190"/>
      <c r="DB289" s="190"/>
      <c r="DC289" s="190"/>
      <c r="DD289" s="190"/>
      <c r="DE289" s="190"/>
      <c r="DF289" s="190"/>
      <c r="DG289" s="190"/>
      <c r="DH289" s="190"/>
      <c r="DI289" s="190"/>
      <c r="DJ289" s="190"/>
      <c r="DK289" s="190"/>
      <c r="DL289" s="190"/>
      <c r="DM289" s="190"/>
    </row>
    <row r="290" spans="1:117" s="151" customFormat="1" ht="12.75" hidden="1" outlineLevel="1">
      <c r="A290" s="149" t="s">
        <v>2298</v>
      </c>
      <c r="B290" s="150"/>
      <c r="C290" s="150" t="s">
        <v>2299</v>
      </c>
      <c r="D290" s="150" t="s">
        <v>2300</v>
      </c>
      <c r="E290" s="177">
        <v>179340.11</v>
      </c>
      <c r="F290" s="177">
        <v>0</v>
      </c>
      <c r="G290" s="177"/>
      <c r="H290" s="178">
        <v>0</v>
      </c>
      <c r="I290" s="178">
        <v>0</v>
      </c>
      <c r="J290" s="178">
        <v>0</v>
      </c>
      <c r="K290" s="178">
        <v>0</v>
      </c>
      <c r="L290" s="178">
        <v>0</v>
      </c>
      <c r="M290" s="178">
        <v>9344.02</v>
      </c>
      <c r="N290" s="178">
        <v>0</v>
      </c>
      <c r="O290" s="178">
        <v>0</v>
      </c>
      <c r="P290" s="178">
        <v>0</v>
      </c>
      <c r="Q290" s="178">
        <v>0</v>
      </c>
      <c r="R290" s="178">
        <v>0</v>
      </c>
      <c r="S290" s="178">
        <v>0</v>
      </c>
      <c r="T290" s="178">
        <v>0</v>
      </c>
      <c r="U290" s="178">
        <v>0</v>
      </c>
      <c r="V290" s="178">
        <v>0</v>
      </c>
      <c r="W290" s="178">
        <v>0</v>
      </c>
      <c r="X290" s="178">
        <v>0</v>
      </c>
      <c r="Y290" s="178">
        <v>0</v>
      </c>
      <c r="Z290" s="178">
        <v>0</v>
      </c>
      <c r="AA290" s="178">
        <v>0</v>
      </c>
      <c r="AB290" s="178">
        <v>0</v>
      </c>
      <c r="AC290" s="178">
        <v>0</v>
      </c>
      <c r="AD290" s="178">
        <v>0</v>
      </c>
      <c r="AE290" s="178">
        <v>0</v>
      </c>
      <c r="AF290" s="178">
        <v>0</v>
      </c>
      <c r="AG290" s="178">
        <v>0</v>
      </c>
      <c r="AH290" s="178">
        <v>0</v>
      </c>
      <c r="AI290" s="177">
        <v>9344.02</v>
      </c>
      <c r="AJ290" s="178">
        <v>0</v>
      </c>
      <c r="AK290" s="178">
        <v>0</v>
      </c>
      <c r="AL290" s="178">
        <v>0</v>
      </c>
      <c r="AM290" s="178">
        <v>0</v>
      </c>
      <c r="AN290" s="178">
        <v>0</v>
      </c>
      <c r="AO290" s="178">
        <v>0</v>
      </c>
      <c r="AP290" s="178">
        <v>0</v>
      </c>
      <c r="AQ290" s="178">
        <v>0</v>
      </c>
      <c r="AR290" s="178">
        <v>0</v>
      </c>
      <c r="AS290" s="178">
        <v>0</v>
      </c>
      <c r="AT290" s="178">
        <v>0</v>
      </c>
      <c r="AU290" s="177">
        <v>0</v>
      </c>
      <c r="AV290" s="177">
        <f t="shared" si="10"/>
        <v>188684.12999999998</v>
      </c>
      <c r="AW290" s="149"/>
      <c r="AX290" s="190"/>
      <c r="AY290" s="190"/>
      <c r="AZ290" s="190"/>
      <c r="BA290" s="190"/>
      <c r="BB290" s="190"/>
      <c r="BC290" s="190"/>
      <c r="BD290" s="190"/>
      <c r="BE290" s="190"/>
      <c r="BF290" s="190"/>
      <c r="BG290" s="190"/>
      <c r="BH290" s="190"/>
      <c r="BI290" s="190"/>
      <c r="BJ290" s="190"/>
      <c r="BK290" s="190"/>
      <c r="BL290" s="190"/>
      <c r="BM290" s="190"/>
      <c r="BN290" s="190"/>
      <c r="BO290" s="190"/>
      <c r="BP290" s="190"/>
      <c r="BQ290" s="190"/>
      <c r="BR290" s="190"/>
      <c r="BS290" s="190"/>
      <c r="BT290" s="190"/>
      <c r="BU290" s="190"/>
      <c r="BV290" s="190"/>
      <c r="BW290" s="190"/>
      <c r="BX290" s="190"/>
      <c r="BY290" s="190"/>
      <c r="BZ290" s="190"/>
      <c r="CA290" s="190"/>
      <c r="CB290" s="190"/>
      <c r="CC290" s="190"/>
      <c r="CD290" s="190"/>
      <c r="CE290" s="190"/>
      <c r="CF290" s="190"/>
      <c r="CG290" s="190"/>
      <c r="CH290" s="190"/>
      <c r="CI290" s="190"/>
      <c r="CJ290" s="190"/>
      <c r="CK290" s="190"/>
      <c r="CL290" s="190"/>
      <c r="CM290" s="190"/>
      <c r="CN290" s="190"/>
      <c r="CO290" s="190"/>
      <c r="CP290" s="190"/>
      <c r="CQ290" s="190"/>
      <c r="CR290" s="190"/>
      <c r="CS290" s="190"/>
      <c r="CT290" s="190"/>
      <c r="CU290" s="190"/>
      <c r="CV290" s="190"/>
      <c r="CW290" s="190"/>
      <c r="CX290" s="190"/>
      <c r="CY290" s="190"/>
      <c r="CZ290" s="190"/>
      <c r="DA290" s="190"/>
      <c r="DB290" s="190"/>
      <c r="DC290" s="190"/>
      <c r="DD290" s="190"/>
      <c r="DE290" s="190"/>
      <c r="DF290" s="190"/>
      <c r="DG290" s="190"/>
      <c r="DH290" s="190"/>
      <c r="DI290" s="190"/>
      <c r="DJ290" s="190"/>
      <c r="DK290" s="190"/>
      <c r="DL290" s="190"/>
      <c r="DM290" s="190"/>
    </row>
    <row r="291" spans="1:117" s="151" customFormat="1" ht="12.75" hidden="1" outlineLevel="1">
      <c r="A291" s="149" t="s">
        <v>2301</v>
      </c>
      <c r="B291" s="150"/>
      <c r="C291" s="150" t="s">
        <v>2302</v>
      </c>
      <c r="D291" s="150" t="s">
        <v>2303</v>
      </c>
      <c r="E291" s="177">
        <v>44130.57</v>
      </c>
      <c r="F291" s="177">
        <v>0</v>
      </c>
      <c r="G291" s="177"/>
      <c r="H291" s="178">
        <v>0</v>
      </c>
      <c r="I291" s="178">
        <v>0</v>
      </c>
      <c r="J291" s="178">
        <v>0</v>
      </c>
      <c r="K291" s="178">
        <v>0</v>
      </c>
      <c r="L291" s="178">
        <v>0</v>
      </c>
      <c r="M291" s="178">
        <v>0</v>
      </c>
      <c r="N291" s="178">
        <v>0</v>
      </c>
      <c r="O291" s="178">
        <v>0</v>
      </c>
      <c r="P291" s="178">
        <v>0</v>
      </c>
      <c r="Q291" s="178">
        <v>0</v>
      </c>
      <c r="R291" s="178">
        <v>0</v>
      </c>
      <c r="S291" s="178">
        <v>0</v>
      </c>
      <c r="T291" s="178">
        <v>0</v>
      </c>
      <c r="U291" s="178">
        <v>0</v>
      </c>
      <c r="V291" s="178">
        <v>0</v>
      </c>
      <c r="W291" s="178">
        <v>0</v>
      </c>
      <c r="X291" s="178">
        <v>0</v>
      </c>
      <c r="Y291" s="178">
        <v>0</v>
      </c>
      <c r="Z291" s="178">
        <v>0</v>
      </c>
      <c r="AA291" s="178">
        <v>0</v>
      </c>
      <c r="AB291" s="178">
        <v>0</v>
      </c>
      <c r="AC291" s="178">
        <v>0</v>
      </c>
      <c r="AD291" s="178">
        <v>0</v>
      </c>
      <c r="AE291" s="178">
        <v>0</v>
      </c>
      <c r="AF291" s="178">
        <v>0</v>
      </c>
      <c r="AG291" s="178">
        <v>0</v>
      </c>
      <c r="AH291" s="178">
        <v>0</v>
      </c>
      <c r="AI291" s="177">
        <v>0</v>
      </c>
      <c r="AJ291" s="178">
        <v>0</v>
      </c>
      <c r="AK291" s="178">
        <v>0</v>
      </c>
      <c r="AL291" s="178">
        <v>0</v>
      </c>
      <c r="AM291" s="178">
        <v>0</v>
      </c>
      <c r="AN291" s="178">
        <v>0</v>
      </c>
      <c r="AO291" s="178">
        <v>0</v>
      </c>
      <c r="AP291" s="178">
        <v>0</v>
      </c>
      <c r="AQ291" s="178">
        <v>0</v>
      </c>
      <c r="AR291" s="178">
        <v>0</v>
      </c>
      <c r="AS291" s="178">
        <v>0</v>
      </c>
      <c r="AT291" s="178">
        <v>0</v>
      </c>
      <c r="AU291" s="177">
        <v>0</v>
      </c>
      <c r="AV291" s="177">
        <f aca="true" t="shared" si="11" ref="AV291:AV354">E291+F291+G291+AI291+AU291</f>
        <v>44130.57</v>
      </c>
      <c r="AW291" s="149"/>
      <c r="AX291" s="190"/>
      <c r="AY291" s="190"/>
      <c r="AZ291" s="190"/>
      <c r="BA291" s="190"/>
      <c r="BB291" s="190"/>
      <c r="BC291" s="190"/>
      <c r="BD291" s="190"/>
      <c r="BE291" s="190"/>
      <c r="BF291" s="190"/>
      <c r="BG291" s="190"/>
      <c r="BH291" s="190"/>
      <c r="BI291" s="190"/>
      <c r="BJ291" s="190"/>
      <c r="BK291" s="190"/>
      <c r="BL291" s="190"/>
      <c r="BM291" s="190"/>
      <c r="BN291" s="190"/>
      <c r="BO291" s="190"/>
      <c r="BP291" s="190"/>
      <c r="BQ291" s="190"/>
      <c r="BR291" s="190"/>
      <c r="BS291" s="190"/>
      <c r="BT291" s="190"/>
      <c r="BU291" s="190"/>
      <c r="BV291" s="190"/>
      <c r="BW291" s="190"/>
      <c r="BX291" s="190"/>
      <c r="BY291" s="190"/>
      <c r="BZ291" s="190"/>
      <c r="CA291" s="190"/>
      <c r="CB291" s="190"/>
      <c r="CC291" s="190"/>
      <c r="CD291" s="190"/>
      <c r="CE291" s="190"/>
      <c r="CF291" s="190"/>
      <c r="CG291" s="190"/>
      <c r="CH291" s="190"/>
      <c r="CI291" s="190"/>
      <c r="CJ291" s="190"/>
      <c r="CK291" s="190"/>
      <c r="CL291" s="190"/>
      <c r="CM291" s="190"/>
      <c r="CN291" s="190"/>
      <c r="CO291" s="190"/>
      <c r="CP291" s="190"/>
      <c r="CQ291" s="190"/>
      <c r="CR291" s="190"/>
      <c r="CS291" s="190"/>
      <c r="CT291" s="190"/>
      <c r="CU291" s="190"/>
      <c r="CV291" s="190"/>
      <c r="CW291" s="190"/>
      <c r="CX291" s="190"/>
      <c r="CY291" s="190"/>
      <c r="CZ291" s="190"/>
      <c r="DA291" s="190"/>
      <c r="DB291" s="190"/>
      <c r="DC291" s="190"/>
      <c r="DD291" s="190"/>
      <c r="DE291" s="190"/>
      <c r="DF291" s="190"/>
      <c r="DG291" s="190"/>
      <c r="DH291" s="190"/>
      <c r="DI291" s="190"/>
      <c r="DJ291" s="190"/>
      <c r="DK291" s="190"/>
      <c r="DL291" s="190"/>
      <c r="DM291" s="190"/>
    </row>
    <row r="292" spans="1:117" s="151" customFormat="1" ht="12.75" hidden="1" outlineLevel="1">
      <c r="A292" s="149" t="s">
        <v>2304</v>
      </c>
      <c r="B292" s="150"/>
      <c r="C292" s="150" t="s">
        <v>2305</v>
      </c>
      <c r="D292" s="150" t="s">
        <v>2306</v>
      </c>
      <c r="E292" s="177">
        <v>2728.99</v>
      </c>
      <c r="F292" s="177">
        <v>177.5</v>
      </c>
      <c r="G292" s="177"/>
      <c r="H292" s="178">
        <v>0</v>
      </c>
      <c r="I292" s="178">
        <v>0</v>
      </c>
      <c r="J292" s="178">
        <v>0</v>
      </c>
      <c r="K292" s="178">
        <v>0</v>
      </c>
      <c r="L292" s="178">
        <v>0</v>
      </c>
      <c r="M292" s="178">
        <v>79.07</v>
      </c>
      <c r="N292" s="178">
        <v>0</v>
      </c>
      <c r="O292" s="178">
        <v>0</v>
      </c>
      <c r="P292" s="178">
        <v>0</v>
      </c>
      <c r="Q292" s="178">
        <v>0</v>
      </c>
      <c r="R292" s="178">
        <v>0</v>
      </c>
      <c r="S292" s="178">
        <v>0</v>
      </c>
      <c r="T292" s="178">
        <v>0</v>
      </c>
      <c r="U292" s="178">
        <v>0</v>
      </c>
      <c r="V292" s="178">
        <v>0</v>
      </c>
      <c r="W292" s="178">
        <v>0</v>
      </c>
      <c r="X292" s="178">
        <v>0</v>
      </c>
      <c r="Y292" s="178">
        <v>0</v>
      </c>
      <c r="Z292" s="178">
        <v>0</v>
      </c>
      <c r="AA292" s="178">
        <v>0</v>
      </c>
      <c r="AB292" s="178">
        <v>0</v>
      </c>
      <c r="AC292" s="178">
        <v>0</v>
      </c>
      <c r="AD292" s="178">
        <v>0</v>
      </c>
      <c r="AE292" s="178">
        <v>0</v>
      </c>
      <c r="AF292" s="178">
        <v>0</v>
      </c>
      <c r="AG292" s="178">
        <v>0</v>
      </c>
      <c r="AH292" s="178">
        <v>0</v>
      </c>
      <c r="AI292" s="177">
        <v>79.07</v>
      </c>
      <c r="AJ292" s="178">
        <v>0</v>
      </c>
      <c r="AK292" s="178">
        <v>0</v>
      </c>
      <c r="AL292" s="178">
        <v>0</v>
      </c>
      <c r="AM292" s="178">
        <v>0</v>
      </c>
      <c r="AN292" s="178">
        <v>0</v>
      </c>
      <c r="AO292" s="178">
        <v>0</v>
      </c>
      <c r="AP292" s="178">
        <v>0</v>
      </c>
      <c r="AQ292" s="178">
        <v>0</v>
      </c>
      <c r="AR292" s="178">
        <v>0</v>
      </c>
      <c r="AS292" s="178">
        <v>0</v>
      </c>
      <c r="AT292" s="178">
        <v>0</v>
      </c>
      <c r="AU292" s="177">
        <v>0</v>
      </c>
      <c r="AV292" s="177">
        <f t="shared" si="11"/>
        <v>2985.56</v>
      </c>
      <c r="AW292" s="149"/>
      <c r="AX292" s="190"/>
      <c r="AY292" s="190"/>
      <c r="AZ292" s="190"/>
      <c r="BA292" s="190"/>
      <c r="BB292" s="190"/>
      <c r="BC292" s="190"/>
      <c r="BD292" s="190"/>
      <c r="BE292" s="190"/>
      <c r="BF292" s="190"/>
      <c r="BG292" s="190"/>
      <c r="BH292" s="190"/>
      <c r="BI292" s="190"/>
      <c r="BJ292" s="190"/>
      <c r="BK292" s="190"/>
      <c r="BL292" s="190"/>
      <c r="BM292" s="190"/>
      <c r="BN292" s="190"/>
      <c r="BO292" s="190"/>
      <c r="BP292" s="190"/>
      <c r="BQ292" s="190"/>
      <c r="BR292" s="190"/>
      <c r="BS292" s="190"/>
      <c r="BT292" s="190"/>
      <c r="BU292" s="190"/>
      <c r="BV292" s="190"/>
      <c r="BW292" s="190"/>
      <c r="BX292" s="190"/>
      <c r="BY292" s="190"/>
      <c r="BZ292" s="190"/>
      <c r="CA292" s="190"/>
      <c r="CB292" s="190"/>
      <c r="CC292" s="190"/>
      <c r="CD292" s="190"/>
      <c r="CE292" s="190"/>
      <c r="CF292" s="190"/>
      <c r="CG292" s="190"/>
      <c r="CH292" s="190"/>
      <c r="CI292" s="190"/>
      <c r="CJ292" s="190"/>
      <c r="CK292" s="190"/>
      <c r="CL292" s="190"/>
      <c r="CM292" s="190"/>
      <c r="CN292" s="190"/>
      <c r="CO292" s="190"/>
      <c r="CP292" s="190"/>
      <c r="CQ292" s="190"/>
      <c r="CR292" s="190"/>
      <c r="CS292" s="190"/>
      <c r="CT292" s="190"/>
      <c r="CU292" s="190"/>
      <c r="CV292" s="190"/>
      <c r="CW292" s="190"/>
      <c r="CX292" s="190"/>
      <c r="CY292" s="190"/>
      <c r="CZ292" s="190"/>
      <c r="DA292" s="190"/>
      <c r="DB292" s="190"/>
      <c r="DC292" s="190"/>
      <c r="DD292" s="190"/>
      <c r="DE292" s="190"/>
      <c r="DF292" s="190"/>
      <c r="DG292" s="190"/>
      <c r="DH292" s="190"/>
      <c r="DI292" s="190"/>
      <c r="DJ292" s="190"/>
      <c r="DK292" s="190"/>
      <c r="DL292" s="190"/>
      <c r="DM292" s="190"/>
    </row>
    <row r="293" spans="1:117" s="151" customFormat="1" ht="12.75" hidden="1" outlineLevel="1">
      <c r="A293" s="149" t="s">
        <v>2307</v>
      </c>
      <c r="B293" s="150"/>
      <c r="C293" s="150" t="s">
        <v>2308</v>
      </c>
      <c r="D293" s="150" t="s">
        <v>2309</v>
      </c>
      <c r="E293" s="177">
        <v>1875314.44</v>
      </c>
      <c r="F293" s="177">
        <v>359755.31</v>
      </c>
      <c r="G293" s="177"/>
      <c r="H293" s="178">
        <v>573.24</v>
      </c>
      <c r="I293" s="178">
        <v>0</v>
      </c>
      <c r="J293" s="178">
        <v>0</v>
      </c>
      <c r="K293" s="178">
        <v>0</v>
      </c>
      <c r="L293" s="178">
        <v>7.23</v>
      </c>
      <c r="M293" s="178">
        <v>2299.62</v>
      </c>
      <c r="N293" s="178">
        <v>366807.59</v>
      </c>
      <c r="O293" s="178">
        <v>99.98</v>
      </c>
      <c r="P293" s="178">
        <v>2193.39</v>
      </c>
      <c r="Q293" s="178">
        <v>0</v>
      </c>
      <c r="R293" s="178">
        <v>0</v>
      </c>
      <c r="S293" s="178">
        <v>0</v>
      </c>
      <c r="T293" s="178">
        <v>134.54</v>
      </c>
      <c r="U293" s="178">
        <v>271.41</v>
      </c>
      <c r="V293" s="178">
        <v>0</v>
      </c>
      <c r="W293" s="178">
        <v>0</v>
      </c>
      <c r="X293" s="178">
        <v>29971.65</v>
      </c>
      <c r="Y293" s="178">
        <v>0</v>
      </c>
      <c r="Z293" s="178">
        <v>0</v>
      </c>
      <c r="AA293" s="178">
        <v>13950.23</v>
      </c>
      <c r="AB293" s="178">
        <v>43.79</v>
      </c>
      <c r="AC293" s="178">
        <v>0</v>
      </c>
      <c r="AD293" s="178">
        <v>0</v>
      </c>
      <c r="AE293" s="178">
        <v>8855.15</v>
      </c>
      <c r="AF293" s="178">
        <v>464.2</v>
      </c>
      <c r="AG293" s="178">
        <v>236446.01</v>
      </c>
      <c r="AH293" s="178">
        <v>178.27</v>
      </c>
      <c r="AI293" s="177">
        <v>662296.3</v>
      </c>
      <c r="AJ293" s="178">
        <v>0</v>
      </c>
      <c r="AK293" s="178">
        <v>0</v>
      </c>
      <c r="AL293" s="178">
        <v>0</v>
      </c>
      <c r="AM293" s="178">
        <v>0</v>
      </c>
      <c r="AN293" s="178">
        <v>0</v>
      </c>
      <c r="AO293" s="178">
        <v>0</v>
      </c>
      <c r="AP293" s="178">
        <v>0.74</v>
      </c>
      <c r="AQ293" s="178">
        <v>0</v>
      </c>
      <c r="AR293" s="178">
        <v>0</v>
      </c>
      <c r="AS293" s="178">
        <v>0</v>
      </c>
      <c r="AT293" s="178">
        <v>0</v>
      </c>
      <c r="AU293" s="177">
        <v>0.74</v>
      </c>
      <c r="AV293" s="177">
        <f t="shared" si="11"/>
        <v>2897366.79</v>
      </c>
      <c r="AW293" s="149"/>
      <c r="AX293" s="190"/>
      <c r="AY293" s="190"/>
      <c r="AZ293" s="190"/>
      <c r="BA293" s="190"/>
      <c r="BB293" s="190"/>
      <c r="BC293" s="190"/>
      <c r="BD293" s="190"/>
      <c r="BE293" s="190"/>
      <c r="BF293" s="190"/>
      <c r="BG293" s="190"/>
      <c r="BH293" s="190"/>
      <c r="BI293" s="190"/>
      <c r="BJ293" s="190"/>
      <c r="BK293" s="190"/>
      <c r="BL293" s="190"/>
      <c r="BM293" s="190"/>
      <c r="BN293" s="190"/>
      <c r="BO293" s="190"/>
      <c r="BP293" s="190"/>
      <c r="BQ293" s="190"/>
      <c r="BR293" s="190"/>
      <c r="BS293" s="190"/>
      <c r="BT293" s="190"/>
      <c r="BU293" s="190"/>
      <c r="BV293" s="190"/>
      <c r="BW293" s="190"/>
      <c r="BX293" s="190"/>
      <c r="BY293" s="190"/>
      <c r="BZ293" s="190"/>
      <c r="CA293" s="190"/>
      <c r="CB293" s="190"/>
      <c r="CC293" s="190"/>
      <c r="CD293" s="190"/>
      <c r="CE293" s="190"/>
      <c r="CF293" s="190"/>
      <c r="CG293" s="190"/>
      <c r="CH293" s="190"/>
      <c r="CI293" s="190"/>
      <c r="CJ293" s="190"/>
      <c r="CK293" s="190"/>
      <c r="CL293" s="190"/>
      <c r="CM293" s="190"/>
      <c r="CN293" s="190"/>
      <c r="CO293" s="190"/>
      <c r="CP293" s="190"/>
      <c r="CQ293" s="190"/>
      <c r="CR293" s="190"/>
      <c r="CS293" s="190"/>
      <c r="CT293" s="190"/>
      <c r="CU293" s="190"/>
      <c r="CV293" s="190"/>
      <c r="CW293" s="190"/>
      <c r="CX293" s="190"/>
      <c r="CY293" s="190"/>
      <c r="CZ293" s="190"/>
      <c r="DA293" s="190"/>
      <c r="DB293" s="190"/>
      <c r="DC293" s="190"/>
      <c r="DD293" s="190"/>
      <c r="DE293" s="190"/>
      <c r="DF293" s="190"/>
      <c r="DG293" s="190"/>
      <c r="DH293" s="190"/>
      <c r="DI293" s="190"/>
      <c r="DJ293" s="190"/>
      <c r="DK293" s="190"/>
      <c r="DL293" s="190"/>
      <c r="DM293" s="190"/>
    </row>
    <row r="294" spans="1:117" s="151" customFormat="1" ht="12.75" hidden="1" outlineLevel="1">
      <c r="A294" s="149" t="s">
        <v>2310</v>
      </c>
      <c r="B294" s="150"/>
      <c r="C294" s="150" t="s">
        <v>2311</v>
      </c>
      <c r="D294" s="150" t="s">
        <v>2312</v>
      </c>
      <c r="E294" s="177">
        <v>1028670.76</v>
      </c>
      <c r="F294" s="177">
        <v>147373.65</v>
      </c>
      <c r="G294" s="177"/>
      <c r="H294" s="178">
        <v>333.86</v>
      </c>
      <c r="I294" s="178">
        <v>0</v>
      </c>
      <c r="J294" s="178">
        <v>0</v>
      </c>
      <c r="K294" s="178">
        <v>0</v>
      </c>
      <c r="L294" s="178">
        <v>73.91</v>
      </c>
      <c r="M294" s="178">
        <v>2257.29</v>
      </c>
      <c r="N294" s="178">
        <v>69129.65</v>
      </c>
      <c r="O294" s="178">
        <v>0</v>
      </c>
      <c r="P294" s="178">
        <v>1892.85</v>
      </c>
      <c r="Q294" s="178">
        <v>0</v>
      </c>
      <c r="R294" s="178">
        <v>0</v>
      </c>
      <c r="S294" s="178">
        <v>0</v>
      </c>
      <c r="T294" s="178">
        <v>0</v>
      </c>
      <c r="U294" s="178">
        <v>32.78</v>
      </c>
      <c r="V294" s="178">
        <v>77.39</v>
      </c>
      <c r="W294" s="178">
        <v>0</v>
      </c>
      <c r="X294" s="178">
        <v>3125</v>
      </c>
      <c r="Y294" s="178">
        <v>112.49</v>
      </c>
      <c r="Z294" s="178">
        <v>0</v>
      </c>
      <c r="AA294" s="178">
        <v>60.24</v>
      </c>
      <c r="AB294" s="178">
        <v>0</v>
      </c>
      <c r="AC294" s="178">
        <v>12.43</v>
      </c>
      <c r="AD294" s="178">
        <v>258.45</v>
      </c>
      <c r="AE294" s="178">
        <v>0</v>
      </c>
      <c r="AF294" s="178">
        <v>0</v>
      </c>
      <c r="AG294" s="178">
        <v>-5216.57</v>
      </c>
      <c r="AH294" s="178">
        <v>59.56</v>
      </c>
      <c r="AI294" s="177">
        <v>72209.33</v>
      </c>
      <c r="AJ294" s="178">
        <v>0</v>
      </c>
      <c r="AK294" s="178">
        <v>0</v>
      </c>
      <c r="AL294" s="178">
        <v>0</v>
      </c>
      <c r="AM294" s="178">
        <v>0</v>
      </c>
      <c r="AN294" s="178">
        <v>0</v>
      </c>
      <c r="AO294" s="178">
        <v>0</v>
      </c>
      <c r="AP294" s="178">
        <v>7888.66</v>
      </c>
      <c r="AQ294" s="178">
        <v>0</v>
      </c>
      <c r="AR294" s="178">
        <v>0</v>
      </c>
      <c r="AS294" s="178">
        <v>0</v>
      </c>
      <c r="AT294" s="178">
        <v>0</v>
      </c>
      <c r="AU294" s="177">
        <v>7888.66</v>
      </c>
      <c r="AV294" s="177">
        <f t="shared" si="11"/>
        <v>1256142.4</v>
      </c>
      <c r="AW294" s="149"/>
      <c r="AX294" s="190"/>
      <c r="AY294" s="190"/>
      <c r="AZ294" s="190"/>
      <c r="BA294" s="190"/>
      <c r="BB294" s="190"/>
      <c r="BC294" s="190"/>
      <c r="BD294" s="190"/>
      <c r="BE294" s="190"/>
      <c r="BF294" s="190"/>
      <c r="BG294" s="190"/>
      <c r="BH294" s="190"/>
      <c r="BI294" s="190"/>
      <c r="BJ294" s="190"/>
      <c r="BK294" s="190"/>
      <c r="BL294" s="190"/>
      <c r="BM294" s="190"/>
      <c r="BN294" s="190"/>
      <c r="BO294" s="190"/>
      <c r="BP294" s="190"/>
      <c r="BQ294" s="190"/>
      <c r="BR294" s="190"/>
      <c r="BS294" s="190"/>
      <c r="BT294" s="190"/>
      <c r="BU294" s="190"/>
      <c r="BV294" s="190"/>
      <c r="BW294" s="190"/>
      <c r="BX294" s="190"/>
      <c r="BY294" s="190"/>
      <c r="BZ294" s="190"/>
      <c r="CA294" s="190"/>
      <c r="CB294" s="190"/>
      <c r="CC294" s="190"/>
      <c r="CD294" s="190"/>
      <c r="CE294" s="190"/>
      <c r="CF294" s="190"/>
      <c r="CG294" s="190"/>
      <c r="CH294" s="190"/>
      <c r="CI294" s="190"/>
      <c r="CJ294" s="190"/>
      <c r="CK294" s="190"/>
      <c r="CL294" s="190"/>
      <c r="CM294" s="190"/>
      <c r="CN294" s="190"/>
      <c r="CO294" s="190"/>
      <c r="CP294" s="190"/>
      <c r="CQ294" s="190"/>
      <c r="CR294" s="190"/>
      <c r="CS294" s="190"/>
      <c r="CT294" s="190"/>
      <c r="CU294" s="190"/>
      <c r="CV294" s="190"/>
      <c r="CW294" s="190"/>
      <c r="CX294" s="190"/>
      <c r="CY294" s="190"/>
      <c r="CZ294" s="190"/>
      <c r="DA294" s="190"/>
      <c r="DB294" s="190"/>
      <c r="DC294" s="190"/>
      <c r="DD294" s="190"/>
      <c r="DE294" s="190"/>
      <c r="DF294" s="190"/>
      <c r="DG294" s="190"/>
      <c r="DH294" s="190"/>
      <c r="DI294" s="190"/>
      <c r="DJ294" s="190"/>
      <c r="DK294" s="190"/>
      <c r="DL294" s="190"/>
      <c r="DM294" s="190"/>
    </row>
    <row r="295" spans="1:117" s="151" customFormat="1" ht="12.75" hidden="1" outlineLevel="1">
      <c r="A295" s="149" t="s">
        <v>2313</v>
      </c>
      <c r="B295" s="150"/>
      <c r="C295" s="150" t="s">
        <v>2314</v>
      </c>
      <c r="D295" s="150" t="s">
        <v>2315</v>
      </c>
      <c r="E295" s="177">
        <v>55389.25</v>
      </c>
      <c r="F295" s="177">
        <v>27056.11</v>
      </c>
      <c r="G295" s="177"/>
      <c r="H295" s="178">
        <v>0</v>
      </c>
      <c r="I295" s="178">
        <v>0</v>
      </c>
      <c r="J295" s="178">
        <v>0</v>
      </c>
      <c r="K295" s="178">
        <v>0</v>
      </c>
      <c r="L295" s="178">
        <v>0</v>
      </c>
      <c r="M295" s="178">
        <v>32.24</v>
      </c>
      <c r="N295" s="178">
        <v>0</v>
      </c>
      <c r="O295" s="178">
        <v>0</v>
      </c>
      <c r="P295" s="178">
        <v>0</v>
      </c>
      <c r="Q295" s="178">
        <v>0</v>
      </c>
      <c r="R295" s="178">
        <v>0</v>
      </c>
      <c r="S295" s="178">
        <v>0</v>
      </c>
      <c r="T295" s="178">
        <v>228.53</v>
      </c>
      <c r="U295" s="178">
        <v>0</v>
      </c>
      <c r="V295" s="178">
        <v>0</v>
      </c>
      <c r="W295" s="178">
        <v>0</v>
      </c>
      <c r="X295" s="178">
        <v>0</v>
      </c>
      <c r="Y295" s="178">
        <v>0</v>
      </c>
      <c r="Z295" s="178">
        <v>0</v>
      </c>
      <c r="AA295" s="178">
        <v>0</v>
      </c>
      <c r="AB295" s="178">
        <v>0</v>
      </c>
      <c r="AC295" s="178">
        <v>0</v>
      </c>
      <c r="AD295" s="178">
        <v>0</v>
      </c>
      <c r="AE295" s="178">
        <v>11.72</v>
      </c>
      <c r="AF295" s="178">
        <v>0</v>
      </c>
      <c r="AG295" s="178">
        <v>3663.07</v>
      </c>
      <c r="AH295" s="178">
        <v>0</v>
      </c>
      <c r="AI295" s="177">
        <v>3935.56</v>
      </c>
      <c r="AJ295" s="178">
        <v>0</v>
      </c>
      <c r="AK295" s="178">
        <v>0</v>
      </c>
      <c r="AL295" s="178">
        <v>0</v>
      </c>
      <c r="AM295" s="178">
        <v>0</v>
      </c>
      <c r="AN295" s="178">
        <v>0</v>
      </c>
      <c r="AO295" s="178">
        <v>0</v>
      </c>
      <c r="AP295" s="178">
        <v>0</v>
      </c>
      <c r="AQ295" s="178">
        <v>0</v>
      </c>
      <c r="AR295" s="178">
        <v>0</v>
      </c>
      <c r="AS295" s="178">
        <v>0</v>
      </c>
      <c r="AT295" s="178">
        <v>174.56</v>
      </c>
      <c r="AU295" s="177">
        <v>174.56</v>
      </c>
      <c r="AV295" s="177">
        <f t="shared" si="11"/>
        <v>86555.48</v>
      </c>
      <c r="AW295" s="149"/>
      <c r="AX295" s="190"/>
      <c r="AY295" s="190"/>
      <c r="AZ295" s="190"/>
      <c r="BA295" s="190"/>
      <c r="BB295" s="190"/>
      <c r="BC295" s="190"/>
      <c r="BD295" s="190"/>
      <c r="BE295" s="190"/>
      <c r="BF295" s="190"/>
      <c r="BG295" s="190"/>
      <c r="BH295" s="190"/>
      <c r="BI295" s="190"/>
      <c r="BJ295" s="190"/>
      <c r="BK295" s="190"/>
      <c r="BL295" s="190"/>
      <c r="BM295" s="190"/>
      <c r="BN295" s="190"/>
      <c r="BO295" s="190"/>
      <c r="BP295" s="190"/>
      <c r="BQ295" s="190"/>
      <c r="BR295" s="190"/>
      <c r="BS295" s="190"/>
      <c r="BT295" s="190"/>
      <c r="BU295" s="190"/>
      <c r="BV295" s="190"/>
      <c r="BW295" s="190"/>
      <c r="BX295" s="190"/>
      <c r="BY295" s="190"/>
      <c r="BZ295" s="190"/>
      <c r="CA295" s="190"/>
      <c r="CB295" s="190"/>
      <c r="CC295" s="190"/>
      <c r="CD295" s="190"/>
      <c r="CE295" s="190"/>
      <c r="CF295" s="190"/>
      <c r="CG295" s="190"/>
      <c r="CH295" s="190"/>
      <c r="CI295" s="190"/>
      <c r="CJ295" s="190"/>
      <c r="CK295" s="190"/>
      <c r="CL295" s="190"/>
      <c r="CM295" s="190"/>
      <c r="CN295" s="190"/>
      <c r="CO295" s="190"/>
      <c r="CP295" s="190"/>
      <c r="CQ295" s="190"/>
      <c r="CR295" s="190"/>
      <c r="CS295" s="190"/>
      <c r="CT295" s="190"/>
      <c r="CU295" s="190"/>
      <c r="CV295" s="190"/>
      <c r="CW295" s="190"/>
      <c r="CX295" s="190"/>
      <c r="CY295" s="190"/>
      <c r="CZ295" s="190"/>
      <c r="DA295" s="190"/>
      <c r="DB295" s="190"/>
      <c r="DC295" s="190"/>
      <c r="DD295" s="190"/>
      <c r="DE295" s="190"/>
      <c r="DF295" s="190"/>
      <c r="DG295" s="190"/>
      <c r="DH295" s="190"/>
      <c r="DI295" s="190"/>
      <c r="DJ295" s="190"/>
      <c r="DK295" s="190"/>
      <c r="DL295" s="190"/>
      <c r="DM295" s="190"/>
    </row>
    <row r="296" spans="1:117" s="151" customFormat="1" ht="12.75" hidden="1" outlineLevel="1">
      <c r="A296" s="149" t="s">
        <v>2316</v>
      </c>
      <c r="B296" s="150"/>
      <c r="C296" s="150" t="s">
        <v>2317</v>
      </c>
      <c r="D296" s="150" t="s">
        <v>2318</v>
      </c>
      <c r="E296" s="177">
        <v>190991</v>
      </c>
      <c r="F296" s="177">
        <v>11893.05</v>
      </c>
      <c r="G296" s="177"/>
      <c r="H296" s="178">
        <v>0</v>
      </c>
      <c r="I296" s="178">
        <v>0</v>
      </c>
      <c r="J296" s="178">
        <v>0</v>
      </c>
      <c r="K296" s="178">
        <v>0</v>
      </c>
      <c r="L296" s="178">
        <v>720.18</v>
      </c>
      <c r="M296" s="178">
        <v>1351.83</v>
      </c>
      <c r="N296" s="178">
        <v>9677.15</v>
      </c>
      <c r="O296" s="178">
        <v>0</v>
      </c>
      <c r="P296" s="178">
        <v>52.92</v>
      </c>
      <c r="Q296" s="178">
        <v>0</v>
      </c>
      <c r="R296" s="178">
        <v>702.52</v>
      </c>
      <c r="S296" s="178">
        <v>85.28</v>
      </c>
      <c r="T296" s="178">
        <v>0</v>
      </c>
      <c r="U296" s="178">
        <v>277.86</v>
      </c>
      <c r="V296" s="178">
        <v>0</v>
      </c>
      <c r="W296" s="178">
        <v>0</v>
      </c>
      <c r="X296" s="178">
        <v>0</v>
      </c>
      <c r="Y296" s="178">
        <v>9.76</v>
      </c>
      <c r="Z296" s="178">
        <v>0</v>
      </c>
      <c r="AA296" s="178">
        <v>331.57</v>
      </c>
      <c r="AB296" s="178">
        <v>0</v>
      </c>
      <c r="AC296" s="178">
        <v>0</v>
      </c>
      <c r="AD296" s="178">
        <v>0</v>
      </c>
      <c r="AE296" s="178">
        <v>1050.55</v>
      </c>
      <c r="AF296" s="178">
        <v>0</v>
      </c>
      <c r="AG296" s="178">
        <v>1533.76</v>
      </c>
      <c r="AH296" s="178">
        <v>61.99</v>
      </c>
      <c r="AI296" s="177">
        <v>15855.37</v>
      </c>
      <c r="AJ296" s="178">
        <v>0</v>
      </c>
      <c r="AK296" s="178">
        <v>0</v>
      </c>
      <c r="AL296" s="178">
        <v>0</v>
      </c>
      <c r="AM296" s="178">
        <v>0</v>
      </c>
      <c r="AN296" s="178">
        <v>0</v>
      </c>
      <c r="AO296" s="178">
        <v>428.2</v>
      </c>
      <c r="AP296" s="178">
        <v>11.2</v>
      </c>
      <c r="AQ296" s="178">
        <v>0</v>
      </c>
      <c r="AR296" s="178">
        <v>0</v>
      </c>
      <c r="AS296" s="178">
        <v>0</v>
      </c>
      <c r="AT296" s="178">
        <v>0</v>
      </c>
      <c r="AU296" s="177">
        <v>439.4</v>
      </c>
      <c r="AV296" s="177">
        <f t="shared" si="11"/>
        <v>219178.81999999998</v>
      </c>
      <c r="AW296" s="149"/>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c r="BT296" s="190"/>
      <c r="BU296" s="190"/>
      <c r="BV296" s="190"/>
      <c r="BW296" s="190"/>
      <c r="BX296" s="190"/>
      <c r="BY296" s="190"/>
      <c r="BZ296" s="190"/>
      <c r="CA296" s="190"/>
      <c r="CB296" s="190"/>
      <c r="CC296" s="190"/>
      <c r="CD296" s="190"/>
      <c r="CE296" s="190"/>
      <c r="CF296" s="190"/>
      <c r="CG296" s="190"/>
      <c r="CH296" s="190"/>
      <c r="CI296" s="190"/>
      <c r="CJ296" s="190"/>
      <c r="CK296" s="190"/>
      <c r="CL296" s="190"/>
      <c r="CM296" s="190"/>
      <c r="CN296" s="190"/>
      <c r="CO296" s="190"/>
      <c r="CP296" s="190"/>
      <c r="CQ296" s="190"/>
      <c r="CR296" s="190"/>
      <c r="CS296" s="190"/>
      <c r="CT296" s="190"/>
      <c r="CU296" s="190"/>
      <c r="CV296" s="190"/>
      <c r="CW296" s="190"/>
      <c r="CX296" s="190"/>
      <c r="CY296" s="190"/>
      <c r="CZ296" s="190"/>
      <c r="DA296" s="190"/>
      <c r="DB296" s="190"/>
      <c r="DC296" s="190"/>
      <c r="DD296" s="190"/>
      <c r="DE296" s="190"/>
      <c r="DF296" s="190"/>
      <c r="DG296" s="190"/>
      <c r="DH296" s="190"/>
      <c r="DI296" s="190"/>
      <c r="DJ296" s="190"/>
      <c r="DK296" s="190"/>
      <c r="DL296" s="190"/>
      <c r="DM296" s="190"/>
    </row>
    <row r="297" spans="1:117" s="151" customFormat="1" ht="12.75" hidden="1" outlineLevel="1">
      <c r="A297" s="149" t="s">
        <v>2319</v>
      </c>
      <c r="B297" s="150"/>
      <c r="C297" s="150" t="s">
        <v>2320</v>
      </c>
      <c r="D297" s="150" t="s">
        <v>2321</v>
      </c>
      <c r="E297" s="177">
        <v>270004.45</v>
      </c>
      <c r="F297" s="177">
        <v>186.05</v>
      </c>
      <c r="G297" s="177"/>
      <c r="H297" s="178">
        <v>0</v>
      </c>
      <c r="I297" s="178">
        <v>0</v>
      </c>
      <c r="J297" s="178">
        <v>0</v>
      </c>
      <c r="K297" s="178">
        <v>0</v>
      </c>
      <c r="L297" s="178">
        <v>1025.25</v>
      </c>
      <c r="M297" s="178">
        <v>0</v>
      </c>
      <c r="N297" s="178">
        <v>30.91</v>
      </c>
      <c r="O297" s="178">
        <v>0</v>
      </c>
      <c r="P297" s="178">
        <v>0</v>
      </c>
      <c r="Q297" s="178">
        <v>0</v>
      </c>
      <c r="R297" s="178">
        <v>1546.24</v>
      </c>
      <c r="S297" s="178">
        <v>0</v>
      </c>
      <c r="T297" s="178">
        <v>0</v>
      </c>
      <c r="U297" s="178">
        <v>0</v>
      </c>
      <c r="V297" s="178">
        <v>0</v>
      </c>
      <c r="W297" s="178">
        <v>0</v>
      </c>
      <c r="X297" s="178">
        <v>0</v>
      </c>
      <c r="Y297" s="178">
        <v>0</v>
      </c>
      <c r="Z297" s="178">
        <v>0</v>
      </c>
      <c r="AA297" s="178">
        <v>307.29</v>
      </c>
      <c r="AB297" s="178">
        <v>0</v>
      </c>
      <c r="AC297" s="178">
        <v>0</v>
      </c>
      <c r="AD297" s="178">
        <v>0</v>
      </c>
      <c r="AE297" s="178">
        <v>0</v>
      </c>
      <c r="AF297" s="178">
        <v>0</v>
      </c>
      <c r="AG297" s="178">
        <v>4737.82</v>
      </c>
      <c r="AH297" s="178">
        <v>0</v>
      </c>
      <c r="AI297" s="177">
        <v>7647.51</v>
      </c>
      <c r="AJ297" s="178">
        <v>0</v>
      </c>
      <c r="AK297" s="178">
        <v>0</v>
      </c>
      <c r="AL297" s="178">
        <v>0</v>
      </c>
      <c r="AM297" s="178">
        <v>0</v>
      </c>
      <c r="AN297" s="178">
        <v>0</v>
      </c>
      <c r="AO297" s="178">
        <v>0</v>
      </c>
      <c r="AP297" s="178">
        <v>0</v>
      </c>
      <c r="AQ297" s="178">
        <v>0</v>
      </c>
      <c r="AR297" s="178">
        <v>0</v>
      </c>
      <c r="AS297" s="178">
        <v>0</v>
      </c>
      <c r="AT297" s="178">
        <v>0</v>
      </c>
      <c r="AU297" s="177">
        <v>0</v>
      </c>
      <c r="AV297" s="177">
        <f t="shared" si="11"/>
        <v>277838.01</v>
      </c>
      <c r="AW297" s="149"/>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c r="BU297" s="190"/>
      <c r="BV297" s="190"/>
      <c r="BW297" s="190"/>
      <c r="BX297" s="190"/>
      <c r="BY297" s="190"/>
      <c r="BZ297" s="190"/>
      <c r="CA297" s="190"/>
      <c r="CB297" s="190"/>
      <c r="CC297" s="190"/>
      <c r="CD297" s="190"/>
      <c r="CE297" s="190"/>
      <c r="CF297" s="190"/>
      <c r="CG297" s="190"/>
      <c r="CH297" s="190"/>
      <c r="CI297" s="190"/>
      <c r="CJ297" s="190"/>
      <c r="CK297" s="190"/>
      <c r="CL297" s="190"/>
      <c r="CM297" s="190"/>
      <c r="CN297" s="190"/>
      <c r="CO297" s="190"/>
      <c r="CP297" s="190"/>
      <c r="CQ297" s="190"/>
      <c r="CR297" s="190"/>
      <c r="CS297" s="190"/>
      <c r="CT297" s="190"/>
      <c r="CU297" s="190"/>
      <c r="CV297" s="190"/>
      <c r="CW297" s="190"/>
      <c r="CX297" s="190"/>
      <c r="CY297" s="190"/>
      <c r="CZ297" s="190"/>
      <c r="DA297" s="190"/>
      <c r="DB297" s="190"/>
      <c r="DC297" s="190"/>
      <c r="DD297" s="190"/>
      <c r="DE297" s="190"/>
      <c r="DF297" s="190"/>
      <c r="DG297" s="190"/>
      <c r="DH297" s="190"/>
      <c r="DI297" s="190"/>
      <c r="DJ297" s="190"/>
      <c r="DK297" s="190"/>
      <c r="DL297" s="190"/>
      <c r="DM297" s="190"/>
    </row>
    <row r="298" spans="1:117" s="151" customFormat="1" ht="12.75" hidden="1" outlineLevel="1">
      <c r="A298" s="149" t="s">
        <v>2322</v>
      </c>
      <c r="B298" s="150"/>
      <c r="C298" s="150" t="s">
        <v>2323</v>
      </c>
      <c r="D298" s="150" t="s">
        <v>2324</v>
      </c>
      <c r="E298" s="177">
        <v>48026.62</v>
      </c>
      <c r="F298" s="177">
        <v>120968.15</v>
      </c>
      <c r="G298" s="177"/>
      <c r="H298" s="178">
        <v>0</v>
      </c>
      <c r="I298" s="178">
        <v>0</v>
      </c>
      <c r="J298" s="178">
        <v>0</v>
      </c>
      <c r="K298" s="178">
        <v>0</v>
      </c>
      <c r="L298" s="178">
        <v>0</v>
      </c>
      <c r="M298" s="178">
        <v>0</v>
      </c>
      <c r="N298" s="178">
        <v>0</v>
      </c>
      <c r="O298" s="178">
        <v>0</v>
      </c>
      <c r="P298" s="178">
        <v>0</v>
      </c>
      <c r="Q298" s="178">
        <v>0</v>
      </c>
      <c r="R298" s="178">
        <v>0</v>
      </c>
      <c r="S298" s="178">
        <v>0</v>
      </c>
      <c r="T298" s="178">
        <v>0</v>
      </c>
      <c r="U298" s="178">
        <v>0</v>
      </c>
      <c r="V298" s="178">
        <v>0</v>
      </c>
      <c r="W298" s="178">
        <v>0</v>
      </c>
      <c r="X298" s="178">
        <v>0</v>
      </c>
      <c r="Y298" s="178">
        <v>0</v>
      </c>
      <c r="Z298" s="178">
        <v>0</v>
      </c>
      <c r="AA298" s="178">
        <v>0</v>
      </c>
      <c r="AB298" s="178">
        <v>0</v>
      </c>
      <c r="AC298" s="178">
        <v>0</v>
      </c>
      <c r="AD298" s="178">
        <v>0</v>
      </c>
      <c r="AE298" s="178">
        <v>0</v>
      </c>
      <c r="AF298" s="178">
        <v>0</v>
      </c>
      <c r="AG298" s="178">
        <v>0</v>
      </c>
      <c r="AH298" s="178">
        <v>0</v>
      </c>
      <c r="AI298" s="177">
        <v>0</v>
      </c>
      <c r="AJ298" s="178">
        <v>0</v>
      </c>
      <c r="AK298" s="178">
        <v>0</v>
      </c>
      <c r="AL298" s="178">
        <v>0</v>
      </c>
      <c r="AM298" s="178">
        <v>0</v>
      </c>
      <c r="AN298" s="178">
        <v>0</v>
      </c>
      <c r="AO298" s="178">
        <v>0</v>
      </c>
      <c r="AP298" s="178">
        <v>0</v>
      </c>
      <c r="AQ298" s="178">
        <v>0</v>
      </c>
      <c r="AR298" s="178">
        <v>0</v>
      </c>
      <c r="AS298" s="178">
        <v>0</v>
      </c>
      <c r="AT298" s="178">
        <v>0</v>
      </c>
      <c r="AU298" s="177">
        <v>0</v>
      </c>
      <c r="AV298" s="177">
        <f t="shared" si="11"/>
        <v>168994.77</v>
      </c>
      <c r="AW298" s="149"/>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c r="BT298" s="190"/>
      <c r="BU298" s="190"/>
      <c r="BV298" s="190"/>
      <c r="BW298" s="190"/>
      <c r="BX298" s="190"/>
      <c r="BY298" s="190"/>
      <c r="BZ298" s="190"/>
      <c r="CA298" s="190"/>
      <c r="CB298" s="190"/>
      <c r="CC298" s="190"/>
      <c r="CD298" s="190"/>
      <c r="CE298" s="190"/>
      <c r="CF298" s="190"/>
      <c r="CG298" s="190"/>
      <c r="CH298" s="190"/>
      <c r="CI298" s="190"/>
      <c r="CJ298" s="190"/>
      <c r="CK298" s="190"/>
      <c r="CL298" s="190"/>
      <c r="CM298" s="190"/>
      <c r="CN298" s="190"/>
      <c r="CO298" s="190"/>
      <c r="CP298" s="190"/>
      <c r="CQ298" s="190"/>
      <c r="CR298" s="190"/>
      <c r="CS298" s="190"/>
      <c r="CT298" s="190"/>
      <c r="CU298" s="190"/>
      <c r="CV298" s="190"/>
      <c r="CW298" s="190"/>
      <c r="CX298" s="190"/>
      <c r="CY298" s="190"/>
      <c r="CZ298" s="190"/>
      <c r="DA298" s="190"/>
      <c r="DB298" s="190"/>
      <c r="DC298" s="190"/>
      <c r="DD298" s="190"/>
      <c r="DE298" s="190"/>
      <c r="DF298" s="190"/>
      <c r="DG298" s="190"/>
      <c r="DH298" s="190"/>
      <c r="DI298" s="190"/>
      <c r="DJ298" s="190"/>
      <c r="DK298" s="190"/>
      <c r="DL298" s="190"/>
      <c r="DM298" s="190"/>
    </row>
    <row r="299" spans="1:117" s="151" customFormat="1" ht="12.75" hidden="1" outlineLevel="1">
      <c r="A299" s="149" t="s">
        <v>2325</v>
      </c>
      <c r="B299" s="150"/>
      <c r="C299" s="150" t="s">
        <v>2326</v>
      </c>
      <c r="D299" s="150" t="s">
        <v>2327</v>
      </c>
      <c r="E299" s="177">
        <v>66081.85</v>
      </c>
      <c r="F299" s="177">
        <v>0</v>
      </c>
      <c r="G299" s="177"/>
      <c r="H299" s="178">
        <v>0</v>
      </c>
      <c r="I299" s="178">
        <v>0</v>
      </c>
      <c r="J299" s="178">
        <v>0</v>
      </c>
      <c r="K299" s="178">
        <v>0</v>
      </c>
      <c r="L299" s="178">
        <v>0</v>
      </c>
      <c r="M299" s="178">
        <v>0</v>
      </c>
      <c r="N299" s="178">
        <v>0</v>
      </c>
      <c r="O299" s="178">
        <v>0</v>
      </c>
      <c r="P299" s="178">
        <v>0</v>
      </c>
      <c r="Q299" s="178">
        <v>0</v>
      </c>
      <c r="R299" s="178">
        <v>0</v>
      </c>
      <c r="S299" s="178">
        <v>0</v>
      </c>
      <c r="T299" s="178">
        <v>0</v>
      </c>
      <c r="U299" s="178">
        <v>0</v>
      </c>
      <c r="V299" s="178">
        <v>0</v>
      </c>
      <c r="W299" s="178">
        <v>0</v>
      </c>
      <c r="X299" s="178">
        <v>0</v>
      </c>
      <c r="Y299" s="178">
        <v>0</v>
      </c>
      <c r="Z299" s="178">
        <v>0</v>
      </c>
      <c r="AA299" s="178">
        <v>0</v>
      </c>
      <c r="AB299" s="178">
        <v>0</v>
      </c>
      <c r="AC299" s="178">
        <v>0</v>
      </c>
      <c r="AD299" s="178">
        <v>0</v>
      </c>
      <c r="AE299" s="178">
        <v>0</v>
      </c>
      <c r="AF299" s="178">
        <v>0</v>
      </c>
      <c r="AG299" s="178">
        <v>0</v>
      </c>
      <c r="AH299" s="178">
        <v>0</v>
      </c>
      <c r="AI299" s="177">
        <v>0</v>
      </c>
      <c r="AJ299" s="178">
        <v>0</v>
      </c>
      <c r="AK299" s="178">
        <v>0</v>
      </c>
      <c r="AL299" s="178">
        <v>0</v>
      </c>
      <c r="AM299" s="178">
        <v>0</v>
      </c>
      <c r="AN299" s="178">
        <v>0</v>
      </c>
      <c r="AO299" s="178">
        <v>0</v>
      </c>
      <c r="AP299" s="178">
        <v>0</v>
      </c>
      <c r="AQ299" s="178">
        <v>0</v>
      </c>
      <c r="AR299" s="178">
        <v>0</v>
      </c>
      <c r="AS299" s="178">
        <v>0</v>
      </c>
      <c r="AT299" s="178">
        <v>0</v>
      </c>
      <c r="AU299" s="177">
        <v>0</v>
      </c>
      <c r="AV299" s="177">
        <f t="shared" si="11"/>
        <v>66081.85</v>
      </c>
      <c r="AW299" s="149"/>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c r="BU299" s="190"/>
      <c r="BV299" s="190"/>
      <c r="BW299" s="190"/>
      <c r="BX299" s="190"/>
      <c r="BY299" s="190"/>
      <c r="BZ299" s="190"/>
      <c r="CA299" s="190"/>
      <c r="CB299" s="190"/>
      <c r="CC299" s="190"/>
      <c r="CD299" s="190"/>
      <c r="CE299" s="190"/>
      <c r="CF299" s="190"/>
      <c r="CG299" s="190"/>
      <c r="CH299" s="190"/>
      <c r="CI299" s="190"/>
      <c r="CJ299" s="190"/>
      <c r="CK299" s="190"/>
      <c r="CL299" s="190"/>
      <c r="CM299" s="190"/>
      <c r="CN299" s="190"/>
      <c r="CO299" s="190"/>
      <c r="CP299" s="190"/>
      <c r="CQ299" s="190"/>
      <c r="CR299" s="190"/>
      <c r="CS299" s="190"/>
      <c r="CT299" s="190"/>
      <c r="CU299" s="190"/>
      <c r="CV299" s="190"/>
      <c r="CW299" s="190"/>
      <c r="CX299" s="190"/>
      <c r="CY299" s="190"/>
      <c r="CZ299" s="190"/>
      <c r="DA299" s="190"/>
      <c r="DB299" s="190"/>
      <c r="DC299" s="190"/>
      <c r="DD299" s="190"/>
      <c r="DE299" s="190"/>
      <c r="DF299" s="190"/>
      <c r="DG299" s="190"/>
      <c r="DH299" s="190"/>
      <c r="DI299" s="190"/>
      <c r="DJ299" s="190"/>
      <c r="DK299" s="190"/>
      <c r="DL299" s="190"/>
      <c r="DM299" s="190"/>
    </row>
    <row r="300" spans="1:117" s="151" customFormat="1" ht="12.75" hidden="1" outlineLevel="1">
      <c r="A300" s="149" t="s">
        <v>2328</v>
      </c>
      <c r="B300" s="150"/>
      <c r="C300" s="150" t="s">
        <v>2329</v>
      </c>
      <c r="D300" s="150" t="s">
        <v>2330</v>
      </c>
      <c r="E300" s="177">
        <v>5367213.82</v>
      </c>
      <c r="F300" s="177">
        <v>141889.67</v>
      </c>
      <c r="G300" s="177"/>
      <c r="H300" s="178">
        <v>141.08</v>
      </c>
      <c r="I300" s="178">
        <v>0</v>
      </c>
      <c r="J300" s="178">
        <v>685.9</v>
      </c>
      <c r="K300" s="178">
        <v>697.28</v>
      </c>
      <c r="L300" s="178">
        <v>1620</v>
      </c>
      <c r="M300" s="178">
        <v>42980.53</v>
      </c>
      <c r="N300" s="178">
        <v>4226.05</v>
      </c>
      <c r="O300" s="178">
        <v>392.4</v>
      </c>
      <c r="P300" s="178">
        <v>105577.88</v>
      </c>
      <c r="Q300" s="178">
        <v>0</v>
      </c>
      <c r="R300" s="178">
        <v>19.99</v>
      </c>
      <c r="S300" s="178">
        <v>590.04</v>
      </c>
      <c r="T300" s="178">
        <v>4625.72</v>
      </c>
      <c r="U300" s="178">
        <v>5763.57</v>
      </c>
      <c r="V300" s="178">
        <v>2044.8</v>
      </c>
      <c r="W300" s="178">
        <v>0</v>
      </c>
      <c r="X300" s="178">
        <v>4108.8</v>
      </c>
      <c r="Y300" s="178">
        <v>215.5</v>
      </c>
      <c r="Z300" s="178">
        <v>1749.93</v>
      </c>
      <c r="AA300" s="178">
        <v>34592.2</v>
      </c>
      <c r="AB300" s="178">
        <v>0</v>
      </c>
      <c r="AC300" s="178">
        <v>205</v>
      </c>
      <c r="AD300" s="178">
        <v>3089.06</v>
      </c>
      <c r="AE300" s="178">
        <v>974110.42</v>
      </c>
      <c r="AF300" s="178">
        <v>0</v>
      </c>
      <c r="AG300" s="178">
        <v>184490.2</v>
      </c>
      <c r="AH300" s="178">
        <v>145776.09</v>
      </c>
      <c r="AI300" s="177">
        <v>1517702.44</v>
      </c>
      <c r="AJ300" s="178">
        <v>0</v>
      </c>
      <c r="AK300" s="178">
        <v>0</v>
      </c>
      <c r="AL300" s="178">
        <v>0</v>
      </c>
      <c r="AM300" s="178">
        <v>0</v>
      </c>
      <c r="AN300" s="178">
        <v>0</v>
      </c>
      <c r="AO300" s="178">
        <v>0</v>
      </c>
      <c r="AP300" s="178">
        <v>265.38</v>
      </c>
      <c r="AQ300" s="178">
        <v>0</v>
      </c>
      <c r="AR300" s="178">
        <v>0</v>
      </c>
      <c r="AS300" s="178">
        <v>0</v>
      </c>
      <c r="AT300" s="178">
        <v>105.36</v>
      </c>
      <c r="AU300" s="177">
        <v>370.74</v>
      </c>
      <c r="AV300" s="177">
        <f t="shared" si="11"/>
        <v>7027176.67</v>
      </c>
      <c r="AW300" s="149"/>
      <c r="AX300" s="190"/>
      <c r="AY300" s="190"/>
      <c r="AZ300" s="190"/>
      <c r="BA300" s="190"/>
      <c r="BB300" s="190"/>
      <c r="BC300" s="190"/>
      <c r="BD300" s="190"/>
      <c r="BE300" s="190"/>
      <c r="BF300" s="190"/>
      <c r="BG300" s="190"/>
      <c r="BH300" s="190"/>
      <c r="BI300" s="190"/>
      <c r="BJ300" s="190"/>
      <c r="BK300" s="190"/>
      <c r="BL300" s="190"/>
      <c r="BM300" s="190"/>
      <c r="BN300" s="190"/>
      <c r="BO300" s="190"/>
      <c r="BP300" s="190"/>
      <c r="BQ300" s="190"/>
      <c r="BR300" s="190"/>
      <c r="BS300" s="190"/>
      <c r="BT300" s="190"/>
      <c r="BU300" s="190"/>
      <c r="BV300" s="190"/>
      <c r="BW300" s="190"/>
      <c r="BX300" s="190"/>
      <c r="BY300" s="190"/>
      <c r="BZ300" s="190"/>
      <c r="CA300" s="190"/>
      <c r="CB300" s="190"/>
      <c r="CC300" s="190"/>
      <c r="CD300" s="190"/>
      <c r="CE300" s="190"/>
      <c r="CF300" s="190"/>
      <c r="CG300" s="190"/>
      <c r="CH300" s="190"/>
      <c r="CI300" s="190"/>
      <c r="CJ300" s="190"/>
      <c r="CK300" s="190"/>
      <c r="CL300" s="190"/>
      <c r="CM300" s="190"/>
      <c r="CN300" s="190"/>
      <c r="CO300" s="190"/>
      <c r="CP300" s="190"/>
      <c r="CQ300" s="190"/>
      <c r="CR300" s="190"/>
      <c r="CS300" s="190"/>
      <c r="CT300" s="190"/>
      <c r="CU300" s="190"/>
      <c r="CV300" s="190"/>
      <c r="CW300" s="190"/>
      <c r="CX300" s="190"/>
      <c r="CY300" s="190"/>
      <c r="CZ300" s="190"/>
      <c r="DA300" s="190"/>
      <c r="DB300" s="190"/>
      <c r="DC300" s="190"/>
      <c r="DD300" s="190"/>
      <c r="DE300" s="190"/>
      <c r="DF300" s="190"/>
      <c r="DG300" s="190"/>
      <c r="DH300" s="190"/>
      <c r="DI300" s="190"/>
      <c r="DJ300" s="190"/>
      <c r="DK300" s="190"/>
      <c r="DL300" s="190"/>
      <c r="DM300" s="190"/>
    </row>
    <row r="301" spans="1:117" s="151" customFormat="1" ht="12.75" hidden="1" outlineLevel="1">
      <c r="A301" s="149" t="s">
        <v>2331</v>
      </c>
      <c r="B301" s="150"/>
      <c r="C301" s="150" t="s">
        <v>2332</v>
      </c>
      <c r="D301" s="150" t="s">
        <v>2333</v>
      </c>
      <c r="E301" s="177">
        <v>5585.35</v>
      </c>
      <c r="F301" s="177">
        <v>14049.49</v>
      </c>
      <c r="G301" s="177"/>
      <c r="H301" s="178">
        <v>0</v>
      </c>
      <c r="I301" s="178">
        <v>0</v>
      </c>
      <c r="J301" s="178">
        <v>0</v>
      </c>
      <c r="K301" s="178">
        <v>0</v>
      </c>
      <c r="L301" s="178">
        <v>0</v>
      </c>
      <c r="M301" s="178">
        <v>1652</v>
      </c>
      <c r="N301" s="178">
        <v>0</v>
      </c>
      <c r="O301" s="178">
        <v>0</v>
      </c>
      <c r="P301" s="178">
        <v>0</v>
      </c>
      <c r="Q301" s="178">
        <v>0</v>
      </c>
      <c r="R301" s="178">
        <v>0</v>
      </c>
      <c r="S301" s="178">
        <v>0</v>
      </c>
      <c r="T301" s="178">
        <v>0</v>
      </c>
      <c r="U301" s="178">
        <v>274.54</v>
      </c>
      <c r="V301" s="178">
        <v>0</v>
      </c>
      <c r="W301" s="178">
        <v>0</v>
      </c>
      <c r="X301" s="178">
        <v>0</v>
      </c>
      <c r="Y301" s="178">
        <v>0</v>
      </c>
      <c r="Z301" s="178">
        <v>0</v>
      </c>
      <c r="AA301" s="178">
        <v>0</v>
      </c>
      <c r="AB301" s="178">
        <v>0</v>
      </c>
      <c r="AC301" s="178">
        <v>0</v>
      </c>
      <c r="AD301" s="178">
        <v>0</v>
      </c>
      <c r="AE301" s="178">
        <v>-17778.49</v>
      </c>
      <c r="AF301" s="178">
        <v>0</v>
      </c>
      <c r="AG301" s="178">
        <v>106.93</v>
      </c>
      <c r="AH301" s="178">
        <v>0</v>
      </c>
      <c r="AI301" s="177">
        <v>-15745.02</v>
      </c>
      <c r="AJ301" s="178">
        <v>0</v>
      </c>
      <c r="AK301" s="178">
        <v>0</v>
      </c>
      <c r="AL301" s="178">
        <v>0</v>
      </c>
      <c r="AM301" s="178">
        <v>0</v>
      </c>
      <c r="AN301" s="178">
        <v>0</v>
      </c>
      <c r="AO301" s="178">
        <v>0</v>
      </c>
      <c r="AP301" s="178">
        <v>0</v>
      </c>
      <c r="AQ301" s="178">
        <v>0</v>
      </c>
      <c r="AR301" s="178">
        <v>0</v>
      </c>
      <c r="AS301" s="178">
        <v>0</v>
      </c>
      <c r="AT301" s="178">
        <v>0</v>
      </c>
      <c r="AU301" s="177">
        <v>0</v>
      </c>
      <c r="AV301" s="177">
        <f t="shared" si="11"/>
        <v>3889.8199999999997</v>
      </c>
      <c r="AW301" s="149"/>
      <c r="AX301" s="190"/>
      <c r="AY301" s="190"/>
      <c r="AZ301" s="190"/>
      <c r="BA301" s="190"/>
      <c r="BB301" s="190"/>
      <c r="BC301" s="190"/>
      <c r="BD301" s="190"/>
      <c r="BE301" s="190"/>
      <c r="BF301" s="190"/>
      <c r="BG301" s="190"/>
      <c r="BH301" s="190"/>
      <c r="BI301" s="190"/>
      <c r="BJ301" s="190"/>
      <c r="BK301" s="190"/>
      <c r="BL301" s="190"/>
      <c r="BM301" s="190"/>
      <c r="BN301" s="190"/>
      <c r="BO301" s="190"/>
      <c r="BP301" s="190"/>
      <c r="BQ301" s="190"/>
      <c r="BR301" s="190"/>
      <c r="BS301" s="190"/>
      <c r="BT301" s="190"/>
      <c r="BU301" s="190"/>
      <c r="BV301" s="190"/>
      <c r="BW301" s="190"/>
      <c r="BX301" s="190"/>
      <c r="BY301" s="190"/>
      <c r="BZ301" s="190"/>
      <c r="CA301" s="190"/>
      <c r="CB301" s="190"/>
      <c r="CC301" s="190"/>
      <c r="CD301" s="190"/>
      <c r="CE301" s="190"/>
      <c r="CF301" s="190"/>
      <c r="CG301" s="190"/>
      <c r="CH301" s="190"/>
      <c r="CI301" s="190"/>
      <c r="CJ301" s="190"/>
      <c r="CK301" s="190"/>
      <c r="CL301" s="190"/>
      <c r="CM301" s="190"/>
      <c r="CN301" s="190"/>
      <c r="CO301" s="190"/>
      <c r="CP301" s="190"/>
      <c r="CQ301" s="190"/>
      <c r="CR301" s="190"/>
      <c r="CS301" s="190"/>
      <c r="CT301" s="190"/>
      <c r="CU301" s="190"/>
      <c r="CV301" s="190"/>
      <c r="CW301" s="190"/>
      <c r="CX301" s="190"/>
      <c r="CY301" s="190"/>
      <c r="CZ301" s="190"/>
      <c r="DA301" s="190"/>
      <c r="DB301" s="190"/>
      <c r="DC301" s="190"/>
      <c r="DD301" s="190"/>
      <c r="DE301" s="190"/>
      <c r="DF301" s="190"/>
      <c r="DG301" s="190"/>
      <c r="DH301" s="190"/>
      <c r="DI301" s="190"/>
      <c r="DJ301" s="190"/>
      <c r="DK301" s="190"/>
      <c r="DL301" s="190"/>
      <c r="DM301" s="190"/>
    </row>
    <row r="302" spans="1:117" s="151" customFormat="1" ht="12.75" hidden="1" outlineLevel="1">
      <c r="A302" s="149" t="s">
        <v>2334</v>
      </c>
      <c r="B302" s="150"/>
      <c r="C302" s="150" t="s">
        <v>2335</v>
      </c>
      <c r="D302" s="150" t="s">
        <v>2336</v>
      </c>
      <c r="E302" s="177">
        <v>248216.47</v>
      </c>
      <c r="F302" s="177">
        <v>8887.33</v>
      </c>
      <c r="G302" s="177"/>
      <c r="H302" s="178">
        <v>100</v>
      </c>
      <c r="I302" s="178">
        <v>0</v>
      </c>
      <c r="J302" s="178">
        <v>0</v>
      </c>
      <c r="K302" s="178">
        <v>281</v>
      </c>
      <c r="L302" s="178">
        <v>0</v>
      </c>
      <c r="M302" s="178">
        <v>8815.53</v>
      </c>
      <c r="N302" s="178">
        <v>140</v>
      </c>
      <c r="O302" s="178">
        <v>0</v>
      </c>
      <c r="P302" s="178">
        <v>68919.99</v>
      </c>
      <c r="Q302" s="178">
        <v>0</v>
      </c>
      <c r="R302" s="178">
        <v>0</v>
      </c>
      <c r="S302" s="178">
        <v>0</v>
      </c>
      <c r="T302" s="178">
        <v>188.91</v>
      </c>
      <c r="U302" s="178">
        <v>40</v>
      </c>
      <c r="V302" s="178">
        <v>80.33</v>
      </c>
      <c r="W302" s="178">
        <v>0</v>
      </c>
      <c r="X302" s="178">
        <v>0</v>
      </c>
      <c r="Y302" s="178">
        <v>0</v>
      </c>
      <c r="Z302" s="178">
        <v>0</v>
      </c>
      <c r="AA302" s="178">
        <v>2817.04</v>
      </c>
      <c r="AB302" s="178">
        <v>0</v>
      </c>
      <c r="AC302" s="178">
        <v>0</v>
      </c>
      <c r="AD302" s="178">
        <v>40</v>
      </c>
      <c r="AE302" s="178">
        <v>75395.46</v>
      </c>
      <c r="AF302" s="178">
        <v>0</v>
      </c>
      <c r="AG302" s="178">
        <v>13730</v>
      </c>
      <c r="AH302" s="178">
        <v>5674.49</v>
      </c>
      <c r="AI302" s="177">
        <v>176222.75</v>
      </c>
      <c r="AJ302" s="178">
        <v>0</v>
      </c>
      <c r="AK302" s="178">
        <v>0</v>
      </c>
      <c r="AL302" s="178">
        <v>0</v>
      </c>
      <c r="AM302" s="178">
        <v>0</v>
      </c>
      <c r="AN302" s="178">
        <v>0</v>
      </c>
      <c r="AO302" s="178">
        <v>0</v>
      </c>
      <c r="AP302" s="178">
        <v>0</v>
      </c>
      <c r="AQ302" s="178">
        <v>0</v>
      </c>
      <c r="AR302" s="178">
        <v>0</v>
      </c>
      <c r="AS302" s="178">
        <v>0</v>
      </c>
      <c r="AT302" s="178">
        <v>0</v>
      </c>
      <c r="AU302" s="177">
        <v>0</v>
      </c>
      <c r="AV302" s="177">
        <f t="shared" si="11"/>
        <v>433326.55</v>
      </c>
      <c r="AW302" s="149"/>
      <c r="AX302" s="190"/>
      <c r="AY302" s="190"/>
      <c r="AZ302" s="190"/>
      <c r="BA302" s="190"/>
      <c r="BB302" s="190"/>
      <c r="BC302" s="190"/>
      <c r="BD302" s="190"/>
      <c r="BE302" s="190"/>
      <c r="BF302" s="190"/>
      <c r="BG302" s="190"/>
      <c r="BH302" s="190"/>
      <c r="BI302" s="190"/>
      <c r="BJ302" s="190"/>
      <c r="BK302" s="190"/>
      <c r="BL302" s="190"/>
      <c r="BM302" s="190"/>
      <c r="BN302" s="190"/>
      <c r="BO302" s="190"/>
      <c r="BP302" s="190"/>
      <c r="BQ302" s="190"/>
      <c r="BR302" s="190"/>
      <c r="BS302" s="190"/>
      <c r="BT302" s="190"/>
      <c r="BU302" s="190"/>
      <c r="BV302" s="190"/>
      <c r="BW302" s="190"/>
      <c r="BX302" s="190"/>
      <c r="BY302" s="190"/>
      <c r="BZ302" s="190"/>
      <c r="CA302" s="190"/>
      <c r="CB302" s="190"/>
      <c r="CC302" s="190"/>
      <c r="CD302" s="190"/>
      <c r="CE302" s="190"/>
      <c r="CF302" s="190"/>
      <c r="CG302" s="190"/>
      <c r="CH302" s="190"/>
      <c r="CI302" s="190"/>
      <c r="CJ302" s="190"/>
      <c r="CK302" s="190"/>
      <c r="CL302" s="190"/>
      <c r="CM302" s="190"/>
      <c r="CN302" s="190"/>
      <c r="CO302" s="190"/>
      <c r="CP302" s="190"/>
      <c r="CQ302" s="190"/>
      <c r="CR302" s="190"/>
      <c r="CS302" s="190"/>
      <c r="CT302" s="190"/>
      <c r="CU302" s="190"/>
      <c r="CV302" s="190"/>
      <c r="CW302" s="190"/>
      <c r="CX302" s="190"/>
      <c r="CY302" s="190"/>
      <c r="CZ302" s="190"/>
      <c r="DA302" s="190"/>
      <c r="DB302" s="190"/>
      <c r="DC302" s="190"/>
      <c r="DD302" s="190"/>
      <c r="DE302" s="190"/>
      <c r="DF302" s="190"/>
      <c r="DG302" s="190"/>
      <c r="DH302" s="190"/>
      <c r="DI302" s="190"/>
      <c r="DJ302" s="190"/>
      <c r="DK302" s="190"/>
      <c r="DL302" s="190"/>
      <c r="DM302" s="190"/>
    </row>
    <row r="303" spans="1:117" s="151" customFormat="1" ht="12.75" hidden="1" outlineLevel="1">
      <c r="A303" s="149" t="s">
        <v>2337</v>
      </c>
      <c r="B303" s="150"/>
      <c r="C303" s="150" t="s">
        <v>2338</v>
      </c>
      <c r="D303" s="150" t="s">
        <v>2339</v>
      </c>
      <c r="E303" s="177">
        <v>16661.65</v>
      </c>
      <c r="F303" s="177">
        <v>15</v>
      </c>
      <c r="G303" s="177"/>
      <c r="H303" s="178">
        <v>0</v>
      </c>
      <c r="I303" s="178">
        <v>0</v>
      </c>
      <c r="J303" s="178">
        <v>0</v>
      </c>
      <c r="K303" s="178">
        <v>0</v>
      </c>
      <c r="L303" s="178">
        <v>0</v>
      </c>
      <c r="M303" s="178">
        <v>81.79</v>
      </c>
      <c r="N303" s="178">
        <v>0</v>
      </c>
      <c r="O303" s="178">
        <v>0</v>
      </c>
      <c r="P303" s="178">
        <v>0</v>
      </c>
      <c r="Q303" s="178">
        <v>0</v>
      </c>
      <c r="R303" s="178">
        <v>0</v>
      </c>
      <c r="S303" s="178">
        <v>0</v>
      </c>
      <c r="T303" s="178">
        <v>0</v>
      </c>
      <c r="U303" s="178">
        <v>0</v>
      </c>
      <c r="V303" s="178">
        <v>0</v>
      </c>
      <c r="W303" s="178">
        <v>0</v>
      </c>
      <c r="X303" s="178">
        <v>0</v>
      </c>
      <c r="Y303" s="178">
        <v>0</v>
      </c>
      <c r="Z303" s="178">
        <v>0</v>
      </c>
      <c r="AA303" s="178">
        <v>0</v>
      </c>
      <c r="AB303" s="178">
        <v>0</v>
      </c>
      <c r="AC303" s="178">
        <v>0</v>
      </c>
      <c r="AD303" s="178">
        <v>0</v>
      </c>
      <c r="AE303" s="178">
        <v>0</v>
      </c>
      <c r="AF303" s="178">
        <v>0</v>
      </c>
      <c r="AG303" s="178">
        <v>0</v>
      </c>
      <c r="AH303" s="178">
        <v>0</v>
      </c>
      <c r="AI303" s="177">
        <v>81.79</v>
      </c>
      <c r="AJ303" s="178">
        <v>0</v>
      </c>
      <c r="AK303" s="178">
        <v>0</v>
      </c>
      <c r="AL303" s="178">
        <v>0</v>
      </c>
      <c r="AM303" s="178">
        <v>0</v>
      </c>
      <c r="AN303" s="178">
        <v>0</v>
      </c>
      <c r="AO303" s="178">
        <v>0</v>
      </c>
      <c r="AP303" s="178">
        <v>0</v>
      </c>
      <c r="AQ303" s="178">
        <v>0</v>
      </c>
      <c r="AR303" s="178">
        <v>0</v>
      </c>
      <c r="AS303" s="178">
        <v>0</v>
      </c>
      <c r="AT303" s="178">
        <v>0</v>
      </c>
      <c r="AU303" s="177">
        <v>0</v>
      </c>
      <c r="AV303" s="177">
        <f t="shared" si="11"/>
        <v>16758.440000000002</v>
      </c>
      <c r="AW303" s="149"/>
      <c r="AX303" s="190"/>
      <c r="AY303" s="190"/>
      <c r="AZ303" s="190"/>
      <c r="BA303" s="190"/>
      <c r="BB303" s="190"/>
      <c r="BC303" s="190"/>
      <c r="BD303" s="190"/>
      <c r="BE303" s="190"/>
      <c r="BF303" s="190"/>
      <c r="BG303" s="190"/>
      <c r="BH303" s="190"/>
      <c r="BI303" s="190"/>
      <c r="BJ303" s="190"/>
      <c r="BK303" s="190"/>
      <c r="BL303" s="190"/>
      <c r="BM303" s="190"/>
      <c r="BN303" s="190"/>
      <c r="BO303" s="190"/>
      <c r="BP303" s="190"/>
      <c r="BQ303" s="190"/>
      <c r="BR303" s="190"/>
      <c r="BS303" s="190"/>
      <c r="BT303" s="190"/>
      <c r="BU303" s="190"/>
      <c r="BV303" s="190"/>
      <c r="BW303" s="190"/>
      <c r="BX303" s="190"/>
      <c r="BY303" s="190"/>
      <c r="BZ303" s="190"/>
      <c r="CA303" s="190"/>
      <c r="CB303" s="190"/>
      <c r="CC303" s="190"/>
      <c r="CD303" s="190"/>
      <c r="CE303" s="190"/>
      <c r="CF303" s="190"/>
      <c r="CG303" s="190"/>
      <c r="CH303" s="190"/>
      <c r="CI303" s="190"/>
      <c r="CJ303" s="190"/>
      <c r="CK303" s="190"/>
      <c r="CL303" s="190"/>
      <c r="CM303" s="190"/>
      <c r="CN303" s="190"/>
      <c r="CO303" s="190"/>
      <c r="CP303" s="190"/>
      <c r="CQ303" s="190"/>
      <c r="CR303" s="190"/>
      <c r="CS303" s="190"/>
      <c r="CT303" s="190"/>
      <c r="CU303" s="190"/>
      <c r="CV303" s="190"/>
      <c r="CW303" s="190"/>
      <c r="CX303" s="190"/>
      <c r="CY303" s="190"/>
      <c r="CZ303" s="190"/>
      <c r="DA303" s="190"/>
      <c r="DB303" s="190"/>
      <c r="DC303" s="190"/>
      <c r="DD303" s="190"/>
      <c r="DE303" s="190"/>
      <c r="DF303" s="190"/>
      <c r="DG303" s="190"/>
      <c r="DH303" s="190"/>
      <c r="DI303" s="190"/>
      <c r="DJ303" s="190"/>
      <c r="DK303" s="190"/>
      <c r="DL303" s="190"/>
      <c r="DM303" s="190"/>
    </row>
    <row r="304" spans="1:117" s="151" customFormat="1" ht="12.75" hidden="1" outlineLevel="1">
      <c r="A304" s="149" t="s">
        <v>2340</v>
      </c>
      <c r="B304" s="150"/>
      <c r="C304" s="150" t="s">
        <v>2341</v>
      </c>
      <c r="D304" s="150" t="s">
        <v>2342</v>
      </c>
      <c r="E304" s="177">
        <v>333079.97</v>
      </c>
      <c r="F304" s="177">
        <v>14215.73</v>
      </c>
      <c r="G304" s="177"/>
      <c r="H304" s="178">
        <v>137.38</v>
      </c>
      <c r="I304" s="178">
        <v>0</v>
      </c>
      <c r="J304" s="178">
        <v>514.02</v>
      </c>
      <c r="K304" s="178">
        <v>0</v>
      </c>
      <c r="L304" s="178">
        <v>1281.95</v>
      </c>
      <c r="M304" s="178">
        <v>26011.22</v>
      </c>
      <c r="N304" s="178">
        <v>283.45</v>
      </c>
      <c r="O304" s="178">
        <v>0</v>
      </c>
      <c r="P304" s="178">
        <v>8747.66</v>
      </c>
      <c r="Q304" s="178">
        <v>0</v>
      </c>
      <c r="R304" s="178">
        <v>4962.76</v>
      </c>
      <c r="S304" s="178">
        <v>0</v>
      </c>
      <c r="T304" s="178">
        <v>0</v>
      </c>
      <c r="U304" s="178">
        <v>471.27</v>
      </c>
      <c r="V304" s="178">
        <v>1455.39</v>
      </c>
      <c r="W304" s="178">
        <v>0</v>
      </c>
      <c r="X304" s="178">
        <v>0</v>
      </c>
      <c r="Y304" s="178">
        <v>0</v>
      </c>
      <c r="Z304" s="178">
        <v>0</v>
      </c>
      <c r="AA304" s="178">
        <v>1312.24</v>
      </c>
      <c r="AB304" s="178">
        <v>0</v>
      </c>
      <c r="AC304" s="178">
        <v>0</v>
      </c>
      <c r="AD304" s="178">
        <v>0</v>
      </c>
      <c r="AE304" s="178">
        <v>54764.22</v>
      </c>
      <c r="AF304" s="178">
        <v>0</v>
      </c>
      <c r="AG304" s="178">
        <v>4428.05</v>
      </c>
      <c r="AH304" s="178">
        <v>3616.64</v>
      </c>
      <c r="AI304" s="177">
        <v>107986.25</v>
      </c>
      <c r="AJ304" s="178">
        <v>0</v>
      </c>
      <c r="AK304" s="178">
        <v>0</v>
      </c>
      <c r="AL304" s="178">
        <v>0</v>
      </c>
      <c r="AM304" s="178">
        <v>0</v>
      </c>
      <c r="AN304" s="178">
        <v>0</v>
      </c>
      <c r="AO304" s="178">
        <v>0</v>
      </c>
      <c r="AP304" s="178">
        <v>0</v>
      </c>
      <c r="AQ304" s="178">
        <v>0</v>
      </c>
      <c r="AR304" s="178">
        <v>0</v>
      </c>
      <c r="AS304" s="178">
        <v>0</v>
      </c>
      <c r="AT304" s="178">
        <v>0</v>
      </c>
      <c r="AU304" s="177">
        <v>0</v>
      </c>
      <c r="AV304" s="177">
        <f t="shared" si="11"/>
        <v>455281.94999999995</v>
      </c>
      <c r="AW304" s="149"/>
      <c r="AX304" s="190"/>
      <c r="AY304" s="190"/>
      <c r="AZ304" s="190"/>
      <c r="BA304" s="190"/>
      <c r="BB304" s="190"/>
      <c r="BC304" s="190"/>
      <c r="BD304" s="190"/>
      <c r="BE304" s="190"/>
      <c r="BF304" s="190"/>
      <c r="BG304" s="190"/>
      <c r="BH304" s="190"/>
      <c r="BI304" s="190"/>
      <c r="BJ304" s="190"/>
      <c r="BK304" s="190"/>
      <c r="BL304" s="190"/>
      <c r="BM304" s="190"/>
      <c r="BN304" s="190"/>
      <c r="BO304" s="190"/>
      <c r="BP304" s="190"/>
      <c r="BQ304" s="190"/>
      <c r="BR304" s="190"/>
      <c r="BS304" s="190"/>
      <c r="BT304" s="190"/>
      <c r="BU304" s="190"/>
      <c r="BV304" s="190"/>
      <c r="BW304" s="190"/>
      <c r="BX304" s="190"/>
      <c r="BY304" s="190"/>
      <c r="BZ304" s="190"/>
      <c r="CA304" s="190"/>
      <c r="CB304" s="190"/>
      <c r="CC304" s="190"/>
      <c r="CD304" s="190"/>
      <c r="CE304" s="190"/>
      <c r="CF304" s="190"/>
      <c r="CG304" s="190"/>
      <c r="CH304" s="190"/>
      <c r="CI304" s="190"/>
      <c r="CJ304" s="190"/>
      <c r="CK304" s="190"/>
      <c r="CL304" s="190"/>
      <c r="CM304" s="190"/>
      <c r="CN304" s="190"/>
      <c r="CO304" s="190"/>
      <c r="CP304" s="190"/>
      <c r="CQ304" s="190"/>
      <c r="CR304" s="190"/>
      <c r="CS304" s="190"/>
      <c r="CT304" s="190"/>
      <c r="CU304" s="190"/>
      <c r="CV304" s="190"/>
      <c r="CW304" s="190"/>
      <c r="CX304" s="190"/>
      <c r="CY304" s="190"/>
      <c r="CZ304" s="190"/>
      <c r="DA304" s="190"/>
      <c r="DB304" s="190"/>
      <c r="DC304" s="190"/>
      <c r="DD304" s="190"/>
      <c r="DE304" s="190"/>
      <c r="DF304" s="190"/>
      <c r="DG304" s="190"/>
      <c r="DH304" s="190"/>
      <c r="DI304" s="190"/>
      <c r="DJ304" s="190"/>
      <c r="DK304" s="190"/>
      <c r="DL304" s="190"/>
      <c r="DM304" s="190"/>
    </row>
    <row r="305" spans="1:117" s="151" customFormat="1" ht="12.75" hidden="1" outlineLevel="1">
      <c r="A305" s="149" t="s">
        <v>2343</v>
      </c>
      <c r="B305" s="150"/>
      <c r="C305" s="150" t="s">
        <v>2344</v>
      </c>
      <c r="D305" s="150" t="s">
        <v>2345</v>
      </c>
      <c r="E305" s="177">
        <v>33841.96</v>
      </c>
      <c r="F305" s="177">
        <v>1682.9</v>
      </c>
      <c r="G305" s="177"/>
      <c r="H305" s="178">
        <v>108</v>
      </c>
      <c r="I305" s="178">
        <v>0</v>
      </c>
      <c r="J305" s="178">
        <v>65.79</v>
      </c>
      <c r="K305" s="178">
        <v>0</v>
      </c>
      <c r="L305" s="178">
        <v>0</v>
      </c>
      <c r="M305" s="178">
        <v>5852.5</v>
      </c>
      <c r="N305" s="178">
        <v>78</v>
      </c>
      <c r="O305" s="178">
        <v>0</v>
      </c>
      <c r="P305" s="178">
        <v>766.06</v>
      </c>
      <c r="Q305" s="178">
        <v>0</v>
      </c>
      <c r="R305" s="178">
        <v>0</v>
      </c>
      <c r="S305" s="178">
        <v>0</v>
      </c>
      <c r="T305" s="178">
        <v>0</v>
      </c>
      <c r="U305" s="178">
        <v>820.4</v>
      </c>
      <c r="V305" s="178">
        <v>81.9</v>
      </c>
      <c r="W305" s="178">
        <v>0</v>
      </c>
      <c r="X305" s="178">
        <v>0</v>
      </c>
      <c r="Y305" s="178">
        <v>0</v>
      </c>
      <c r="Z305" s="178">
        <v>78</v>
      </c>
      <c r="AA305" s="178">
        <v>205</v>
      </c>
      <c r="AB305" s="178">
        <v>0</v>
      </c>
      <c r="AC305" s="178">
        <v>0</v>
      </c>
      <c r="AD305" s="178">
        <v>0</v>
      </c>
      <c r="AE305" s="178">
        <v>24568.85</v>
      </c>
      <c r="AF305" s="178">
        <v>0</v>
      </c>
      <c r="AG305" s="178">
        <v>1124.4</v>
      </c>
      <c r="AH305" s="178">
        <v>16207.08</v>
      </c>
      <c r="AI305" s="177">
        <v>49955.98</v>
      </c>
      <c r="AJ305" s="178">
        <v>0</v>
      </c>
      <c r="AK305" s="178">
        <v>0</v>
      </c>
      <c r="AL305" s="178">
        <v>0</v>
      </c>
      <c r="AM305" s="178">
        <v>0</v>
      </c>
      <c r="AN305" s="178">
        <v>0</v>
      </c>
      <c r="AO305" s="178">
        <v>0</v>
      </c>
      <c r="AP305" s="178">
        <v>0</v>
      </c>
      <c r="AQ305" s="178">
        <v>0</v>
      </c>
      <c r="AR305" s="178">
        <v>0</v>
      </c>
      <c r="AS305" s="178">
        <v>0</v>
      </c>
      <c r="AT305" s="178">
        <v>0</v>
      </c>
      <c r="AU305" s="177">
        <v>0</v>
      </c>
      <c r="AV305" s="177">
        <f t="shared" si="11"/>
        <v>85480.84</v>
      </c>
      <c r="AW305" s="149"/>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c r="BT305" s="190"/>
      <c r="BU305" s="190"/>
      <c r="BV305" s="190"/>
      <c r="BW305" s="190"/>
      <c r="BX305" s="190"/>
      <c r="BY305" s="190"/>
      <c r="BZ305" s="190"/>
      <c r="CA305" s="190"/>
      <c r="CB305" s="190"/>
      <c r="CC305" s="190"/>
      <c r="CD305" s="190"/>
      <c r="CE305" s="190"/>
      <c r="CF305" s="190"/>
      <c r="CG305" s="190"/>
      <c r="CH305" s="190"/>
      <c r="CI305" s="190"/>
      <c r="CJ305" s="190"/>
      <c r="CK305" s="190"/>
      <c r="CL305" s="190"/>
      <c r="CM305" s="190"/>
      <c r="CN305" s="190"/>
      <c r="CO305" s="190"/>
      <c r="CP305" s="190"/>
      <c r="CQ305" s="190"/>
      <c r="CR305" s="190"/>
      <c r="CS305" s="190"/>
      <c r="CT305" s="190"/>
      <c r="CU305" s="190"/>
      <c r="CV305" s="190"/>
      <c r="CW305" s="190"/>
      <c r="CX305" s="190"/>
      <c r="CY305" s="190"/>
      <c r="CZ305" s="190"/>
      <c r="DA305" s="190"/>
      <c r="DB305" s="190"/>
      <c r="DC305" s="190"/>
      <c r="DD305" s="190"/>
      <c r="DE305" s="190"/>
      <c r="DF305" s="190"/>
      <c r="DG305" s="190"/>
      <c r="DH305" s="190"/>
      <c r="DI305" s="190"/>
      <c r="DJ305" s="190"/>
      <c r="DK305" s="190"/>
      <c r="DL305" s="190"/>
      <c r="DM305" s="190"/>
    </row>
    <row r="306" spans="1:117" s="151" customFormat="1" ht="12.75" hidden="1" outlineLevel="1">
      <c r="A306" s="149" t="s">
        <v>2346</v>
      </c>
      <c r="B306" s="150"/>
      <c r="C306" s="150" t="s">
        <v>2347</v>
      </c>
      <c r="D306" s="150" t="s">
        <v>2348</v>
      </c>
      <c r="E306" s="177">
        <v>873810.04</v>
      </c>
      <c r="F306" s="177">
        <v>64882.17</v>
      </c>
      <c r="G306" s="177"/>
      <c r="H306" s="178">
        <v>64.64</v>
      </c>
      <c r="I306" s="178">
        <v>0</v>
      </c>
      <c r="J306" s="178">
        <v>2.48</v>
      </c>
      <c r="K306" s="178">
        <v>0</v>
      </c>
      <c r="L306" s="178">
        <v>0</v>
      </c>
      <c r="M306" s="178">
        <v>4597.24</v>
      </c>
      <c r="N306" s="178">
        <v>305.83</v>
      </c>
      <c r="O306" s="178">
        <v>44.83</v>
      </c>
      <c r="P306" s="178">
        <v>5237.27</v>
      </c>
      <c r="Q306" s="178">
        <v>0</v>
      </c>
      <c r="R306" s="178">
        <v>0</v>
      </c>
      <c r="S306" s="178">
        <v>12.56</v>
      </c>
      <c r="T306" s="178">
        <v>118.74</v>
      </c>
      <c r="U306" s="178">
        <v>410.93</v>
      </c>
      <c r="V306" s="178">
        <v>7.52</v>
      </c>
      <c r="W306" s="178">
        <v>0</v>
      </c>
      <c r="X306" s="178">
        <v>17908.45</v>
      </c>
      <c r="Y306" s="178">
        <v>35.04</v>
      </c>
      <c r="Z306" s="178">
        <v>5.54</v>
      </c>
      <c r="AA306" s="178">
        <v>1911.57</v>
      </c>
      <c r="AB306" s="178">
        <v>0</v>
      </c>
      <c r="AC306" s="178">
        <v>33.52</v>
      </c>
      <c r="AD306" s="178">
        <v>121.93</v>
      </c>
      <c r="AE306" s="178">
        <v>169993.63</v>
      </c>
      <c r="AF306" s="178">
        <v>0</v>
      </c>
      <c r="AG306" s="178">
        <v>30893.74</v>
      </c>
      <c r="AH306" s="178">
        <v>24132.78</v>
      </c>
      <c r="AI306" s="177">
        <v>255838.24</v>
      </c>
      <c r="AJ306" s="178">
        <v>0</v>
      </c>
      <c r="AK306" s="178">
        <v>0</v>
      </c>
      <c r="AL306" s="178">
        <v>0</v>
      </c>
      <c r="AM306" s="178">
        <v>0</v>
      </c>
      <c r="AN306" s="178">
        <v>0</v>
      </c>
      <c r="AO306" s="178">
        <v>0</v>
      </c>
      <c r="AP306" s="178">
        <v>137.12</v>
      </c>
      <c r="AQ306" s="178">
        <v>0</v>
      </c>
      <c r="AR306" s="178">
        <v>0</v>
      </c>
      <c r="AS306" s="178">
        <v>0</v>
      </c>
      <c r="AT306" s="178">
        <v>0</v>
      </c>
      <c r="AU306" s="177">
        <v>137.12</v>
      </c>
      <c r="AV306" s="177">
        <f t="shared" si="11"/>
        <v>1194667.5700000003</v>
      </c>
      <c r="AW306" s="149"/>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c r="BT306" s="190"/>
      <c r="BU306" s="190"/>
      <c r="BV306" s="190"/>
      <c r="BW306" s="190"/>
      <c r="BX306" s="190"/>
      <c r="BY306" s="190"/>
      <c r="BZ306" s="190"/>
      <c r="CA306" s="190"/>
      <c r="CB306" s="190"/>
      <c r="CC306" s="190"/>
      <c r="CD306" s="190"/>
      <c r="CE306" s="190"/>
      <c r="CF306" s="190"/>
      <c r="CG306" s="190"/>
      <c r="CH306" s="190"/>
      <c r="CI306" s="190"/>
      <c r="CJ306" s="190"/>
      <c r="CK306" s="190"/>
      <c r="CL306" s="190"/>
      <c r="CM306" s="190"/>
      <c r="CN306" s="190"/>
      <c r="CO306" s="190"/>
      <c r="CP306" s="190"/>
      <c r="CQ306" s="190"/>
      <c r="CR306" s="190"/>
      <c r="CS306" s="190"/>
      <c r="CT306" s="190"/>
      <c r="CU306" s="190"/>
      <c r="CV306" s="190"/>
      <c r="CW306" s="190"/>
      <c r="CX306" s="190"/>
      <c r="CY306" s="190"/>
      <c r="CZ306" s="190"/>
      <c r="DA306" s="190"/>
      <c r="DB306" s="190"/>
      <c r="DC306" s="190"/>
      <c r="DD306" s="190"/>
      <c r="DE306" s="190"/>
      <c r="DF306" s="190"/>
      <c r="DG306" s="190"/>
      <c r="DH306" s="190"/>
      <c r="DI306" s="190"/>
      <c r="DJ306" s="190"/>
      <c r="DK306" s="190"/>
      <c r="DL306" s="190"/>
      <c r="DM306" s="190"/>
    </row>
    <row r="307" spans="1:117" s="151" customFormat="1" ht="12.75" hidden="1" outlineLevel="1">
      <c r="A307" s="149" t="s">
        <v>2349</v>
      </c>
      <c r="B307" s="150"/>
      <c r="C307" s="150" t="s">
        <v>2350</v>
      </c>
      <c r="D307" s="150" t="s">
        <v>2351</v>
      </c>
      <c r="E307" s="177">
        <v>11435.19</v>
      </c>
      <c r="F307" s="177">
        <v>1.28</v>
      </c>
      <c r="G307" s="177"/>
      <c r="H307" s="178">
        <v>0</v>
      </c>
      <c r="I307" s="178">
        <v>0</v>
      </c>
      <c r="J307" s="178">
        <v>0</v>
      </c>
      <c r="K307" s="178">
        <v>0</v>
      </c>
      <c r="L307" s="178">
        <v>0</v>
      </c>
      <c r="M307" s="178">
        <v>0</v>
      </c>
      <c r="N307" s="178">
        <v>0</v>
      </c>
      <c r="O307" s="178">
        <v>0</v>
      </c>
      <c r="P307" s="178">
        <v>0</v>
      </c>
      <c r="Q307" s="178">
        <v>0</v>
      </c>
      <c r="R307" s="178">
        <v>0</v>
      </c>
      <c r="S307" s="178">
        <v>0</v>
      </c>
      <c r="T307" s="178">
        <v>0</v>
      </c>
      <c r="U307" s="178">
        <v>0</v>
      </c>
      <c r="V307" s="178">
        <v>0</v>
      </c>
      <c r="W307" s="178">
        <v>0</v>
      </c>
      <c r="X307" s="178">
        <v>0</v>
      </c>
      <c r="Y307" s="178">
        <v>0</v>
      </c>
      <c r="Z307" s="178">
        <v>0</v>
      </c>
      <c r="AA307" s="178">
        <v>0</v>
      </c>
      <c r="AB307" s="178">
        <v>0</v>
      </c>
      <c r="AC307" s="178">
        <v>0</v>
      </c>
      <c r="AD307" s="178">
        <v>0</v>
      </c>
      <c r="AE307" s="178">
        <v>0</v>
      </c>
      <c r="AF307" s="178">
        <v>0</v>
      </c>
      <c r="AG307" s="178">
        <v>0</v>
      </c>
      <c r="AH307" s="178">
        <v>0</v>
      </c>
      <c r="AI307" s="177">
        <v>0</v>
      </c>
      <c r="AJ307" s="178">
        <v>0</v>
      </c>
      <c r="AK307" s="178">
        <v>0</v>
      </c>
      <c r="AL307" s="178">
        <v>0</v>
      </c>
      <c r="AM307" s="178">
        <v>0</v>
      </c>
      <c r="AN307" s="178">
        <v>0</v>
      </c>
      <c r="AO307" s="178">
        <v>0</v>
      </c>
      <c r="AP307" s="178">
        <v>0</v>
      </c>
      <c r="AQ307" s="178">
        <v>0</v>
      </c>
      <c r="AR307" s="178">
        <v>0</v>
      </c>
      <c r="AS307" s="178">
        <v>0</v>
      </c>
      <c r="AT307" s="178">
        <v>0</v>
      </c>
      <c r="AU307" s="177">
        <v>0</v>
      </c>
      <c r="AV307" s="177">
        <f t="shared" si="11"/>
        <v>11436.470000000001</v>
      </c>
      <c r="AW307" s="149"/>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c r="BT307" s="190"/>
      <c r="BU307" s="190"/>
      <c r="BV307" s="190"/>
      <c r="BW307" s="190"/>
      <c r="BX307" s="190"/>
      <c r="BY307" s="190"/>
      <c r="BZ307" s="190"/>
      <c r="CA307" s="190"/>
      <c r="CB307" s="190"/>
      <c r="CC307" s="190"/>
      <c r="CD307" s="190"/>
      <c r="CE307" s="190"/>
      <c r="CF307" s="190"/>
      <c r="CG307" s="190"/>
      <c r="CH307" s="190"/>
      <c r="CI307" s="190"/>
      <c r="CJ307" s="190"/>
      <c r="CK307" s="190"/>
      <c r="CL307" s="190"/>
      <c r="CM307" s="190"/>
      <c r="CN307" s="190"/>
      <c r="CO307" s="190"/>
      <c r="CP307" s="190"/>
      <c r="CQ307" s="190"/>
      <c r="CR307" s="190"/>
      <c r="CS307" s="190"/>
      <c r="CT307" s="190"/>
      <c r="CU307" s="190"/>
      <c r="CV307" s="190"/>
      <c r="CW307" s="190"/>
      <c r="CX307" s="190"/>
      <c r="CY307" s="190"/>
      <c r="CZ307" s="190"/>
      <c r="DA307" s="190"/>
      <c r="DB307" s="190"/>
      <c r="DC307" s="190"/>
      <c r="DD307" s="190"/>
      <c r="DE307" s="190"/>
      <c r="DF307" s="190"/>
      <c r="DG307" s="190"/>
      <c r="DH307" s="190"/>
      <c r="DI307" s="190"/>
      <c r="DJ307" s="190"/>
      <c r="DK307" s="190"/>
      <c r="DL307" s="190"/>
      <c r="DM307" s="190"/>
    </row>
    <row r="308" spans="1:117" s="151" customFormat="1" ht="12.75" hidden="1" outlineLevel="1">
      <c r="A308" s="149" t="s">
        <v>2352</v>
      </c>
      <c r="B308" s="150"/>
      <c r="C308" s="150" t="s">
        <v>2353</v>
      </c>
      <c r="D308" s="150" t="s">
        <v>2354</v>
      </c>
      <c r="E308" s="177">
        <v>807572.99</v>
      </c>
      <c r="F308" s="177">
        <v>87352.87</v>
      </c>
      <c r="G308" s="177"/>
      <c r="H308" s="178">
        <v>0</v>
      </c>
      <c r="I308" s="178">
        <v>0</v>
      </c>
      <c r="J308" s="178">
        <v>0</v>
      </c>
      <c r="K308" s="178">
        <v>0</v>
      </c>
      <c r="L308" s="178">
        <v>0</v>
      </c>
      <c r="M308" s="178">
        <v>0</v>
      </c>
      <c r="N308" s="178">
        <v>0</v>
      </c>
      <c r="O308" s="178">
        <v>85</v>
      </c>
      <c r="P308" s="178">
        <v>99</v>
      </c>
      <c r="Q308" s="178">
        <v>0</v>
      </c>
      <c r="R308" s="178">
        <v>0</v>
      </c>
      <c r="S308" s="178">
        <v>0</v>
      </c>
      <c r="T308" s="178">
        <v>983.38</v>
      </c>
      <c r="U308" s="178">
        <v>0</v>
      </c>
      <c r="V308" s="178">
        <v>0</v>
      </c>
      <c r="W308" s="178">
        <v>0</v>
      </c>
      <c r="X308" s="178">
        <v>14454.92</v>
      </c>
      <c r="Y308" s="178">
        <v>0</v>
      </c>
      <c r="Z308" s="178">
        <v>0</v>
      </c>
      <c r="AA308" s="178">
        <v>0</v>
      </c>
      <c r="AB308" s="178">
        <v>0</v>
      </c>
      <c r="AC308" s="178">
        <v>0</v>
      </c>
      <c r="AD308" s="178">
        <v>1246.35</v>
      </c>
      <c r="AE308" s="178">
        <v>31391.7</v>
      </c>
      <c r="AF308" s="178">
        <v>0</v>
      </c>
      <c r="AG308" s="178">
        <v>3876.36</v>
      </c>
      <c r="AH308" s="178">
        <v>672.92</v>
      </c>
      <c r="AI308" s="177">
        <v>52809.63</v>
      </c>
      <c r="AJ308" s="178">
        <v>0</v>
      </c>
      <c r="AK308" s="178">
        <v>0</v>
      </c>
      <c r="AL308" s="178">
        <v>0</v>
      </c>
      <c r="AM308" s="178">
        <v>0</v>
      </c>
      <c r="AN308" s="178">
        <v>0</v>
      </c>
      <c r="AO308" s="178">
        <v>0</v>
      </c>
      <c r="AP308" s="178">
        <v>0</v>
      </c>
      <c r="AQ308" s="178">
        <v>0</v>
      </c>
      <c r="AR308" s="178">
        <v>0</v>
      </c>
      <c r="AS308" s="178">
        <v>0</v>
      </c>
      <c r="AT308" s="178">
        <v>0</v>
      </c>
      <c r="AU308" s="177">
        <v>0</v>
      </c>
      <c r="AV308" s="177">
        <f t="shared" si="11"/>
        <v>947735.49</v>
      </c>
      <c r="AW308" s="149"/>
      <c r="AX308" s="190"/>
      <c r="AY308" s="190"/>
      <c r="AZ308" s="190"/>
      <c r="BA308" s="190"/>
      <c r="BB308" s="190"/>
      <c r="BC308" s="190"/>
      <c r="BD308" s="190"/>
      <c r="BE308" s="190"/>
      <c r="BF308" s="190"/>
      <c r="BG308" s="190"/>
      <c r="BH308" s="190"/>
      <c r="BI308" s="190"/>
      <c r="BJ308" s="190"/>
      <c r="BK308" s="190"/>
      <c r="BL308" s="190"/>
      <c r="BM308" s="190"/>
      <c r="BN308" s="190"/>
      <c r="BO308" s="190"/>
      <c r="BP308" s="190"/>
      <c r="BQ308" s="190"/>
      <c r="BR308" s="190"/>
      <c r="BS308" s="190"/>
      <c r="BT308" s="190"/>
      <c r="BU308" s="190"/>
      <c r="BV308" s="190"/>
      <c r="BW308" s="190"/>
      <c r="BX308" s="190"/>
      <c r="BY308" s="190"/>
      <c r="BZ308" s="190"/>
      <c r="CA308" s="190"/>
      <c r="CB308" s="190"/>
      <c r="CC308" s="190"/>
      <c r="CD308" s="190"/>
      <c r="CE308" s="190"/>
      <c r="CF308" s="190"/>
      <c r="CG308" s="190"/>
      <c r="CH308" s="190"/>
      <c r="CI308" s="190"/>
      <c r="CJ308" s="190"/>
      <c r="CK308" s="190"/>
      <c r="CL308" s="190"/>
      <c r="CM308" s="190"/>
      <c r="CN308" s="190"/>
      <c r="CO308" s="190"/>
      <c r="CP308" s="190"/>
      <c r="CQ308" s="190"/>
      <c r="CR308" s="190"/>
      <c r="CS308" s="190"/>
      <c r="CT308" s="190"/>
      <c r="CU308" s="190"/>
      <c r="CV308" s="190"/>
      <c r="CW308" s="190"/>
      <c r="CX308" s="190"/>
      <c r="CY308" s="190"/>
      <c r="CZ308" s="190"/>
      <c r="DA308" s="190"/>
      <c r="DB308" s="190"/>
      <c r="DC308" s="190"/>
      <c r="DD308" s="190"/>
      <c r="DE308" s="190"/>
      <c r="DF308" s="190"/>
      <c r="DG308" s="190"/>
      <c r="DH308" s="190"/>
      <c r="DI308" s="190"/>
      <c r="DJ308" s="190"/>
      <c r="DK308" s="190"/>
      <c r="DL308" s="190"/>
      <c r="DM308" s="190"/>
    </row>
    <row r="309" spans="1:117" s="151" customFormat="1" ht="12.75" hidden="1" outlineLevel="1">
      <c r="A309" s="149" t="s">
        <v>2355</v>
      </c>
      <c r="B309" s="150"/>
      <c r="C309" s="150" t="s">
        <v>2356</v>
      </c>
      <c r="D309" s="150" t="s">
        <v>2357</v>
      </c>
      <c r="E309" s="177">
        <v>434171.29</v>
      </c>
      <c r="F309" s="177">
        <v>40573.91</v>
      </c>
      <c r="G309" s="177"/>
      <c r="H309" s="178">
        <v>80.5</v>
      </c>
      <c r="I309" s="178">
        <v>0</v>
      </c>
      <c r="J309" s="178">
        <v>0</v>
      </c>
      <c r="K309" s="178">
        <v>0</v>
      </c>
      <c r="L309" s="178">
        <v>0</v>
      </c>
      <c r="M309" s="178">
        <v>22.96</v>
      </c>
      <c r="N309" s="178">
        <v>0</v>
      </c>
      <c r="O309" s="178">
        <v>0</v>
      </c>
      <c r="P309" s="178">
        <v>7491.8</v>
      </c>
      <c r="Q309" s="178">
        <v>0</v>
      </c>
      <c r="R309" s="178">
        <v>0</v>
      </c>
      <c r="S309" s="178">
        <v>0</v>
      </c>
      <c r="T309" s="178">
        <v>0</v>
      </c>
      <c r="U309" s="178">
        <v>0</v>
      </c>
      <c r="V309" s="178">
        <v>212</v>
      </c>
      <c r="W309" s="178">
        <v>0</v>
      </c>
      <c r="X309" s="178">
        <v>0</v>
      </c>
      <c r="Y309" s="178">
        <v>0</v>
      </c>
      <c r="Z309" s="178">
        <v>0</v>
      </c>
      <c r="AA309" s="178">
        <v>2296</v>
      </c>
      <c r="AB309" s="178">
        <v>0</v>
      </c>
      <c r="AC309" s="178">
        <v>0</v>
      </c>
      <c r="AD309" s="178">
        <v>330</v>
      </c>
      <c r="AE309" s="178">
        <v>299</v>
      </c>
      <c r="AF309" s="178">
        <v>0</v>
      </c>
      <c r="AG309" s="178">
        <v>4876.27</v>
      </c>
      <c r="AH309" s="178">
        <v>0</v>
      </c>
      <c r="AI309" s="177">
        <v>15608.53</v>
      </c>
      <c r="AJ309" s="178">
        <v>0</v>
      </c>
      <c r="AK309" s="178">
        <v>0</v>
      </c>
      <c r="AL309" s="178">
        <v>0</v>
      </c>
      <c r="AM309" s="178">
        <v>0</v>
      </c>
      <c r="AN309" s="178">
        <v>0</v>
      </c>
      <c r="AO309" s="178">
        <v>0</v>
      </c>
      <c r="AP309" s="178">
        <v>0</v>
      </c>
      <c r="AQ309" s="178">
        <v>0</v>
      </c>
      <c r="AR309" s="178">
        <v>0</v>
      </c>
      <c r="AS309" s="178">
        <v>0</v>
      </c>
      <c r="AT309" s="178">
        <v>0</v>
      </c>
      <c r="AU309" s="177">
        <v>0</v>
      </c>
      <c r="AV309" s="177">
        <f t="shared" si="11"/>
        <v>490353.73</v>
      </c>
      <c r="AW309" s="149"/>
      <c r="AX309" s="190"/>
      <c r="AY309" s="190"/>
      <c r="AZ309" s="190"/>
      <c r="BA309" s="190"/>
      <c r="BB309" s="190"/>
      <c r="BC309" s="190"/>
      <c r="BD309" s="190"/>
      <c r="BE309" s="190"/>
      <c r="BF309" s="190"/>
      <c r="BG309" s="190"/>
      <c r="BH309" s="190"/>
      <c r="BI309" s="190"/>
      <c r="BJ309" s="190"/>
      <c r="BK309" s="190"/>
      <c r="BL309" s="190"/>
      <c r="BM309" s="190"/>
      <c r="BN309" s="190"/>
      <c r="BO309" s="190"/>
      <c r="BP309" s="190"/>
      <c r="BQ309" s="190"/>
      <c r="BR309" s="190"/>
      <c r="BS309" s="190"/>
      <c r="BT309" s="190"/>
      <c r="BU309" s="190"/>
      <c r="BV309" s="190"/>
      <c r="BW309" s="190"/>
      <c r="BX309" s="190"/>
      <c r="BY309" s="190"/>
      <c r="BZ309" s="190"/>
      <c r="CA309" s="190"/>
      <c r="CB309" s="190"/>
      <c r="CC309" s="190"/>
      <c r="CD309" s="190"/>
      <c r="CE309" s="190"/>
      <c r="CF309" s="190"/>
      <c r="CG309" s="190"/>
      <c r="CH309" s="190"/>
      <c r="CI309" s="190"/>
      <c r="CJ309" s="190"/>
      <c r="CK309" s="190"/>
      <c r="CL309" s="190"/>
      <c r="CM309" s="190"/>
      <c r="CN309" s="190"/>
      <c r="CO309" s="190"/>
      <c r="CP309" s="190"/>
      <c r="CQ309" s="190"/>
      <c r="CR309" s="190"/>
      <c r="CS309" s="190"/>
      <c r="CT309" s="190"/>
      <c r="CU309" s="190"/>
      <c r="CV309" s="190"/>
      <c r="CW309" s="190"/>
      <c r="CX309" s="190"/>
      <c r="CY309" s="190"/>
      <c r="CZ309" s="190"/>
      <c r="DA309" s="190"/>
      <c r="DB309" s="190"/>
      <c r="DC309" s="190"/>
      <c r="DD309" s="190"/>
      <c r="DE309" s="190"/>
      <c r="DF309" s="190"/>
      <c r="DG309" s="190"/>
      <c r="DH309" s="190"/>
      <c r="DI309" s="190"/>
      <c r="DJ309" s="190"/>
      <c r="DK309" s="190"/>
      <c r="DL309" s="190"/>
      <c r="DM309" s="190"/>
    </row>
    <row r="310" spans="1:117" s="151" customFormat="1" ht="12.75" hidden="1" outlineLevel="1">
      <c r="A310" s="149" t="s">
        <v>2358</v>
      </c>
      <c r="B310" s="150"/>
      <c r="C310" s="150" t="s">
        <v>2359</v>
      </c>
      <c r="D310" s="150" t="s">
        <v>2360</v>
      </c>
      <c r="E310" s="177">
        <v>136003.84</v>
      </c>
      <c r="F310" s="177">
        <v>2840</v>
      </c>
      <c r="G310" s="177"/>
      <c r="H310" s="178">
        <v>0</v>
      </c>
      <c r="I310" s="178">
        <v>0</v>
      </c>
      <c r="J310" s="178">
        <v>0</v>
      </c>
      <c r="K310" s="178">
        <v>0</v>
      </c>
      <c r="L310" s="178">
        <v>0</v>
      </c>
      <c r="M310" s="178">
        <v>0</v>
      </c>
      <c r="N310" s="178">
        <v>0</v>
      </c>
      <c r="O310" s="178">
        <v>0</v>
      </c>
      <c r="P310" s="178">
        <v>0</v>
      </c>
      <c r="Q310" s="178">
        <v>0</v>
      </c>
      <c r="R310" s="178">
        <v>0</v>
      </c>
      <c r="S310" s="178">
        <v>0</v>
      </c>
      <c r="T310" s="178">
        <v>0</v>
      </c>
      <c r="U310" s="178">
        <v>0</v>
      </c>
      <c r="V310" s="178">
        <v>0</v>
      </c>
      <c r="W310" s="178">
        <v>0</v>
      </c>
      <c r="X310" s="178">
        <v>0</v>
      </c>
      <c r="Y310" s="178">
        <v>0</v>
      </c>
      <c r="Z310" s="178">
        <v>0</v>
      </c>
      <c r="AA310" s="178">
        <v>0</v>
      </c>
      <c r="AB310" s="178">
        <v>0</v>
      </c>
      <c r="AC310" s="178">
        <v>0</v>
      </c>
      <c r="AD310" s="178">
        <v>0</v>
      </c>
      <c r="AE310" s="178">
        <v>0</v>
      </c>
      <c r="AF310" s="178">
        <v>0</v>
      </c>
      <c r="AG310" s="178">
        <v>0</v>
      </c>
      <c r="AH310" s="178">
        <v>0</v>
      </c>
      <c r="AI310" s="177">
        <v>0</v>
      </c>
      <c r="AJ310" s="178">
        <v>0</v>
      </c>
      <c r="AK310" s="178">
        <v>0</v>
      </c>
      <c r="AL310" s="178">
        <v>0</v>
      </c>
      <c r="AM310" s="178">
        <v>0</v>
      </c>
      <c r="AN310" s="178">
        <v>0</v>
      </c>
      <c r="AO310" s="178">
        <v>0</v>
      </c>
      <c r="AP310" s="178">
        <v>0</v>
      </c>
      <c r="AQ310" s="178">
        <v>0</v>
      </c>
      <c r="AR310" s="178">
        <v>0</v>
      </c>
      <c r="AS310" s="178">
        <v>0</v>
      </c>
      <c r="AT310" s="178">
        <v>0</v>
      </c>
      <c r="AU310" s="177">
        <v>0</v>
      </c>
      <c r="AV310" s="177">
        <f t="shared" si="11"/>
        <v>138843.84</v>
      </c>
      <c r="AW310" s="149"/>
      <c r="AX310" s="190"/>
      <c r="AY310" s="190"/>
      <c r="AZ310" s="190"/>
      <c r="BA310" s="190"/>
      <c r="BB310" s="190"/>
      <c r="BC310" s="190"/>
      <c r="BD310" s="190"/>
      <c r="BE310" s="190"/>
      <c r="BF310" s="190"/>
      <c r="BG310" s="190"/>
      <c r="BH310" s="190"/>
      <c r="BI310" s="190"/>
      <c r="BJ310" s="190"/>
      <c r="BK310" s="190"/>
      <c r="BL310" s="190"/>
      <c r="BM310" s="190"/>
      <c r="BN310" s="190"/>
      <c r="BO310" s="190"/>
      <c r="BP310" s="190"/>
      <c r="BQ310" s="190"/>
      <c r="BR310" s="190"/>
      <c r="BS310" s="190"/>
      <c r="BT310" s="190"/>
      <c r="BU310" s="190"/>
      <c r="BV310" s="190"/>
      <c r="BW310" s="190"/>
      <c r="BX310" s="190"/>
      <c r="BY310" s="190"/>
      <c r="BZ310" s="190"/>
      <c r="CA310" s="190"/>
      <c r="CB310" s="190"/>
      <c r="CC310" s="190"/>
      <c r="CD310" s="190"/>
      <c r="CE310" s="190"/>
      <c r="CF310" s="190"/>
      <c r="CG310" s="190"/>
      <c r="CH310" s="190"/>
      <c r="CI310" s="190"/>
      <c r="CJ310" s="190"/>
      <c r="CK310" s="190"/>
      <c r="CL310" s="190"/>
      <c r="CM310" s="190"/>
      <c r="CN310" s="190"/>
      <c r="CO310" s="190"/>
      <c r="CP310" s="190"/>
      <c r="CQ310" s="190"/>
      <c r="CR310" s="190"/>
      <c r="CS310" s="190"/>
      <c r="CT310" s="190"/>
      <c r="CU310" s="190"/>
      <c r="CV310" s="190"/>
      <c r="CW310" s="190"/>
      <c r="CX310" s="190"/>
      <c r="CY310" s="190"/>
      <c r="CZ310" s="190"/>
      <c r="DA310" s="190"/>
      <c r="DB310" s="190"/>
      <c r="DC310" s="190"/>
      <c r="DD310" s="190"/>
      <c r="DE310" s="190"/>
      <c r="DF310" s="190"/>
      <c r="DG310" s="190"/>
      <c r="DH310" s="190"/>
      <c r="DI310" s="190"/>
      <c r="DJ310" s="190"/>
      <c r="DK310" s="190"/>
      <c r="DL310" s="190"/>
      <c r="DM310" s="190"/>
    </row>
    <row r="311" spans="1:117" s="151" customFormat="1" ht="12.75" hidden="1" outlineLevel="1">
      <c r="A311" s="149" t="s">
        <v>2361</v>
      </c>
      <c r="B311" s="150"/>
      <c r="C311" s="150" t="s">
        <v>2362</v>
      </c>
      <c r="D311" s="150" t="s">
        <v>2363</v>
      </c>
      <c r="E311" s="177">
        <v>449476.25</v>
      </c>
      <c r="F311" s="177">
        <v>0</v>
      </c>
      <c r="G311" s="177"/>
      <c r="H311" s="178">
        <v>0</v>
      </c>
      <c r="I311" s="178">
        <v>0</v>
      </c>
      <c r="J311" s="178">
        <v>0</v>
      </c>
      <c r="K311" s="178">
        <v>0</v>
      </c>
      <c r="L311" s="178">
        <v>0</v>
      </c>
      <c r="M311" s="178">
        <v>0</v>
      </c>
      <c r="N311" s="178">
        <v>0</v>
      </c>
      <c r="O311" s="178">
        <v>0</v>
      </c>
      <c r="P311" s="178">
        <v>0</v>
      </c>
      <c r="Q311" s="178">
        <v>0</v>
      </c>
      <c r="R311" s="178">
        <v>0</v>
      </c>
      <c r="S311" s="178">
        <v>0</v>
      </c>
      <c r="T311" s="178">
        <v>0</v>
      </c>
      <c r="U311" s="178">
        <v>0</v>
      </c>
      <c r="V311" s="178">
        <v>0</v>
      </c>
      <c r="W311" s="178">
        <v>0</v>
      </c>
      <c r="X311" s="178">
        <v>0</v>
      </c>
      <c r="Y311" s="178">
        <v>0</v>
      </c>
      <c r="Z311" s="178">
        <v>0</v>
      </c>
      <c r="AA311" s="178">
        <v>0</v>
      </c>
      <c r="AB311" s="178">
        <v>0</v>
      </c>
      <c r="AC311" s="178">
        <v>0</v>
      </c>
      <c r="AD311" s="178">
        <v>0</v>
      </c>
      <c r="AE311" s="178">
        <v>0</v>
      </c>
      <c r="AF311" s="178">
        <v>0</v>
      </c>
      <c r="AG311" s="178">
        <v>0</v>
      </c>
      <c r="AH311" s="178">
        <v>0</v>
      </c>
      <c r="AI311" s="177">
        <v>0</v>
      </c>
      <c r="AJ311" s="178">
        <v>0</v>
      </c>
      <c r="AK311" s="178">
        <v>0</v>
      </c>
      <c r="AL311" s="178">
        <v>0</v>
      </c>
      <c r="AM311" s="178">
        <v>0</v>
      </c>
      <c r="AN311" s="178">
        <v>0</v>
      </c>
      <c r="AO311" s="178">
        <v>0</v>
      </c>
      <c r="AP311" s="178">
        <v>0</v>
      </c>
      <c r="AQ311" s="178">
        <v>0</v>
      </c>
      <c r="AR311" s="178">
        <v>0</v>
      </c>
      <c r="AS311" s="178">
        <v>0</v>
      </c>
      <c r="AT311" s="178">
        <v>0</v>
      </c>
      <c r="AU311" s="177">
        <v>0</v>
      </c>
      <c r="AV311" s="177">
        <f t="shared" si="11"/>
        <v>449476.25</v>
      </c>
      <c r="AW311" s="149"/>
      <c r="AX311" s="190"/>
      <c r="AY311" s="190"/>
      <c r="AZ311" s="190"/>
      <c r="BA311" s="190"/>
      <c r="BB311" s="190"/>
      <c r="BC311" s="190"/>
      <c r="BD311" s="190"/>
      <c r="BE311" s="190"/>
      <c r="BF311" s="190"/>
      <c r="BG311" s="190"/>
      <c r="BH311" s="190"/>
      <c r="BI311" s="190"/>
      <c r="BJ311" s="190"/>
      <c r="BK311" s="190"/>
      <c r="BL311" s="190"/>
      <c r="BM311" s="190"/>
      <c r="BN311" s="190"/>
      <c r="BO311" s="190"/>
      <c r="BP311" s="190"/>
      <c r="BQ311" s="190"/>
      <c r="BR311" s="190"/>
      <c r="BS311" s="190"/>
      <c r="BT311" s="190"/>
      <c r="BU311" s="190"/>
      <c r="BV311" s="190"/>
      <c r="BW311" s="190"/>
      <c r="BX311" s="190"/>
      <c r="BY311" s="190"/>
      <c r="BZ311" s="190"/>
      <c r="CA311" s="190"/>
      <c r="CB311" s="190"/>
      <c r="CC311" s="190"/>
      <c r="CD311" s="190"/>
      <c r="CE311" s="190"/>
      <c r="CF311" s="190"/>
      <c r="CG311" s="190"/>
      <c r="CH311" s="190"/>
      <c r="CI311" s="190"/>
      <c r="CJ311" s="190"/>
      <c r="CK311" s="190"/>
      <c r="CL311" s="190"/>
      <c r="CM311" s="190"/>
      <c r="CN311" s="190"/>
      <c r="CO311" s="190"/>
      <c r="CP311" s="190"/>
      <c r="CQ311" s="190"/>
      <c r="CR311" s="190"/>
      <c r="CS311" s="190"/>
      <c r="CT311" s="190"/>
      <c r="CU311" s="190"/>
      <c r="CV311" s="190"/>
      <c r="CW311" s="190"/>
      <c r="CX311" s="190"/>
      <c r="CY311" s="190"/>
      <c r="CZ311" s="190"/>
      <c r="DA311" s="190"/>
      <c r="DB311" s="190"/>
      <c r="DC311" s="190"/>
      <c r="DD311" s="190"/>
      <c r="DE311" s="190"/>
      <c r="DF311" s="190"/>
      <c r="DG311" s="190"/>
      <c r="DH311" s="190"/>
      <c r="DI311" s="190"/>
      <c r="DJ311" s="190"/>
      <c r="DK311" s="190"/>
      <c r="DL311" s="190"/>
      <c r="DM311" s="190"/>
    </row>
    <row r="312" spans="1:117" s="151" customFormat="1" ht="12.75" hidden="1" outlineLevel="1">
      <c r="A312" s="149" t="s">
        <v>2364</v>
      </c>
      <c r="B312" s="150"/>
      <c r="C312" s="150" t="s">
        <v>2365</v>
      </c>
      <c r="D312" s="150" t="s">
        <v>2366</v>
      </c>
      <c r="E312" s="177">
        <v>399057.13</v>
      </c>
      <c r="F312" s="177">
        <v>17325.33</v>
      </c>
      <c r="G312" s="177"/>
      <c r="H312" s="178">
        <v>453.18</v>
      </c>
      <c r="I312" s="178">
        <v>0</v>
      </c>
      <c r="J312" s="178">
        <v>0</v>
      </c>
      <c r="K312" s="178">
        <v>224.44</v>
      </c>
      <c r="L312" s="178">
        <v>116.16</v>
      </c>
      <c r="M312" s="178">
        <v>4589.29</v>
      </c>
      <c r="N312" s="178">
        <v>120</v>
      </c>
      <c r="O312" s="178">
        <v>0</v>
      </c>
      <c r="P312" s="178">
        <v>-5152.8</v>
      </c>
      <c r="Q312" s="178">
        <v>0</v>
      </c>
      <c r="R312" s="178">
        <v>0</v>
      </c>
      <c r="S312" s="178">
        <v>0</v>
      </c>
      <c r="T312" s="178">
        <v>1130.18</v>
      </c>
      <c r="U312" s="178">
        <v>0</v>
      </c>
      <c r="V312" s="178">
        <v>0</v>
      </c>
      <c r="W312" s="178">
        <v>0</v>
      </c>
      <c r="X312" s="178">
        <v>0</v>
      </c>
      <c r="Y312" s="178">
        <v>0</v>
      </c>
      <c r="Z312" s="178">
        <v>0</v>
      </c>
      <c r="AA312" s="178">
        <v>1762.09</v>
      </c>
      <c r="AB312" s="178">
        <v>0</v>
      </c>
      <c r="AC312" s="178">
        <v>0</v>
      </c>
      <c r="AD312" s="178">
        <v>67.6</v>
      </c>
      <c r="AE312" s="178">
        <v>37.4</v>
      </c>
      <c r="AF312" s="178">
        <v>0</v>
      </c>
      <c r="AG312" s="178">
        <v>1645.42</v>
      </c>
      <c r="AH312" s="178">
        <v>0</v>
      </c>
      <c r="AI312" s="177">
        <v>4992.96</v>
      </c>
      <c r="AJ312" s="178">
        <v>0</v>
      </c>
      <c r="AK312" s="178">
        <v>0</v>
      </c>
      <c r="AL312" s="178">
        <v>0</v>
      </c>
      <c r="AM312" s="178">
        <v>0</v>
      </c>
      <c r="AN312" s="178">
        <v>0</v>
      </c>
      <c r="AO312" s="178">
        <v>0</v>
      </c>
      <c r="AP312" s="178">
        <v>0</v>
      </c>
      <c r="AQ312" s="178">
        <v>0</v>
      </c>
      <c r="AR312" s="178">
        <v>0</v>
      </c>
      <c r="AS312" s="178">
        <v>0</v>
      </c>
      <c r="AT312" s="178">
        <v>0</v>
      </c>
      <c r="AU312" s="177">
        <v>0</v>
      </c>
      <c r="AV312" s="177">
        <f t="shared" si="11"/>
        <v>421375.42000000004</v>
      </c>
      <c r="AW312" s="149"/>
      <c r="AX312" s="190"/>
      <c r="AY312" s="190"/>
      <c r="AZ312" s="190"/>
      <c r="BA312" s="190"/>
      <c r="BB312" s="190"/>
      <c r="BC312" s="190"/>
      <c r="BD312" s="190"/>
      <c r="BE312" s="190"/>
      <c r="BF312" s="190"/>
      <c r="BG312" s="190"/>
      <c r="BH312" s="190"/>
      <c r="BI312" s="190"/>
      <c r="BJ312" s="190"/>
      <c r="BK312" s="190"/>
      <c r="BL312" s="190"/>
      <c r="BM312" s="190"/>
      <c r="BN312" s="190"/>
      <c r="BO312" s="190"/>
      <c r="BP312" s="190"/>
      <c r="BQ312" s="190"/>
      <c r="BR312" s="190"/>
      <c r="BS312" s="190"/>
      <c r="BT312" s="190"/>
      <c r="BU312" s="190"/>
      <c r="BV312" s="190"/>
      <c r="BW312" s="190"/>
      <c r="BX312" s="190"/>
      <c r="BY312" s="190"/>
      <c r="BZ312" s="190"/>
      <c r="CA312" s="190"/>
      <c r="CB312" s="190"/>
      <c r="CC312" s="190"/>
      <c r="CD312" s="190"/>
      <c r="CE312" s="190"/>
      <c r="CF312" s="190"/>
      <c r="CG312" s="190"/>
      <c r="CH312" s="190"/>
      <c r="CI312" s="190"/>
      <c r="CJ312" s="190"/>
      <c r="CK312" s="190"/>
      <c r="CL312" s="190"/>
      <c r="CM312" s="190"/>
      <c r="CN312" s="190"/>
      <c r="CO312" s="190"/>
      <c r="CP312" s="190"/>
      <c r="CQ312" s="190"/>
      <c r="CR312" s="190"/>
      <c r="CS312" s="190"/>
      <c r="CT312" s="190"/>
      <c r="CU312" s="190"/>
      <c r="CV312" s="190"/>
      <c r="CW312" s="190"/>
      <c r="CX312" s="190"/>
      <c r="CY312" s="190"/>
      <c r="CZ312" s="190"/>
      <c r="DA312" s="190"/>
      <c r="DB312" s="190"/>
      <c r="DC312" s="190"/>
      <c r="DD312" s="190"/>
      <c r="DE312" s="190"/>
      <c r="DF312" s="190"/>
      <c r="DG312" s="190"/>
      <c r="DH312" s="190"/>
      <c r="DI312" s="190"/>
      <c r="DJ312" s="190"/>
      <c r="DK312" s="190"/>
      <c r="DL312" s="190"/>
      <c r="DM312" s="190"/>
    </row>
    <row r="313" spans="1:117" s="151" customFormat="1" ht="12.75" hidden="1" outlineLevel="1">
      <c r="A313" s="149" t="s">
        <v>2367</v>
      </c>
      <c r="B313" s="150"/>
      <c r="C313" s="150" t="s">
        <v>2368</v>
      </c>
      <c r="D313" s="150" t="s">
        <v>2369</v>
      </c>
      <c r="E313" s="177">
        <v>157585.59</v>
      </c>
      <c r="F313" s="177">
        <v>195450.93</v>
      </c>
      <c r="G313" s="177"/>
      <c r="H313" s="178">
        <v>0</v>
      </c>
      <c r="I313" s="178">
        <v>0</v>
      </c>
      <c r="J313" s="178">
        <v>0</v>
      </c>
      <c r="K313" s="178">
        <v>0</v>
      </c>
      <c r="L313" s="178">
        <v>0</v>
      </c>
      <c r="M313" s="178">
        <v>0</v>
      </c>
      <c r="N313" s="178">
        <v>0</v>
      </c>
      <c r="O313" s="178">
        <v>0</v>
      </c>
      <c r="P313" s="178">
        <v>0</v>
      </c>
      <c r="Q313" s="178">
        <v>0</v>
      </c>
      <c r="R313" s="178">
        <v>0</v>
      </c>
      <c r="S313" s="178">
        <v>0</v>
      </c>
      <c r="T313" s="178">
        <v>0</v>
      </c>
      <c r="U313" s="178">
        <v>0</v>
      </c>
      <c r="V313" s="178">
        <v>0</v>
      </c>
      <c r="W313" s="178">
        <v>0</v>
      </c>
      <c r="X313" s="178">
        <v>0</v>
      </c>
      <c r="Y313" s="178">
        <v>0</v>
      </c>
      <c r="Z313" s="178">
        <v>0</v>
      </c>
      <c r="AA313" s="178">
        <v>0</v>
      </c>
      <c r="AB313" s="178">
        <v>0</v>
      </c>
      <c r="AC313" s="178">
        <v>0</v>
      </c>
      <c r="AD313" s="178">
        <v>0</v>
      </c>
      <c r="AE313" s="178">
        <v>0</v>
      </c>
      <c r="AF313" s="178">
        <v>0</v>
      </c>
      <c r="AG313" s="178">
        <v>0</v>
      </c>
      <c r="AH313" s="178">
        <v>0</v>
      </c>
      <c r="AI313" s="177">
        <v>0</v>
      </c>
      <c r="AJ313" s="178">
        <v>0</v>
      </c>
      <c r="AK313" s="178">
        <v>0</v>
      </c>
      <c r="AL313" s="178">
        <v>0</v>
      </c>
      <c r="AM313" s="178">
        <v>0</v>
      </c>
      <c r="AN313" s="178">
        <v>0</v>
      </c>
      <c r="AO313" s="178">
        <v>0</v>
      </c>
      <c r="AP313" s="178">
        <v>0</v>
      </c>
      <c r="AQ313" s="178">
        <v>0</v>
      </c>
      <c r="AR313" s="178">
        <v>0</v>
      </c>
      <c r="AS313" s="178">
        <v>0</v>
      </c>
      <c r="AT313" s="178">
        <v>0</v>
      </c>
      <c r="AU313" s="177">
        <v>0</v>
      </c>
      <c r="AV313" s="177">
        <f t="shared" si="11"/>
        <v>353036.52</v>
      </c>
      <c r="AW313" s="149"/>
      <c r="AX313" s="190"/>
      <c r="AY313" s="190"/>
      <c r="AZ313" s="190"/>
      <c r="BA313" s="190"/>
      <c r="BB313" s="190"/>
      <c r="BC313" s="190"/>
      <c r="BD313" s="190"/>
      <c r="BE313" s="190"/>
      <c r="BF313" s="190"/>
      <c r="BG313" s="190"/>
      <c r="BH313" s="190"/>
      <c r="BI313" s="190"/>
      <c r="BJ313" s="190"/>
      <c r="BK313" s="190"/>
      <c r="BL313" s="190"/>
      <c r="BM313" s="190"/>
      <c r="BN313" s="190"/>
      <c r="BO313" s="190"/>
      <c r="BP313" s="190"/>
      <c r="BQ313" s="190"/>
      <c r="BR313" s="190"/>
      <c r="BS313" s="190"/>
      <c r="BT313" s="190"/>
      <c r="BU313" s="190"/>
      <c r="BV313" s="190"/>
      <c r="BW313" s="190"/>
      <c r="BX313" s="190"/>
      <c r="BY313" s="190"/>
      <c r="BZ313" s="190"/>
      <c r="CA313" s="190"/>
      <c r="CB313" s="190"/>
      <c r="CC313" s="190"/>
      <c r="CD313" s="190"/>
      <c r="CE313" s="190"/>
      <c r="CF313" s="190"/>
      <c r="CG313" s="190"/>
      <c r="CH313" s="190"/>
      <c r="CI313" s="190"/>
      <c r="CJ313" s="190"/>
      <c r="CK313" s="190"/>
      <c r="CL313" s="190"/>
      <c r="CM313" s="190"/>
      <c r="CN313" s="190"/>
      <c r="CO313" s="190"/>
      <c r="CP313" s="190"/>
      <c r="CQ313" s="190"/>
      <c r="CR313" s="190"/>
      <c r="CS313" s="190"/>
      <c r="CT313" s="190"/>
      <c r="CU313" s="190"/>
      <c r="CV313" s="190"/>
      <c r="CW313" s="190"/>
      <c r="CX313" s="190"/>
      <c r="CY313" s="190"/>
      <c r="CZ313" s="190"/>
      <c r="DA313" s="190"/>
      <c r="DB313" s="190"/>
      <c r="DC313" s="190"/>
      <c r="DD313" s="190"/>
      <c r="DE313" s="190"/>
      <c r="DF313" s="190"/>
      <c r="DG313" s="190"/>
      <c r="DH313" s="190"/>
      <c r="DI313" s="190"/>
      <c r="DJ313" s="190"/>
      <c r="DK313" s="190"/>
      <c r="DL313" s="190"/>
      <c r="DM313" s="190"/>
    </row>
    <row r="314" spans="1:117" s="151" customFormat="1" ht="12.75" hidden="1" outlineLevel="1">
      <c r="A314" s="149" t="s">
        <v>2370</v>
      </c>
      <c r="B314" s="150"/>
      <c r="C314" s="150" t="s">
        <v>2371</v>
      </c>
      <c r="D314" s="150" t="s">
        <v>2372</v>
      </c>
      <c r="E314" s="177">
        <v>2838679.95</v>
      </c>
      <c r="F314" s="177">
        <v>5616.28</v>
      </c>
      <c r="G314" s="177"/>
      <c r="H314" s="178">
        <v>0</v>
      </c>
      <c r="I314" s="178">
        <v>-2035.33</v>
      </c>
      <c r="J314" s="178">
        <v>0</v>
      </c>
      <c r="K314" s="178">
        <v>0</v>
      </c>
      <c r="L314" s="178">
        <v>0</v>
      </c>
      <c r="M314" s="178">
        <v>0</v>
      </c>
      <c r="N314" s="178">
        <v>354.75</v>
      </c>
      <c r="O314" s="178">
        <v>0</v>
      </c>
      <c r="P314" s="178">
        <v>913.9</v>
      </c>
      <c r="Q314" s="178">
        <v>0</v>
      </c>
      <c r="R314" s="178">
        <v>220</v>
      </c>
      <c r="S314" s="178">
        <v>0</v>
      </c>
      <c r="T314" s="178">
        <v>202.06</v>
      </c>
      <c r="U314" s="178">
        <v>0</v>
      </c>
      <c r="V314" s="178">
        <v>0</v>
      </c>
      <c r="W314" s="178">
        <v>0</v>
      </c>
      <c r="X314" s="178">
        <v>0</v>
      </c>
      <c r="Y314" s="178">
        <v>0</v>
      </c>
      <c r="Z314" s="178">
        <v>0</v>
      </c>
      <c r="AA314" s="178">
        <v>6156.31</v>
      </c>
      <c r="AB314" s="178">
        <v>0</v>
      </c>
      <c r="AC314" s="178">
        <v>0</v>
      </c>
      <c r="AD314" s="178">
        <v>0</v>
      </c>
      <c r="AE314" s="178">
        <v>5787.98</v>
      </c>
      <c r="AF314" s="178">
        <v>0</v>
      </c>
      <c r="AG314" s="178">
        <v>0</v>
      </c>
      <c r="AH314" s="178">
        <v>0</v>
      </c>
      <c r="AI314" s="177">
        <v>11599.67</v>
      </c>
      <c r="AJ314" s="178">
        <v>0</v>
      </c>
      <c r="AK314" s="178">
        <v>0</v>
      </c>
      <c r="AL314" s="178">
        <v>0</v>
      </c>
      <c r="AM314" s="178">
        <v>0</v>
      </c>
      <c r="AN314" s="178">
        <v>0</v>
      </c>
      <c r="AO314" s="178">
        <v>0</v>
      </c>
      <c r="AP314" s="178">
        <v>0</v>
      </c>
      <c r="AQ314" s="178">
        <v>0</v>
      </c>
      <c r="AR314" s="178">
        <v>0</v>
      </c>
      <c r="AS314" s="178">
        <v>0</v>
      </c>
      <c r="AT314" s="178">
        <v>0</v>
      </c>
      <c r="AU314" s="177">
        <v>0</v>
      </c>
      <c r="AV314" s="177">
        <f t="shared" si="11"/>
        <v>2855895.9</v>
      </c>
      <c r="AW314" s="149"/>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c r="BR314" s="190"/>
      <c r="BS314" s="190"/>
      <c r="BT314" s="190"/>
      <c r="BU314" s="190"/>
      <c r="BV314" s="190"/>
      <c r="BW314" s="190"/>
      <c r="BX314" s="190"/>
      <c r="BY314" s="190"/>
      <c r="BZ314" s="190"/>
      <c r="CA314" s="190"/>
      <c r="CB314" s="190"/>
      <c r="CC314" s="190"/>
      <c r="CD314" s="190"/>
      <c r="CE314" s="190"/>
      <c r="CF314" s="190"/>
      <c r="CG314" s="190"/>
      <c r="CH314" s="190"/>
      <c r="CI314" s="190"/>
      <c r="CJ314" s="190"/>
      <c r="CK314" s="190"/>
      <c r="CL314" s="190"/>
      <c r="CM314" s="190"/>
      <c r="CN314" s="190"/>
      <c r="CO314" s="190"/>
      <c r="CP314" s="190"/>
      <c r="CQ314" s="190"/>
      <c r="CR314" s="190"/>
      <c r="CS314" s="190"/>
      <c r="CT314" s="190"/>
      <c r="CU314" s="190"/>
      <c r="CV314" s="190"/>
      <c r="CW314" s="190"/>
      <c r="CX314" s="190"/>
      <c r="CY314" s="190"/>
      <c r="CZ314" s="190"/>
      <c r="DA314" s="190"/>
      <c r="DB314" s="190"/>
      <c r="DC314" s="190"/>
      <c r="DD314" s="190"/>
      <c r="DE314" s="190"/>
      <c r="DF314" s="190"/>
      <c r="DG314" s="190"/>
      <c r="DH314" s="190"/>
      <c r="DI314" s="190"/>
      <c r="DJ314" s="190"/>
      <c r="DK314" s="190"/>
      <c r="DL314" s="190"/>
      <c r="DM314" s="190"/>
    </row>
    <row r="315" spans="1:117" s="151" customFormat="1" ht="12.75" hidden="1" outlineLevel="1">
      <c r="A315" s="149" t="s">
        <v>2</v>
      </c>
      <c r="B315" s="150"/>
      <c r="C315" s="150" t="s">
        <v>3</v>
      </c>
      <c r="D315" s="150" t="s">
        <v>4</v>
      </c>
      <c r="E315" s="177">
        <v>1133476.3</v>
      </c>
      <c r="F315" s="177">
        <v>94622.84</v>
      </c>
      <c r="G315" s="177"/>
      <c r="H315" s="178">
        <v>6</v>
      </c>
      <c r="I315" s="178">
        <v>0</v>
      </c>
      <c r="J315" s="178">
        <v>0</v>
      </c>
      <c r="K315" s="178">
        <v>0</v>
      </c>
      <c r="L315" s="178">
        <v>0</v>
      </c>
      <c r="M315" s="178">
        <v>1798.9</v>
      </c>
      <c r="N315" s="178">
        <v>17.5</v>
      </c>
      <c r="O315" s="178">
        <v>0</v>
      </c>
      <c r="P315" s="178">
        <v>3775.66</v>
      </c>
      <c r="Q315" s="178">
        <v>0</v>
      </c>
      <c r="R315" s="178">
        <v>0</v>
      </c>
      <c r="S315" s="178">
        <v>0</v>
      </c>
      <c r="T315" s="178">
        <v>0</v>
      </c>
      <c r="U315" s="178">
        <v>844.38</v>
      </c>
      <c r="V315" s="178">
        <v>0</v>
      </c>
      <c r="W315" s="178">
        <v>0</v>
      </c>
      <c r="X315" s="178">
        <v>874.05</v>
      </c>
      <c r="Y315" s="178">
        <v>0</v>
      </c>
      <c r="Z315" s="178">
        <v>0</v>
      </c>
      <c r="AA315" s="178">
        <v>24587.32</v>
      </c>
      <c r="AB315" s="178">
        <v>0</v>
      </c>
      <c r="AC315" s="178">
        <v>0</v>
      </c>
      <c r="AD315" s="178">
        <v>0</v>
      </c>
      <c r="AE315" s="178">
        <v>640.69</v>
      </c>
      <c r="AF315" s="178">
        <v>0</v>
      </c>
      <c r="AG315" s="178">
        <v>9931.87</v>
      </c>
      <c r="AH315" s="178">
        <v>4763.52</v>
      </c>
      <c r="AI315" s="177">
        <v>47239.89</v>
      </c>
      <c r="AJ315" s="178">
        <v>38.81</v>
      </c>
      <c r="AK315" s="178">
        <v>0</v>
      </c>
      <c r="AL315" s="178">
        <v>0</v>
      </c>
      <c r="AM315" s="178">
        <v>0</v>
      </c>
      <c r="AN315" s="178">
        <v>0</v>
      </c>
      <c r="AO315" s="178">
        <v>0</v>
      </c>
      <c r="AP315" s="178">
        <v>0</v>
      </c>
      <c r="AQ315" s="178">
        <v>0</v>
      </c>
      <c r="AR315" s="178">
        <v>0</v>
      </c>
      <c r="AS315" s="178">
        <v>0</v>
      </c>
      <c r="AT315" s="178">
        <v>0</v>
      </c>
      <c r="AU315" s="177">
        <v>38.81</v>
      </c>
      <c r="AV315" s="177">
        <f t="shared" si="11"/>
        <v>1275377.84</v>
      </c>
      <c r="AW315" s="149"/>
      <c r="AX315" s="190"/>
      <c r="AY315" s="190"/>
      <c r="AZ315" s="190"/>
      <c r="BA315" s="190"/>
      <c r="BB315" s="190"/>
      <c r="BC315" s="190"/>
      <c r="BD315" s="190"/>
      <c r="BE315" s="190"/>
      <c r="BF315" s="190"/>
      <c r="BG315" s="190"/>
      <c r="BH315" s="190"/>
      <c r="BI315" s="190"/>
      <c r="BJ315" s="190"/>
      <c r="BK315" s="190"/>
      <c r="BL315" s="190"/>
      <c r="BM315" s="190"/>
      <c r="BN315" s="190"/>
      <c r="BO315" s="190"/>
      <c r="BP315" s="190"/>
      <c r="BQ315" s="190"/>
      <c r="BR315" s="190"/>
      <c r="BS315" s="190"/>
      <c r="BT315" s="190"/>
      <c r="BU315" s="190"/>
      <c r="BV315" s="190"/>
      <c r="BW315" s="190"/>
      <c r="BX315" s="190"/>
      <c r="BY315" s="190"/>
      <c r="BZ315" s="190"/>
      <c r="CA315" s="190"/>
      <c r="CB315" s="190"/>
      <c r="CC315" s="190"/>
      <c r="CD315" s="190"/>
      <c r="CE315" s="190"/>
      <c r="CF315" s="190"/>
      <c r="CG315" s="190"/>
      <c r="CH315" s="190"/>
      <c r="CI315" s="190"/>
      <c r="CJ315" s="190"/>
      <c r="CK315" s="190"/>
      <c r="CL315" s="190"/>
      <c r="CM315" s="190"/>
      <c r="CN315" s="190"/>
      <c r="CO315" s="190"/>
      <c r="CP315" s="190"/>
      <c r="CQ315" s="190"/>
      <c r="CR315" s="190"/>
      <c r="CS315" s="190"/>
      <c r="CT315" s="190"/>
      <c r="CU315" s="190"/>
      <c r="CV315" s="190"/>
      <c r="CW315" s="190"/>
      <c r="CX315" s="190"/>
      <c r="CY315" s="190"/>
      <c r="CZ315" s="190"/>
      <c r="DA315" s="190"/>
      <c r="DB315" s="190"/>
      <c r="DC315" s="190"/>
      <c r="DD315" s="190"/>
      <c r="DE315" s="190"/>
      <c r="DF315" s="190"/>
      <c r="DG315" s="190"/>
      <c r="DH315" s="190"/>
      <c r="DI315" s="190"/>
      <c r="DJ315" s="190"/>
      <c r="DK315" s="190"/>
      <c r="DL315" s="190"/>
      <c r="DM315" s="190"/>
    </row>
    <row r="316" spans="1:117" s="151" customFormat="1" ht="12.75" hidden="1" outlineLevel="1">
      <c r="A316" s="149" t="s">
        <v>5</v>
      </c>
      <c r="B316" s="150"/>
      <c r="C316" s="150" t="s">
        <v>6</v>
      </c>
      <c r="D316" s="150" t="s">
        <v>7</v>
      </c>
      <c r="E316" s="177">
        <v>2231143.36</v>
      </c>
      <c r="F316" s="177">
        <v>541661.7</v>
      </c>
      <c r="G316" s="177"/>
      <c r="H316" s="178">
        <v>0.07</v>
      </c>
      <c r="I316" s="178">
        <v>0</v>
      </c>
      <c r="J316" s="178">
        <v>0</v>
      </c>
      <c r="K316" s="178">
        <v>0</v>
      </c>
      <c r="L316" s="178">
        <v>0</v>
      </c>
      <c r="M316" s="178">
        <v>2525.94</v>
      </c>
      <c r="N316" s="178">
        <v>762</v>
      </c>
      <c r="O316" s="178">
        <v>0</v>
      </c>
      <c r="P316" s="178">
        <v>3985.57</v>
      </c>
      <c r="Q316" s="178">
        <v>0</v>
      </c>
      <c r="R316" s="178">
        <v>0</v>
      </c>
      <c r="S316" s="178">
        <v>0</v>
      </c>
      <c r="T316" s="178">
        <v>426.4</v>
      </c>
      <c r="U316" s="178">
        <v>0</v>
      </c>
      <c r="V316" s="178">
        <v>0</v>
      </c>
      <c r="W316" s="178">
        <v>0</v>
      </c>
      <c r="X316" s="178">
        <v>2688.34</v>
      </c>
      <c r="Y316" s="178">
        <v>0</v>
      </c>
      <c r="Z316" s="178">
        <v>816.85</v>
      </c>
      <c r="AA316" s="178">
        <v>167848.47</v>
      </c>
      <c r="AB316" s="178">
        <v>185.6</v>
      </c>
      <c r="AC316" s="178">
        <v>0</v>
      </c>
      <c r="AD316" s="178">
        <v>262.21</v>
      </c>
      <c r="AE316" s="178">
        <v>145.97</v>
      </c>
      <c r="AF316" s="178">
        <v>0</v>
      </c>
      <c r="AG316" s="178">
        <v>46693.06</v>
      </c>
      <c r="AH316" s="178">
        <v>145.45</v>
      </c>
      <c r="AI316" s="177">
        <v>226485.93</v>
      </c>
      <c r="AJ316" s="178">
        <v>0</v>
      </c>
      <c r="AK316" s="178">
        <v>0</v>
      </c>
      <c r="AL316" s="178">
        <v>4880.27</v>
      </c>
      <c r="AM316" s="178">
        <v>0</v>
      </c>
      <c r="AN316" s="178">
        <v>5409.6</v>
      </c>
      <c r="AO316" s="178">
        <v>4720.6</v>
      </c>
      <c r="AP316" s="178">
        <v>8206.88</v>
      </c>
      <c r="AQ316" s="178">
        <v>0</v>
      </c>
      <c r="AR316" s="178">
        <v>0</v>
      </c>
      <c r="AS316" s="178">
        <v>0</v>
      </c>
      <c r="AT316" s="178">
        <v>0</v>
      </c>
      <c r="AU316" s="177">
        <v>23217.35</v>
      </c>
      <c r="AV316" s="177">
        <f t="shared" si="11"/>
        <v>3022508.34</v>
      </c>
      <c r="AW316" s="149"/>
      <c r="AX316" s="190"/>
      <c r="AY316" s="190"/>
      <c r="AZ316" s="190"/>
      <c r="BA316" s="190"/>
      <c r="BB316" s="190"/>
      <c r="BC316" s="190"/>
      <c r="BD316" s="190"/>
      <c r="BE316" s="190"/>
      <c r="BF316" s="190"/>
      <c r="BG316" s="190"/>
      <c r="BH316" s="190"/>
      <c r="BI316" s="190"/>
      <c r="BJ316" s="190"/>
      <c r="BK316" s="190"/>
      <c r="BL316" s="190"/>
      <c r="BM316" s="190"/>
      <c r="BN316" s="190"/>
      <c r="BO316" s="190"/>
      <c r="BP316" s="190"/>
      <c r="BQ316" s="190"/>
      <c r="BR316" s="190"/>
      <c r="BS316" s="190"/>
      <c r="BT316" s="190"/>
      <c r="BU316" s="190"/>
      <c r="BV316" s="190"/>
      <c r="BW316" s="190"/>
      <c r="BX316" s="190"/>
      <c r="BY316" s="190"/>
      <c r="BZ316" s="190"/>
      <c r="CA316" s="190"/>
      <c r="CB316" s="190"/>
      <c r="CC316" s="190"/>
      <c r="CD316" s="190"/>
      <c r="CE316" s="190"/>
      <c r="CF316" s="190"/>
      <c r="CG316" s="190"/>
      <c r="CH316" s="190"/>
      <c r="CI316" s="190"/>
      <c r="CJ316" s="190"/>
      <c r="CK316" s="190"/>
      <c r="CL316" s="190"/>
      <c r="CM316" s="190"/>
      <c r="CN316" s="190"/>
      <c r="CO316" s="190"/>
      <c r="CP316" s="190"/>
      <c r="CQ316" s="190"/>
      <c r="CR316" s="190"/>
      <c r="CS316" s="190"/>
      <c r="CT316" s="190"/>
      <c r="CU316" s="190"/>
      <c r="CV316" s="190"/>
      <c r="CW316" s="190"/>
      <c r="CX316" s="190"/>
      <c r="CY316" s="190"/>
      <c r="CZ316" s="190"/>
      <c r="DA316" s="190"/>
      <c r="DB316" s="190"/>
      <c r="DC316" s="190"/>
      <c r="DD316" s="190"/>
      <c r="DE316" s="190"/>
      <c r="DF316" s="190"/>
      <c r="DG316" s="190"/>
      <c r="DH316" s="190"/>
      <c r="DI316" s="190"/>
      <c r="DJ316" s="190"/>
      <c r="DK316" s="190"/>
      <c r="DL316" s="190"/>
      <c r="DM316" s="190"/>
    </row>
    <row r="317" spans="1:117" s="151" customFormat="1" ht="12.75" hidden="1" outlineLevel="1">
      <c r="A317" s="149" t="s">
        <v>8</v>
      </c>
      <c r="B317" s="150"/>
      <c r="C317" s="150" t="s">
        <v>9</v>
      </c>
      <c r="D317" s="150" t="s">
        <v>10</v>
      </c>
      <c r="E317" s="177">
        <v>2075284.24</v>
      </c>
      <c r="F317" s="177">
        <v>372416.92</v>
      </c>
      <c r="G317" s="177"/>
      <c r="H317" s="178">
        <v>33.5</v>
      </c>
      <c r="I317" s="178">
        <v>0</v>
      </c>
      <c r="J317" s="178">
        <v>336.3</v>
      </c>
      <c r="K317" s="178">
        <v>20</v>
      </c>
      <c r="L317" s="178">
        <v>606.57</v>
      </c>
      <c r="M317" s="178">
        <v>12242.93</v>
      </c>
      <c r="N317" s="178">
        <v>702.26</v>
      </c>
      <c r="O317" s="178">
        <v>0</v>
      </c>
      <c r="P317" s="178">
        <v>17637.84</v>
      </c>
      <c r="Q317" s="178">
        <v>8</v>
      </c>
      <c r="R317" s="178">
        <v>0</v>
      </c>
      <c r="S317" s="178">
        <v>327.32</v>
      </c>
      <c r="T317" s="178">
        <v>57.95</v>
      </c>
      <c r="U317" s="178">
        <v>125.71</v>
      </c>
      <c r="V317" s="178">
        <v>86.82</v>
      </c>
      <c r="W317" s="178">
        <v>0</v>
      </c>
      <c r="X317" s="178">
        <v>8776.14</v>
      </c>
      <c r="Y317" s="178">
        <v>0</v>
      </c>
      <c r="Z317" s="178">
        <v>0</v>
      </c>
      <c r="AA317" s="178">
        <v>9988.55</v>
      </c>
      <c r="AB317" s="178">
        <v>166</v>
      </c>
      <c r="AC317" s="178">
        <v>0</v>
      </c>
      <c r="AD317" s="178">
        <v>163.66</v>
      </c>
      <c r="AE317" s="178">
        <v>6947.97</v>
      </c>
      <c r="AF317" s="178">
        <v>271.09</v>
      </c>
      <c r="AG317" s="178">
        <v>79147.87</v>
      </c>
      <c r="AH317" s="178">
        <v>112.03</v>
      </c>
      <c r="AI317" s="177">
        <v>137758.51</v>
      </c>
      <c r="AJ317" s="178">
        <v>0</v>
      </c>
      <c r="AK317" s="178">
        <v>0</v>
      </c>
      <c r="AL317" s="178">
        <v>0</v>
      </c>
      <c r="AM317" s="178">
        <v>0</v>
      </c>
      <c r="AN317" s="178">
        <v>0</v>
      </c>
      <c r="AO317" s="178">
        <v>0</v>
      </c>
      <c r="AP317" s="178">
        <v>28.44</v>
      </c>
      <c r="AQ317" s="178">
        <v>0</v>
      </c>
      <c r="AR317" s="178">
        <v>0</v>
      </c>
      <c r="AS317" s="178">
        <v>0</v>
      </c>
      <c r="AT317" s="178">
        <v>1085.74</v>
      </c>
      <c r="AU317" s="177">
        <v>1114.18</v>
      </c>
      <c r="AV317" s="177">
        <f t="shared" si="11"/>
        <v>2586573.85</v>
      </c>
      <c r="AW317" s="149"/>
      <c r="AX317" s="190"/>
      <c r="AY317" s="190"/>
      <c r="AZ317" s="190"/>
      <c r="BA317" s="190"/>
      <c r="BB317" s="190"/>
      <c r="BC317" s="190"/>
      <c r="BD317" s="190"/>
      <c r="BE317" s="190"/>
      <c r="BF317" s="190"/>
      <c r="BG317" s="190"/>
      <c r="BH317" s="190"/>
      <c r="BI317" s="190"/>
      <c r="BJ317" s="190"/>
      <c r="BK317" s="190"/>
      <c r="BL317" s="190"/>
      <c r="BM317" s="190"/>
      <c r="BN317" s="190"/>
      <c r="BO317" s="190"/>
      <c r="BP317" s="190"/>
      <c r="BQ317" s="190"/>
      <c r="BR317" s="190"/>
      <c r="BS317" s="190"/>
      <c r="BT317" s="190"/>
      <c r="BU317" s="190"/>
      <c r="BV317" s="190"/>
      <c r="BW317" s="190"/>
      <c r="BX317" s="190"/>
      <c r="BY317" s="190"/>
      <c r="BZ317" s="190"/>
      <c r="CA317" s="190"/>
      <c r="CB317" s="190"/>
      <c r="CC317" s="190"/>
      <c r="CD317" s="190"/>
      <c r="CE317" s="190"/>
      <c r="CF317" s="190"/>
      <c r="CG317" s="190"/>
      <c r="CH317" s="190"/>
      <c r="CI317" s="190"/>
      <c r="CJ317" s="190"/>
      <c r="CK317" s="190"/>
      <c r="CL317" s="190"/>
      <c r="CM317" s="190"/>
      <c r="CN317" s="190"/>
      <c r="CO317" s="190"/>
      <c r="CP317" s="190"/>
      <c r="CQ317" s="190"/>
      <c r="CR317" s="190"/>
      <c r="CS317" s="190"/>
      <c r="CT317" s="190"/>
      <c r="CU317" s="190"/>
      <c r="CV317" s="190"/>
      <c r="CW317" s="190"/>
      <c r="CX317" s="190"/>
      <c r="CY317" s="190"/>
      <c r="CZ317" s="190"/>
      <c r="DA317" s="190"/>
      <c r="DB317" s="190"/>
      <c r="DC317" s="190"/>
      <c r="DD317" s="190"/>
      <c r="DE317" s="190"/>
      <c r="DF317" s="190"/>
      <c r="DG317" s="190"/>
      <c r="DH317" s="190"/>
      <c r="DI317" s="190"/>
      <c r="DJ317" s="190"/>
      <c r="DK317" s="190"/>
      <c r="DL317" s="190"/>
      <c r="DM317" s="190"/>
    </row>
    <row r="318" spans="1:117" s="151" customFormat="1" ht="12.75" hidden="1" outlineLevel="1">
      <c r="A318" s="149" t="s">
        <v>11</v>
      </c>
      <c r="B318" s="150"/>
      <c r="C318" s="150" t="s">
        <v>12</v>
      </c>
      <c r="D318" s="150" t="s">
        <v>13</v>
      </c>
      <c r="E318" s="177">
        <v>296115.42</v>
      </c>
      <c r="F318" s="177">
        <v>56466.7</v>
      </c>
      <c r="G318" s="177"/>
      <c r="H318" s="178">
        <v>0</v>
      </c>
      <c r="I318" s="178">
        <v>0</v>
      </c>
      <c r="J318" s="178">
        <v>0</v>
      </c>
      <c r="K318" s="178">
        <v>0</v>
      </c>
      <c r="L318" s="178">
        <v>0</v>
      </c>
      <c r="M318" s="178">
        <v>1</v>
      </c>
      <c r="N318" s="178">
        <v>0</v>
      </c>
      <c r="O318" s="178">
        <v>0</v>
      </c>
      <c r="P318" s="178">
        <v>0</v>
      </c>
      <c r="Q318" s="178">
        <v>0</v>
      </c>
      <c r="R318" s="178">
        <v>0</v>
      </c>
      <c r="S318" s="178">
        <v>0</v>
      </c>
      <c r="T318" s="178">
        <v>0</v>
      </c>
      <c r="U318" s="178">
        <v>0</v>
      </c>
      <c r="V318" s="178">
        <v>0</v>
      </c>
      <c r="W318" s="178">
        <v>0</v>
      </c>
      <c r="X318" s="178">
        <v>0</v>
      </c>
      <c r="Y318" s="178">
        <v>0</v>
      </c>
      <c r="Z318" s="178">
        <v>0</v>
      </c>
      <c r="AA318" s="178">
        <v>0</v>
      </c>
      <c r="AB318" s="178">
        <v>0</v>
      </c>
      <c r="AC318" s="178">
        <v>0</v>
      </c>
      <c r="AD318" s="178">
        <v>0</v>
      </c>
      <c r="AE318" s="178">
        <v>0</v>
      </c>
      <c r="AF318" s="178">
        <v>0</v>
      </c>
      <c r="AG318" s="178">
        <v>74.01</v>
      </c>
      <c r="AH318" s="178">
        <v>0</v>
      </c>
      <c r="AI318" s="177">
        <v>75.01</v>
      </c>
      <c r="AJ318" s="178">
        <v>0</v>
      </c>
      <c r="AK318" s="178">
        <v>0</v>
      </c>
      <c r="AL318" s="178">
        <v>0</v>
      </c>
      <c r="AM318" s="178">
        <v>0</v>
      </c>
      <c r="AN318" s="178">
        <v>0</v>
      </c>
      <c r="AO318" s="178">
        <v>0</v>
      </c>
      <c r="AP318" s="178">
        <v>0</v>
      </c>
      <c r="AQ318" s="178">
        <v>0</v>
      </c>
      <c r="AR318" s="178">
        <v>0</v>
      </c>
      <c r="AS318" s="178">
        <v>0</v>
      </c>
      <c r="AT318" s="178">
        <v>0</v>
      </c>
      <c r="AU318" s="177">
        <v>0</v>
      </c>
      <c r="AV318" s="177">
        <f t="shared" si="11"/>
        <v>352657.13</v>
      </c>
      <c r="AW318" s="149"/>
      <c r="AX318" s="190"/>
      <c r="AY318" s="190"/>
      <c r="AZ318" s="190"/>
      <c r="BA318" s="190"/>
      <c r="BB318" s="190"/>
      <c r="BC318" s="190"/>
      <c r="BD318" s="190"/>
      <c r="BE318" s="190"/>
      <c r="BF318" s="190"/>
      <c r="BG318" s="190"/>
      <c r="BH318" s="190"/>
      <c r="BI318" s="190"/>
      <c r="BJ318" s="190"/>
      <c r="BK318" s="190"/>
      <c r="BL318" s="190"/>
      <c r="BM318" s="190"/>
      <c r="BN318" s="190"/>
      <c r="BO318" s="190"/>
      <c r="BP318" s="190"/>
      <c r="BQ318" s="190"/>
      <c r="BR318" s="190"/>
      <c r="BS318" s="190"/>
      <c r="BT318" s="190"/>
      <c r="BU318" s="190"/>
      <c r="BV318" s="190"/>
      <c r="BW318" s="190"/>
      <c r="BX318" s="190"/>
      <c r="BY318" s="190"/>
      <c r="BZ318" s="190"/>
      <c r="CA318" s="190"/>
      <c r="CB318" s="190"/>
      <c r="CC318" s="190"/>
      <c r="CD318" s="190"/>
      <c r="CE318" s="190"/>
      <c r="CF318" s="190"/>
      <c r="CG318" s="190"/>
      <c r="CH318" s="190"/>
      <c r="CI318" s="190"/>
      <c r="CJ318" s="190"/>
      <c r="CK318" s="190"/>
      <c r="CL318" s="190"/>
      <c r="CM318" s="190"/>
      <c r="CN318" s="190"/>
      <c r="CO318" s="190"/>
      <c r="CP318" s="190"/>
      <c r="CQ318" s="190"/>
      <c r="CR318" s="190"/>
      <c r="CS318" s="190"/>
      <c r="CT318" s="190"/>
      <c r="CU318" s="190"/>
      <c r="CV318" s="190"/>
      <c r="CW318" s="190"/>
      <c r="CX318" s="190"/>
      <c r="CY318" s="190"/>
      <c r="CZ318" s="190"/>
      <c r="DA318" s="190"/>
      <c r="DB318" s="190"/>
      <c r="DC318" s="190"/>
      <c r="DD318" s="190"/>
      <c r="DE318" s="190"/>
      <c r="DF318" s="190"/>
      <c r="DG318" s="190"/>
      <c r="DH318" s="190"/>
      <c r="DI318" s="190"/>
      <c r="DJ318" s="190"/>
      <c r="DK318" s="190"/>
      <c r="DL318" s="190"/>
      <c r="DM318" s="190"/>
    </row>
    <row r="319" spans="1:117" s="151" customFormat="1" ht="12.75" hidden="1" outlineLevel="1">
      <c r="A319" s="149" t="s">
        <v>14</v>
      </c>
      <c r="B319" s="150"/>
      <c r="C319" s="150" t="s">
        <v>15</v>
      </c>
      <c r="D319" s="150" t="s">
        <v>16</v>
      </c>
      <c r="E319" s="177">
        <v>13786304.08</v>
      </c>
      <c r="F319" s="177">
        <v>418013.83</v>
      </c>
      <c r="G319" s="177"/>
      <c r="H319" s="178">
        <v>77.14</v>
      </c>
      <c r="I319" s="178">
        <v>457022.15</v>
      </c>
      <c r="J319" s="178">
        <v>108.95</v>
      </c>
      <c r="K319" s="178">
        <v>2536.54</v>
      </c>
      <c r="L319" s="178">
        <v>774413.71</v>
      </c>
      <c r="M319" s="178">
        <v>76214.34</v>
      </c>
      <c r="N319" s="178">
        <v>28770.51</v>
      </c>
      <c r="O319" s="178">
        <v>174.54</v>
      </c>
      <c r="P319" s="178">
        <v>76248.63</v>
      </c>
      <c r="Q319" s="178">
        <v>494.83</v>
      </c>
      <c r="R319" s="178">
        <v>603926.7</v>
      </c>
      <c r="S319" s="178">
        <v>147276.56</v>
      </c>
      <c r="T319" s="178">
        <v>59337.54</v>
      </c>
      <c r="U319" s="178">
        <v>5850.28</v>
      </c>
      <c r="V319" s="178">
        <v>3093.46</v>
      </c>
      <c r="W319" s="178">
        <v>0</v>
      </c>
      <c r="X319" s="178">
        <v>809.75</v>
      </c>
      <c r="Y319" s="178">
        <v>5958.03</v>
      </c>
      <c r="Z319" s="178">
        <v>41.6</v>
      </c>
      <c r="AA319" s="178">
        <v>35611.74</v>
      </c>
      <c r="AB319" s="178">
        <v>0</v>
      </c>
      <c r="AC319" s="178">
        <v>-264.98</v>
      </c>
      <c r="AD319" s="178">
        <v>332.97</v>
      </c>
      <c r="AE319" s="178">
        <v>53238.66</v>
      </c>
      <c r="AF319" s="178">
        <v>1393.22</v>
      </c>
      <c r="AG319" s="178">
        <v>298931.17</v>
      </c>
      <c r="AH319" s="178">
        <v>22679.87</v>
      </c>
      <c r="AI319" s="177">
        <v>2654277.91</v>
      </c>
      <c r="AJ319" s="178">
        <v>3.79</v>
      </c>
      <c r="AK319" s="178">
        <v>1.52</v>
      </c>
      <c r="AL319" s="178">
        <v>0</v>
      </c>
      <c r="AM319" s="178">
        <v>0</v>
      </c>
      <c r="AN319" s="178">
        <v>0</v>
      </c>
      <c r="AO319" s="178">
        <v>0</v>
      </c>
      <c r="AP319" s="178">
        <v>0</v>
      </c>
      <c r="AQ319" s="178">
        <v>0</v>
      </c>
      <c r="AR319" s="178">
        <v>0</v>
      </c>
      <c r="AS319" s="178">
        <v>0</v>
      </c>
      <c r="AT319" s="178">
        <v>25.04</v>
      </c>
      <c r="AU319" s="177">
        <v>30.35</v>
      </c>
      <c r="AV319" s="177">
        <f t="shared" si="11"/>
        <v>16858626.17</v>
      </c>
      <c r="AW319" s="149"/>
      <c r="AX319" s="190"/>
      <c r="AY319" s="190"/>
      <c r="AZ319" s="190"/>
      <c r="BA319" s="190"/>
      <c r="BB319" s="190"/>
      <c r="BC319" s="190"/>
      <c r="BD319" s="190"/>
      <c r="BE319" s="190"/>
      <c r="BF319" s="190"/>
      <c r="BG319" s="190"/>
      <c r="BH319" s="190"/>
      <c r="BI319" s="190"/>
      <c r="BJ319" s="190"/>
      <c r="BK319" s="190"/>
      <c r="BL319" s="190"/>
      <c r="BM319" s="190"/>
      <c r="BN319" s="190"/>
      <c r="BO319" s="190"/>
      <c r="BP319" s="190"/>
      <c r="BQ319" s="190"/>
      <c r="BR319" s="190"/>
      <c r="BS319" s="190"/>
      <c r="BT319" s="190"/>
      <c r="BU319" s="190"/>
      <c r="BV319" s="190"/>
      <c r="BW319" s="190"/>
      <c r="BX319" s="190"/>
      <c r="BY319" s="190"/>
      <c r="BZ319" s="190"/>
      <c r="CA319" s="190"/>
      <c r="CB319" s="190"/>
      <c r="CC319" s="190"/>
      <c r="CD319" s="190"/>
      <c r="CE319" s="190"/>
      <c r="CF319" s="190"/>
      <c r="CG319" s="190"/>
      <c r="CH319" s="190"/>
      <c r="CI319" s="190"/>
      <c r="CJ319" s="190"/>
      <c r="CK319" s="190"/>
      <c r="CL319" s="190"/>
      <c r="CM319" s="190"/>
      <c r="CN319" s="190"/>
      <c r="CO319" s="190"/>
      <c r="CP319" s="190"/>
      <c r="CQ319" s="190"/>
      <c r="CR319" s="190"/>
      <c r="CS319" s="190"/>
      <c r="CT319" s="190"/>
      <c r="CU319" s="190"/>
      <c r="CV319" s="190"/>
      <c r="CW319" s="190"/>
      <c r="CX319" s="190"/>
      <c r="CY319" s="190"/>
      <c r="CZ319" s="190"/>
      <c r="DA319" s="190"/>
      <c r="DB319" s="190"/>
      <c r="DC319" s="190"/>
      <c r="DD319" s="190"/>
      <c r="DE319" s="190"/>
      <c r="DF319" s="190"/>
      <c r="DG319" s="190"/>
      <c r="DH319" s="190"/>
      <c r="DI319" s="190"/>
      <c r="DJ319" s="190"/>
      <c r="DK319" s="190"/>
      <c r="DL319" s="190"/>
      <c r="DM319" s="190"/>
    </row>
    <row r="320" spans="1:117" s="151" customFormat="1" ht="12.75" hidden="1" outlineLevel="1">
      <c r="A320" s="149" t="s">
        <v>17</v>
      </c>
      <c r="B320" s="150"/>
      <c r="C320" s="150" t="s">
        <v>18</v>
      </c>
      <c r="D320" s="150" t="s">
        <v>19</v>
      </c>
      <c r="E320" s="177">
        <v>2279906.5</v>
      </c>
      <c r="F320" s="177">
        <v>404190.44</v>
      </c>
      <c r="G320" s="177"/>
      <c r="H320" s="178">
        <v>519.5</v>
      </c>
      <c r="I320" s="178">
        <v>0</v>
      </c>
      <c r="J320" s="178">
        <v>159.64</v>
      </c>
      <c r="K320" s="178">
        <v>0</v>
      </c>
      <c r="L320" s="178">
        <v>244.74</v>
      </c>
      <c r="M320" s="178">
        <v>32998.03</v>
      </c>
      <c r="N320" s="178">
        <v>4381.93</v>
      </c>
      <c r="O320" s="178">
        <v>2475</v>
      </c>
      <c r="P320" s="178">
        <v>208054.66</v>
      </c>
      <c r="Q320" s="178">
        <v>0</v>
      </c>
      <c r="R320" s="178">
        <v>0</v>
      </c>
      <c r="S320" s="178">
        <v>0</v>
      </c>
      <c r="T320" s="178">
        <v>536.02</v>
      </c>
      <c r="U320" s="178">
        <v>2373.45</v>
      </c>
      <c r="V320" s="178">
        <v>230.48</v>
      </c>
      <c r="W320" s="178">
        <v>0</v>
      </c>
      <c r="X320" s="178">
        <v>1363.32</v>
      </c>
      <c r="Y320" s="178">
        <v>0</v>
      </c>
      <c r="Z320" s="178">
        <v>0</v>
      </c>
      <c r="AA320" s="178">
        <v>10914.37</v>
      </c>
      <c r="AB320" s="178">
        <v>190.98</v>
      </c>
      <c r="AC320" s="178">
        <v>0</v>
      </c>
      <c r="AD320" s="178">
        <v>890.38</v>
      </c>
      <c r="AE320" s="178">
        <v>3549.32</v>
      </c>
      <c r="AF320" s="178">
        <v>0</v>
      </c>
      <c r="AG320" s="178">
        <v>61460.56</v>
      </c>
      <c r="AH320" s="178">
        <v>0</v>
      </c>
      <c r="AI320" s="177">
        <v>330342.38</v>
      </c>
      <c r="AJ320" s="178">
        <v>0</v>
      </c>
      <c r="AK320" s="178">
        <v>0</v>
      </c>
      <c r="AL320" s="178">
        <v>0</v>
      </c>
      <c r="AM320" s="178">
        <v>0</v>
      </c>
      <c r="AN320" s="178">
        <v>0</v>
      </c>
      <c r="AO320" s="178">
        <v>0</v>
      </c>
      <c r="AP320" s="178">
        <v>0</v>
      </c>
      <c r="AQ320" s="178">
        <v>0</v>
      </c>
      <c r="AR320" s="178">
        <v>0</v>
      </c>
      <c r="AS320" s="178">
        <v>0</v>
      </c>
      <c r="AT320" s="178">
        <v>0</v>
      </c>
      <c r="AU320" s="177">
        <v>0</v>
      </c>
      <c r="AV320" s="177">
        <f t="shared" si="11"/>
        <v>3014439.32</v>
      </c>
      <c r="AW320" s="149"/>
      <c r="AX320" s="190"/>
      <c r="AY320" s="190"/>
      <c r="AZ320" s="190"/>
      <c r="BA320" s="190"/>
      <c r="BB320" s="190"/>
      <c r="BC320" s="190"/>
      <c r="BD320" s="190"/>
      <c r="BE320" s="190"/>
      <c r="BF320" s="190"/>
      <c r="BG320" s="190"/>
      <c r="BH320" s="190"/>
      <c r="BI320" s="190"/>
      <c r="BJ320" s="190"/>
      <c r="BK320" s="190"/>
      <c r="BL320" s="190"/>
      <c r="BM320" s="190"/>
      <c r="BN320" s="190"/>
      <c r="BO320" s="190"/>
      <c r="BP320" s="190"/>
      <c r="BQ320" s="190"/>
      <c r="BR320" s="190"/>
      <c r="BS320" s="190"/>
      <c r="BT320" s="190"/>
      <c r="BU320" s="190"/>
      <c r="BV320" s="190"/>
      <c r="BW320" s="190"/>
      <c r="BX320" s="190"/>
      <c r="BY320" s="190"/>
      <c r="BZ320" s="190"/>
      <c r="CA320" s="190"/>
      <c r="CB320" s="190"/>
      <c r="CC320" s="190"/>
      <c r="CD320" s="190"/>
      <c r="CE320" s="190"/>
      <c r="CF320" s="190"/>
      <c r="CG320" s="190"/>
      <c r="CH320" s="190"/>
      <c r="CI320" s="190"/>
      <c r="CJ320" s="190"/>
      <c r="CK320" s="190"/>
      <c r="CL320" s="190"/>
      <c r="CM320" s="190"/>
      <c r="CN320" s="190"/>
      <c r="CO320" s="190"/>
      <c r="CP320" s="190"/>
      <c r="CQ320" s="190"/>
      <c r="CR320" s="190"/>
      <c r="CS320" s="190"/>
      <c r="CT320" s="190"/>
      <c r="CU320" s="190"/>
      <c r="CV320" s="190"/>
      <c r="CW320" s="190"/>
      <c r="CX320" s="190"/>
      <c r="CY320" s="190"/>
      <c r="CZ320" s="190"/>
      <c r="DA320" s="190"/>
      <c r="DB320" s="190"/>
      <c r="DC320" s="190"/>
      <c r="DD320" s="190"/>
      <c r="DE320" s="190"/>
      <c r="DF320" s="190"/>
      <c r="DG320" s="190"/>
      <c r="DH320" s="190"/>
      <c r="DI320" s="190"/>
      <c r="DJ320" s="190"/>
      <c r="DK320" s="190"/>
      <c r="DL320" s="190"/>
      <c r="DM320" s="190"/>
    </row>
    <row r="321" spans="1:117" s="151" customFormat="1" ht="12.75" hidden="1" outlineLevel="1">
      <c r="A321" s="149" t="s">
        <v>20</v>
      </c>
      <c r="B321" s="150"/>
      <c r="C321" s="150" t="s">
        <v>21</v>
      </c>
      <c r="D321" s="150" t="s">
        <v>22</v>
      </c>
      <c r="E321" s="177">
        <v>814.97</v>
      </c>
      <c r="F321" s="177">
        <v>0</v>
      </c>
      <c r="G321" s="177"/>
      <c r="H321" s="178">
        <v>0</v>
      </c>
      <c r="I321" s="178">
        <v>0</v>
      </c>
      <c r="J321" s="178">
        <v>0</v>
      </c>
      <c r="K321" s="178">
        <v>0</v>
      </c>
      <c r="L321" s="178">
        <v>0</v>
      </c>
      <c r="M321" s="178">
        <v>0</v>
      </c>
      <c r="N321" s="178">
        <v>0</v>
      </c>
      <c r="O321" s="178">
        <v>0</v>
      </c>
      <c r="P321" s="178">
        <v>0</v>
      </c>
      <c r="Q321" s="178">
        <v>0</v>
      </c>
      <c r="R321" s="178">
        <v>0</v>
      </c>
      <c r="S321" s="178">
        <v>0</v>
      </c>
      <c r="T321" s="178">
        <v>0</v>
      </c>
      <c r="U321" s="178">
        <v>7176.73</v>
      </c>
      <c r="V321" s="178">
        <v>0</v>
      </c>
      <c r="W321" s="178">
        <v>0</v>
      </c>
      <c r="X321" s="178">
        <v>0</v>
      </c>
      <c r="Y321" s="178">
        <v>0</v>
      </c>
      <c r="Z321" s="178">
        <v>0</v>
      </c>
      <c r="AA321" s="178">
        <v>0</v>
      </c>
      <c r="AB321" s="178">
        <v>0</v>
      </c>
      <c r="AC321" s="178">
        <v>0</v>
      </c>
      <c r="AD321" s="178">
        <v>0</v>
      </c>
      <c r="AE321" s="178">
        <v>0</v>
      </c>
      <c r="AF321" s="178">
        <v>0</v>
      </c>
      <c r="AG321" s="178">
        <v>0</v>
      </c>
      <c r="AH321" s="178">
        <v>0</v>
      </c>
      <c r="AI321" s="177">
        <v>7176.73</v>
      </c>
      <c r="AJ321" s="178">
        <v>0</v>
      </c>
      <c r="AK321" s="178">
        <v>0</v>
      </c>
      <c r="AL321" s="178">
        <v>0</v>
      </c>
      <c r="AM321" s="178">
        <v>0</v>
      </c>
      <c r="AN321" s="178">
        <v>0</v>
      </c>
      <c r="AO321" s="178">
        <v>0</v>
      </c>
      <c r="AP321" s="178">
        <v>0</v>
      </c>
      <c r="AQ321" s="178">
        <v>0</v>
      </c>
      <c r="AR321" s="178">
        <v>0</v>
      </c>
      <c r="AS321" s="178">
        <v>0</v>
      </c>
      <c r="AT321" s="178">
        <v>0</v>
      </c>
      <c r="AU321" s="177">
        <v>0</v>
      </c>
      <c r="AV321" s="177">
        <f t="shared" si="11"/>
        <v>7991.7</v>
      </c>
      <c r="AW321" s="149"/>
      <c r="AX321" s="190"/>
      <c r="AY321" s="190"/>
      <c r="AZ321" s="190"/>
      <c r="BA321" s="190"/>
      <c r="BB321" s="190"/>
      <c r="BC321" s="190"/>
      <c r="BD321" s="190"/>
      <c r="BE321" s="190"/>
      <c r="BF321" s="190"/>
      <c r="BG321" s="190"/>
      <c r="BH321" s="190"/>
      <c r="BI321" s="190"/>
      <c r="BJ321" s="190"/>
      <c r="BK321" s="190"/>
      <c r="BL321" s="190"/>
      <c r="BM321" s="190"/>
      <c r="BN321" s="190"/>
      <c r="BO321" s="190"/>
      <c r="BP321" s="190"/>
      <c r="BQ321" s="190"/>
      <c r="BR321" s="190"/>
      <c r="BS321" s="190"/>
      <c r="BT321" s="190"/>
      <c r="BU321" s="190"/>
      <c r="BV321" s="190"/>
      <c r="BW321" s="190"/>
      <c r="BX321" s="190"/>
      <c r="BY321" s="190"/>
      <c r="BZ321" s="190"/>
      <c r="CA321" s="190"/>
      <c r="CB321" s="190"/>
      <c r="CC321" s="190"/>
      <c r="CD321" s="190"/>
      <c r="CE321" s="190"/>
      <c r="CF321" s="190"/>
      <c r="CG321" s="190"/>
      <c r="CH321" s="190"/>
      <c r="CI321" s="190"/>
      <c r="CJ321" s="190"/>
      <c r="CK321" s="190"/>
      <c r="CL321" s="190"/>
      <c r="CM321" s="190"/>
      <c r="CN321" s="190"/>
      <c r="CO321" s="190"/>
      <c r="CP321" s="190"/>
      <c r="CQ321" s="190"/>
      <c r="CR321" s="190"/>
      <c r="CS321" s="190"/>
      <c r="CT321" s="190"/>
      <c r="CU321" s="190"/>
      <c r="CV321" s="190"/>
      <c r="CW321" s="190"/>
      <c r="CX321" s="190"/>
      <c r="CY321" s="190"/>
      <c r="CZ321" s="190"/>
      <c r="DA321" s="190"/>
      <c r="DB321" s="190"/>
      <c r="DC321" s="190"/>
      <c r="DD321" s="190"/>
      <c r="DE321" s="190"/>
      <c r="DF321" s="190"/>
      <c r="DG321" s="190"/>
      <c r="DH321" s="190"/>
      <c r="DI321" s="190"/>
      <c r="DJ321" s="190"/>
      <c r="DK321" s="190"/>
      <c r="DL321" s="190"/>
      <c r="DM321" s="190"/>
    </row>
    <row r="322" spans="1:117" s="151" customFormat="1" ht="12.75" hidden="1" outlineLevel="1">
      <c r="A322" s="149" t="s">
        <v>23</v>
      </c>
      <c r="B322" s="150"/>
      <c r="C322" s="150" t="s">
        <v>24</v>
      </c>
      <c r="D322" s="150" t="s">
        <v>25</v>
      </c>
      <c r="E322" s="177">
        <v>7016.78</v>
      </c>
      <c r="F322" s="177">
        <v>0</v>
      </c>
      <c r="G322" s="177"/>
      <c r="H322" s="178">
        <v>0</v>
      </c>
      <c r="I322" s="178">
        <v>0</v>
      </c>
      <c r="J322" s="178">
        <v>0</v>
      </c>
      <c r="K322" s="178">
        <v>0</v>
      </c>
      <c r="L322" s="178">
        <v>0</v>
      </c>
      <c r="M322" s="178">
        <v>0</v>
      </c>
      <c r="N322" s="178">
        <v>0</v>
      </c>
      <c r="O322" s="178">
        <v>0</v>
      </c>
      <c r="P322" s="178">
        <v>0</v>
      </c>
      <c r="Q322" s="178">
        <v>0</v>
      </c>
      <c r="R322" s="178">
        <v>0</v>
      </c>
      <c r="S322" s="178">
        <v>0</v>
      </c>
      <c r="T322" s="178">
        <v>0</v>
      </c>
      <c r="U322" s="178">
        <v>678.94</v>
      </c>
      <c r="V322" s="178">
        <v>0</v>
      </c>
      <c r="W322" s="178">
        <v>0</v>
      </c>
      <c r="X322" s="178">
        <v>0</v>
      </c>
      <c r="Y322" s="178">
        <v>0</v>
      </c>
      <c r="Z322" s="178">
        <v>0</v>
      </c>
      <c r="AA322" s="178">
        <v>0</v>
      </c>
      <c r="AB322" s="178">
        <v>0</v>
      </c>
      <c r="AC322" s="178">
        <v>0</v>
      </c>
      <c r="AD322" s="178">
        <v>0</v>
      </c>
      <c r="AE322" s="178">
        <v>132926.21</v>
      </c>
      <c r="AF322" s="178">
        <v>0</v>
      </c>
      <c r="AG322" s="178">
        <v>0</v>
      </c>
      <c r="AH322" s="178">
        <v>0</v>
      </c>
      <c r="AI322" s="177">
        <v>133605.15</v>
      </c>
      <c r="AJ322" s="178">
        <v>0</v>
      </c>
      <c r="AK322" s="178">
        <v>0</v>
      </c>
      <c r="AL322" s="178">
        <v>0</v>
      </c>
      <c r="AM322" s="178">
        <v>0</v>
      </c>
      <c r="AN322" s="178">
        <v>0</v>
      </c>
      <c r="AO322" s="178">
        <v>0</v>
      </c>
      <c r="AP322" s="178">
        <v>0</v>
      </c>
      <c r="AQ322" s="178">
        <v>0</v>
      </c>
      <c r="AR322" s="178">
        <v>0</v>
      </c>
      <c r="AS322" s="178">
        <v>0</v>
      </c>
      <c r="AT322" s="178">
        <v>0</v>
      </c>
      <c r="AU322" s="177">
        <v>0</v>
      </c>
      <c r="AV322" s="177">
        <f t="shared" si="11"/>
        <v>140621.93</v>
      </c>
      <c r="AW322" s="149"/>
      <c r="AX322" s="190"/>
      <c r="AY322" s="190"/>
      <c r="AZ322" s="190"/>
      <c r="BA322" s="190"/>
      <c r="BB322" s="190"/>
      <c r="BC322" s="190"/>
      <c r="BD322" s="190"/>
      <c r="BE322" s="190"/>
      <c r="BF322" s="190"/>
      <c r="BG322" s="190"/>
      <c r="BH322" s="190"/>
      <c r="BI322" s="190"/>
      <c r="BJ322" s="190"/>
      <c r="BK322" s="190"/>
      <c r="BL322" s="190"/>
      <c r="BM322" s="190"/>
      <c r="BN322" s="190"/>
      <c r="BO322" s="190"/>
      <c r="BP322" s="190"/>
      <c r="BQ322" s="190"/>
      <c r="BR322" s="190"/>
      <c r="BS322" s="190"/>
      <c r="BT322" s="190"/>
      <c r="BU322" s="190"/>
      <c r="BV322" s="190"/>
      <c r="BW322" s="190"/>
      <c r="BX322" s="190"/>
      <c r="BY322" s="190"/>
      <c r="BZ322" s="190"/>
      <c r="CA322" s="190"/>
      <c r="CB322" s="190"/>
      <c r="CC322" s="190"/>
      <c r="CD322" s="190"/>
      <c r="CE322" s="190"/>
      <c r="CF322" s="190"/>
      <c r="CG322" s="190"/>
      <c r="CH322" s="190"/>
      <c r="CI322" s="190"/>
      <c r="CJ322" s="190"/>
      <c r="CK322" s="190"/>
      <c r="CL322" s="190"/>
      <c r="CM322" s="190"/>
      <c r="CN322" s="190"/>
      <c r="CO322" s="190"/>
      <c r="CP322" s="190"/>
      <c r="CQ322" s="190"/>
      <c r="CR322" s="190"/>
      <c r="CS322" s="190"/>
      <c r="CT322" s="190"/>
      <c r="CU322" s="190"/>
      <c r="CV322" s="190"/>
      <c r="CW322" s="190"/>
      <c r="CX322" s="190"/>
      <c r="CY322" s="190"/>
      <c r="CZ322" s="190"/>
      <c r="DA322" s="190"/>
      <c r="DB322" s="190"/>
      <c r="DC322" s="190"/>
      <c r="DD322" s="190"/>
      <c r="DE322" s="190"/>
      <c r="DF322" s="190"/>
      <c r="DG322" s="190"/>
      <c r="DH322" s="190"/>
      <c r="DI322" s="190"/>
      <c r="DJ322" s="190"/>
      <c r="DK322" s="190"/>
      <c r="DL322" s="190"/>
      <c r="DM322" s="190"/>
    </row>
    <row r="323" spans="1:117" s="151" customFormat="1" ht="12.75" hidden="1" outlineLevel="1">
      <c r="A323" s="149" t="s">
        <v>26</v>
      </c>
      <c r="B323" s="150"/>
      <c r="C323" s="150" t="s">
        <v>27</v>
      </c>
      <c r="D323" s="150" t="s">
        <v>28</v>
      </c>
      <c r="E323" s="177">
        <v>42168.27</v>
      </c>
      <c r="F323" s="177">
        <v>0</v>
      </c>
      <c r="G323" s="177"/>
      <c r="H323" s="178">
        <v>0</v>
      </c>
      <c r="I323" s="178">
        <v>87</v>
      </c>
      <c r="J323" s="178">
        <v>0</v>
      </c>
      <c r="K323" s="178">
        <v>0</v>
      </c>
      <c r="L323" s="178">
        <v>0</v>
      </c>
      <c r="M323" s="178">
        <v>948.3</v>
      </c>
      <c r="N323" s="178">
        <v>0</v>
      </c>
      <c r="O323" s="178">
        <v>6846.9</v>
      </c>
      <c r="P323" s="178">
        <v>0</v>
      </c>
      <c r="Q323" s="178">
        <v>4.35</v>
      </c>
      <c r="R323" s="178">
        <v>2101.05</v>
      </c>
      <c r="S323" s="178">
        <v>0</v>
      </c>
      <c r="T323" s="178">
        <v>0</v>
      </c>
      <c r="U323" s="178">
        <v>1213.65</v>
      </c>
      <c r="V323" s="178">
        <v>52.2</v>
      </c>
      <c r="W323" s="178">
        <v>0</v>
      </c>
      <c r="X323" s="178">
        <v>0</v>
      </c>
      <c r="Y323" s="178">
        <v>269.7</v>
      </c>
      <c r="Z323" s="178">
        <v>0</v>
      </c>
      <c r="AA323" s="178">
        <v>0</v>
      </c>
      <c r="AB323" s="178">
        <v>0</v>
      </c>
      <c r="AC323" s="178">
        <v>26.1</v>
      </c>
      <c r="AD323" s="178">
        <v>0</v>
      </c>
      <c r="AE323" s="178">
        <v>0</v>
      </c>
      <c r="AF323" s="178">
        <v>0</v>
      </c>
      <c r="AG323" s="178">
        <v>3434.85</v>
      </c>
      <c r="AH323" s="178">
        <v>0</v>
      </c>
      <c r="AI323" s="177">
        <v>14984.1</v>
      </c>
      <c r="AJ323" s="178">
        <v>0</v>
      </c>
      <c r="AK323" s="178">
        <v>0</v>
      </c>
      <c r="AL323" s="178">
        <v>0</v>
      </c>
      <c r="AM323" s="178">
        <v>0</v>
      </c>
      <c r="AN323" s="178">
        <v>0</v>
      </c>
      <c r="AO323" s="178">
        <v>0</v>
      </c>
      <c r="AP323" s="178">
        <v>0</v>
      </c>
      <c r="AQ323" s="178">
        <v>0</v>
      </c>
      <c r="AR323" s="178">
        <v>0</v>
      </c>
      <c r="AS323" s="178">
        <v>0</v>
      </c>
      <c r="AT323" s="178">
        <v>0</v>
      </c>
      <c r="AU323" s="177">
        <v>0</v>
      </c>
      <c r="AV323" s="177">
        <f t="shared" si="11"/>
        <v>57152.369999999995</v>
      </c>
      <c r="AW323" s="149"/>
      <c r="AX323" s="190"/>
      <c r="AY323" s="190"/>
      <c r="AZ323" s="190"/>
      <c r="BA323" s="190"/>
      <c r="BB323" s="190"/>
      <c r="BC323" s="190"/>
      <c r="BD323" s="190"/>
      <c r="BE323" s="190"/>
      <c r="BF323" s="190"/>
      <c r="BG323" s="190"/>
      <c r="BH323" s="190"/>
      <c r="BI323" s="190"/>
      <c r="BJ323" s="190"/>
      <c r="BK323" s="190"/>
      <c r="BL323" s="190"/>
      <c r="BM323" s="190"/>
      <c r="BN323" s="190"/>
      <c r="BO323" s="190"/>
      <c r="BP323" s="190"/>
      <c r="BQ323" s="190"/>
      <c r="BR323" s="190"/>
      <c r="BS323" s="190"/>
      <c r="BT323" s="190"/>
      <c r="BU323" s="190"/>
      <c r="BV323" s="190"/>
      <c r="BW323" s="190"/>
      <c r="BX323" s="190"/>
      <c r="BY323" s="190"/>
      <c r="BZ323" s="190"/>
      <c r="CA323" s="190"/>
      <c r="CB323" s="190"/>
      <c r="CC323" s="190"/>
      <c r="CD323" s="190"/>
      <c r="CE323" s="190"/>
      <c r="CF323" s="190"/>
      <c r="CG323" s="190"/>
      <c r="CH323" s="190"/>
      <c r="CI323" s="190"/>
      <c r="CJ323" s="190"/>
      <c r="CK323" s="190"/>
      <c r="CL323" s="190"/>
      <c r="CM323" s="190"/>
      <c r="CN323" s="190"/>
      <c r="CO323" s="190"/>
      <c r="CP323" s="190"/>
      <c r="CQ323" s="190"/>
      <c r="CR323" s="190"/>
      <c r="CS323" s="190"/>
      <c r="CT323" s="190"/>
      <c r="CU323" s="190"/>
      <c r="CV323" s="190"/>
      <c r="CW323" s="190"/>
      <c r="CX323" s="190"/>
      <c r="CY323" s="190"/>
      <c r="CZ323" s="190"/>
      <c r="DA323" s="190"/>
      <c r="DB323" s="190"/>
      <c r="DC323" s="190"/>
      <c r="DD323" s="190"/>
      <c r="DE323" s="190"/>
      <c r="DF323" s="190"/>
      <c r="DG323" s="190"/>
      <c r="DH323" s="190"/>
      <c r="DI323" s="190"/>
      <c r="DJ323" s="190"/>
      <c r="DK323" s="190"/>
      <c r="DL323" s="190"/>
      <c r="DM323" s="190"/>
    </row>
    <row r="324" spans="1:117" s="151" customFormat="1" ht="12.75" hidden="1" outlineLevel="1">
      <c r="A324" s="149" t="s">
        <v>29</v>
      </c>
      <c r="B324" s="150"/>
      <c r="C324" s="150" t="s">
        <v>30</v>
      </c>
      <c r="D324" s="150" t="s">
        <v>31</v>
      </c>
      <c r="E324" s="177">
        <v>14455.82</v>
      </c>
      <c r="F324" s="177">
        <v>0</v>
      </c>
      <c r="G324" s="177"/>
      <c r="H324" s="178">
        <v>0</v>
      </c>
      <c r="I324" s="178">
        <v>0</v>
      </c>
      <c r="J324" s="178">
        <v>0</v>
      </c>
      <c r="K324" s="178">
        <v>0</v>
      </c>
      <c r="L324" s="178">
        <v>0</v>
      </c>
      <c r="M324" s="178">
        <v>0</v>
      </c>
      <c r="N324" s="178">
        <v>0</v>
      </c>
      <c r="O324" s="178">
        <v>0</v>
      </c>
      <c r="P324" s="178">
        <v>0</v>
      </c>
      <c r="Q324" s="178">
        <v>0</v>
      </c>
      <c r="R324" s="178">
        <v>0</v>
      </c>
      <c r="S324" s="178">
        <v>0</v>
      </c>
      <c r="T324" s="178">
        <v>0</v>
      </c>
      <c r="U324" s="178">
        <v>0</v>
      </c>
      <c r="V324" s="178">
        <v>0</v>
      </c>
      <c r="W324" s="178">
        <v>0</v>
      </c>
      <c r="X324" s="178">
        <v>0</v>
      </c>
      <c r="Y324" s="178">
        <v>0</v>
      </c>
      <c r="Z324" s="178">
        <v>0</v>
      </c>
      <c r="AA324" s="178">
        <v>0</v>
      </c>
      <c r="AB324" s="178">
        <v>0</v>
      </c>
      <c r="AC324" s="178">
        <v>0</v>
      </c>
      <c r="AD324" s="178">
        <v>0</v>
      </c>
      <c r="AE324" s="178">
        <v>0</v>
      </c>
      <c r="AF324" s="178">
        <v>0</v>
      </c>
      <c r="AG324" s="178">
        <v>1464.19</v>
      </c>
      <c r="AH324" s="178">
        <v>0</v>
      </c>
      <c r="AI324" s="177">
        <v>1464.19</v>
      </c>
      <c r="AJ324" s="178">
        <v>0</v>
      </c>
      <c r="AK324" s="178">
        <v>0</v>
      </c>
      <c r="AL324" s="178">
        <v>0</v>
      </c>
      <c r="AM324" s="178">
        <v>0</v>
      </c>
      <c r="AN324" s="178">
        <v>0</v>
      </c>
      <c r="AO324" s="178">
        <v>0</v>
      </c>
      <c r="AP324" s="178">
        <v>0</v>
      </c>
      <c r="AQ324" s="178">
        <v>0</v>
      </c>
      <c r="AR324" s="178">
        <v>0</v>
      </c>
      <c r="AS324" s="178">
        <v>0</v>
      </c>
      <c r="AT324" s="178">
        <v>0</v>
      </c>
      <c r="AU324" s="177">
        <v>0</v>
      </c>
      <c r="AV324" s="177">
        <f t="shared" si="11"/>
        <v>15920.01</v>
      </c>
      <c r="AW324" s="149"/>
      <c r="AX324" s="190"/>
      <c r="AY324" s="190"/>
      <c r="AZ324" s="190"/>
      <c r="BA324" s="190"/>
      <c r="BB324" s="190"/>
      <c r="BC324" s="190"/>
      <c r="BD324" s="190"/>
      <c r="BE324" s="190"/>
      <c r="BF324" s="190"/>
      <c r="BG324" s="190"/>
      <c r="BH324" s="190"/>
      <c r="BI324" s="190"/>
      <c r="BJ324" s="190"/>
      <c r="BK324" s="190"/>
      <c r="BL324" s="190"/>
      <c r="BM324" s="190"/>
      <c r="BN324" s="190"/>
      <c r="BO324" s="190"/>
      <c r="BP324" s="190"/>
      <c r="BQ324" s="190"/>
      <c r="BR324" s="190"/>
      <c r="BS324" s="190"/>
      <c r="BT324" s="190"/>
      <c r="BU324" s="190"/>
      <c r="BV324" s="190"/>
      <c r="BW324" s="190"/>
      <c r="BX324" s="190"/>
      <c r="BY324" s="190"/>
      <c r="BZ324" s="190"/>
      <c r="CA324" s="190"/>
      <c r="CB324" s="190"/>
      <c r="CC324" s="190"/>
      <c r="CD324" s="190"/>
      <c r="CE324" s="190"/>
      <c r="CF324" s="190"/>
      <c r="CG324" s="190"/>
      <c r="CH324" s="190"/>
      <c r="CI324" s="190"/>
      <c r="CJ324" s="190"/>
      <c r="CK324" s="190"/>
      <c r="CL324" s="190"/>
      <c r="CM324" s="190"/>
      <c r="CN324" s="190"/>
      <c r="CO324" s="190"/>
      <c r="CP324" s="190"/>
      <c r="CQ324" s="190"/>
      <c r="CR324" s="190"/>
      <c r="CS324" s="190"/>
      <c r="CT324" s="190"/>
      <c r="CU324" s="190"/>
      <c r="CV324" s="190"/>
      <c r="CW324" s="190"/>
      <c r="CX324" s="190"/>
      <c r="CY324" s="190"/>
      <c r="CZ324" s="190"/>
      <c r="DA324" s="190"/>
      <c r="DB324" s="190"/>
      <c r="DC324" s="190"/>
      <c r="DD324" s="190"/>
      <c r="DE324" s="190"/>
      <c r="DF324" s="190"/>
      <c r="DG324" s="190"/>
      <c r="DH324" s="190"/>
      <c r="DI324" s="190"/>
      <c r="DJ324" s="190"/>
      <c r="DK324" s="190"/>
      <c r="DL324" s="190"/>
      <c r="DM324" s="190"/>
    </row>
    <row r="325" spans="1:117" s="151" customFormat="1" ht="12.75" hidden="1" outlineLevel="1">
      <c r="A325" s="149" t="s">
        <v>32</v>
      </c>
      <c r="B325" s="150"/>
      <c r="C325" s="150" t="s">
        <v>33</v>
      </c>
      <c r="D325" s="150" t="s">
        <v>34</v>
      </c>
      <c r="E325" s="177">
        <v>4578.05</v>
      </c>
      <c r="F325" s="177">
        <v>0</v>
      </c>
      <c r="G325" s="177"/>
      <c r="H325" s="178">
        <v>0</v>
      </c>
      <c r="I325" s="178">
        <v>0</v>
      </c>
      <c r="J325" s="178">
        <v>0</v>
      </c>
      <c r="K325" s="178">
        <v>0</v>
      </c>
      <c r="L325" s="178">
        <v>0</v>
      </c>
      <c r="M325" s="178">
        <v>0</v>
      </c>
      <c r="N325" s="178">
        <v>0</v>
      </c>
      <c r="O325" s="178">
        <v>0</v>
      </c>
      <c r="P325" s="178">
        <v>0</v>
      </c>
      <c r="Q325" s="178">
        <v>0</v>
      </c>
      <c r="R325" s="178">
        <v>0</v>
      </c>
      <c r="S325" s="178">
        <v>0</v>
      </c>
      <c r="T325" s="178">
        <v>0</v>
      </c>
      <c r="U325" s="178">
        <v>0</v>
      </c>
      <c r="V325" s="178">
        <v>0</v>
      </c>
      <c r="W325" s="178">
        <v>0</v>
      </c>
      <c r="X325" s="178">
        <v>0</v>
      </c>
      <c r="Y325" s="178">
        <v>0</v>
      </c>
      <c r="Z325" s="178">
        <v>0</v>
      </c>
      <c r="AA325" s="178">
        <v>0</v>
      </c>
      <c r="AB325" s="178">
        <v>0</v>
      </c>
      <c r="AC325" s="178">
        <v>0</v>
      </c>
      <c r="AD325" s="178">
        <v>0</v>
      </c>
      <c r="AE325" s="178">
        <v>0</v>
      </c>
      <c r="AF325" s="178">
        <v>0</v>
      </c>
      <c r="AG325" s="178">
        <v>0</v>
      </c>
      <c r="AH325" s="178">
        <v>0</v>
      </c>
      <c r="AI325" s="177">
        <v>0</v>
      </c>
      <c r="AJ325" s="178">
        <v>0</v>
      </c>
      <c r="AK325" s="178">
        <v>0</v>
      </c>
      <c r="AL325" s="178">
        <v>0</v>
      </c>
      <c r="AM325" s="178">
        <v>0</v>
      </c>
      <c r="AN325" s="178">
        <v>0</v>
      </c>
      <c r="AO325" s="178">
        <v>0</v>
      </c>
      <c r="AP325" s="178">
        <v>0</v>
      </c>
      <c r="AQ325" s="178">
        <v>0</v>
      </c>
      <c r="AR325" s="178">
        <v>0</v>
      </c>
      <c r="AS325" s="178">
        <v>0</v>
      </c>
      <c r="AT325" s="178">
        <v>0</v>
      </c>
      <c r="AU325" s="177">
        <v>0</v>
      </c>
      <c r="AV325" s="177">
        <f t="shared" si="11"/>
        <v>4578.05</v>
      </c>
      <c r="AW325" s="149"/>
      <c r="AX325" s="190"/>
      <c r="AY325" s="190"/>
      <c r="AZ325" s="190"/>
      <c r="BA325" s="190"/>
      <c r="BB325" s="190"/>
      <c r="BC325" s="190"/>
      <c r="BD325" s="190"/>
      <c r="BE325" s="190"/>
      <c r="BF325" s="190"/>
      <c r="BG325" s="190"/>
      <c r="BH325" s="190"/>
      <c r="BI325" s="190"/>
      <c r="BJ325" s="190"/>
      <c r="BK325" s="190"/>
      <c r="BL325" s="190"/>
      <c r="BM325" s="190"/>
      <c r="BN325" s="190"/>
      <c r="BO325" s="190"/>
      <c r="BP325" s="190"/>
      <c r="BQ325" s="190"/>
      <c r="BR325" s="190"/>
      <c r="BS325" s="190"/>
      <c r="BT325" s="190"/>
      <c r="BU325" s="190"/>
      <c r="BV325" s="190"/>
      <c r="BW325" s="190"/>
      <c r="BX325" s="190"/>
      <c r="BY325" s="190"/>
      <c r="BZ325" s="190"/>
      <c r="CA325" s="190"/>
      <c r="CB325" s="190"/>
      <c r="CC325" s="190"/>
      <c r="CD325" s="190"/>
      <c r="CE325" s="190"/>
      <c r="CF325" s="190"/>
      <c r="CG325" s="190"/>
      <c r="CH325" s="190"/>
      <c r="CI325" s="190"/>
      <c r="CJ325" s="190"/>
      <c r="CK325" s="190"/>
      <c r="CL325" s="190"/>
      <c r="CM325" s="190"/>
      <c r="CN325" s="190"/>
      <c r="CO325" s="190"/>
      <c r="CP325" s="190"/>
      <c r="CQ325" s="190"/>
      <c r="CR325" s="190"/>
      <c r="CS325" s="190"/>
      <c r="CT325" s="190"/>
      <c r="CU325" s="190"/>
      <c r="CV325" s="190"/>
      <c r="CW325" s="190"/>
      <c r="CX325" s="190"/>
      <c r="CY325" s="190"/>
      <c r="CZ325" s="190"/>
      <c r="DA325" s="190"/>
      <c r="DB325" s="190"/>
      <c r="DC325" s="190"/>
      <c r="DD325" s="190"/>
      <c r="DE325" s="190"/>
      <c r="DF325" s="190"/>
      <c r="DG325" s="190"/>
      <c r="DH325" s="190"/>
      <c r="DI325" s="190"/>
      <c r="DJ325" s="190"/>
      <c r="DK325" s="190"/>
      <c r="DL325" s="190"/>
      <c r="DM325" s="190"/>
    </row>
    <row r="326" spans="1:117" s="151" customFormat="1" ht="12.75" hidden="1" outlineLevel="1">
      <c r="A326" s="149" t="s">
        <v>35</v>
      </c>
      <c r="B326" s="150"/>
      <c r="C326" s="150" t="s">
        <v>36</v>
      </c>
      <c r="D326" s="150" t="s">
        <v>37</v>
      </c>
      <c r="E326" s="177">
        <v>-349.7</v>
      </c>
      <c r="F326" s="177">
        <v>0</v>
      </c>
      <c r="G326" s="177"/>
      <c r="H326" s="178">
        <v>0</v>
      </c>
      <c r="I326" s="178">
        <v>0</v>
      </c>
      <c r="J326" s="178">
        <v>0</v>
      </c>
      <c r="K326" s="178">
        <v>0</v>
      </c>
      <c r="L326" s="178">
        <v>0</v>
      </c>
      <c r="M326" s="178">
        <v>0</v>
      </c>
      <c r="N326" s="178">
        <v>0</v>
      </c>
      <c r="O326" s="178">
        <v>0</v>
      </c>
      <c r="P326" s="178">
        <v>0</v>
      </c>
      <c r="Q326" s="178">
        <v>0</v>
      </c>
      <c r="R326" s="178">
        <v>0</v>
      </c>
      <c r="S326" s="178">
        <v>0</v>
      </c>
      <c r="T326" s="178">
        <v>0</v>
      </c>
      <c r="U326" s="178">
        <v>0</v>
      </c>
      <c r="V326" s="178">
        <v>0</v>
      </c>
      <c r="W326" s="178">
        <v>0</v>
      </c>
      <c r="X326" s="178">
        <v>0</v>
      </c>
      <c r="Y326" s="178">
        <v>0</v>
      </c>
      <c r="Z326" s="178">
        <v>0</v>
      </c>
      <c r="AA326" s="178">
        <v>0</v>
      </c>
      <c r="AB326" s="178">
        <v>0</v>
      </c>
      <c r="AC326" s="178">
        <v>0</v>
      </c>
      <c r="AD326" s="178">
        <v>0</v>
      </c>
      <c r="AE326" s="178">
        <v>0</v>
      </c>
      <c r="AF326" s="178">
        <v>0</v>
      </c>
      <c r="AG326" s="178">
        <v>19.49</v>
      </c>
      <c r="AH326" s="178">
        <v>0</v>
      </c>
      <c r="AI326" s="177">
        <v>19.49</v>
      </c>
      <c r="AJ326" s="178">
        <v>0</v>
      </c>
      <c r="AK326" s="178">
        <v>0</v>
      </c>
      <c r="AL326" s="178">
        <v>0</v>
      </c>
      <c r="AM326" s="178">
        <v>0</v>
      </c>
      <c r="AN326" s="178">
        <v>0</v>
      </c>
      <c r="AO326" s="178">
        <v>0</v>
      </c>
      <c r="AP326" s="178">
        <v>0</v>
      </c>
      <c r="AQ326" s="178">
        <v>0</v>
      </c>
      <c r="AR326" s="178">
        <v>0</v>
      </c>
      <c r="AS326" s="178">
        <v>0</v>
      </c>
      <c r="AT326" s="178">
        <v>0</v>
      </c>
      <c r="AU326" s="177">
        <v>0</v>
      </c>
      <c r="AV326" s="177">
        <f t="shared" si="11"/>
        <v>-330.21</v>
      </c>
      <c r="AW326" s="149"/>
      <c r="AX326" s="190"/>
      <c r="AY326" s="190"/>
      <c r="AZ326" s="190"/>
      <c r="BA326" s="190"/>
      <c r="BB326" s="190"/>
      <c r="BC326" s="190"/>
      <c r="BD326" s="190"/>
      <c r="BE326" s="190"/>
      <c r="BF326" s="190"/>
      <c r="BG326" s="190"/>
      <c r="BH326" s="190"/>
      <c r="BI326" s="190"/>
      <c r="BJ326" s="190"/>
      <c r="BK326" s="190"/>
      <c r="BL326" s="190"/>
      <c r="BM326" s="190"/>
      <c r="BN326" s="190"/>
      <c r="BO326" s="190"/>
      <c r="BP326" s="190"/>
      <c r="BQ326" s="190"/>
      <c r="BR326" s="190"/>
      <c r="BS326" s="190"/>
      <c r="BT326" s="190"/>
      <c r="BU326" s="190"/>
      <c r="BV326" s="190"/>
      <c r="BW326" s="190"/>
      <c r="BX326" s="190"/>
      <c r="BY326" s="190"/>
      <c r="BZ326" s="190"/>
      <c r="CA326" s="190"/>
      <c r="CB326" s="190"/>
      <c r="CC326" s="190"/>
      <c r="CD326" s="190"/>
      <c r="CE326" s="190"/>
      <c r="CF326" s="190"/>
      <c r="CG326" s="190"/>
      <c r="CH326" s="190"/>
      <c r="CI326" s="190"/>
      <c r="CJ326" s="190"/>
      <c r="CK326" s="190"/>
      <c r="CL326" s="190"/>
      <c r="CM326" s="190"/>
      <c r="CN326" s="190"/>
      <c r="CO326" s="190"/>
      <c r="CP326" s="190"/>
      <c r="CQ326" s="190"/>
      <c r="CR326" s="190"/>
      <c r="CS326" s="190"/>
      <c r="CT326" s="190"/>
      <c r="CU326" s="190"/>
      <c r="CV326" s="190"/>
      <c r="CW326" s="190"/>
      <c r="CX326" s="190"/>
      <c r="CY326" s="190"/>
      <c r="CZ326" s="190"/>
      <c r="DA326" s="190"/>
      <c r="DB326" s="190"/>
      <c r="DC326" s="190"/>
      <c r="DD326" s="190"/>
      <c r="DE326" s="190"/>
      <c r="DF326" s="190"/>
      <c r="DG326" s="190"/>
      <c r="DH326" s="190"/>
      <c r="DI326" s="190"/>
      <c r="DJ326" s="190"/>
      <c r="DK326" s="190"/>
      <c r="DL326" s="190"/>
      <c r="DM326" s="190"/>
    </row>
    <row r="327" spans="1:117" s="151" customFormat="1" ht="12.75" hidden="1" outlineLevel="1">
      <c r="A327" s="149" t="s">
        <v>38</v>
      </c>
      <c r="B327" s="150"/>
      <c r="C327" s="150" t="s">
        <v>39</v>
      </c>
      <c r="D327" s="150" t="s">
        <v>40</v>
      </c>
      <c r="E327" s="177">
        <v>17994.32</v>
      </c>
      <c r="F327" s="177">
        <v>0</v>
      </c>
      <c r="G327" s="177"/>
      <c r="H327" s="178">
        <v>0</v>
      </c>
      <c r="I327" s="178">
        <v>0</v>
      </c>
      <c r="J327" s="178">
        <v>0</v>
      </c>
      <c r="K327" s="178">
        <v>0</v>
      </c>
      <c r="L327" s="178">
        <v>280</v>
      </c>
      <c r="M327" s="178">
        <v>17696.76</v>
      </c>
      <c r="N327" s="178">
        <v>479.98</v>
      </c>
      <c r="O327" s="178">
        <v>0</v>
      </c>
      <c r="P327" s="178">
        <v>0</v>
      </c>
      <c r="Q327" s="178">
        <v>0</v>
      </c>
      <c r="R327" s="178">
        <v>0</v>
      </c>
      <c r="S327" s="178">
        <v>0</v>
      </c>
      <c r="T327" s="178">
        <v>8739.51</v>
      </c>
      <c r="U327" s="178">
        <v>0</v>
      </c>
      <c r="V327" s="178">
        <v>100</v>
      </c>
      <c r="W327" s="178">
        <v>0</v>
      </c>
      <c r="X327" s="178">
        <v>0</v>
      </c>
      <c r="Y327" s="178">
        <v>0</v>
      </c>
      <c r="Z327" s="178">
        <v>0</v>
      </c>
      <c r="AA327" s="178">
        <v>0</v>
      </c>
      <c r="AB327" s="178">
        <v>0</v>
      </c>
      <c r="AC327" s="178">
        <v>0</v>
      </c>
      <c r="AD327" s="178">
        <v>0</v>
      </c>
      <c r="AE327" s="178">
        <v>0</v>
      </c>
      <c r="AF327" s="178">
        <v>0</v>
      </c>
      <c r="AG327" s="178">
        <v>509.95</v>
      </c>
      <c r="AH327" s="178">
        <v>0</v>
      </c>
      <c r="AI327" s="177">
        <v>27806.2</v>
      </c>
      <c r="AJ327" s="178">
        <v>0</v>
      </c>
      <c r="AK327" s="178">
        <v>0</v>
      </c>
      <c r="AL327" s="178">
        <v>0</v>
      </c>
      <c r="AM327" s="178">
        <v>0</v>
      </c>
      <c r="AN327" s="178">
        <v>0</v>
      </c>
      <c r="AO327" s="178">
        <v>0</v>
      </c>
      <c r="AP327" s="178">
        <v>0</v>
      </c>
      <c r="AQ327" s="178">
        <v>0</v>
      </c>
      <c r="AR327" s="178">
        <v>0</v>
      </c>
      <c r="AS327" s="178">
        <v>0</v>
      </c>
      <c r="AT327" s="178">
        <v>0</v>
      </c>
      <c r="AU327" s="177">
        <v>0</v>
      </c>
      <c r="AV327" s="177">
        <f t="shared" si="11"/>
        <v>45800.520000000004</v>
      </c>
      <c r="AW327" s="149"/>
      <c r="AX327" s="190"/>
      <c r="AY327" s="190"/>
      <c r="AZ327" s="190"/>
      <c r="BA327" s="190"/>
      <c r="BB327" s="190"/>
      <c r="BC327" s="190"/>
      <c r="BD327" s="190"/>
      <c r="BE327" s="190"/>
      <c r="BF327" s="190"/>
      <c r="BG327" s="190"/>
      <c r="BH327" s="190"/>
      <c r="BI327" s="190"/>
      <c r="BJ327" s="190"/>
      <c r="BK327" s="190"/>
      <c r="BL327" s="190"/>
      <c r="BM327" s="190"/>
      <c r="BN327" s="190"/>
      <c r="BO327" s="190"/>
      <c r="BP327" s="190"/>
      <c r="BQ327" s="190"/>
      <c r="BR327" s="190"/>
      <c r="BS327" s="190"/>
      <c r="BT327" s="190"/>
      <c r="BU327" s="190"/>
      <c r="BV327" s="190"/>
      <c r="BW327" s="190"/>
      <c r="BX327" s="190"/>
      <c r="BY327" s="190"/>
      <c r="BZ327" s="190"/>
      <c r="CA327" s="190"/>
      <c r="CB327" s="190"/>
      <c r="CC327" s="190"/>
      <c r="CD327" s="190"/>
      <c r="CE327" s="190"/>
      <c r="CF327" s="190"/>
      <c r="CG327" s="190"/>
      <c r="CH327" s="190"/>
      <c r="CI327" s="190"/>
      <c r="CJ327" s="190"/>
      <c r="CK327" s="190"/>
      <c r="CL327" s="190"/>
      <c r="CM327" s="190"/>
      <c r="CN327" s="190"/>
      <c r="CO327" s="190"/>
      <c r="CP327" s="190"/>
      <c r="CQ327" s="190"/>
      <c r="CR327" s="190"/>
      <c r="CS327" s="190"/>
      <c r="CT327" s="190"/>
      <c r="CU327" s="190"/>
      <c r="CV327" s="190"/>
      <c r="CW327" s="190"/>
      <c r="CX327" s="190"/>
      <c r="CY327" s="190"/>
      <c r="CZ327" s="190"/>
      <c r="DA327" s="190"/>
      <c r="DB327" s="190"/>
      <c r="DC327" s="190"/>
      <c r="DD327" s="190"/>
      <c r="DE327" s="190"/>
      <c r="DF327" s="190"/>
      <c r="DG327" s="190"/>
      <c r="DH327" s="190"/>
      <c r="DI327" s="190"/>
      <c r="DJ327" s="190"/>
      <c r="DK327" s="190"/>
      <c r="DL327" s="190"/>
      <c r="DM327" s="190"/>
    </row>
    <row r="328" spans="1:117" s="151" customFormat="1" ht="12.75" hidden="1" outlineLevel="1">
      <c r="A328" s="149" t="s">
        <v>41</v>
      </c>
      <c r="B328" s="150"/>
      <c r="C328" s="150" t="s">
        <v>42</v>
      </c>
      <c r="D328" s="150" t="s">
        <v>43</v>
      </c>
      <c r="E328" s="177">
        <v>820609.1</v>
      </c>
      <c r="F328" s="177">
        <v>44389.45</v>
      </c>
      <c r="G328" s="177"/>
      <c r="H328" s="178">
        <v>0</v>
      </c>
      <c r="I328" s="178">
        <v>0</v>
      </c>
      <c r="J328" s="178">
        <v>132.46</v>
      </c>
      <c r="K328" s="178">
        <v>0</v>
      </c>
      <c r="L328" s="178">
        <v>358.52</v>
      </c>
      <c r="M328" s="178">
        <v>4329.58</v>
      </c>
      <c r="N328" s="178">
        <v>1802</v>
      </c>
      <c r="O328" s="178">
        <v>0</v>
      </c>
      <c r="P328" s="178">
        <v>11399.98</v>
      </c>
      <c r="Q328" s="178">
        <v>0</v>
      </c>
      <c r="R328" s="178">
        <v>75</v>
      </c>
      <c r="S328" s="178">
        <v>0</v>
      </c>
      <c r="T328" s="178">
        <v>0</v>
      </c>
      <c r="U328" s="178">
        <v>0</v>
      </c>
      <c r="V328" s="178">
        <v>38</v>
      </c>
      <c r="W328" s="178">
        <v>0</v>
      </c>
      <c r="X328" s="178">
        <v>0</v>
      </c>
      <c r="Y328" s="178">
        <v>0</v>
      </c>
      <c r="Z328" s="178">
        <v>0</v>
      </c>
      <c r="AA328" s="178">
        <v>277.12</v>
      </c>
      <c r="AB328" s="178">
        <v>0</v>
      </c>
      <c r="AC328" s="178">
        <v>0</v>
      </c>
      <c r="AD328" s="178">
        <v>0</v>
      </c>
      <c r="AE328" s="178">
        <v>2466.48</v>
      </c>
      <c r="AF328" s="178">
        <v>58</v>
      </c>
      <c r="AG328" s="178">
        <v>2951.67</v>
      </c>
      <c r="AH328" s="178">
        <v>0</v>
      </c>
      <c r="AI328" s="177">
        <v>23888.81</v>
      </c>
      <c r="AJ328" s="178">
        <v>0</v>
      </c>
      <c r="AK328" s="178">
        <v>0</v>
      </c>
      <c r="AL328" s="178">
        <v>0</v>
      </c>
      <c r="AM328" s="178">
        <v>0</v>
      </c>
      <c r="AN328" s="178">
        <v>0</v>
      </c>
      <c r="AO328" s="178">
        <v>0</v>
      </c>
      <c r="AP328" s="178">
        <v>315</v>
      </c>
      <c r="AQ328" s="178">
        <v>0</v>
      </c>
      <c r="AR328" s="178">
        <v>0</v>
      </c>
      <c r="AS328" s="178">
        <v>0</v>
      </c>
      <c r="AT328" s="178">
        <v>0</v>
      </c>
      <c r="AU328" s="177">
        <v>315</v>
      </c>
      <c r="AV328" s="177">
        <f t="shared" si="11"/>
        <v>889202.36</v>
      </c>
      <c r="AW328" s="149"/>
      <c r="AX328" s="190"/>
      <c r="AY328" s="190"/>
      <c r="AZ328" s="190"/>
      <c r="BA328" s="190"/>
      <c r="BB328" s="190"/>
      <c r="BC328" s="190"/>
      <c r="BD328" s="190"/>
      <c r="BE328" s="190"/>
      <c r="BF328" s="190"/>
      <c r="BG328" s="190"/>
      <c r="BH328" s="190"/>
      <c r="BI328" s="190"/>
      <c r="BJ328" s="190"/>
      <c r="BK328" s="190"/>
      <c r="BL328" s="190"/>
      <c r="BM328" s="190"/>
      <c r="BN328" s="190"/>
      <c r="BO328" s="190"/>
      <c r="BP328" s="190"/>
      <c r="BQ328" s="190"/>
      <c r="BR328" s="190"/>
      <c r="BS328" s="190"/>
      <c r="BT328" s="190"/>
      <c r="BU328" s="190"/>
      <c r="BV328" s="190"/>
      <c r="BW328" s="190"/>
      <c r="BX328" s="190"/>
      <c r="BY328" s="190"/>
      <c r="BZ328" s="190"/>
      <c r="CA328" s="190"/>
      <c r="CB328" s="190"/>
      <c r="CC328" s="190"/>
      <c r="CD328" s="190"/>
      <c r="CE328" s="190"/>
      <c r="CF328" s="190"/>
      <c r="CG328" s="190"/>
      <c r="CH328" s="190"/>
      <c r="CI328" s="190"/>
      <c r="CJ328" s="190"/>
      <c r="CK328" s="190"/>
      <c r="CL328" s="190"/>
      <c r="CM328" s="190"/>
      <c r="CN328" s="190"/>
      <c r="CO328" s="190"/>
      <c r="CP328" s="190"/>
      <c r="CQ328" s="190"/>
      <c r="CR328" s="190"/>
      <c r="CS328" s="190"/>
      <c r="CT328" s="190"/>
      <c r="CU328" s="190"/>
      <c r="CV328" s="190"/>
      <c r="CW328" s="190"/>
      <c r="CX328" s="190"/>
      <c r="CY328" s="190"/>
      <c r="CZ328" s="190"/>
      <c r="DA328" s="190"/>
      <c r="DB328" s="190"/>
      <c r="DC328" s="190"/>
      <c r="DD328" s="190"/>
      <c r="DE328" s="190"/>
      <c r="DF328" s="190"/>
      <c r="DG328" s="190"/>
      <c r="DH328" s="190"/>
      <c r="DI328" s="190"/>
      <c r="DJ328" s="190"/>
      <c r="DK328" s="190"/>
      <c r="DL328" s="190"/>
      <c r="DM328" s="190"/>
    </row>
    <row r="329" spans="1:117" s="151" customFormat="1" ht="12.75" hidden="1" outlineLevel="1">
      <c r="A329" s="149" t="s">
        <v>44</v>
      </c>
      <c r="B329" s="150"/>
      <c r="C329" s="150" t="s">
        <v>45</v>
      </c>
      <c r="D329" s="150" t="s">
        <v>46</v>
      </c>
      <c r="E329" s="177">
        <v>411001.38</v>
      </c>
      <c r="F329" s="177">
        <v>59680.26</v>
      </c>
      <c r="G329" s="177"/>
      <c r="H329" s="178">
        <v>1.6</v>
      </c>
      <c r="I329" s="178">
        <v>0</v>
      </c>
      <c r="J329" s="178">
        <v>0</v>
      </c>
      <c r="K329" s="178">
        <v>0</v>
      </c>
      <c r="L329" s="178">
        <v>0</v>
      </c>
      <c r="M329" s="178">
        <v>0</v>
      </c>
      <c r="N329" s="178">
        <v>0</v>
      </c>
      <c r="O329" s="178">
        <v>0</v>
      </c>
      <c r="P329" s="178">
        <v>0</v>
      </c>
      <c r="Q329" s="178">
        <v>0</v>
      </c>
      <c r="R329" s="178">
        <v>0</v>
      </c>
      <c r="S329" s="178">
        <v>0</v>
      </c>
      <c r="T329" s="178">
        <v>0</v>
      </c>
      <c r="U329" s="178">
        <v>0</v>
      </c>
      <c r="V329" s="178">
        <v>0</v>
      </c>
      <c r="W329" s="178">
        <v>0</v>
      </c>
      <c r="X329" s="178">
        <v>0</v>
      </c>
      <c r="Y329" s="178">
        <v>0</v>
      </c>
      <c r="Z329" s="178">
        <v>0</v>
      </c>
      <c r="AA329" s="178">
        <v>0</v>
      </c>
      <c r="AB329" s="178">
        <v>0</v>
      </c>
      <c r="AC329" s="178">
        <v>0</v>
      </c>
      <c r="AD329" s="178">
        <v>0</v>
      </c>
      <c r="AE329" s="178">
        <v>0</v>
      </c>
      <c r="AF329" s="178">
        <v>0</v>
      </c>
      <c r="AG329" s="178">
        <v>7249.56</v>
      </c>
      <c r="AH329" s="178">
        <v>0</v>
      </c>
      <c r="AI329" s="177">
        <v>7251.16</v>
      </c>
      <c r="AJ329" s="178">
        <v>0</v>
      </c>
      <c r="AK329" s="178">
        <v>0</v>
      </c>
      <c r="AL329" s="178">
        <v>0</v>
      </c>
      <c r="AM329" s="178">
        <v>0</v>
      </c>
      <c r="AN329" s="178">
        <v>0</v>
      </c>
      <c r="AO329" s="178">
        <v>0</v>
      </c>
      <c r="AP329" s="178">
        <v>0</v>
      </c>
      <c r="AQ329" s="178">
        <v>0</v>
      </c>
      <c r="AR329" s="178">
        <v>0</v>
      </c>
      <c r="AS329" s="178">
        <v>0</v>
      </c>
      <c r="AT329" s="178">
        <v>0</v>
      </c>
      <c r="AU329" s="177">
        <v>0</v>
      </c>
      <c r="AV329" s="177">
        <f t="shared" si="11"/>
        <v>477932.8</v>
      </c>
      <c r="AW329" s="149"/>
      <c r="AX329" s="190"/>
      <c r="AY329" s="190"/>
      <c r="AZ329" s="190"/>
      <c r="BA329" s="190"/>
      <c r="BB329" s="190"/>
      <c r="BC329" s="190"/>
      <c r="BD329" s="190"/>
      <c r="BE329" s="190"/>
      <c r="BF329" s="190"/>
      <c r="BG329" s="190"/>
      <c r="BH329" s="190"/>
      <c r="BI329" s="190"/>
      <c r="BJ329" s="190"/>
      <c r="BK329" s="190"/>
      <c r="BL329" s="190"/>
      <c r="BM329" s="190"/>
      <c r="BN329" s="190"/>
      <c r="BO329" s="190"/>
      <c r="BP329" s="190"/>
      <c r="BQ329" s="190"/>
      <c r="BR329" s="190"/>
      <c r="BS329" s="190"/>
      <c r="BT329" s="190"/>
      <c r="BU329" s="190"/>
      <c r="BV329" s="190"/>
      <c r="BW329" s="190"/>
      <c r="BX329" s="190"/>
      <c r="BY329" s="190"/>
      <c r="BZ329" s="190"/>
      <c r="CA329" s="190"/>
      <c r="CB329" s="190"/>
      <c r="CC329" s="190"/>
      <c r="CD329" s="190"/>
      <c r="CE329" s="190"/>
      <c r="CF329" s="190"/>
      <c r="CG329" s="190"/>
      <c r="CH329" s="190"/>
      <c r="CI329" s="190"/>
      <c r="CJ329" s="190"/>
      <c r="CK329" s="190"/>
      <c r="CL329" s="190"/>
      <c r="CM329" s="190"/>
      <c r="CN329" s="190"/>
      <c r="CO329" s="190"/>
      <c r="CP329" s="190"/>
      <c r="CQ329" s="190"/>
      <c r="CR329" s="190"/>
      <c r="CS329" s="190"/>
      <c r="CT329" s="190"/>
      <c r="CU329" s="190"/>
      <c r="CV329" s="190"/>
      <c r="CW329" s="190"/>
      <c r="CX329" s="190"/>
      <c r="CY329" s="190"/>
      <c r="CZ329" s="190"/>
      <c r="DA329" s="190"/>
      <c r="DB329" s="190"/>
      <c r="DC329" s="190"/>
      <c r="DD329" s="190"/>
      <c r="DE329" s="190"/>
      <c r="DF329" s="190"/>
      <c r="DG329" s="190"/>
      <c r="DH329" s="190"/>
      <c r="DI329" s="190"/>
      <c r="DJ329" s="190"/>
      <c r="DK329" s="190"/>
      <c r="DL329" s="190"/>
      <c r="DM329" s="190"/>
    </row>
    <row r="330" spans="1:117" s="151" customFormat="1" ht="12.75" hidden="1" outlineLevel="1">
      <c r="A330" s="149" t="s">
        <v>47</v>
      </c>
      <c r="B330" s="150"/>
      <c r="C330" s="150" t="s">
        <v>48</v>
      </c>
      <c r="D330" s="150" t="s">
        <v>49</v>
      </c>
      <c r="E330" s="177">
        <v>87455.9</v>
      </c>
      <c r="F330" s="177">
        <v>168</v>
      </c>
      <c r="G330" s="177"/>
      <c r="H330" s="178">
        <v>0</v>
      </c>
      <c r="I330" s="178">
        <v>0</v>
      </c>
      <c r="J330" s="178">
        <v>0</v>
      </c>
      <c r="K330" s="178">
        <v>0</v>
      </c>
      <c r="L330" s="178">
        <v>0</v>
      </c>
      <c r="M330" s="178">
        <v>0</v>
      </c>
      <c r="N330" s="178">
        <v>0</v>
      </c>
      <c r="O330" s="178">
        <v>0</v>
      </c>
      <c r="P330" s="178">
        <v>0</v>
      </c>
      <c r="Q330" s="178">
        <v>0</v>
      </c>
      <c r="R330" s="178">
        <v>0</v>
      </c>
      <c r="S330" s="178">
        <v>0</v>
      </c>
      <c r="T330" s="178">
        <v>0</v>
      </c>
      <c r="U330" s="178">
        <v>0</v>
      </c>
      <c r="V330" s="178">
        <v>0</v>
      </c>
      <c r="W330" s="178">
        <v>0</v>
      </c>
      <c r="X330" s="178">
        <v>0</v>
      </c>
      <c r="Y330" s="178">
        <v>0</v>
      </c>
      <c r="Z330" s="178">
        <v>0</v>
      </c>
      <c r="AA330" s="178">
        <v>0</v>
      </c>
      <c r="AB330" s="178">
        <v>0</v>
      </c>
      <c r="AC330" s="178">
        <v>0</v>
      </c>
      <c r="AD330" s="178">
        <v>0</v>
      </c>
      <c r="AE330" s="178">
        <v>0</v>
      </c>
      <c r="AF330" s="178">
        <v>0</v>
      </c>
      <c r="AG330" s="178">
        <v>0</v>
      </c>
      <c r="AH330" s="178">
        <v>0</v>
      </c>
      <c r="AI330" s="177">
        <v>0</v>
      </c>
      <c r="AJ330" s="178">
        <v>0</v>
      </c>
      <c r="AK330" s="178">
        <v>0</v>
      </c>
      <c r="AL330" s="178">
        <v>0</v>
      </c>
      <c r="AM330" s="178">
        <v>0</v>
      </c>
      <c r="AN330" s="178">
        <v>0</v>
      </c>
      <c r="AO330" s="178">
        <v>0</v>
      </c>
      <c r="AP330" s="178">
        <v>0</v>
      </c>
      <c r="AQ330" s="178">
        <v>0</v>
      </c>
      <c r="AR330" s="178">
        <v>0</v>
      </c>
      <c r="AS330" s="178">
        <v>0</v>
      </c>
      <c r="AT330" s="178">
        <v>0</v>
      </c>
      <c r="AU330" s="177">
        <v>0</v>
      </c>
      <c r="AV330" s="177">
        <f t="shared" si="11"/>
        <v>87623.9</v>
      </c>
      <c r="AW330" s="149"/>
      <c r="AX330" s="190"/>
      <c r="AY330" s="190"/>
      <c r="AZ330" s="190"/>
      <c r="BA330" s="190"/>
      <c r="BB330" s="190"/>
      <c r="BC330" s="190"/>
      <c r="BD330" s="190"/>
      <c r="BE330" s="190"/>
      <c r="BF330" s="190"/>
      <c r="BG330" s="190"/>
      <c r="BH330" s="190"/>
      <c r="BI330" s="190"/>
      <c r="BJ330" s="190"/>
      <c r="BK330" s="190"/>
      <c r="BL330" s="190"/>
      <c r="BM330" s="190"/>
      <c r="BN330" s="190"/>
      <c r="BO330" s="190"/>
      <c r="BP330" s="190"/>
      <c r="BQ330" s="190"/>
      <c r="BR330" s="190"/>
      <c r="BS330" s="190"/>
      <c r="BT330" s="190"/>
      <c r="BU330" s="190"/>
      <c r="BV330" s="190"/>
      <c r="BW330" s="190"/>
      <c r="BX330" s="190"/>
      <c r="BY330" s="190"/>
      <c r="BZ330" s="190"/>
      <c r="CA330" s="190"/>
      <c r="CB330" s="190"/>
      <c r="CC330" s="190"/>
      <c r="CD330" s="190"/>
      <c r="CE330" s="190"/>
      <c r="CF330" s="190"/>
      <c r="CG330" s="190"/>
      <c r="CH330" s="190"/>
      <c r="CI330" s="190"/>
      <c r="CJ330" s="190"/>
      <c r="CK330" s="190"/>
      <c r="CL330" s="190"/>
      <c r="CM330" s="190"/>
      <c r="CN330" s="190"/>
      <c r="CO330" s="190"/>
      <c r="CP330" s="190"/>
      <c r="CQ330" s="190"/>
      <c r="CR330" s="190"/>
      <c r="CS330" s="190"/>
      <c r="CT330" s="190"/>
      <c r="CU330" s="190"/>
      <c r="CV330" s="190"/>
      <c r="CW330" s="190"/>
      <c r="CX330" s="190"/>
      <c r="CY330" s="190"/>
      <c r="CZ330" s="190"/>
      <c r="DA330" s="190"/>
      <c r="DB330" s="190"/>
      <c r="DC330" s="190"/>
      <c r="DD330" s="190"/>
      <c r="DE330" s="190"/>
      <c r="DF330" s="190"/>
      <c r="DG330" s="190"/>
      <c r="DH330" s="190"/>
      <c r="DI330" s="190"/>
      <c r="DJ330" s="190"/>
      <c r="DK330" s="190"/>
      <c r="DL330" s="190"/>
      <c r="DM330" s="190"/>
    </row>
    <row r="331" spans="1:117" s="151" customFormat="1" ht="12.75" hidden="1" outlineLevel="1">
      <c r="A331" s="149" t="s">
        <v>50</v>
      </c>
      <c r="B331" s="150"/>
      <c r="C331" s="150" t="s">
        <v>51</v>
      </c>
      <c r="D331" s="150" t="s">
        <v>52</v>
      </c>
      <c r="E331" s="177">
        <v>58484.54</v>
      </c>
      <c r="F331" s="177">
        <v>0</v>
      </c>
      <c r="G331" s="177"/>
      <c r="H331" s="178">
        <v>0</v>
      </c>
      <c r="I331" s="178">
        <v>0</v>
      </c>
      <c r="J331" s="178">
        <v>0</v>
      </c>
      <c r="K331" s="178">
        <v>0</v>
      </c>
      <c r="L331" s="178">
        <v>0</v>
      </c>
      <c r="M331" s="178">
        <v>0</v>
      </c>
      <c r="N331" s="178">
        <v>0</v>
      </c>
      <c r="O331" s="178">
        <v>0</v>
      </c>
      <c r="P331" s="178">
        <v>0</v>
      </c>
      <c r="Q331" s="178">
        <v>0</v>
      </c>
      <c r="R331" s="178">
        <v>0</v>
      </c>
      <c r="S331" s="178">
        <v>0</v>
      </c>
      <c r="T331" s="178">
        <v>0</v>
      </c>
      <c r="U331" s="178">
        <v>0</v>
      </c>
      <c r="V331" s="178">
        <v>0</v>
      </c>
      <c r="W331" s="178">
        <v>0</v>
      </c>
      <c r="X331" s="178">
        <v>0</v>
      </c>
      <c r="Y331" s="178">
        <v>0</v>
      </c>
      <c r="Z331" s="178">
        <v>0</v>
      </c>
      <c r="AA331" s="178">
        <v>0</v>
      </c>
      <c r="AB331" s="178">
        <v>0</v>
      </c>
      <c r="AC331" s="178">
        <v>0</v>
      </c>
      <c r="AD331" s="178">
        <v>0</v>
      </c>
      <c r="AE331" s="178">
        <v>0</v>
      </c>
      <c r="AF331" s="178">
        <v>0</v>
      </c>
      <c r="AG331" s="178">
        <v>0</v>
      </c>
      <c r="AH331" s="178">
        <v>0</v>
      </c>
      <c r="AI331" s="177">
        <v>0</v>
      </c>
      <c r="AJ331" s="178">
        <v>0</v>
      </c>
      <c r="AK331" s="178">
        <v>0</v>
      </c>
      <c r="AL331" s="178">
        <v>0</v>
      </c>
      <c r="AM331" s="178">
        <v>0</v>
      </c>
      <c r="AN331" s="178">
        <v>0</v>
      </c>
      <c r="AO331" s="178">
        <v>0</v>
      </c>
      <c r="AP331" s="178">
        <v>0</v>
      </c>
      <c r="AQ331" s="178">
        <v>0</v>
      </c>
      <c r="AR331" s="178">
        <v>0</v>
      </c>
      <c r="AS331" s="178">
        <v>0</v>
      </c>
      <c r="AT331" s="178">
        <v>0</v>
      </c>
      <c r="AU331" s="177">
        <v>0</v>
      </c>
      <c r="AV331" s="177">
        <f t="shared" si="11"/>
        <v>58484.54</v>
      </c>
      <c r="AW331" s="149"/>
      <c r="AX331" s="190"/>
      <c r="AY331" s="190"/>
      <c r="AZ331" s="190"/>
      <c r="BA331" s="190"/>
      <c r="BB331" s="190"/>
      <c r="BC331" s="190"/>
      <c r="BD331" s="190"/>
      <c r="BE331" s="190"/>
      <c r="BF331" s="190"/>
      <c r="BG331" s="190"/>
      <c r="BH331" s="190"/>
      <c r="BI331" s="190"/>
      <c r="BJ331" s="190"/>
      <c r="BK331" s="190"/>
      <c r="BL331" s="190"/>
      <c r="BM331" s="190"/>
      <c r="BN331" s="190"/>
      <c r="BO331" s="190"/>
      <c r="BP331" s="190"/>
      <c r="BQ331" s="190"/>
      <c r="BR331" s="190"/>
      <c r="BS331" s="190"/>
      <c r="BT331" s="190"/>
      <c r="BU331" s="190"/>
      <c r="BV331" s="190"/>
      <c r="BW331" s="190"/>
      <c r="BX331" s="190"/>
      <c r="BY331" s="190"/>
      <c r="BZ331" s="190"/>
      <c r="CA331" s="190"/>
      <c r="CB331" s="190"/>
      <c r="CC331" s="190"/>
      <c r="CD331" s="190"/>
      <c r="CE331" s="190"/>
      <c r="CF331" s="190"/>
      <c r="CG331" s="190"/>
      <c r="CH331" s="190"/>
      <c r="CI331" s="190"/>
      <c r="CJ331" s="190"/>
      <c r="CK331" s="190"/>
      <c r="CL331" s="190"/>
      <c r="CM331" s="190"/>
      <c r="CN331" s="190"/>
      <c r="CO331" s="190"/>
      <c r="CP331" s="190"/>
      <c r="CQ331" s="190"/>
      <c r="CR331" s="190"/>
      <c r="CS331" s="190"/>
      <c r="CT331" s="190"/>
      <c r="CU331" s="190"/>
      <c r="CV331" s="190"/>
      <c r="CW331" s="190"/>
      <c r="CX331" s="190"/>
      <c r="CY331" s="190"/>
      <c r="CZ331" s="190"/>
      <c r="DA331" s="190"/>
      <c r="DB331" s="190"/>
      <c r="DC331" s="190"/>
      <c r="DD331" s="190"/>
      <c r="DE331" s="190"/>
      <c r="DF331" s="190"/>
      <c r="DG331" s="190"/>
      <c r="DH331" s="190"/>
      <c r="DI331" s="190"/>
      <c r="DJ331" s="190"/>
      <c r="DK331" s="190"/>
      <c r="DL331" s="190"/>
      <c r="DM331" s="190"/>
    </row>
    <row r="332" spans="1:117" s="151" customFormat="1" ht="12.75" hidden="1" outlineLevel="1">
      <c r="A332" s="149" t="s">
        <v>53</v>
      </c>
      <c r="B332" s="150"/>
      <c r="C332" s="150" t="s">
        <v>54</v>
      </c>
      <c r="D332" s="150" t="s">
        <v>55</v>
      </c>
      <c r="E332" s="177">
        <v>2394962.8</v>
      </c>
      <c r="F332" s="177">
        <v>11291.8</v>
      </c>
      <c r="G332" s="177"/>
      <c r="H332" s="178">
        <v>0</v>
      </c>
      <c r="I332" s="178">
        <v>0</v>
      </c>
      <c r="J332" s="178">
        <v>91.5</v>
      </c>
      <c r="K332" s="178">
        <v>0</v>
      </c>
      <c r="L332" s="178">
        <v>0</v>
      </c>
      <c r="M332" s="178">
        <v>0</v>
      </c>
      <c r="N332" s="178">
        <v>0</v>
      </c>
      <c r="O332" s="178">
        <v>40213.11</v>
      </c>
      <c r="P332" s="178">
        <v>0</v>
      </c>
      <c r="Q332" s="178">
        <v>0</v>
      </c>
      <c r="R332" s="178">
        <v>0</v>
      </c>
      <c r="S332" s="178">
        <v>0</v>
      </c>
      <c r="T332" s="178">
        <v>0</v>
      </c>
      <c r="U332" s="178">
        <v>526.92</v>
      </c>
      <c r="V332" s="178">
        <v>0</v>
      </c>
      <c r="W332" s="178">
        <v>0</v>
      </c>
      <c r="X332" s="178">
        <v>0</v>
      </c>
      <c r="Y332" s="178">
        <v>0</v>
      </c>
      <c r="Z332" s="178">
        <v>0</v>
      </c>
      <c r="AA332" s="178">
        <v>0</v>
      </c>
      <c r="AB332" s="178">
        <v>0</v>
      </c>
      <c r="AC332" s="178">
        <v>0</v>
      </c>
      <c r="AD332" s="178">
        <v>0</v>
      </c>
      <c r="AE332" s="178">
        <v>0</v>
      </c>
      <c r="AF332" s="178">
        <v>0</v>
      </c>
      <c r="AG332" s="178">
        <v>175014.47</v>
      </c>
      <c r="AH332" s="178">
        <v>0</v>
      </c>
      <c r="AI332" s="177">
        <v>215846</v>
      </c>
      <c r="AJ332" s="178">
        <v>0</v>
      </c>
      <c r="AK332" s="178">
        <v>0</v>
      </c>
      <c r="AL332" s="178">
        <v>0</v>
      </c>
      <c r="AM332" s="178">
        <v>0</v>
      </c>
      <c r="AN332" s="178">
        <v>0</v>
      </c>
      <c r="AO332" s="178">
        <v>0</v>
      </c>
      <c r="AP332" s="178">
        <v>0</v>
      </c>
      <c r="AQ332" s="178">
        <v>0</v>
      </c>
      <c r="AR332" s="178">
        <v>0</v>
      </c>
      <c r="AS332" s="178">
        <v>0</v>
      </c>
      <c r="AT332" s="178">
        <v>0</v>
      </c>
      <c r="AU332" s="177">
        <v>0</v>
      </c>
      <c r="AV332" s="177">
        <f t="shared" si="11"/>
        <v>2622100.5999999996</v>
      </c>
      <c r="AW332" s="149"/>
      <c r="AX332" s="190"/>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c r="BT332" s="190"/>
      <c r="BU332" s="190"/>
      <c r="BV332" s="190"/>
      <c r="BW332" s="190"/>
      <c r="BX332" s="190"/>
      <c r="BY332" s="190"/>
      <c r="BZ332" s="190"/>
      <c r="CA332" s="190"/>
      <c r="CB332" s="190"/>
      <c r="CC332" s="190"/>
      <c r="CD332" s="190"/>
      <c r="CE332" s="190"/>
      <c r="CF332" s="190"/>
      <c r="CG332" s="190"/>
      <c r="CH332" s="190"/>
      <c r="CI332" s="190"/>
      <c r="CJ332" s="190"/>
      <c r="CK332" s="190"/>
      <c r="CL332" s="190"/>
      <c r="CM332" s="190"/>
      <c r="CN332" s="190"/>
      <c r="CO332" s="190"/>
      <c r="CP332" s="190"/>
      <c r="CQ332" s="190"/>
      <c r="CR332" s="190"/>
      <c r="CS332" s="190"/>
      <c r="CT332" s="190"/>
      <c r="CU332" s="190"/>
      <c r="CV332" s="190"/>
      <c r="CW332" s="190"/>
      <c r="CX332" s="190"/>
      <c r="CY332" s="190"/>
      <c r="CZ332" s="190"/>
      <c r="DA332" s="190"/>
      <c r="DB332" s="190"/>
      <c r="DC332" s="190"/>
      <c r="DD332" s="190"/>
      <c r="DE332" s="190"/>
      <c r="DF332" s="190"/>
      <c r="DG332" s="190"/>
      <c r="DH332" s="190"/>
      <c r="DI332" s="190"/>
      <c r="DJ332" s="190"/>
      <c r="DK332" s="190"/>
      <c r="DL332" s="190"/>
      <c r="DM332" s="190"/>
    </row>
    <row r="333" spans="1:117" s="151" customFormat="1" ht="12.75" hidden="1" outlineLevel="1">
      <c r="A333" s="149" t="s">
        <v>56</v>
      </c>
      <c r="B333" s="150"/>
      <c r="C333" s="150" t="s">
        <v>57</v>
      </c>
      <c r="D333" s="150" t="s">
        <v>58</v>
      </c>
      <c r="E333" s="177">
        <v>110514.46</v>
      </c>
      <c r="F333" s="177">
        <v>14147.77</v>
      </c>
      <c r="G333" s="177"/>
      <c r="H333" s="178">
        <v>0</v>
      </c>
      <c r="I333" s="178">
        <v>0</v>
      </c>
      <c r="J333" s="178">
        <v>0</v>
      </c>
      <c r="K333" s="178">
        <v>0</v>
      </c>
      <c r="L333" s="178">
        <v>0</v>
      </c>
      <c r="M333" s="178">
        <v>0</v>
      </c>
      <c r="N333" s="178">
        <v>0</v>
      </c>
      <c r="O333" s="178">
        <v>0</v>
      </c>
      <c r="P333" s="178">
        <v>0</v>
      </c>
      <c r="Q333" s="178">
        <v>0</v>
      </c>
      <c r="R333" s="178">
        <v>0</v>
      </c>
      <c r="S333" s="178">
        <v>0</v>
      </c>
      <c r="T333" s="178">
        <v>0</v>
      </c>
      <c r="U333" s="178">
        <v>0</v>
      </c>
      <c r="V333" s="178">
        <v>0</v>
      </c>
      <c r="W333" s="178">
        <v>0</v>
      </c>
      <c r="X333" s="178">
        <v>0</v>
      </c>
      <c r="Y333" s="178">
        <v>0</v>
      </c>
      <c r="Z333" s="178">
        <v>0</v>
      </c>
      <c r="AA333" s="178">
        <v>0</v>
      </c>
      <c r="AB333" s="178">
        <v>0</v>
      </c>
      <c r="AC333" s="178">
        <v>0</v>
      </c>
      <c r="AD333" s="178">
        <v>0</v>
      </c>
      <c r="AE333" s="178">
        <v>0</v>
      </c>
      <c r="AF333" s="178">
        <v>0</v>
      </c>
      <c r="AG333" s="178">
        <v>0</v>
      </c>
      <c r="AH333" s="178">
        <v>0</v>
      </c>
      <c r="AI333" s="177">
        <v>0</v>
      </c>
      <c r="AJ333" s="178">
        <v>0</v>
      </c>
      <c r="AK333" s="178">
        <v>0</v>
      </c>
      <c r="AL333" s="178">
        <v>0</v>
      </c>
      <c r="AM333" s="178">
        <v>0</v>
      </c>
      <c r="AN333" s="178">
        <v>0</v>
      </c>
      <c r="AO333" s="178">
        <v>0</v>
      </c>
      <c r="AP333" s="178">
        <v>0</v>
      </c>
      <c r="AQ333" s="178">
        <v>0</v>
      </c>
      <c r="AR333" s="178">
        <v>0</v>
      </c>
      <c r="AS333" s="178">
        <v>0</v>
      </c>
      <c r="AT333" s="178">
        <v>0</v>
      </c>
      <c r="AU333" s="177">
        <v>0</v>
      </c>
      <c r="AV333" s="177">
        <f t="shared" si="11"/>
        <v>124662.23000000001</v>
      </c>
      <c r="AW333" s="149"/>
      <c r="AX333" s="190"/>
      <c r="AY333" s="190"/>
      <c r="AZ333" s="190"/>
      <c r="BA333" s="190"/>
      <c r="BB333" s="190"/>
      <c r="BC333" s="190"/>
      <c r="BD333" s="190"/>
      <c r="BE333" s="190"/>
      <c r="BF333" s="190"/>
      <c r="BG333" s="190"/>
      <c r="BH333" s="190"/>
      <c r="BI333" s="190"/>
      <c r="BJ333" s="190"/>
      <c r="BK333" s="190"/>
      <c r="BL333" s="190"/>
      <c r="BM333" s="190"/>
      <c r="BN333" s="190"/>
      <c r="BO333" s="190"/>
      <c r="BP333" s="190"/>
      <c r="BQ333" s="190"/>
      <c r="BR333" s="190"/>
      <c r="BS333" s="190"/>
      <c r="BT333" s="190"/>
      <c r="BU333" s="190"/>
      <c r="BV333" s="190"/>
      <c r="BW333" s="190"/>
      <c r="BX333" s="190"/>
      <c r="BY333" s="190"/>
      <c r="BZ333" s="190"/>
      <c r="CA333" s="190"/>
      <c r="CB333" s="190"/>
      <c r="CC333" s="190"/>
      <c r="CD333" s="190"/>
      <c r="CE333" s="190"/>
      <c r="CF333" s="190"/>
      <c r="CG333" s="190"/>
      <c r="CH333" s="190"/>
      <c r="CI333" s="190"/>
      <c r="CJ333" s="190"/>
      <c r="CK333" s="190"/>
      <c r="CL333" s="190"/>
      <c r="CM333" s="190"/>
      <c r="CN333" s="190"/>
      <c r="CO333" s="190"/>
      <c r="CP333" s="190"/>
      <c r="CQ333" s="190"/>
      <c r="CR333" s="190"/>
      <c r="CS333" s="190"/>
      <c r="CT333" s="190"/>
      <c r="CU333" s="190"/>
      <c r="CV333" s="190"/>
      <c r="CW333" s="190"/>
      <c r="CX333" s="190"/>
      <c r="CY333" s="190"/>
      <c r="CZ333" s="190"/>
      <c r="DA333" s="190"/>
      <c r="DB333" s="190"/>
      <c r="DC333" s="190"/>
      <c r="DD333" s="190"/>
      <c r="DE333" s="190"/>
      <c r="DF333" s="190"/>
      <c r="DG333" s="190"/>
      <c r="DH333" s="190"/>
      <c r="DI333" s="190"/>
      <c r="DJ333" s="190"/>
      <c r="DK333" s="190"/>
      <c r="DL333" s="190"/>
      <c r="DM333" s="190"/>
    </row>
    <row r="334" spans="1:117" s="151" customFormat="1" ht="12.75" hidden="1" outlineLevel="1">
      <c r="A334" s="149" t="s">
        <v>59</v>
      </c>
      <c r="B334" s="150"/>
      <c r="C334" s="150" t="s">
        <v>60</v>
      </c>
      <c r="D334" s="150" t="s">
        <v>61</v>
      </c>
      <c r="E334" s="177">
        <v>72062.32</v>
      </c>
      <c r="F334" s="177">
        <v>15111.91</v>
      </c>
      <c r="G334" s="177"/>
      <c r="H334" s="178">
        <v>0</v>
      </c>
      <c r="I334" s="178">
        <v>0</v>
      </c>
      <c r="J334" s="178">
        <v>0</v>
      </c>
      <c r="K334" s="178">
        <v>0</v>
      </c>
      <c r="L334" s="178">
        <v>0</v>
      </c>
      <c r="M334" s="178">
        <v>0</v>
      </c>
      <c r="N334" s="178">
        <v>0</v>
      </c>
      <c r="O334" s="178">
        <v>0</v>
      </c>
      <c r="P334" s="178">
        <v>1235.71</v>
      </c>
      <c r="Q334" s="178">
        <v>0</v>
      </c>
      <c r="R334" s="178">
        <v>0</v>
      </c>
      <c r="S334" s="178">
        <v>0</v>
      </c>
      <c r="T334" s="178">
        <v>0</v>
      </c>
      <c r="U334" s="178">
        <v>0</v>
      </c>
      <c r="V334" s="178">
        <v>66.03</v>
      </c>
      <c r="W334" s="178">
        <v>0</v>
      </c>
      <c r="X334" s="178">
        <v>0</v>
      </c>
      <c r="Y334" s="178">
        <v>0</v>
      </c>
      <c r="Z334" s="178">
        <v>120</v>
      </c>
      <c r="AA334" s="178">
        <v>0</v>
      </c>
      <c r="AB334" s="178">
        <v>0</v>
      </c>
      <c r="AC334" s="178">
        <v>0</v>
      </c>
      <c r="AD334" s="178">
        <v>0</v>
      </c>
      <c r="AE334" s="178">
        <v>0</v>
      </c>
      <c r="AF334" s="178">
        <v>0</v>
      </c>
      <c r="AG334" s="178">
        <v>2724.16</v>
      </c>
      <c r="AH334" s="178">
        <v>0</v>
      </c>
      <c r="AI334" s="177">
        <v>4145.9</v>
      </c>
      <c r="AJ334" s="178">
        <v>0</v>
      </c>
      <c r="AK334" s="178">
        <v>0</v>
      </c>
      <c r="AL334" s="178">
        <v>0</v>
      </c>
      <c r="AM334" s="178">
        <v>0</v>
      </c>
      <c r="AN334" s="178">
        <v>0</v>
      </c>
      <c r="AO334" s="178">
        <v>0</v>
      </c>
      <c r="AP334" s="178">
        <v>0</v>
      </c>
      <c r="AQ334" s="178">
        <v>0</v>
      </c>
      <c r="AR334" s="178">
        <v>0</v>
      </c>
      <c r="AS334" s="178">
        <v>0</v>
      </c>
      <c r="AT334" s="178">
        <v>0</v>
      </c>
      <c r="AU334" s="177">
        <v>0</v>
      </c>
      <c r="AV334" s="177">
        <f t="shared" si="11"/>
        <v>91320.13</v>
      </c>
      <c r="AW334" s="149"/>
      <c r="AX334" s="190"/>
      <c r="AY334" s="190"/>
      <c r="AZ334" s="190"/>
      <c r="BA334" s="190"/>
      <c r="BB334" s="190"/>
      <c r="BC334" s="190"/>
      <c r="BD334" s="190"/>
      <c r="BE334" s="190"/>
      <c r="BF334" s="190"/>
      <c r="BG334" s="190"/>
      <c r="BH334" s="190"/>
      <c r="BI334" s="190"/>
      <c r="BJ334" s="190"/>
      <c r="BK334" s="190"/>
      <c r="BL334" s="190"/>
      <c r="BM334" s="190"/>
      <c r="BN334" s="190"/>
      <c r="BO334" s="190"/>
      <c r="BP334" s="190"/>
      <c r="BQ334" s="190"/>
      <c r="BR334" s="190"/>
      <c r="BS334" s="190"/>
      <c r="BT334" s="190"/>
      <c r="BU334" s="190"/>
      <c r="BV334" s="190"/>
      <c r="BW334" s="190"/>
      <c r="BX334" s="190"/>
      <c r="BY334" s="190"/>
      <c r="BZ334" s="190"/>
      <c r="CA334" s="190"/>
      <c r="CB334" s="190"/>
      <c r="CC334" s="190"/>
      <c r="CD334" s="190"/>
      <c r="CE334" s="190"/>
      <c r="CF334" s="190"/>
      <c r="CG334" s="190"/>
      <c r="CH334" s="190"/>
      <c r="CI334" s="190"/>
      <c r="CJ334" s="190"/>
      <c r="CK334" s="190"/>
      <c r="CL334" s="190"/>
      <c r="CM334" s="190"/>
      <c r="CN334" s="190"/>
      <c r="CO334" s="190"/>
      <c r="CP334" s="190"/>
      <c r="CQ334" s="190"/>
      <c r="CR334" s="190"/>
      <c r="CS334" s="190"/>
      <c r="CT334" s="190"/>
      <c r="CU334" s="190"/>
      <c r="CV334" s="190"/>
      <c r="CW334" s="190"/>
      <c r="CX334" s="190"/>
      <c r="CY334" s="190"/>
      <c r="CZ334" s="190"/>
      <c r="DA334" s="190"/>
      <c r="DB334" s="190"/>
      <c r="DC334" s="190"/>
      <c r="DD334" s="190"/>
      <c r="DE334" s="190"/>
      <c r="DF334" s="190"/>
      <c r="DG334" s="190"/>
      <c r="DH334" s="190"/>
      <c r="DI334" s="190"/>
      <c r="DJ334" s="190"/>
      <c r="DK334" s="190"/>
      <c r="DL334" s="190"/>
      <c r="DM334" s="190"/>
    </row>
    <row r="335" spans="1:117" s="151" customFormat="1" ht="12.75" hidden="1" outlineLevel="1">
      <c r="A335" s="149" t="s">
        <v>62</v>
      </c>
      <c r="B335" s="150"/>
      <c r="C335" s="150" t="s">
        <v>63</v>
      </c>
      <c r="D335" s="150" t="s">
        <v>64</v>
      </c>
      <c r="E335" s="177">
        <v>109825.71</v>
      </c>
      <c r="F335" s="177">
        <v>0</v>
      </c>
      <c r="G335" s="177"/>
      <c r="H335" s="178">
        <v>0</v>
      </c>
      <c r="I335" s="178">
        <v>0</v>
      </c>
      <c r="J335" s="178">
        <v>0</v>
      </c>
      <c r="K335" s="178">
        <v>218</v>
      </c>
      <c r="L335" s="178">
        <v>0</v>
      </c>
      <c r="M335" s="178">
        <v>9978.3</v>
      </c>
      <c r="N335" s="178">
        <v>941.7</v>
      </c>
      <c r="O335" s="178">
        <v>0</v>
      </c>
      <c r="P335" s="178">
        <v>0</v>
      </c>
      <c r="Q335" s="178">
        <v>0</v>
      </c>
      <c r="R335" s="178">
        <v>0</v>
      </c>
      <c r="S335" s="178">
        <v>0</v>
      </c>
      <c r="T335" s="178">
        <v>-267.99</v>
      </c>
      <c r="U335" s="178">
        <v>2809.51</v>
      </c>
      <c r="V335" s="178">
        <v>84.85</v>
      </c>
      <c r="W335" s="178">
        <v>0</v>
      </c>
      <c r="X335" s="178">
        <v>0</v>
      </c>
      <c r="Y335" s="178">
        <v>0</v>
      </c>
      <c r="Z335" s="178">
        <v>0</v>
      </c>
      <c r="AA335" s="178">
        <v>0</v>
      </c>
      <c r="AB335" s="178">
        <v>0</v>
      </c>
      <c r="AC335" s="178">
        <v>0</v>
      </c>
      <c r="AD335" s="178">
        <v>0</v>
      </c>
      <c r="AE335" s="178">
        <v>0</v>
      </c>
      <c r="AF335" s="178">
        <v>7.72</v>
      </c>
      <c r="AG335" s="178">
        <v>3621.97</v>
      </c>
      <c r="AH335" s="178">
        <v>0</v>
      </c>
      <c r="AI335" s="177">
        <v>17394.06</v>
      </c>
      <c r="AJ335" s="178">
        <v>0</v>
      </c>
      <c r="AK335" s="178">
        <v>0</v>
      </c>
      <c r="AL335" s="178">
        <v>0</v>
      </c>
      <c r="AM335" s="178">
        <v>0</v>
      </c>
      <c r="AN335" s="178">
        <v>0</v>
      </c>
      <c r="AO335" s="178">
        <v>0</v>
      </c>
      <c r="AP335" s="178">
        <v>0</v>
      </c>
      <c r="AQ335" s="178">
        <v>0</v>
      </c>
      <c r="AR335" s="178">
        <v>0</v>
      </c>
      <c r="AS335" s="178">
        <v>0</v>
      </c>
      <c r="AT335" s="178">
        <v>0</v>
      </c>
      <c r="AU335" s="177">
        <v>0</v>
      </c>
      <c r="AV335" s="177">
        <f t="shared" si="11"/>
        <v>127219.77</v>
      </c>
      <c r="AW335" s="149"/>
      <c r="AX335" s="190"/>
      <c r="AY335" s="190"/>
      <c r="AZ335" s="190"/>
      <c r="BA335" s="190"/>
      <c r="BB335" s="190"/>
      <c r="BC335" s="190"/>
      <c r="BD335" s="190"/>
      <c r="BE335" s="190"/>
      <c r="BF335" s="190"/>
      <c r="BG335" s="190"/>
      <c r="BH335" s="190"/>
      <c r="BI335" s="190"/>
      <c r="BJ335" s="190"/>
      <c r="BK335" s="190"/>
      <c r="BL335" s="190"/>
      <c r="BM335" s="190"/>
      <c r="BN335" s="190"/>
      <c r="BO335" s="190"/>
      <c r="BP335" s="190"/>
      <c r="BQ335" s="190"/>
      <c r="BR335" s="190"/>
      <c r="BS335" s="190"/>
      <c r="BT335" s="190"/>
      <c r="BU335" s="190"/>
      <c r="BV335" s="190"/>
      <c r="BW335" s="190"/>
      <c r="BX335" s="190"/>
      <c r="BY335" s="190"/>
      <c r="BZ335" s="190"/>
      <c r="CA335" s="190"/>
      <c r="CB335" s="190"/>
      <c r="CC335" s="190"/>
      <c r="CD335" s="190"/>
      <c r="CE335" s="190"/>
      <c r="CF335" s="190"/>
      <c r="CG335" s="190"/>
      <c r="CH335" s="190"/>
      <c r="CI335" s="190"/>
      <c r="CJ335" s="190"/>
      <c r="CK335" s="190"/>
      <c r="CL335" s="190"/>
      <c r="CM335" s="190"/>
      <c r="CN335" s="190"/>
      <c r="CO335" s="190"/>
      <c r="CP335" s="190"/>
      <c r="CQ335" s="190"/>
      <c r="CR335" s="190"/>
      <c r="CS335" s="190"/>
      <c r="CT335" s="190"/>
      <c r="CU335" s="190"/>
      <c r="CV335" s="190"/>
      <c r="CW335" s="190"/>
      <c r="CX335" s="190"/>
      <c r="CY335" s="190"/>
      <c r="CZ335" s="190"/>
      <c r="DA335" s="190"/>
      <c r="DB335" s="190"/>
      <c r="DC335" s="190"/>
      <c r="DD335" s="190"/>
      <c r="DE335" s="190"/>
      <c r="DF335" s="190"/>
      <c r="DG335" s="190"/>
      <c r="DH335" s="190"/>
      <c r="DI335" s="190"/>
      <c r="DJ335" s="190"/>
      <c r="DK335" s="190"/>
      <c r="DL335" s="190"/>
      <c r="DM335" s="190"/>
    </row>
    <row r="336" spans="1:117" s="151" customFormat="1" ht="12.75" hidden="1" outlineLevel="1">
      <c r="A336" s="149" t="s">
        <v>2390</v>
      </c>
      <c r="B336" s="150"/>
      <c r="C336" s="150" t="s">
        <v>2391</v>
      </c>
      <c r="D336" s="150" t="s">
        <v>2392</v>
      </c>
      <c r="E336" s="177">
        <v>274701.44</v>
      </c>
      <c r="F336" s="177">
        <v>5398.97</v>
      </c>
      <c r="G336" s="177"/>
      <c r="H336" s="178">
        <v>93</v>
      </c>
      <c r="I336" s="178">
        <v>78</v>
      </c>
      <c r="J336" s="178">
        <v>9816.5</v>
      </c>
      <c r="K336" s="178">
        <v>82.63</v>
      </c>
      <c r="L336" s="178">
        <v>27131.85</v>
      </c>
      <c r="M336" s="178">
        <v>29049.51</v>
      </c>
      <c r="N336" s="178">
        <v>14095.27</v>
      </c>
      <c r="O336" s="178">
        <v>0</v>
      </c>
      <c r="P336" s="178">
        <v>857.61</v>
      </c>
      <c r="Q336" s="178">
        <v>0</v>
      </c>
      <c r="R336" s="178">
        <v>7030.22</v>
      </c>
      <c r="S336" s="178">
        <v>1871.92</v>
      </c>
      <c r="T336" s="178">
        <v>6091.06</v>
      </c>
      <c r="U336" s="178">
        <v>616.46</v>
      </c>
      <c r="V336" s="178">
        <v>9496.19</v>
      </c>
      <c r="W336" s="178">
        <v>0</v>
      </c>
      <c r="X336" s="178">
        <v>0</v>
      </c>
      <c r="Y336" s="178">
        <v>0</v>
      </c>
      <c r="Z336" s="178">
        <v>0</v>
      </c>
      <c r="AA336" s="178">
        <v>10130.86</v>
      </c>
      <c r="AB336" s="178">
        <v>0</v>
      </c>
      <c r="AC336" s="178">
        <v>27.35</v>
      </c>
      <c r="AD336" s="178">
        <v>0</v>
      </c>
      <c r="AE336" s="178">
        <v>24</v>
      </c>
      <c r="AF336" s="178">
        <v>992.59</v>
      </c>
      <c r="AG336" s="178">
        <v>35612.41</v>
      </c>
      <c r="AH336" s="178">
        <v>590.01</v>
      </c>
      <c r="AI336" s="177">
        <v>153687.44</v>
      </c>
      <c r="AJ336" s="178">
        <v>0</v>
      </c>
      <c r="AK336" s="178">
        <v>0</v>
      </c>
      <c r="AL336" s="178">
        <v>0</v>
      </c>
      <c r="AM336" s="178">
        <v>0</v>
      </c>
      <c r="AN336" s="178">
        <v>0</v>
      </c>
      <c r="AO336" s="178">
        <v>0</v>
      </c>
      <c r="AP336" s="178">
        <v>0</v>
      </c>
      <c r="AQ336" s="178">
        <v>0</v>
      </c>
      <c r="AR336" s="178">
        <v>0</v>
      </c>
      <c r="AS336" s="178">
        <v>0</v>
      </c>
      <c r="AT336" s="178">
        <v>0</v>
      </c>
      <c r="AU336" s="177">
        <v>0</v>
      </c>
      <c r="AV336" s="177">
        <f t="shared" si="11"/>
        <v>433787.85</v>
      </c>
      <c r="AW336" s="149"/>
      <c r="AX336" s="190"/>
      <c r="AY336" s="190"/>
      <c r="AZ336" s="190"/>
      <c r="BA336" s="190"/>
      <c r="BB336" s="190"/>
      <c r="BC336" s="190"/>
      <c r="BD336" s="190"/>
      <c r="BE336" s="190"/>
      <c r="BF336" s="190"/>
      <c r="BG336" s="190"/>
      <c r="BH336" s="190"/>
      <c r="BI336" s="190"/>
      <c r="BJ336" s="190"/>
      <c r="BK336" s="190"/>
      <c r="BL336" s="190"/>
      <c r="BM336" s="190"/>
      <c r="BN336" s="190"/>
      <c r="BO336" s="190"/>
      <c r="BP336" s="190"/>
      <c r="BQ336" s="190"/>
      <c r="BR336" s="190"/>
      <c r="BS336" s="190"/>
      <c r="BT336" s="190"/>
      <c r="BU336" s="190"/>
      <c r="BV336" s="190"/>
      <c r="BW336" s="190"/>
      <c r="BX336" s="190"/>
      <c r="BY336" s="190"/>
      <c r="BZ336" s="190"/>
      <c r="CA336" s="190"/>
      <c r="CB336" s="190"/>
      <c r="CC336" s="190"/>
      <c r="CD336" s="190"/>
      <c r="CE336" s="190"/>
      <c r="CF336" s="190"/>
      <c r="CG336" s="190"/>
      <c r="CH336" s="190"/>
      <c r="CI336" s="190"/>
      <c r="CJ336" s="190"/>
      <c r="CK336" s="190"/>
      <c r="CL336" s="190"/>
      <c r="CM336" s="190"/>
      <c r="CN336" s="190"/>
      <c r="CO336" s="190"/>
      <c r="CP336" s="190"/>
      <c r="CQ336" s="190"/>
      <c r="CR336" s="190"/>
      <c r="CS336" s="190"/>
      <c r="CT336" s="190"/>
      <c r="CU336" s="190"/>
      <c r="CV336" s="190"/>
      <c r="CW336" s="190"/>
      <c r="CX336" s="190"/>
      <c r="CY336" s="190"/>
      <c r="CZ336" s="190"/>
      <c r="DA336" s="190"/>
      <c r="DB336" s="190"/>
      <c r="DC336" s="190"/>
      <c r="DD336" s="190"/>
      <c r="DE336" s="190"/>
      <c r="DF336" s="190"/>
      <c r="DG336" s="190"/>
      <c r="DH336" s="190"/>
      <c r="DI336" s="190"/>
      <c r="DJ336" s="190"/>
      <c r="DK336" s="190"/>
      <c r="DL336" s="190"/>
      <c r="DM336" s="190"/>
    </row>
    <row r="337" spans="1:117" s="151" customFormat="1" ht="12.75" hidden="1" outlineLevel="1">
      <c r="A337" s="149" t="s">
        <v>2393</v>
      </c>
      <c r="B337" s="150"/>
      <c r="C337" s="150" t="s">
        <v>2394</v>
      </c>
      <c r="D337" s="150" t="s">
        <v>2395</v>
      </c>
      <c r="E337" s="177">
        <v>25669.84</v>
      </c>
      <c r="F337" s="177">
        <v>65</v>
      </c>
      <c r="G337" s="177"/>
      <c r="H337" s="178">
        <v>0</v>
      </c>
      <c r="I337" s="178">
        <v>828.98</v>
      </c>
      <c r="J337" s="178">
        <v>0</v>
      </c>
      <c r="K337" s="178">
        <v>0</v>
      </c>
      <c r="L337" s="178">
        <v>274.18</v>
      </c>
      <c r="M337" s="178">
        <v>936.04</v>
      </c>
      <c r="N337" s="178">
        <v>0</v>
      </c>
      <c r="O337" s="178">
        <v>0</v>
      </c>
      <c r="P337" s="178">
        <v>0</v>
      </c>
      <c r="Q337" s="178">
        <v>0</v>
      </c>
      <c r="R337" s="178">
        <v>2671.83</v>
      </c>
      <c r="S337" s="178">
        <v>0</v>
      </c>
      <c r="T337" s="178">
        <v>0</v>
      </c>
      <c r="U337" s="178">
        <v>0</v>
      </c>
      <c r="V337" s="178">
        <v>292.05</v>
      </c>
      <c r="W337" s="178">
        <v>0</v>
      </c>
      <c r="X337" s="178">
        <v>0</v>
      </c>
      <c r="Y337" s="178">
        <v>0</v>
      </c>
      <c r="Z337" s="178">
        <v>0</v>
      </c>
      <c r="AA337" s="178">
        <v>0</v>
      </c>
      <c r="AB337" s="178">
        <v>0</v>
      </c>
      <c r="AC337" s="178">
        <v>0</v>
      </c>
      <c r="AD337" s="178">
        <v>0</v>
      </c>
      <c r="AE337" s="178">
        <v>0</v>
      </c>
      <c r="AF337" s="178">
        <v>1309.93</v>
      </c>
      <c r="AG337" s="178">
        <v>142.72</v>
      </c>
      <c r="AH337" s="178">
        <v>0</v>
      </c>
      <c r="AI337" s="177">
        <v>6455.73</v>
      </c>
      <c r="AJ337" s="178">
        <v>0</v>
      </c>
      <c r="AK337" s="178">
        <v>0</v>
      </c>
      <c r="AL337" s="178">
        <v>0</v>
      </c>
      <c r="AM337" s="178">
        <v>0</v>
      </c>
      <c r="AN337" s="178">
        <v>0</v>
      </c>
      <c r="AO337" s="178">
        <v>0</v>
      </c>
      <c r="AP337" s="178">
        <v>0</v>
      </c>
      <c r="AQ337" s="178">
        <v>0</v>
      </c>
      <c r="AR337" s="178">
        <v>0</v>
      </c>
      <c r="AS337" s="178">
        <v>0</v>
      </c>
      <c r="AT337" s="178">
        <v>0</v>
      </c>
      <c r="AU337" s="177">
        <v>0</v>
      </c>
      <c r="AV337" s="177">
        <f t="shared" si="11"/>
        <v>32190.57</v>
      </c>
      <c r="AW337" s="149"/>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c r="BT337" s="190"/>
      <c r="BU337" s="190"/>
      <c r="BV337" s="190"/>
      <c r="BW337" s="190"/>
      <c r="BX337" s="190"/>
      <c r="BY337" s="190"/>
      <c r="BZ337" s="190"/>
      <c r="CA337" s="190"/>
      <c r="CB337" s="190"/>
      <c r="CC337" s="190"/>
      <c r="CD337" s="190"/>
      <c r="CE337" s="190"/>
      <c r="CF337" s="190"/>
      <c r="CG337" s="190"/>
      <c r="CH337" s="190"/>
      <c r="CI337" s="190"/>
      <c r="CJ337" s="190"/>
      <c r="CK337" s="190"/>
      <c r="CL337" s="190"/>
      <c r="CM337" s="190"/>
      <c r="CN337" s="190"/>
      <c r="CO337" s="190"/>
      <c r="CP337" s="190"/>
      <c r="CQ337" s="190"/>
      <c r="CR337" s="190"/>
      <c r="CS337" s="190"/>
      <c r="CT337" s="190"/>
      <c r="CU337" s="190"/>
      <c r="CV337" s="190"/>
      <c r="CW337" s="190"/>
      <c r="CX337" s="190"/>
      <c r="CY337" s="190"/>
      <c r="CZ337" s="190"/>
      <c r="DA337" s="190"/>
      <c r="DB337" s="190"/>
      <c r="DC337" s="190"/>
      <c r="DD337" s="190"/>
      <c r="DE337" s="190"/>
      <c r="DF337" s="190"/>
      <c r="DG337" s="190"/>
      <c r="DH337" s="190"/>
      <c r="DI337" s="190"/>
      <c r="DJ337" s="190"/>
      <c r="DK337" s="190"/>
      <c r="DL337" s="190"/>
      <c r="DM337" s="190"/>
    </row>
    <row r="338" spans="1:117" s="151" customFormat="1" ht="12.75" hidden="1" outlineLevel="1">
      <c r="A338" s="149" t="s">
        <v>2396</v>
      </c>
      <c r="B338" s="150"/>
      <c r="C338" s="150" t="s">
        <v>2397</v>
      </c>
      <c r="D338" s="150" t="s">
        <v>2398</v>
      </c>
      <c r="E338" s="177">
        <v>40963.67</v>
      </c>
      <c r="F338" s="177">
        <v>0</v>
      </c>
      <c r="G338" s="177"/>
      <c r="H338" s="178">
        <v>0</v>
      </c>
      <c r="I338" s="178">
        <v>4397.91</v>
      </c>
      <c r="J338" s="178">
        <v>0</v>
      </c>
      <c r="K338" s="178">
        <v>0</v>
      </c>
      <c r="L338" s="178">
        <v>0</v>
      </c>
      <c r="M338" s="178">
        <v>0</v>
      </c>
      <c r="N338" s="178">
        <v>0</v>
      </c>
      <c r="O338" s="178">
        <v>0</v>
      </c>
      <c r="P338" s="178">
        <v>0</v>
      </c>
      <c r="Q338" s="178">
        <v>0</v>
      </c>
      <c r="R338" s="178">
        <v>0</v>
      </c>
      <c r="S338" s="178">
        <v>0</v>
      </c>
      <c r="T338" s="178">
        <v>0</v>
      </c>
      <c r="U338" s="178">
        <v>1005.64</v>
      </c>
      <c r="V338" s="178">
        <v>0</v>
      </c>
      <c r="W338" s="178">
        <v>0</v>
      </c>
      <c r="X338" s="178">
        <v>0</v>
      </c>
      <c r="Y338" s="178">
        <v>0</v>
      </c>
      <c r="Z338" s="178">
        <v>0</v>
      </c>
      <c r="AA338" s="178">
        <v>0</v>
      </c>
      <c r="AB338" s="178">
        <v>0</v>
      </c>
      <c r="AC338" s="178">
        <v>0</v>
      </c>
      <c r="AD338" s="178">
        <v>0</v>
      </c>
      <c r="AE338" s="178">
        <v>0</v>
      </c>
      <c r="AF338" s="178">
        <v>0</v>
      </c>
      <c r="AG338" s="178">
        <v>233.16</v>
      </c>
      <c r="AH338" s="178">
        <v>0</v>
      </c>
      <c r="AI338" s="177">
        <v>5636.71</v>
      </c>
      <c r="AJ338" s="178">
        <v>0</v>
      </c>
      <c r="AK338" s="178">
        <v>0</v>
      </c>
      <c r="AL338" s="178">
        <v>0</v>
      </c>
      <c r="AM338" s="178">
        <v>0</v>
      </c>
      <c r="AN338" s="178">
        <v>0</v>
      </c>
      <c r="AO338" s="178">
        <v>0</v>
      </c>
      <c r="AP338" s="178">
        <v>0</v>
      </c>
      <c r="AQ338" s="178">
        <v>0</v>
      </c>
      <c r="AR338" s="178">
        <v>0</v>
      </c>
      <c r="AS338" s="178">
        <v>0</v>
      </c>
      <c r="AT338" s="178">
        <v>0</v>
      </c>
      <c r="AU338" s="177">
        <v>0</v>
      </c>
      <c r="AV338" s="177">
        <f t="shared" si="11"/>
        <v>46600.38</v>
      </c>
      <c r="AW338" s="149"/>
      <c r="AX338" s="190"/>
      <c r="AY338" s="190"/>
      <c r="AZ338" s="190"/>
      <c r="BA338" s="190"/>
      <c r="BB338" s="190"/>
      <c r="BC338" s="190"/>
      <c r="BD338" s="190"/>
      <c r="BE338" s="190"/>
      <c r="BF338" s="190"/>
      <c r="BG338" s="190"/>
      <c r="BH338" s="190"/>
      <c r="BI338" s="190"/>
      <c r="BJ338" s="190"/>
      <c r="BK338" s="190"/>
      <c r="BL338" s="190"/>
      <c r="BM338" s="190"/>
      <c r="BN338" s="190"/>
      <c r="BO338" s="190"/>
      <c r="BP338" s="190"/>
      <c r="BQ338" s="190"/>
      <c r="BR338" s="190"/>
      <c r="BS338" s="190"/>
      <c r="BT338" s="190"/>
      <c r="BU338" s="190"/>
      <c r="BV338" s="190"/>
      <c r="BW338" s="190"/>
      <c r="BX338" s="190"/>
      <c r="BY338" s="190"/>
      <c r="BZ338" s="190"/>
      <c r="CA338" s="190"/>
      <c r="CB338" s="190"/>
      <c r="CC338" s="190"/>
      <c r="CD338" s="190"/>
      <c r="CE338" s="190"/>
      <c r="CF338" s="190"/>
      <c r="CG338" s="190"/>
      <c r="CH338" s="190"/>
      <c r="CI338" s="190"/>
      <c r="CJ338" s="190"/>
      <c r="CK338" s="190"/>
      <c r="CL338" s="190"/>
      <c r="CM338" s="190"/>
      <c r="CN338" s="190"/>
      <c r="CO338" s="190"/>
      <c r="CP338" s="190"/>
      <c r="CQ338" s="190"/>
      <c r="CR338" s="190"/>
      <c r="CS338" s="190"/>
      <c r="CT338" s="190"/>
      <c r="CU338" s="190"/>
      <c r="CV338" s="190"/>
      <c r="CW338" s="190"/>
      <c r="CX338" s="190"/>
      <c r="CY338" s="190"/>
      <c r="CZ338" s="190"/>
      <c r="DA338" s="190"/>
      <c r="DB338" s="190"/>
      <c r="DC338" s="190"/>
      <c r="DD338" s="190"/>
      <c r="DE338" s="190"/>
      <c r="DF338" s="190"/>
      <c r="DG338" s="190"/>
      <c r="DH338" s="190"/>
      <c r="DI338" s="190"/>
      <c r="DJ338" s="190"/>
      <c r="DK338" s="190"/>
      <c r="DL338" s="190"/>
      <c r="DM338" s="190"/>
    </row>
    <row r="339" spans="1:117" s="151" customFormat="1" ht="12.75" hidden="1" outlineLevel="1">
      <c r="A339" s="149" t="s">
        <v>2399</v>
      </c>
      <c r="B339" s="150"/>
      <c r="C339" s="150" t="s">
        <v>2400</v>
      </c>
      <c r="D339" s="150" t="s">
        <v>2401</v>
      </c>
      <c r="E339" s="177">
        <v>139861</v>
      </c>
      <c r="F339" s="177">
        <v>0</v>
      </c>
      <c r="G339" s="177"/>
      <c r="H339" s="178">
        <v>0</v>
      </c>
      <c r="I339" s="178">
        <v>0</v>
      </c>
      <c r="J339" s="178">
        <v>0</v>
      </c>
      <c r="K339" s="178">
        <v>0</v>
      </c>
      <c r="L339" s="178">
        <v>0</v>
      </c>
      <c r="M339" s="178">
        <v>3.99</v>
      </c>
      <c r="N339" s="178">
        <v>0</v>
      </c>
      <c r="O339" s="178">
        <v>0</v>
      </c>
      <c r="P339" s="178">
        <v>0</v>
      </c>
      <c r="Q339" s="178">
        <v>0</v>
      </c>
      <c r="R339" s="178">
        <v>0</v>
      </c>
      <c r="S339" s="178">
        <v>0</v>
      </c>
      <c r="T339" s="178">
        <v>0</v>
      </c>
      <c r="U339" s="178">
        <v>0</v>
      </c>
      <c r="V339" s="178">
        <v>0</v>
      </c>
      <c r="W339" s="178">
        <v>0</v>
      </c>
      <c r="X339" s="178">
        <v>0</v>
      </c>
      <c r="Y339" s="178">
        <v>0</v>
      </c>
      <c r="Z339" s="178">
        <v>0</v>
      </c>
      <c r="AA339" s="178">
        <v>0</v>
      </c>
      <c r="AB339" s="178">
        <v>24.99</v>
      </c>
      <c r="AC339" s="178">
        <v>0</v>
      </c>
      <c r="AD339" s="178">
        <v>0</v>
      </c>
      <c r="AE339" s="178">
        <v>0</v>
      </c>
      <c r="AF339" s="178">
        <v>0</v>
      </c>
      <c r="AG339" s="178">
        <v>384</v>
      </c>
      <c r="AH339" s="178">
        <v>0</v>
      </c>
      <c r="AI339" s="177">
        <v>412.98</v>
      </c>
      <c r="AJ339" s="178">
        <v>0</v>
      </c>
      <c r="AK339" s="178">
        <v>0</v>
      </c>
      <c r="AL339" s="178">
        <v>0</v>
      </c>
      <c r="AM339" s="178">
        <v>0</v>
      </c>
      <c r="AN339" s="178">
        <v>0</v>
      </c>
      <c r="AO339" s="178">
        <v>0</v>
      </c>
      <c r="AP339" s="178">
        <v>0</v>
      </c>
      <c r="AQ339" s="178">
        <v>0</v>
      </c>
      <c r="AR339" s="178">
        <v>0</v>
      </c>
      <c r="AS339" s="178">
        <v>0</v>
      </c>
      <c r="AT339" s="178">
        <v>0</v>
      </c>
      <c r="AU339" s="177">
        <v>0</v>
      </c>
      <c r="AV339" s="177">
        <f t="shared" si="11"/>
        <v>140273.98</v>
      </c>
      <c r="AW339" s="149"/>
      <c r="AX339" s="190"/>
      <c r="AY339" s="190"/>
      <c r="AZ339" s="190"/>
      <c r="BA339" s="190"/>
      <c r="BB339" s="190"/>
      <c r="BC339" s="190"/>
      <c r="BD339" s="190"/>
      <c r="BE339" s="190"/>
      <c r="BF339" s="190"/>
      <c r="BG339" s="190"/>
      <c r="BH339" s="190"/>
      <c r="BI339" s="190"/>
      <c r="BJ339" s="190"/>
      <c r="BK339" s="190"/>
      <c r="BL339" s="190"/>
      <c r="BM339" s="190"/>
      <c r="BN339" s="190"/>
      <c r="BO339" s="190"/>
      <c r="BP339" s="190"/>
      <c r="BQ339" s="190"/>
      <c r="BR339" s="190"/>
      <c r="BS339" s="190"/>
      <c r="BT339" s="190"/>
      <c r="BU339" s="190"/>
      <c r="BV339" s="190"/>
      <c r="BW339" s="190"/>
      <c r="BX339" s="190"/>
      <c r="BY339" s="190"/>
      <c r="BZ339" s="190"/>
      <c r="CA339" s="190"/>
      <c r="CB339" s="190"/>
      <c r="CC339" s="190"/>
      <c r="CD339" s="190"/>
      <c r="CE339" s="190"/>
      <c r="CF339" s="190"/>
      <c r="CG339" s="190"/>
      <c r="CH339" s="190"/>
      <c r="CI339" s="190"/>
      <c r="CJ339" s="190"/>
      <c r="CK339" s="190"/>
      <c r="CL339" s="190"/>
      <c r="CM339" s="190"/>
      <c r="CN339" s="190"/>
      <c r="CO339" s="190"/>
      <c r="CP339" s="190"/>
      <c r="CQ339" s="190"/>
      <c r="CR339" s="190"/>
      <c r="CS339" s="190"/>
      <c r="CT339" s="190"/>
      <c r="CU339" s="190"/>
      <c r="CV339" s="190"/>
      <c r="CW339" s="190"/>
      <c r="CX339" s="190"/>
      <c r="CY339" s="190"/>
      <c r="CZ339" s="190"/>
      <c r="DA339" s="190"/>
      <c r="DB339" s="190"/>
      <c r="DC339" s="190"/>
      <c r="DD339" s="190"/>
      <c r="DE339" s="190"/>
      <c r="DF339" s="190"/>
      <c r="DG339" s="190"/>
      <c r="DH339" s="190"/>
      <c r="DI339" s="190"/>
      <c r="DJ339" s="190"/>
      <c r="DK339" s="190"/>
      <c r="DL339" s="190"/>
      <c r="DM339" s="190"/>
    </row>
    <row r="340" spans="1:117" s="151" customFormat="1" ht="12.75" hidden="1" outlineLevel="1">
      <c r="A340" s="149" t="s">
        <v>2402</v>
      </c>
      <c r="B340" s="150"/>
      <c r="C340" s="150" t="s">
        <v>2403</v>
      </c>
      <c r="D340" s="150" t="s">
        <v>2404</v>
      </c>
      <c r="E340" s="177">
        <v>64605.78</v>
      </c>
      <c r="F340" s="177">
        <v>3045.5</v>
      </c>
      <c r="G340" s="177"/>
      <c r="H340" s="178">
        <v>0</v>
      </c>
      <c r="I340" s="178">
        <v>0</v>
      </c>
      <c r="J340" s="178">
        <v>0</v>
      </c>
      <c r="K340" s="178">
        <v>0</v>
      </c>
      <c r="L340" s="178">
        <v>0</v>
      </c>
      <c r="M340" s="178">
        <v>0</v>
      </c>
      <c r="N340" s="178">
        <v>0</v>
      </c>
      <c r="O340" s="178">
        <v>0</v>
      </c>
      <c r="P340" s="178">
        <v>0</v>
      </c>
      <c r="Q340" s="178">
        <v>0</v>
      </c>
      <c r="R340" s="178">
        <v>0</v>
      </c>
      <c r="S340" s="178">
        <v>0</v>
      </c>
      <c r="T340" s="178">
        <v>0</v>
      </c>
      <c r="U340" s="178">
        <v>17371.28</v>
      </c>
      <c r="V340" s="178">
        <v>0</v>
      </c>
      <c r="W340" s="178">
        <v>0</v>
      </c>
      <c r="X340" s="178">
        <v>60.71</v>
      </c>
      <c r="Y340" s="178">
        <v>0</v>
      </c>
      <c r="Z340" s="178">
        <v>0</v>
      </c>
      <c r="AA340" s="178">
        <v>3925.05</v>
      </c>
      <c r="AB340" s="178">
        <v>0</v>
      </c>
      <c r="AC340" s="178">
        <v>0</v>
      </c>
      <c r="AD340" s="178">
        <v>0</v>
      </c>
      <c r="AE340" s="178">
        <v>0</v>
      </c>
      <c r="AF340" s="178">
        <v>0</v>
      </c>
      <c r="AG340" s="178">
        <v>17871.51</v>
      </c>
      <c r="AH340" s="178">
        <v>0</v>
      </c>
      <c r="AI340" s="177">
        <v>39228.55</v>
      </c>
      <c r="AJ340" s="178">
        <v>0</v>
      </c>
      <c r="AK340" s="178">
        <v>0</v>
      </c>
      <c r="AL340" s="178">
        <v>0</v>
      </c>
      <c r="AM340" s="178">
        <v>0</v>
      </c>
      <c r="AN340" s="178">
        <v>0</v>
      </c>
      <c r="AO340" s="178">
        <v>0</v>
      </c>
      <c r="AP340" s="178">
        <v>0</v>
      </c>
      <c r="AQ340" s="178">
        <v>0</v>
      </c>
      <c r="AR340" s="178">
        <v>0</v>
      </c>
      <c r="AS340" s="178">
        <v>0</v>
      </c>
      <c r="AT340" s="178">
        <v>0</v>
      </c>
      <c r="AU340" s="177">
        <v>0</v>
      </c>
      <c r="AV340" s="177">
        <f t="shared" si="11"/>
        <v>106879.83</v>
      </c>
      <c r="AW340" s="149"/>
      <c r="AX340" s="190"/>
      <c r="AY340" s="190"/>
      <c r="AZ340" s="190"/>
      <c r="BA340" s="190"/>
      <c r="BB340" s="190"/>
      <c r="BC340" s="190"/>
      <c r="BD340" s="190"/>
      <c r="BE340" s="190"/>
      <c r="BF340" s="190"/>
      <c r="BG340" s="190"/>
      <c r="BH340" s="190"/>
      <c r="BI340" s="190"/>
      <c r="BJ340" s="190"/>
      <c r="BK340" s="190"/>
      <c r="BL340" s="190"/>
      <c r="BM340" s="190"/>
      <c r="BN340" s="190"/>
      <c r="BO340" s="190"/>
      <c r="BP340" s="190"/>
      <c r="BQ340" s="190"/>
      <c r="BR340" s="190"/>
      <c r="BS340" s="190"/>
      <c r="BT340" s="190"/>
      <c r="BU340" s="190"/>
      <c r="BV340" s="190"/>
      <c r="BW340" s="190"/>
      <c r="BX340" s="190"/>
      <c r="BY340" s="190"/>
      <c r="BZ340" s="190"/>
      <c r="CA340" s="190"/>
      <c r="CB340" s="190"/>
      <c r="CC340" s="190"/>
      <c r="CD340" s="190"/>
      <c r="CE340" s="190"/>
      <c r="CF340" s="190"/>
      <c r="CG340" s="190"/>
      <c r="CH340" s="190"/>
      <c r="CI340" s="190"/>
      <c r="CJ340" s="190"/>
      <c r="CK340" s="190"/>
      <c r="CL340" s="190"/>
      <c r="CM340" s="190"/>
      <c r="CN340" s="190"/>
      <c r="CO340" s="190"/>
      <c r="CP340" s="190"/>
      <c r="CQ340" s="190"/>
      <c r="CR340" s="190"/>
      <c r="CS340" s="190"/>
      <c r="CT340" s="190"/>
      <c r="CU340" s="190"/>
      <c r="CV340" s="190"/>
      <c r="CW340" s="190"/>
      <c r="CX340" s="190"/>
      <c r="CY340" s="190"/>
      <c r="CZ340" s="190"/>
      <c r="DA340" s="190"/>
      <c r="DB340" s="190"/>
      <c r="DC340" s="190"/>
      <c r="DD340" s="190"/>
      <c r="DE340" s="190"/>
      <c r="DF340" s="190"/>
      <c r="DG340" s="190"/>
      <c r="DH340" s="190"/>
      <c r="DI340" s="190"/>
      <c r="DJ340" s="190"/>
      <c r="DK340" s="190"/>
      <c r="DL340" s="190"/>
      <c r="DM340" s="190"/>
    </row>
    <row r="341" spans="1:117" s="151" customFormat="1" ht="12.75" hidden="1" outlineLevel="1">
      <c r="A341" s="149" t="s">
        <v>2405</v>
      </c>
      <c r="B341" s="150"/>
      <c r="C341" s="150" t="s">
        <v>2406</v>
      </c>
      <c r="D341" s="150" t="s">
        <v>2407</v>
      </c>
      <c r="E341" s="177">
        <v>6786.51</v>
      </c>
      <c r="F341" s="177">
        <v>0</v>
      </c>
      <c r="G341" s="177"/>
      <c r="H341" s="178">
        <v>0</v>
      </c>
      <c r="I341" s="178">
        <v>0</v>
      </c>
      <c r="J341" s="178">
        <v>0</v>
      </c>
      <c r="K341" s="178">
        <v>0</v>
      </c>
      <c r="L341" s="178">
        <v>0</v>
      </c>
      <c r="M341" s="178">
        <v>0</v>
      </c>
      <c r="N341" s="178">
        <v>0</v>
      </c>
      <c r="O341" s="178">
        <v>0</v>
      </c>
      <c r="P341" s="178">
        <v>0</v>
      </c>
      <c r="Q341" s="178">
        <v>0</v>
      </c>
      <c r="R341" s="178">
        <v>0</v>
      </c>
      <c r="S341" s="178">
        <v>0</v>
      </c>
      <c r="T341" s="178">
        <v>0</v>
      </c>
      <c r="U341" s="178">
        <v>253.74</v>
      </c>
      <c r="V341" s="178">
        <v>0</v>
      </c>
      <c r="W341" s="178">
        <v>0</v>
      </c>
      <c r="X341" s="178">
        <v>0</v>
      </c>
      <c r="Y341" s="178">
        <v>0</v>
      </c>
      <c r="Z341" s="178">
        <v>0</v>
      </c>
      <c r="AA341" s="178">
        <v>5.73</v>
      </c>
      <c r="AB341" s="178">
        <v>0</v>
      </c>
      <c r="AC341" s="178">
        <v>0</v>
      </c>
      <c r="AD341" s="178">
        <v>0</v>
      </c>
      <c r="AE341" s="178">
        <v>0</v>
      </c>
      <c r="AF341" s="178">
        <v>0</v>
      </c>
      <c r="AG341" s="178">
        <v>1771.37</v>
      </c>
      <c r="AH341" s="178">
        <v>0</v>
      </c>
      <c r="AI341" s="177">
        <v>2030.84</v>
      </c>
      <c r="AJ341" s="178">
        <v>0</v>
      </c>
      <c r="AK341" s="178">
        <v>0</v>
      </c>
      <c r="AL341" s="178">
        <v>0</v>
      </c>
      <c r="AM341" s="178">
        <v>0</v>
      </c>
      <c r="AN341" s="178">
        <v>0</v>
      </c>
      <c r="AO341" s="178">
        <v>0</v>
      </c>
      <c r="AP341" s="178">
        <v>0</v>
      </c>
      <c r="AQ341" s="178">
        <v>0</v>
      </c>
      <c r="AR341" s="178">
        <v>0</v>
      </c>
      <c r="AS341" s="178">
        <v>0</v>
      </c>
      <c r="AT341" s="178">
        <v>0</v>
      </c>
      <c r="AU341" s="177">
        <v>0</v>
      </c>
      <c r="AV341" s="177">
        <f t="shared" si="11"/>
        <v>8817.35</v>
      </c>
      <c r="AW341" s="149"/>
      <c r="AX341" s="190"/>
      <c r="AY341" s="190"/>
      <c r="AZ341" s="190"/>
      <c r="BA341" s="190"/>
      <c r="BB341" s="190"/>
      <c r="BC341" s="190"/>
      <c r="BD341" s="190"/>
      <c r="BE341" s="190"/>
      <c r="BF341" s="190"/>
      <c r="BG341" s="190"/>
      <c r="BH341" s="190"/>
      <c r="BI341" s="190"/>
      <c r="BJ341" s="190"/>
      <c r="BK341" s="190"/>
      <c r="BL341" s="190"/>
      <c r="BM341" s="190"/>
      <c r="BN341" s="190"/>
      <c r="BO341" s="190"/>
      <c r="BP341" s="190"/>
      <c r="BQ341" s="190"/>
      <c r="BR341" s="190"/>
      <c r="BS341" s="190"/>
      <c r="BT341" s="190"/>
      <c r="BU341" s="190"/>
      <c r="BV341" s="190"/>
      <c r="BW341" s="190"/>
      <c r="BX341" s="190"/>
      <c r="BY341" s="190"/>
      <c r="BZ341" s="190"/>
      <c r="CA341" s="190"/>
      <c r="CB341" s="190"/>
      <c r="CC341" s="190"/>
      <c r="CD341" s="190"/>
      <c r="CE341" s="190"/>
      <c r="CF341" s="190"/>
      <c r="CG341" s="190"/>
      <c r="CH341" s="190"/>
      <c r="CI341" s="190"/>
      <c r="CJ341" s="190"/>
      <c r="CK341" s="190"/>
      <c r="CL341" s="190"/>
      <c r="CM341" s="190"/>
      <c r="CN341" s="190"/>
      <c r="CO341" s="190"/>
      <c r="CP341" s="190"/>
      <c r="CQ341" s="190"/>
      <c r="CR341" s="190"/>
      <c r="CS341" s="190"/>
      <c r="CT341" s="190"/>
      <c r="CU341" s="190"/>
      <c r="CV341" s="190"/>
      <c r="CW341" s="190"/>
      <c r="CX341" s="190"/>
      <c r="CY341" s="190"/>
      <c r="CZ341" s="190"/>
      <c r="DA341" s="190"/>
      <c r="DB341" s="190"/>
      <c r="DC341" s="190"/>
      <c r="DD341" s="190"/>
      <c r="DE341" s="190"/>
      <c r="DF341" s="190"/>
      <c r="DG341" s="190"/>
      <c r="DH341" s="190"/>
      <c r="DI341" s="190"/>
      <c r="DJ341" s="190"/>
      <c r="DK341" s="190"/>
      <c r="DL341" s="190"/>
      <c r="DM341" s="190"/>
    </row>
    <row r="342" spans="1:117" s="151" customFormat="1" ht="12.75" hidden="1" outlineLevel="1">
      <c r="A342" s="149" t="s">
        <v>2408</v>
      </c>
      <c r="B342" s="150"/>
      <c r="C342" s="150" t="s">
        <v>2409</v>
      </c>
      <c r="D342" s="150" t="s">
        <v>2410</v>
      </c>
      <c r="E342" s="177">
        <v>10151.5</v>
      </c>
      <c r="F342" s="177">
        <v>0</v>
      </c>
      <c r="G342" s="177"/>
      <c r="H342" s="178">
        <v>0</v>
      </c>
      <c r="I342" s="178">
        <v>0</v>
      </c>
      <c r="J342" s="178">
        <v>0</v>
      </c>
      <c r="K342" s="178">
        <v>0</v>
      </c>
      <c r="L342" s="178">
        <v>0</v>
      </c>
      <c r="M342" s="178">
        <v>0</v>
      </c>
      <c r="N342" s="178">
        <v>0</v>
      </c>
      <c r="O342" s="178">
        <v>0</v>
      </c>
      <c r="P342" s="178">
        <v>0</v>
      </c>
      <c r="Q342" s="178">
        <v>0</v>
      </c>
      <c r="R342" s="178">
        <v>0</v>
      </c>
      <c r="S342" s="178">
        <v>0</v>
      </c>
      <c r="T342" s="178">
        <v>0</v>
      </c>
      <c r="U342" s="178">
        <v>0</v>
      </c>
      <c r="V342" s="178">
        <v>0</v>
      </c>
      <c r="W342" s="178">
        <v>0</v>
      </c>
      <c r="X342" s="178">
        <v>0</v>
      </c>
      <c r="Y342" s="178">
        <v>0</v>
      </c>
      <c r="Z342" s="178">
        <v>0</v>
      </c>
      <c r="AA342" s="178">
        <v>3441.36</v>
      </c>
      <c r="AB342" s="178">
        <v>0</v>
      </c>
      <c r="AC342" s="178">
        <v>0</v>
      </c>
      <c r="AD342" s="178">
        <v>0</v>
      </c>
      <c r="AE342" s="178">
        <v>0</v>
      </c>
      <c r="AF342" s="178">
        <v>0</v>
      </c>
      <c r="AG342" s="178">
        <v>0</v>
      </c>
      <c r="AH342" s="178">
        <v>0</v>
      </c>
      <c r="AI342" s="177">
        <v>3441.36</v>
      </c>
      <c r="AJ342" s="178">
        <v>0</v>
      </c>
      <c r="AK342" s="178">
        <v>0</v>
      </c>
      <c r="AL342" s="178">
        <v>0</v>
      </c>
      <c r="AM342" s="178">
        <v>0</v>
      </c>
      <c r="AN342" s="178">
        <v>0</v>
      </c>
      <c r="AO342" s="178">
        <v>0</v>
      </c>
      <c r="AP342" s="178">
        <v>0</v>
      </c>
      <c r="AQ342" s="178">
        <v>0</v>
      </c>
      <c r="AR342" s="178">
        <v>0</v>
      </c>
      <c r="AS342" s="178">
        <v>0</v>
      </c>
      <c r="AT342" s="178">
        <v>0</v>
      </c>
      <c r="AU342" s="177">
        <v>0</v>
      </c>
      <c r="AV342" s="177">
        <f t="shared" si="11"/>
        <v>13592.86</v>
      </c>
      <c r="AW342" s="149"/>
      <c r="AX342" s="190"/>
      <c r="AY342" s="190"/>
      <c r="AZ342" s="190"/>
      <c r="BA342" s="190"/>
      <c r="BB342" s="190"/>
      <c r="BC342" s="190"/>
      <c r="BD342" s="190"/>
      <c r="BE342" s="190"/>
      <c r="BF342" s="190"/>
      <c r="BG342" s="190"/>
      <c r="BH342" s="190"/>
      <c r="BI342" s="190"/>
      <c r="BJ342" s="190"/>
      <c r="BK342" s="190"/>
      <c r="BL342" s="190"/>
      <c r="BM342" s="190"/>
      <c r="BN342" s="190"/>
      <c r="BO342" s="190"/>
      <c r="BP342" s="190"/>
      <c r="BQ342" s="190"/>
      <c r="BR342" s="190"/>
      <c r="BS342" s="190"/>
      <c r="BT342" s="190"/>
      <c r="BU342" s="190"/>
      <c r="BV342" s="190"/>
      <c r="BW342" s="190"/>
      <c r="BX342" s="190"/>
      <c r="BY342" s="190"/>
      <c r="BZ342" s="190"/>
      <c r="CA342" s="190"/>
      <c r="CB342" s="190"/>
      <c r="CC342" s="190"/>
      <c r="CD342" s="190"/>
      <c r="CE342" s="190"/>
      <c r="CF342" s="190"/>
      <c r="CG342" s="190"/>
      <c r="CH342" s="190"/>
      <c r="CI342" s="190"/>
      <c r="CJ342" s="190"/>
      <c r="CK342" s="190"/>
      <c r="CL342" s="190"/>
      <c r="CM342" s="190"/>
      <c r="CN342" s="190"/>
      <c r="CO342" s="190"/>
      <c r="CP342" s="190"/>
      <c r="CQ342" s="190"/>
      <c r="CR342" s="190"/>
      <c r="CS342" s="190"/>
      <c r="CT342" s="190"/>
      <c r="CU342" s="190"/>
      <c r="CV342" s="190"/>
      <c r="CW342" s="190"/>
      <c r="CX342" s="190"/>
      <c r="CY342" s="190"/>
      <c r="CZ342" s="190"/>
      <c r="DA342" s="190"/>
      <c r="DB342" s="190"/>
      <c r="DC342" s="190"/>
      <c r="DD342" s="190"/>
      <c r="DE342" s="190"/>
      <c r="DF342" s="190"/>
      <c r="DG342" s="190"/>
      <c r="DH342" s="190"/>
      <c r="DI342" s="190"/>
      <c r="DJ342" s="190"/>
      <c r="DK342" s="190"/>
      <c r="DL342" s="190"/>
      <c r="DM342" s="190"/>
    </row>
    <row r="343" spans="1:117" s="151" customFormat="1" ht="12.75" hidden="1" outlineLevel="1">
      <c r="A343" s="149" t="s">
        <v>2411</v>
      </c>
      <c r="B343" s="150"/>
      <c r="C343" s="150" t="s">
        <v>2412</v>
      </c>
      <c r="D343" s="150" t="s">
        <v>2413</v>
      </c>
      <c r="E343" s="177">
        <v>462194.05</v>
      </c>
      <c r="F343" s="177">
        <v>0</v>
      </c>
      <c r="G343" s="177"/>
      <c r="H343" s="178">
        <v>3.5</v>
      </c>
      <c r="I343" s="178">
        <v>0</v>
      </c>
      <c r="J343" s="178">
        <v>0</v>
      </c>
      <c r="K343" s="178">
        <v>25.95</v>
      </c>
      <c r="L343" s="178">
        <v>118.24</v>
      </c>
      <c r="M343" s="178">
        <v>43419.25</v>
      </c>
      <c r="N343" s="178">
        <v>28550.38</v>
      </c>
      <c r="O343" s="178">
        <v>5.14</v>
      </c>
      <c r="P343" s="178">
        <v>0</v>
      </c>
      <c r="Q343" s="178">
        <v>0</v>
      </c>
      <c r="R343" s="178">
        <v>57832.77</v>
      </c>
      <c r="S343" s="178">
        <v>0</v>
      </c>
      <c r="T343" s="178">
        <v>0</v>
      </c>
      <c r="U343" s="178">
        <v>0</v>
      </c>
      <c r="V343" s="178">
        <v>270.66</v>
      </c>
      <c r="W343" s="178">
        <v>0</v>
      </c>
      <c r="X343" s="178">
        <v>0</v>
      </c>
      <c r="Y343" s="178">
        <v>0</v>
      </c>
      <c r="Z343" s="178">
        <v>0</v>
      </c>
      <c r="AA343" s="178">
        <v>232739.45</v>
      </c>
      <c r="AB343" s="178">
        <v>0</v>
      </c>
      <c r="AC343" s="178">
        <v>0</v>
      </c>
      <c r="AD343" s="178">
        <v>0</v>
      </c>
      <c r="AE343" s="178">
        <v>0</v>
      </c>
      <c r="AF343" s="178">
        <v>0</v>
      </c>
      <c r="AG343" s="178">
        <v>12900.44</v>
      </c>
      <c r="AH343" s="178">
        <v>0</v>
      </c>
      <c r="AI343" s="177">
        <v>375865.78</v>
      </c>
      <c r="AJ343" s="178">
        <v>0</v>
      </c>
      <c r="AK343" s="178">
        <v>0</v>
      </c>
      <c r="AL343" s="178">
        <v>0</v>
      </c>
      <c r="AM343" s="178">
        <v>0</v>
      </c>
      <c r="AN343" s="178">
        <v>0</v>
      </c>
      <c r="AO343" s="178">
        <v>0</v>
      </c>
      <c r="AP343" s="178">
        <v>0</v>
      </c>
      <c r="AQ343" s="178">
        <v>0</v>
      </c>
      <c r="AR343" s="178">
        <v>0</v>
      </c>
      <c r="AS343" s="178">
        <v>0</v>
      </c>
      <c r="AT343" s="178">
        <v>0</v>
      </c>
      <c r="AU343" s="177">
        <v>0</v>
      </c>
      <c r="AV343" s="177">
        <f t="shared" si="11"/>
        <v>838059.8300000001</v>
      </c>
      <c r="AW343" s="149"/>
      <c r="AX343" s="190"/>
      <c r="AY343" s="190"/>
      <c r="AZ343" s="190"/>
      <c r="BA343" s="190"/>
      <c r="BB343" s="190"/>
      <c r="BC343" s="190"/>
      <c r="BD343" s="190"/>
      <c r="BE343" s="190"/>
      <c r="BF343" s="190"/>
      <c r="BG343" s="190"/>
      <c r="BH343" s="190"/>
      <c r="BI343" s="190"/>
      <c r="BJ343" s="190"/>
      <c r="BK343" s="190"/>
      <c r="BL343" s="190"/>
      <c r="BM343" s="190"/>
      <c r="BN343" s="190"/>
      <c r="BO343" s="190"/>
      <c r="BP343" s="190"/>
      <c r="BQ343" s="190"/>
      <c r="BR343" s="190"/>
      <c r="BS343" s="190"/>
      <c r="BT343" s="190"/>
      <c r="BU343" s="190"/>
      <c r="BV343" s="190"/>
      <c r="BW343" s="190"/>
      <c r="BX343" s="190"/>
      <c r="BY343" s="190"/>
      <c r="BZ343" s="190"/>
      <c r="CA343" s="190"/>
      <c r="CB343" s="190"/>
      <c r="CC343" s="190"/>
      <c r="CD343" s="190"/>
      <c r="CE343" s="190"/>
      <c r="CF343" s="190"/>
      <c r="CG343" s="190"/>
      <c r="CH343" s="190"/>
      <c r="CI343" s="190"/>
      <c r="CJ343" s="190"/>
      <c r="CK343" s="190"/>
      <c r="CL343" s="190"/>
      <c r="CM343" s="190"/>
      <c r="CN343" s="190"/>
      <c r="CO343" s="190"/>
      <c r="CP343" s="190"/>
      <c r="CQ343" s="190"/>
      <c r="CR343" s="190"/>
      <c r="CS343" s="190"/>
      <c r="CT343" s="190"/>
      <c r="CU343" s="190"/>
      <c r="CV343" s="190"/>
      <c r="CW343" s="190"/>
      <c r="CX343" s="190"/>
      <c r="CY343" s="190"/>
      <c r="CZ343" s="190"/>
      <c r="DA343" s="190"/>
      <c r="DB343" s="190"/>
      <c r="DC343" s="190"/>
      <c r="DD343" s="190"/>
      <c r="DE343" s="190"/>
      <c r="DF343" s="190"/>
      <c r="DG343" s="190"/>
      <c r="DH343" s="190"/>
      <c r="DI343" s="190"/>
      <c r="DJ343" s="190"/>
      <c r="DK343" s="190"/>
      <c r="DL343" s="190"/>
      <c r="DM343" s="190"/>
    </row>
    <row r="344" spans="1:117" s="151" customFormat="1" ht="12.75" hidden="1" outlineLevel="1">
      <c r="A344" s="149" t="s">
        <v>2414</v>
      </c>
      <c r="B344" s="150"/>
      <c r="C344" s="150" t="s">
        <v>2415</v>
      </c>
      <c r="D344" s="150" t="s">
        <v>2416</v>
      </c>
      <c r="E344" s="177">
        <v>779433.48</v>
      </c>
      <c r="F344" s="177">
        <v>75.2</v>
      </c>
      <c r="G344" s="177"/>
      <c r="H344" s="178">
        <v>0</v>
      </c>
      <c r="I344" s="178">
        <v>0</v>
      </c>
      <c r="J344" s="178">
        <v>0</v>
      </c>
      <c r="K344" s="178">
        <v>0</v>
      </c>
      <c r="L344" s="178">
        <v>0</v>
      </c>
      <c r="M344" s="178">
        <v>0</v>
      </c>
      <c r="N344" s="178">
        <v>0</v>
      </c>
      <c r="O344" s="178">
        <v>0</v>
      </c>
      <c r="P344" s="178">
        <v>0</v>
      </c>
      <c r="Q344" s="178">
        <v>0</v>
      </c>
      <c r="R344" s="178">
        <v>0</v>
      </c>
      <c r="S344" s="178">
        <v>0</v>
      </c>
      <c r="T344" s="178">
        <v>0</v>
      </c>
      <c r="U344" s="178">
        <v>3607.23</v>
      </c>
      <c r="V344" s="178">
        <v>0</v>
      </c>
      <c r="W344" s="178">
        <v>0</v>
      </c>
      <c r="X344" s="178">
        <v>0</v>
      </c>
      <c r="Y344" s="178">
        <v>0</v>
      </c>
      <c r="Z344" s="178">
        <v>0</v>
      </c>
      <c r="AA344" s="178">
        <v>0</v>
      </c>
      <c r="AB344" s="178">
        <v>0</v>
      </c>
      <c r="AC344" s="178">
        <v>0</v>
      </c>
      <c r="AD344" s="178">
        <v>0</v>
      </c>
      <c r="AE344" s="178">
        <v>0</v>
      </c>
      <c r="AF344" s="178">
        <v>0</v>
      </c>
      <c r="AG344" s="178">
        <v>391771.73</v>
      </c>
      <c r="AH344" s="178">
        <v>0</v>
      </c>
      <c r="AI344" s="177">
        <v>395378.96</v>
      </c>
      <c r="AJ344" s="178">
        <v>0</v>
      </c>
      <c r="AK344" s="178">
        <v>0</v>
      </c>
      <c r="AL344" s="178">
        <v>0</v>
      </c>
      <c r="AM344" s="178">
        <v>0</v>
      </c>
      <c r="AN344" s="178">
        <v>0</v>
      </c>
      <c r="AO344" s="178">
        <v>0</v>
      </c>
      <c r="AP344" s="178">
        <v>0</v>
      </c>
      <c r="AQ344" s="178">
        <v>0</v>
      </c>
      <c r="AR344" s="178">
        <v>0</v>
      </c>
      <c r="AS344" s="178">
        <v>0</v>
      </c>
      <c r="AT344" s="178">
        <v>0</v>
      </c>
      <c r="AU344" s="177">
        <v>0</v>
      </c>
      <c r="AV344" s="177">
        <f t="shared" si="11"/>
        <v>1174887.64</v>
      </c>
      <c r="AW344" s="149"/>
      <c r="AX344" s="190"/>
      <c r="AY344" s="190"/>
      <c r="AZ344" s="190"/>
      <c r="BA344" s="190"/>
      <c r="BB344" s="190"/>
      <c r="BC344" s="190"/>
      <c r="BD344" s="190"/>
      <c r="BE344" s="190"/>
      <c r="BF344" s="190"/>
      <c r="BG344" s="190"/>
      <c r="BH344" s="190"/>
      <c r="BI344" s="190"/>
      <c r="BJ344" s="190"/>
      <c r="BK344" s="190"/>
      <c r="BL344" s="190"/>
      <c r="BM344" s="190"/>
      <c r="BN344" s="190"/>
      <c r="BO344" s="190"/>
      <c r="BP344" s="190"/>
      <c r="BQ344" s="190"/>
      <c r="BR344" s="190"/>
      <c r="BS344" s="190"/>
      <c r="BT344" s="190"/>
      <c r="BU344" s="190"/>
      <c r="BV344" s="190"/>
      <c r="BW344" s="190"/>
      <c r="BX344" s="190"/>
      <c r="BY344" s="190"/>
      <c r="BZ344" s="190"/>
      <c r="CA344" s="190"/>
      <c r="CB344" s="190"/>
      <c r="CC344" s="190"/>
      <c r="CD344" s="190"/>
      <c r="CE344" s="190"/>
      <c r="CF344" s="190"/>
      <c r="CG344" s="190"/>
      <c r="CH344" s="190"/>
      <c r="CI344" s="190"/>
      <c r="CJ344" s="190"/>
      <c r="CK344" s="190"/>
      <c r="CL344" s="190"/>
      <c r="CM344" s="190"/>
      <c r="CN344" s="190"/>
      <c r="CO344" s="190"/>
      <c r="CP344" s="190"/>
      <c r="CQ344" s="190"/>
      <c r="CR344" s="190"/>
      <c r="CS344" s="190"/>
      <c r="CT344" s="190"/>
      <c r="CU344" s="190"/>
      <c r="CV344" s="190"/>
      <c r="CW344" s="190"/>
      <c r="CX344" s="190"/>
      <c r="CY344" s="190"/>
      <c r="CZ344" s="190"/>
      <c r="DA344" s="190"/>
      <c r="DB344" s="190"/>
      <c r="DC344" s="190"/>
      <c r="DD344" s="190"/>
      <c r="DE344" s="190"/>
      <c r="DF344" s="190"/>
      <c r="DG344" s="190"/>
      <c r="DH344" s="190"/>
      <c r="DI344" s="190"/>
      <c r="DJ344" s="190"/>
      <c r="DK344" s="190"/>
      <c r="DL344" s="190"/>
      <c r="DM344" s="190"/>
    </row>
    <row r="345" spans="1:117" s="151" customFormat="1" ht="12.75" hidden="1" outlineLevel="1">
      <c r="A345" s="149" t="s">
        <v>2417</v>
      </c>
      <c r="B345" s="150"/>
      <c r="C345" s="150" t="s">
        <v>2418</v>
      </c>
      <c r="D345" s="150" t="s">
        <v>2419</v>
      </c>
      <c r="E345" s="177">
        <v>479428.45</v>
      </c>
      <c r="F345" s="177">
        <v>0</v>
      </c>
      <c r="G345" s="177"/>
      <c r="H345" s="178">
        <v>0</v>
      </c>
      <c r="I345" s="178">
        <v>0</v>
      </c>
      <c r="J345" s="178">
        <v>0</v>
      </c>
      <c r="K345" s="178">
        <v>0</v>
      </c>
      <c r="L345" s="178">
        <v>0</v>
      </c>
      <c r="M345" s="178">
        <v>0</v>
      </c>
      <c r="N345" s="178">
        <v>0</v>
      </c>
      <c r="O345" s="178">
        <v>0</v>
      </c>
      <c r="P345" s="178">
        <v>0</v>
      </c>
      <c r="Q345" s="178">
        <v>0</v>
      </c>
      <c r="R345" s="178">
        <v>0</v>
      </c>
      <c r="S345" s="178">
        <v>102312.2</v>
      </c>
      <c r="T345" s="178">
        <v>0</v>
      </c>
      <c r="U345" s="178">
        <v>0</v>
      </c>
      <c r="V345" s="178">
        <v>0</v>
      </c>
      <c r="W345" s="178">
        <v>0</v>
      </c>
      <c r="X345" s="178">
        <v>0</v>
      </c>
      <c r="Y345" s="178">
        <v>0</v>
      </c>
      <c r="Z345" s="178">
        <v>0</v>
      </c>
      <c r="AA345" s="178">
        <v>0</v>
      </c>
      <c r="AB345" s="178">
        <v>0</v>
      </c>
      <c r="AC345" s="178">
        <v>0</v>
      </c>
      <c r="AD345" s="178">
        <v>0</v>
      </c>
      <c r="AE345" s="178">
        <v>0</v>
      </c>
      <c r="AF345" s="178">
        <v>0</v>
      </c>
      <c r="AG345" s="178">
        <v>41082.49</v>
      </c>
      <c r="AH345" s="178">
        <v>0</v>
      </c>
      <c r="AI345" s="177">
        <v>143394.69</v>
      </c>
      <c r="AJ345" s="178">
        <v>0</v>
      </c>
      <c r="AK345" s="178">
        <v>0</v>
      </c>
      <c r="AL345" s="178">
        <v>0</v>
      </c>
      <c r="AM345" s="178">
        <v>0</v>
      </c>
      <c r="AN345" s="178">
        <v>0</v>
      </c>
      <c r="AO345" s="178">
        <v>0</v>
      </c>
      <c r="AP345" s="178">
        <v>0</v>
      </c>
      <c r="AQ345" s="178">
        <v>0</v>
      </c>
      <c r="AR345" s="178">
        <v>0</v>
      </c>
      <c r="AS345" s="178">
        <v>0</v>
      </c>
      <c r="AT345" s="178">
        <v>0</v>
      </c>
      <c r="AU345" s="177">
        <v>0</v>
      </c>
      <c r="AV345" s="177">
        <f t="shared" si="11"/>
        <v>622823.14</v>
      </c>
      <c r="AW345" s="149"/>
      <c r="AX345" s="190"/>
      <c r="AY345" s="190"/>
      <c r="AZ345" s="190"/>
      <c r="BA345" s="190"/>
      <c r="BB345" s="190"/>
      <c r="BC345" s="190"/>
      <c r="BD345" s="190"/>
      <c r="BE345" s="190"/>
      <c r="BF345" s="190"/>
      <c r="BG345" s="190"/>
      <c r="BH345" s="190"/>
      <c r="BI345" s="190"/>
      <c r="BJ345" s="190"/>
      <c r="BK345" s="190"/>
      <c r="BL345" s="190"/>
      <c r="BM345" s="190"/>
      <c r="BN345" s="190"/>
      <c r="BO345" s="190"/>
      <c r="BP345" s="190"/>
      <c r="BQ345" s="190"/>
      <c r="BR345" s="190"/>
      <c r="BS345" s="190"/>
      <c r="BT345" s="190"/>
      <c r="BU345" s="190"/>
      <c r="BV345" s="190"/>
      <c r="BW345" s="190"/>
      <c r="BX345" s="190"/>
      <c r="BY345" s="190"/>
      <c r="BZ345" s="190"/>
      <c r="CA345" s="190"/>
      <c r="CB345" s="190"/>
      <c r="CC345" s="190"/>
      <c r="CD345" s="190"/>
      <c r="CE345" s="190"/>
      <c r="CF345" s="190"/>
      <c r="CG345" s="190"/>
      <c r="CH345" s="190"/>
      <c r="CI345" s="190"/>
      <c r="CJ345" s="190"/>
      <c r="CK345" s="190"/>
      <c r="CL345" s="190"/>
      <c r="CM345" s="190"/>
      <c r="CN345" s="190"/>
      <c r="CO345" s="190"/>
      <c r="CP345" s="190"/>
      <c r="CQ345" s="190"/>
      <c r="CR345" s="190"/>
      <c r="CS345" s="190"/>
      <c r="CT345" s="190"/>
      <c r="CU345" s="190"/>
      <c r="CV345" s="190"/>
      <c r="CW345" s="190"/>
      <c r="CX345" s="190"/>
      <c r="CY345" s="190"/>
      <c r="CZ345" s="190"/>
      <c r="DA345" s="190"/>
      <c r="DB345" s="190"/>
      <c r="DC345" s="190"/>
      <c r="DD345" s="190"/>
      <c r="DE345" s="190"/>
      <c r="DF345" s="190"/>
      <c r="DG345" s="190"/>
      <c r="DH345" s="190"/>
      <c r="DI345" s="190"/>
      <c r="DJ345" s="190"/>
      <c r="DK345" s="190"/>
      <c r="DL345" s="190"/>
      <c r="DM345" s="190"/>
    </row>
    <row r="346" spans="1:117" s="151" customFormat="1" ht="12.75" hidden="1" outlineLevel="1">
      <c r="A346" s="149" t="s">
        <v>2420</v>
      </c>
      <c r="B346" s="150"/>
      <c r="C346" s="150" t="s">
        <v>2421</v>
      </c>
      <c r="D346" s="150" t="s">
        <v>2422</v>
      </c>
      <c r="E346" s="177">
        <v>3997.8</v>
      </c>
      <c r="F346" s="177">
        <v>0</v>
      </c>
      <c r="G346" s="177"/>
      <c r="H346" s="178">
        <v>0</v>
      </c>
      <c r="I346" s="178">
        <v>0</v>
      </c>
      <c r="J346" s="178">
        <v>0</v>
      </c>
      <c r="K346" s="178">
        <v>0</v>
      </c>
      <c r="L346" s="178">
        <v>0</v>
      </c>
      <c r="M346" s="178">
        <v>0</v>
      </c>
      <c r="N346" s="178">
        <v>0</v>
      </c>
      <c r="O346" s="178">
        <v>0</v>
      </c>
      <c r="P346" s="178">
        <v>0</v>
      </c>
      <c r="Q346" s="178">
        <v>0</v>
      </c>
      <c r="R346" s="178">
        <v>0</v>
      </c>
      <c r="S346" s="178">
        <v>0</v>
      </c>
      <c r="T346" s="178">
        <v>0</v>
      </c>
      <c r="U346" s="178">
        <v>0</v>
      </c>
      <c r="V346" s="178">
        <v>0</v>
      </c>
      <c r="W346" s="178">
        <v>0</v>
      </c>
      <c r="X346" s="178">
        <v>0</v>
      </c>
      <c r="Y346" s="178">
        <v>0</v>
      </c>
      <c r="Z346" s="178">
        <v>0</v>
      </c>
      <c r="AA346" s="178">
        <v>0</v>
      </c>
      <c r="AB346" s="178">
        <v>0</v>
      </c>
      <c r="AC346" s="178">
        <v>0</v>
      </c>
      <c r="AD346" s="178">
        <v>0</v>
      </c>
      <c r="AE346" s="178">
        <v>0</v>
      </c>
      <c r="AF346" s="178">
        <v>0</v>
      </c>
      <c r="AG346" s="178">
        <v>2504</v>
      </c>
      <c r="AH346" s="178">
        <v>0</v>
      </c>
      <c r="AI346" s="177">
        <v>2504</v>
      </c>
      <c r="AJ346" s="178">
        <v>0</v>
      </c>
      <c r="AK346" s="178">
        <v>0</v>
      </c>
      <c r="AL346" s="178">
        <v>0</v>
      </c>
      <c r="AM346" s="178">
        <v>0</v>
      </c>
      <c r="AN346" s="178">
        <v>0</v>
      </c>
      <c r="AO346" s="178">
        <v>0</v>
      </c>
      <c r="AP346" s="178">
        <v>0</v>
      </c>
      <c r="AQ346" s="178">
        <v>0</v>
      </c>
      <c r="AR346" s="178">
        <v>0</v>
      </c>
      <c r="AS346" s="178">
        <v>0</v>
      </c>
      <c r="AT346" s="178">
        <v>0</v>
      </c>
      <c r="AU346" s="177">
        <v>0</v>
      </c>
      <c r="AV346" s="177">
        <f t="shared" si="11"/>
        <v>6501.8</v>
      </c>
      <c r="AW346" s="149"/>
      <c r="AX346" s="190"/>
      <c r="AY346" s="190"/>
      <c r="AZ346" s="190"/>
      <c r="BA346" s="190"/>
      <c r="BB346" s="190"/>
      <c r="BC346" s="190"/>
      <c r="BD346" s="190"/>
      <c r="BE346" s="190"/>
      <c r="BF346" s="190"/>
      <c r="BG346" s="190"/>
      <c r="BH346" s="190"/>
      <c r="BI346" s="190"/>
      <c r="BJ346" s="190"/>
      <c r="BK346" s="190"/>
      <c r="BL346" s="190"/>
      <c r="BM346" s="190"/>
      <c r="BN346" s="190"/>
      <c r="BO346" s="190"/>
      <c r="BP346" s="190"/>
      <c r="BQ346" s="190"/>
      <c r="BR346" s="190"/>
      <c r="BS346" s="190"/>
      <c r="BT346" s="190"/>
      <c r="BU346" s="190"/>
      <c r="BV346" s="190"/>
      <c r="BW346" s="190"/>
      <c r="BX346" s="190"/>
      <c r="BY346" s="190"/>
      <c r="BZ346" s="190"/>
      <c r="CA346" s="190"/>
      <c r="CB346" s="190"/>
      <c r="CC346" s="190"/>
      <c r="CD346" s="190"/>
      <c r="CE346" s="190"/>
      <c r="CF346" s="190"/>
      <c r="CG346" s="190"/>
      <c r="CH346" s="190"/>
      <c r="CI346" s="190"/>
      <c r="CJ346" s="190"/>
      <c r="CK346" s="190"/>
      <c r="CL346" s="190"/>
      <c r="CM346" s="190"/>
      <c r="CN346" s="190"/>
      <c r="CO346" s="190"/>
      <c r="CP346" s="190"/>
      <c r="CQ346" s="190"/>
      <c r="CR346" s="190"/>
      <c r="CS346" s="190"/>
      <c r="CT346" s="190"/>
      <c r="CU346" s="190"/>
      <c r="CV346" s="190"/>
      <c r="CW346" s="190"/>
      <c r="CX346" s="190"/>
      <c r="CY346" s="190"/>
      <c r="CZ346" s="190"/>
      <c r="DA346" s="190"/>
      <c r="DB346" s="190"/>
      <c r="DC346" s="190"/>
      <c r="DD346" s="190"/>
      <c r="DE346" s="190"/>
      <c r="DF346" s="190"/>
      <c r="DG346" s="190"/>
      <c r="DH346" s="190"/>
      <c r="DI346" s="190"/>
      <c r="DJ346" s="190"/>
      <c r="DK346" s="190"/>
      <c r="DL346" s="190"/>
      <c r="DM346" s="190"/>
    </row>
    <row r="347" spans="1:117" s="151" customFormat="1" ht="12.75" hidden="1" outlineLevel="1">
      <c r="A347" s="149" t="s">
        <v>2423</v>
      </c>
      <c r="B347" s="150"/>
      <c r="C347" s="150" t="s">
        <v>2424</v>
      </c>
      <c r="D347" s="150" t="s">
        <v>2425</v>
      </c>
      <c r="E347" s="177">
        <v>14886.13</v>
      </c>
      <c r="F347" s="177">
        <v>70.2</v>
      </c>
      <c r="G347" s="177"/>
      <c r="H347" s="178">
        <v>0</v>
      </c>
      <c r="I347" s="178">
        <v>0</v>
      </c>
      <c r="J347" s="178">
        <v>0</v>
      </c>
      <c r="K347" s="178">
        <v>0</v>
      </c>
      <c r="L347" s="178">
        <v>0</v>
      </c>
      <c r="M347" s="178">
        <v>0</v>
      </c>
      <c r="N347" s="178">
        <v>0</v>
      </c>
      <c r="O347" s="178">
        <v>0</v>
      </c>
      <c r="P347" s="178">
        <v>0</v>
      </c>
      <c r="Q347" s="178">
        <v>0</v>
      </c>
      <c r="R347" s="178">
        <v>0</v>
      </c>
      <c r="S347" s="178">
        <v>0</v>
      </c>
      <c r="T347" s="178">
        <v>0</v>
      </c>
      <c r="U347" s="178">
        <v>52605.33</v>
      </c>
      <c r="V347" s="178">
        <v>0</v>
      </c>
      <c r="W347" s="178">
        <v>0</v>
      </c>
      <c r="X347" s="178">
        <v>0</v>
      </c>
      <c r="Y347" s="178">
        <v>0</v>
      </c>
      <c r="Z347" s="178">
        <v>0</v>
      </c>
      <c r="AA347" s="178">
        <v>0</v>
      </c>
      <c r="AB347" s="178">
        <v>0</v>
      </c>
      <c r="AC347" s="178">
        <v>0</v>
      </c>
      <c r="AD347" s="178">
        <v>0</v>
      </c>
      <c r="AE347" s="178">
        <v>0</v>
      </c>
      <c r="AF347" s="178">
        <v>0</v>
      </c>
      <c r="AG347" s="178">
        <v>7958.99</v>
      </c>
      <c r="AH347" s="178">
        <v>0</v>
      </c>
      <c r="AI347" s="177">
        <v>60564.32</v>
      </c>
      <c r="AJ347" s="178">
        <v>0</v>
      </c>
      <c r="AK347" s="178">
        <v>0</v>
      </c>
      <c r="AL347" s="178">
        <v>0</v>
      </c>
      <c r="AM347" s="178">
        <v>0</v>
      </c>
      <c r="AN347" s="178">
        <v>0</v>
      </c>
      <c r="AO347" s="178">
        <v>0</v>
      </c>
      <c r="AP347" s="178">
        <v>0</v>
      </c>
      <c r="AQ347" s="178">
        <v>0</v>
      </c>
      <c r="AR347" s="178">
        <v>0</v>
      </c>
      <c r="AS347" s="178">
        <v>0</v>
      </c>
      <c r="AT347" s="178">
        <v>0</v>
      </c>
      <c r="AU347" s="177">
        <v>0</v>
      </c>
      <c r="AV347" s="177">
        <f t="shared" si="11"/>
        <v>75520.65</v>
      </c>
      <c r="AW347" s="149"/>
      <c r="AX347" s="190"/>
      <c r="AY347" s="190"/>
      <c r="AZ347" s="190"/>
      <c r="BA347" s="190"/>
      <c r="BB347" s="190"/>
      <c r="BC347" s="190"/>
      <c r="BD347" s="190"/>
      <c r="BE347" s="190"/>
      <c r="BF347" s="190"/>
      <c r="BG347" s="190"/>
      <c r="BH347" s="190"/>
      <c r="BI347" s="190"/>
      <c r="BJ347" s="190"/>
      <c r="BK347" s="190"/>
      <c r="BL347" s="190"/>
      <c r="BM347" s="190"/>
      <c r="BN347" s="190"/>
      <c r="BO347" s="190"/>
      <c r="BP347" s="190"/>
      <c r="BQ347" s="190"/>
      <c r="BR347" s="190"/>
      <c r="BS347" s="190"/>
      <c r="BT347" s="190"/>
      <c r="BU347" s="190"/>
      <c r="BV347" s="190"/>
      <c r="BW347" s="190"/>
      <c r="BX347" s="190"/>
      <c r="BY347" s="190"/>
      <c r="BZ347" s="190"/>
      <c r="CA347" s="190"/>
      <c r="CB347" s="190"/>
      <c r="CC347" s="190"/>
      <c r="CD347" s="190"/>
      <c r="CE347" s="190"/>
      <c r="CF347" s="190"/>
      <c r="CG347" s="190"/>
      <c r="CH347" s="190"/>
      <c r="CI347" s="190"/>
      <c r="CJ347" s="190"/>
      <c r="CK347" s="190"/>
      <c r="CL347" s="190"/>
      <c r="CM347" s="190"/>
      <c r="CN347" s="190"/>
      <c r="CO347" s="190"/>
      <c r="CP347" s="190"/>
      <c r="CQ347" s="190"/>
      <c r="CR347" s="190"/>
      <c r="CS347" s="190"/>
      <c r="CT347" s="190"/>
      <c r="CU347" s="190"/>
      <c r="CV347" s="190"/>
      <c r="CW347" s="190"/>
      <c r="CX347" s="190"/>
      <c r="CY347" s="190"/>
      <c r="CZ347" s="190"/>
      <c r="DA347" s="190"/>
      <c r="DB347" s="190"/>
      <c r="DC347" s="190"/>
      <c r="DD347" s="190"/>
      <c r="DE347" s="190"/>
      <c r="DF347" s="190"/>
      <c r="DG347" s="190"/>
      <c r="DH347" s="190"/>
      <c r="DI347" s="190"/>
      <c r="DJ347" s="190"/>
      <c r="DK347" s="190"/>
      <c r="DL347" s="190"/>
      <c r="DM347" s="190"/>
    </row>
    <row r="348" spans="1:117" s="151" customFormat="1" ht="12.75" hidden="1" outlineLevel="1">
      <c r="A348" s="149" t="s">
        <v>2426</v>
      </c>
      <c r="B348" s="150"/>
      <c r="C348" s="150" t="s">
        <v>2427</v>
      </c>
      <c r="D348" s="150" t="s">
        <v>2428</v>
      </c>
      <c r="E348" s="177">
        <v>93828.52</v>
      </c>
      <c r="F348" s="177">
        <v>0</v>
      </c>
      <c r="G348" s="177"/>
      <c r="H348" s="178">
        <v>0</v>
      </c>
      <c r="I348" s="178">
        <v>0</v>
      </c>
      <c r="J348" s="178">
        <v>0</v>
      </c>
      <c r="K348" s="178">
        <v>0</v>
      </c>
      <c r="L348" s="178">
        <v>0</v>
      </c>
      <c r="M348" s="178">
        <v>0</v>
      </c>
      <c r="N348" s="178">
        <v>0</v>
      </c>
      <c r="O348" s="178">
        <v>0</v>
      </c>
      <c r="P348" s="178">
        <v>0</v>
      </c>
      <c r="Q348" s="178">
        <v>0</v>
      </c>
      <c r="R348" s="178">
        <v>0</v>
      </c>
      <c r="S348" s="178">
        <v>13.5</v>
      </c>
      <c r="T348" s="178">
        <v>0</v>
      </c>
      <c r="U348" s="178">
        <v>2240.51</v>
      </c>
      <c r="V348" s="178">
        <v>0</v>
      </c>
      <c r="W348" s="178">
        <v>0</v>
      </c>
      <c r="X348" s="178">
        <v>0</v>
      </c>
      <c r="Y348" s="178">
        <v>0</v>
      </c>
      <c r="Z348" s="178">
        <v>0</v>
      </c>
      <c r="AA348" s="178">
        <v>0</v>
      </c>
      <c r="AB348" s="178">
        <v>0</v>
      </c>
      <c r="AC348" s="178">
        <v>0</v>
      </c>
      <c r="AD348" s="178">
        <v>0</v>
      </c>
      <c r="AE348" s="178">
        <v>0</v>
      </c>
      <c r="AF348" s="178">
        <v>0</v>
      </c>
      <c r="AG348" s="178">
        <v>10921.87</v>
      </c>
      <c r="AH348" s="178">
        <v>0</v>
      </c>
      <c r="AI348" s="177">
        <v>13175.88</v>
      </c>
      <c r="AJ348" s="178">
        <v>0</v>
      </c>
      <c r="AK348" s="178">
        <v>0</v>
      </c>
      <c r="AL348" s="178">
        <v>0</v>
      </c>
      <c r="AM348" s="178">
        <v>0</v>
      </c>
      <c r="AN348" s="178">
        <v>0</v>
      </c>
      <c r="AO348" s="178">
        <v>0</v>
      </c>
      <c r="AP348" s="178">
        <v>0</v>
      </c>
      <c r="AQ348" s="178">
        <v>0</v>
      </c>
      <c r="AR348" s="178">
        <v>0</v>
      </c>
      <c r="AS348" s="178">
        <v>0</v>
      </c>
      <c r="AT348" s="178">
        <v>0</v>
      </c>
      <c r="AU348" s="177">
        <v>0</v>
      </c>
      <c r="AV348" s="177">
        <f t="shared" si="11"/>
        <v>107004.40000000001</v>
      </c>
      <c r="AW348" s="149"/>
      <c r="AX348" s="190"/>
      <c r="AY348" s="190"/>
      <c r="AZ348" s="190"/>
      <c r="BA348" s="190"/>
      <c r="BB348" s="190"/>
      <c r="BC348" s="190"/>
      <c r="BD348" s="190"/>
      <c r="BE348" s="190"/>
      <c r="BF348" s="190"/>
      <c r="BG348" s="190"/>
      <c r="BH348" s="190"/>
      <c r="BI348" s="190"/>
      <c r="BJ348" s="190"/>
      <c r="BK348" s="190"/>
      <c r="BL348" s="190"/>
      <c r="BM348" s="190"/>
      <c r="BN348" s="190"/>
      <c r="BO348" s="190"/>
      <c r="BP348" s="190"/>
      <c r="BQ348" s="190"/>
      <c r="BR348" s="190"/>
      <c r="BS348" s="190"/>
      <c r="BT348" s="190"/>
      <c r="BU348" s="190"/>
      <c r="BV348" s="190"/>
      <c r="BW348" s="190"/>
      <c r="BX348" s="190"/>
      <c r="BY348" s="190"/>
      <c r="BZ348" s="190"/>
      <c r="CA348" s="190"/>
      <c r="CB348" s="190"/>
      <c r="CC348" s="190"/>
      <c r="CD348" s="190"/>
      <c r="CE348" s="190"/>
      <c r="CF348" s="190"/>
      <c r="CG348" s="190"/>
      <c r="CH348" s="190"/>
      <c r="CI348" s="190"/>
      <c r="CJ348" s="190"/>
      <c r="CK348" s="190"/>
      <c r="CL348" s="190"/>
      <c r="CM348" s="190"/>
      <c r="CN348" s="190"/>
      <c r="CO348" s="190"/>
      <c r="CP348" s="190"/>
      <c r="CQ348" s="190"/>
      <c r="CR348" s="190"/>
      <c r="CS348" s="190"/>
      <c r="CT348" s="190"/>
      <c r="CU348" s="190"/>
      <c r="CV348" s="190"/>
      <c r="CW348" s="190"/>
      <c r="CX348" s="190"/>
      <c r="CY348" s="190"/>
      <c r="CZ348" s="190"/>
      <c r="DA348" s="190"/>
      <c r="DB348" s="190"/>
      <c r="DC348" s="190"/>
      <c r="DD348" s="190"/>
      <c r="DE348" s="190"/>
      <c r="DF348" s="190"/>
      <c r="DG348" s="190"/>
      <c r="DH348" s="190"/>
      <c r="DI348" s="190"/>
      <c r="DJ348" s="190"/>
      <c r="DK348" s="190"/>
      <c r="DL348" s="190"/>
      <c r="DM348" s="190"/>
    </row>
    <row r="349" spans="1:117" s="151" customFormat="1" ht="12.75" hidden="1" outlineLevel="1">
      <c r="A349" s="149" t="s">
        <v>2429</v>
      </c>
      <c r="B349" s="150"/>
      <c r="C349" s="150" t="s">
        <v>2430</v>
      </c>
      <c r="D349" s="150" t="s">
        <v>2431</v>
      </c>
      <c r="E349" s="177">
        <v>35</v>
      </c>
      <c r="F349" s="177">
        <v>0</v>
      </c>
      <c r="G349" s="177"/>
      <c r="H349" s="178">
        <v>0</v>
      </c>
      <c r="I349" s="178">
        <v>0</v>
      </c>
      <c r="J349" s="178">
        <v>0</v>
      </c>
      <c r="K349" s="178">
        <v>0</v>
      </c>
      <c r="L349" s="178">
        <v>0</v>
      </c>
      <c r="M349" s="178">
        <v>0</v>
      </c>
      <c r="N349" s="178">
        <v>0</v>
      </c>
      <c r="O349" s="178">
        <v>0</v>
      </c>
      <c r="P349" s="178">
        <v>0</v>
      </c>
      <c r="Q349" s="178">
        <v>0</v>
      </c>
      <c r="R349" s="178">
        <v>0</v>
      </c>
      <c r="S349" s="178">
        <v>0</v>
      </c>
      <c r="T349" s="178">
        <v>0</v>
      </c>
      <c r="U349" s="178">
        <v>0</v>
      </c>
      <c r="V349" s="178">
        <v>0</v>
      </c>
      <c r="W349" s="178">
        <v>0</v>
      </c>
      <c r="X349" s="178">
        <v>0</v>
      </c>
      <c r="Y349" s="178">
        <v>0</v>
      </c>
      <c r="Z349" s="178">
        <v>0</v>
      </c>
      <c r="AA349" s="178">
        <v>0</v>
      </c>
      <c r="AB349" s="178">
        <v>0</v>
      </c>
      <c r="AC349" s="178">
        <v>0</v>
      </c>
      <c r="AD349" s="178">
        <v>0</v>
      </c>
      <c r="AE349" s="178">
        <v>0</v>
      </c>
      <c r="AF349" s="178">
        <v>0</v>
      </c>
      <c r="AG349" s="178">
        <v>0</v>
      </c>
      <c r="AH349" s="178">
        <v>0</v>
      </c>
      <c r="AI349" s="177">
        <v>0</v>
      </c>
      <c r="AJ349" s="178">
        <v>0</v>
      </c>
      <c r="AK349" s="178">
        <v>0</v>
      </c>
      <c r="AL349" s="178">
        <v>0</v>
      </c>
      <c r="AM349" s="178">
        <v>0</v>
      </c>
      <c r="AN349" s="178">
        <v>0</v>
      </c>
      <c r="AO349" s="178">
        <v>0</v>
      </c>
      <c r="AP349" s="178">
        <v>0</v>
      </c>
      <c r="AQ349" s="178">
        <v>0</v>
      </c>
      <c r="AR349" s="178">
        <v>0</v>
      </c>
      <c r="AS349" s="178">
        <v>0</v>
      </c>
      <c r="AT349" s="178">
        <v>0</v>
      </c>
      <c r="AU349" s="177">
        <v>0</v>
      </c>
      <c r="AV349" s="177">
        <f t="shared" si="11"/>
        <v>35</v>
      </c>
      <c r="AW349" s="149"/>
      <c r="AX349" s="190"/>
      <c r="AY349" s="190"/>
      <c r="AZ349" s="190"/>
      <c r="BA349" s="190"/>
      <c r="BB349" s="190"/>
      <c r="BC349" s="190"/>
      <c r="BD349" s="190"/>
      <c r="BE349" s="190"/>
      <c r="BF349" s="190"/>
      <c r="BG349" s="190"/>
      <c r="BH349" s="190"/>
      <c r="BI349" s="190"/>
      <c r="BJ349" s="190"/>
      <c r="BK349" s="190"/>
      <c r="BL349" s="190"/>
      <c r="BM349" s="190"/>
      <c r="BN349" s="190"/>
      <c r="BO349" s="190"/>
      <c r="BP349" s="190"/>
      <c r="BQ349" s="190"/>
      <c r="BR349" s="190"/>
      <c r="BS349" s="190"/>
      <c r="BT349" s="190"/>
      <c r="BU349" s="190"/>
      <c r="BV349" s="190"/>
      <c r="BW349" s="190"/>
      <c r="BX349" s="190"/>
      <c r="BY349" s="190"/>
      <c r="BZ349" s="190"/>
      <c r="CA349" s="190"/>
      <c r="CB349" s="190"/>
      <c r="CC349" s="190"/>
      <c r="CD349" s="190"/>
      <c r="CE349" s="190"/>
      <c r="CF349" s="190"/>
      <c r="CG349" s="190"/>
      <c r="CH349" s="190"/>
      <c r="CI349" s="190"/>
      <c r="CJ349" s="190"/>
      <c r="CK349" s="190"/>
      <c r="CL349" s="190"/>
      <c r="CM349" s="190"/>
      <c r="CN349" s="190"/>
      <c r="CO349" s="190"/>
      <c r="CP349" s="190"/>
      <c r="CQ349" s="190"/>
      <c r="CR349" s="190"/>
      <c r="CS349" s="190"/>
      <c r="CT349" s="190"/>
      <c r="CU349" s="190"/>
      <c r="CV349" s="190"/>
      <c r="CW349" s="190"/>
      <c r="CX349" s="190"/>
      <c r="CY349" s="190"/>
      <c r="CZ349" s="190"/>
      <c r="DA349" s="190"/>
      <c r="DB349" s="190"/>
      <c r="DC349" s="190"/>
      <c r="DD349" s="190"/>
      <c r="DE349" s="190"/>
      <c r="DF349" s="190"/>
      <c r="DG349" s="190"/>
      <c r="DH349" s="190"/>
      <c r="DI349" s="190"/>
      <c r="DJ349" s="190"/>
      <c r="DK349" s="190"/>
      <c r="DL349" s="190"/>
      <c r="DM349" s="190"/>
    </row>
    <row r="350" spans="1:117" s="151" customFormat="1" ht="12.75" hidden="1" outlineLevel="1">
      <c r="A350" s="149" t="s">
        <v>2432</v>
      </c>
      <c r="B350" s="150"/>
      <c r="C350" s="150" t="s">
        <v>2433</v>
      </c>
      <c r="D350" s="150" t="s">
        <v>2434</v>
      </c>
      <c r="E350" s="177">
        <v>70839.35</v>
      </c>
      <c r="F350" s="177">
        <v>4960.63</v>
      </c>
      <c r="G350" s="177"/>
      <c r="H350" s="178">
        <v>0</v>
      </c>
      <c r="I350" s="178">
        <v>0</v>
      </c>
      <c r="J350" s="178">
        <v>0</v>
      </c>
      <c r="K350" s="178">
        <v>0</v>
      </c>
      <c r="L350" s="178">
        <v>0</v>
      </c>
      <c r="M350" s="178">
        <v>0</v>
      </c>
      <c r="N350" s="178">
        <v>0</v>
      </c>
      <c r="O350" s="178">
        <v>0</v>
      </c>
      <c r="P350" s="178">
        <v>0</v>
      </c>
      <c r="Q350" s="178">
        <v>0</v>
      </c>
      <c r="R350" s="178">
        <v>0</v>
      </c>
      <c r="S350" s="178">
        <v>0</v>
      </c>
      <c r="T350" s="178">
        <v>0</v>
      </c>
      <c r="U350" s="178">
        <v>0</v>
      </c>
      <c r="V350" s="178">
        <v>0</v>
      </c>
      <c r="W350" s="178">
        <v>0</v>
      </c>
      <c r="X350" s="178">
        <v>0</v>
      </c>
      <c r="Y350" s="178">
        <v>0</v>
      </c>
      <c r="Z350" s="178">
        <v>0</v>
      </c>
      <c r="AA350" s="178">
        <v>0</v>
      </c>
      <c r="AB350" s="178">
        <v>0</v>
      </c>
      <c r="AC350" s="178">
        <v>0</v>
      </c>
      <c r="AD350" s="178">
        <v>0</v>
      </c>
      <c r="AE350" s="178">
        <v>0</v>
      </c>
      <c r="AF350" s="178">
        <v>0</v>
      </c>
      <c r="AG350" s="178">
        <v>82.87</v>
      </c>
      <c r="AH350" s="178">
        <v>0</v>
      </c>
      <c r="AI350" s="177">
        <v>82.87</v>
      </c>
      <c r="AJ350" s="178">
        <v>0</v>
      </c>
      <c r="AK350" s="178">
        <v>0</v>
      </c>
      <c r="AL350" s="178">
        <v>0</v>
      </c>
      <c r="AM350" s="178">
        <v>0</v>
      </c>
      <c r="AN350" s="178">
        <v>0</v>
      </c>
      <c r="AO350" s="178">
        <v>0</v>
      </c>
      <c r="AP350" s="178">
        <v>0</v>
      </c>
      <c r="AQ350" s="178">
        <v>0</v>
      </c>
      <c r="AR350" s="178">
        <v>0</v>
      </c>
      <c r="AS350" s="178">
        <v>0</v>
      </c>
      <c r="AT350" s="178">
        <v>0</v>
      </c>
      <c r="AU350" s="177">
        <v>0</v>
      </c>
      <c r="AV350" s="177">
        <f t="shared" si="11"/>
        <v>75882.85</v>
      </c>
      <c r="AW350" s="149"/>
      <c r="AX350" s="190"/>
      <c r="AY350" s="190"/>
      <c r="AZ350" s="190"/>
      <c r="BA350" s="190"/>
      <c r="BB350" s="190"/>
      <c r="BC350" s="190"/>
      <c r="BD350" s="190"/>
      <c r="BE350" s="190"/>
      <c r="BF350" s="190"/>
      <c r="BG350" s="190"/>
      <c r="BH350" s="190"/>
      <c r="BI350" s="190"/>
      <c r="BJ350" s="190"/>
      <c r="BK350" s="190"/>
      <c r="BL350" s="190"/>
      <c r="BM350" s="190"/>
      <c r="BN350" s="190"/>
      <c r="BO350" s="190"/>
      <c r="BP350" s="190"/>
      <c r="BQ350" s="190"/>
      <c r="BR350" s="190"/>
      <c r="BS350" s="190"/>
      <c r="BT350" s="190"/>
      <c r="BU350" s="190"/>
      <c r="BV350" s="190"/>
      <c r="BW350" s="190"/>
      <c r="BX350" s="190"/>
      <c r="BY350" s="190"/>
      <c r="BZ350" s="190"/>
      <c r="CA350" s="190"/>
      <c r="CB350" s="190"/>
      <c r="CC350" s="190"/>
      <c r="CD350" s="190"/>
      <c r="CE350" s="190"/>
      <c r="CF350" s="190"/>
      <c r="CG350" s="190"/>
      <c r="CH350" s="190"/>
      <c r="CI350" s="190"/>
      <c r="CJ350" s="190"/>
      <c r="CK350" s="190"/>
      <c r="CL350" s="190"/>
      <c r="CM350" s="190"/>
      <c r="CN350" s="190"/>
      <c r="CO350" s="190"/>
      <c r="CP350" s="190"/>
      <c r="CQ350" s="190"/>
      <c r="CR350" s="190"/>
      <c r="CS350" s="190"/>
      <c r="CT350" s="190"/>
      <c r="CU350" s="190"/>
      <c r="CV350" s="190"/>
      <c r="CW350" s="190"/>
      <c r="CX350" s="190"/>
      <c r="CY350" s="190"/>
      <c r="CZ350" s="190"/>
      <c r="DA350" s="190"/>
      <c r="DB350" s="190"/>
      <c r="DC350" s="190"/>
      <c r="DD350" s="190"/>
      <c r="DE350" s="190"/>
      <c r="DF350" s="190"/>
      <c r="DG350" s="190"/>
      <c r="DH350" s="190"/>
      <c r="DI350" s="190"/>
      <c r="DJ350" s="190"/>
      <c r="DK350" s="190"/>
      <c r="DL350" s="190"/>
      <c r="DM350" s="190"/>
    </row>
    <row r="351" spans="1:117" s="151" customFormat="1" ht="12.75" hidden="1" outlineLevel="1">
      <c r="A351" s="149" t="s">
        <v>2435</v>
      </c>
      <c r="B351" s="150"/>
      <c r="C351" s="150" t="s">
        <v>2436</v>
      </c>
      <c r="D351" s="150" t="s">
        <v>2437</v>
      </c>
      <c r="E351" s="177">
        <v>2989.79</v>
      </c>
      <c r="F351" s="177">
        <v>0</v>
      </c>
      <c r="G351" s="177"/>
      <c r="H351" s="178">
        <v>0</v>
      </c>
      <c r="I351" s="178">
        <v>0</v>
      </c>
      <c r="J351" s="178">
        <v>0</v>
      </c>
      <c r="K351" s="178">
        <v>0</v>
      </c>
      <c r="L351" s="178">
        <v>0</v>
      </c>
      <c r="M351" s="178">
        <v>0</v>
      </c>
      <c r="N351" s="178">
        <v>0</v>
      </c>
      <c r="O351" s="178">
        <v>0</v>
      </c>
      <c r="P351" s="178">
        <v>0</v>
      </c>
      <c r="Q351" s="178">
        <v>0</v>
      </c>
      <c r="R351" s="178">
        <v>0</v>
      </c>
      <c r="S351" s="178">
        <v>0</v>
      </c>
      <c r="T351" s="178">
        <v>0</v>
      </c>
      <c r="U351" s="178">
        <v>0</v>
      </c>
      <c r="V351" s="178">
        <v>0</v>
      </c>
      <c r="W351" s="178">
        <v>0</v>
      </c>
      <c r="X351" s="178">
        <v>0</v>
      </c>
      <c r="Y351" s="178">
        <v>0</v>
      </c>
      <c r="Z351" s="178">
        <v>0</v>
      </c>
      <c r="AA351" s="178">
        <v>0</v>
      </c>
      <c r="AB351" s="178">
        <v>0</v>
      </c>
      <c r="AC351" s="178">
        <v>0</v>
      </c>
      <c r="AD351" s="178">
        <v>0</v>
      </c>
      <c r="AE351" s="178">
        <v>0</v>
      </c>
      <c r="AF351" s="178">
        <v>0</v>
      </c>
      <c r="AG351" s="178">
        <v>14.82</v>
      </c>
      <c r="AH351" s="178">
        <v>0</v>
      </c>
      <c r="AI351" s="177">
        <v>14.82</v>
      </c>
      <c r="AJ351" s="178">
        <v>0</v>
      </c>
      <c r="AK351" s="178">
        <v>0</v>
      </c>
      <c r="AL351" s="178">
        <v>0</v>
      </c>
      <c r="AM351" s="178">
        <v>0</v>
      </c>
      <c r="AN351" s="178">
        <v>0</v>
      </c>
      <c r="AO351" s="178">
        <v>0</v>
      </c>
      <c r="AP351" s="178">
        <v>0</v>
      </c>
      <c r="AQ351" s="178">
        <v>0</v>
      </c>
      <c r="AR351" s="178">
        <v>0</v>
      </c>
      <c r="AS351" s="178">
        <v>0</v>
      </c>
      <c r="AT351" s="178">
        <v>0</v>
      </c>
      <c r="AU351" s="177">
        <v>0</v>
      </c>
      <c r="AV351" s="177">
        <f t="shared" si="11"/>
        <v>3004.61</v>
      </c>
      <c r="AW351" s="149"/>
      <c r="AX351" s="190"/>
      <c r="AY351" s="190"/>
      <c r="AZ351" s="190"/>
      <c r="BA351" s="190"/>
      <c r="BB351" s="190"/>
      <c r="BC351" s="190"/>
      <c r="BD351" s="190"/>
      <c r="BE351" s="190"/>
      <c r="BF351" s="190"/>
      <c r="BG351" s="190"/>
      <c r="BH351" s="190"/>
      <c r="BI351" s="190"/>
      <c r="BJ351" s="190"/>
      <c r="BK351" s="190"/>
      <c r="BL351" s="190"/>
      <c r="BM351" s="190"/>
      <c r="BN351" s="190"/>
      <c r="BO351" s="190"/>
      <c r="BP351" s="190"/>
      <c r="BQ351" s="190"/>
      <c r="BR351" s="190"/>
      <c r="BS351" s="190"/>
      <c r="BT351" s="190"/>
      <c r="BU351" s="190"/>
      <c r="BV351" s="190"/>
      <c r="BW351" s="190"/>
      <c r="BX351" s="190"/>
      <c r="BY351" s="190"/>
      <c r="BZ351" s="190"/>
      <c r="CA351" s="190"/>
      <c r="CB351" s="190"/>
      <c r="CC351" s="190"/>
      <c r="CD351" s="190"/>
      <c r="CE351" s="190"/>
      <c r="CF351" s="190"/>
      <c r="CG351" s="190"/>
      <c r="CH351" s="190"/>
      <c r="CI351" s="190"/>
      <c r="CJ351" s="190"/>
      <c r="CK351" s="190"/>
      <c r="CL351" s="190"/>
      <c r="CM351" s="190"/>
      <c r="CN351" s="190"/>
      <c r="CO351" s="190"/>
      <c r="CP351" s="190"/>
      <c r="CQ351" s="190"/>
      <c r="CR351" s="190"/>
      <c r="CS351" s="190"/>
      <c r="CT351" s="190"/>
      <c r="CU351" s="190"/>
      <c r="CV351" s="190"/>
      <c r="CW351" s="190"/>
      <c r="CX351" s="190"/>
      <c r="CY351" s="190"/>
      <c r="CZ351" s="190"/>
      <c r="DA351" s="190"/>
      <c r="DB351" s="190"/>
      <c r="DC351" s="190"/>
      <c r="DD351" s="190"/>
      <c r="DE351" s="190"/>
      <c r="DF351" s="190"/>
      <c r="DG351" s="190"/>
      <c r="DH351" s="190"/>
      <c r="DI351" s="190"/>
      <c r="DJ351" s="190"/>
      <c r="DK351" s="190"/>
      <c r="DL351" s="190"/>
      <c r="DM351" s="190"/>
    </row>
    <row r="352" spans="1:117" s="151" customFormat="1" ht="12.75" hidden="1" outlineLevel="1">
      <c r="A352" s="149" t="s">
        <v>2438</v>
      </c>
      <c r="B352" s="150"/>
      <c r="C352" s="150" t="s">
        <v>2439</v>
      </c>
      <c r="D352" s="150" t="s">
        <v>2440</v>
      </c>
      <c r="E352" s="177">
        <v>202.4</v>
      </c>
      <c r="F352" s="177">
        <v>0</v>
      </c>
      <c r="G352" s="177"/>
      <c r="H352" s="178">
        <v>0</v>
      </c>
      <c r="I352" s="178">
        <v>0</v>
      </c>
      <c r="J352" s="178">
        <v>0</v>
      </c>
      <c r="K352" s="178">
        <v>0</v>
      </c>
      <c r="L352" s="178">
        <v>0</v>
      </c>
      <c r="M352" s="178">
        <v>0</v>
      </c>
      <c r="N352" s="178">
        <v>0</v>
      </c>
      <c r="O352" s="178">
        <v>0</v>
      </c>
      <c r="P352" s="178">
        <v>0</v>
      </c>
      <c r="Q352" s="178">
        <v>0</v>
      </c>
      <c r="R352" s="178">
        <v>0</v>
      </c>
      <c r="S352" s="178">
        <v>0</v>
      </c>
      <c r="T352" s="178">
        <v>0</v>
      </c>
      <c r="U352" s="178">
        <v>0</v>
      </c>
      <c r="V352" s="178">
        <v>0</v>
      </c>
      <c r="W352" s="178">
        <v>0</v>
      </c>
      <c r="X352" s="178">
        <v>0</v>
      </c>
      <c r="Y352" s="178">
        <v>0</v>
      </c>
      <c r="Z352" s="178">
        <v>0</v>
      </c>
      <c r="AA352" s="178">
        <v>0</v>
      </c>
      <c r="AB352" s="178">
        <v>0</v>
      </c>
      <c r="AC352" s="178">
        <v>0</v>
      </c>
      <c r="AD352" s="178">
        <v>0</v>
      </c>
      <c r="AE352" s="178">
        <v>0</v>
      </c>
      <c r="AF352" s="178">
        <v>0</v>
      </c>
      <c r="AG352" s="178">
        <v>0</v>
      </c>
      <c r="AH352" s="178">
        <v>0</v>
      </c>
      <c r="AI352" s="177">
        <v>0</v>
      </c>
      <c r="AJ352" s="178">
        <v>0</v>
      </c>
      <c r="AK352" s="178">
        <v>0</v>
      </c>
      <c r="AL352" s="178">
        <v>0</v>
      </c>
      <c r="AM352" s="178">
        <v>0</v>
      </c>
      <c r="AN352" s="178">
        <v>0</v>
      </c>
      <c r="AO352" s="178">
        <v>0</v>
      </c>
      <c r="AP352" s="178">
        <v>0</v>
      </c>
      <c r="AQ352" s="178">
        <v>0</v>
      </c>
      <c r="AR352" s="178">
        <v>0</v>
      </c>
      <c r="AS352" s="178">
        <v>0</v>
      </c>
      <c r="AT352" s="178">
        <v>0</v>
      </c>
      <c r="AU352" s="177">
        <v>0</v>
      </c>
      <c r="AV352" s="177">
        <f t="shared" si="11"/>
        <v>202.4</v>
      </c>
      <c r="AW352" s="149"/>
      <c r="AX352" s="190"/>
      <c r="AY352" s="190"/>
      <c r="AZ352" s="190"/>
      <c r="BA352" s="190"/>
      <c r="BB352" s="190"/>
      <c r="BC352" s="190"/>
      <c r="BD352" s="190"/>
      <c r="BE352" s="190"/>
      <c r="BF352" s="190"/>
      <c r="BG352" s="190"/>
      <c r="BH352" s="190"/>
      <c r="BI352" s="190"/>
      <c r="BJ352" s="190"/>
      <c r="BK352" s="190"/>
      <c r="BL352" s="190"/>
      <c r="BM352" s="190"/>
      <c r="BN352" s="190"/>
      <c r="BO352" s="190"/>
      <c r="BP352" s="190"/>
      <c r="BQ352" s="190"/>
      <c r="BR352" s="190"/>
      <c r="BS352" s="190"/>
      <c r="BT352" s="190"/>
      <c r="BU352" s="190"/>
      <c r="BV352" s="190"/>
      <c r="BW352" s="190"/>
      <c r="BX352" s="190"/>
      <c r="BY352" s="190"/>
      <c r="BZ352" s="190"/>
      <c r="CA352" s="190"/>
      <c r="CB352" s="190"/>
      <c r="CC352" s="190"/>
      <c r="CD352" s="190"/>
      <c r="CE352" s="190"/>
      <c r="CF352" s="190"/>
      <c r="CG352" s="190"/>
      <c r="CH352" s="190"/>
      <c r="CI352" s="190"/>
      <c r="CJ352" s="190"/>
      <c r="CK352" s="190"/>
      <c r="CL352" s="190"/>
      <c r="CM352" s="190"/>
      <c r="CN352" s="190"/>
      <c r="CO352" s="190"/>
      <c r="CP352" s="190"/>
      <c r="CQ352" s="190"/>
      <c r="CR352" s="190"/>
      <c r="CS352" s="190"/>
      <c r="CT352" s="190"/>
      <c r="CU352" s="190"/>
      <c r="CV352" s="190"/>
      <c r="CW352" s="190"/>
      <c r="CX352" s="190"/>
      <c r="CY352" s="190"/>
      <c r="CZ352" s="190"/>
      <c r="DA352" s="190"/>
      <c r="DB352" s="190"/>
      <c r="DC352" s="190"/>
      <c r="DD352" s="190"/>
      <c r="DE352" s="190"/>
      <c r="DF352" s="190"/>
      <c r="DG352" s="190"/>
      <c r="DH352" s="190"/>
      <c r="DI352" s="190"/>
      <c r="DJ352" s="190"/>
      <c r="DK352" s="190"/>
      <c r="DL352" s="190"/>
      <c r="DM352" s="190"/>
    </row>
    <row r="353" spans="1:117" s="151" customFormat="1" ht="12.75" hidden="1" outlineLevel="1">
      <c r="A353" s="149" t="s">
        <v>2441</v>
      </c>
      <c r="B353" s="150"/>
      <c r="C353" s="150" t="s">
        <v>2442</v>
      </c>
      <c r="D353" s="150" t="s">
        <v>2443</v>
      </c>
      <c r="E353" s="177">
        <v>52.73</v>
      </c>
      <c r="F353" s="177">
        <v>0</v>
      </c>
      <c r="G353" s="177"/>
      <c r="H353" s="178">
        <v>0</v>
      </c>
      <c r="I353" s="178">
        <v>0</v>
      </c>
      <c r="J353" s="178">
        <v>0</v>
      </c>
      <c r="K353" s="178">
        <v>0</v>
      </c>
      <c r="L353" s="178">
        <v>0</v>
      </c>
      <c r="M353" s="178">
        <v>0</v>
      </c>
      <c r="N353" s="178">
        <v>0</v>
      </c>
      <c r="O353" s="178">
        <v>0</v>
      </c>
      <c r="P353" s="178">
        <v>0</v>
      </c>
      <c r="Q353" s="178">
        <v>0</v>
      </c>
      <c r="R353" s="178">
        <v>0</v>
      </c>
      <c r="S353" s="178">
        <v>0</v>
      </c>
      <c r="T353" s="178">
        <v>0</v>
      </c>
      <c r="U353" s="178">
        <v>0</v>
      </c>
      <c r="V353" s="178">
        <v>0</v>
      </c>
      <c r="W353" s="178">
        <v>0</v>
      </c>
      <c r="X353" s="178">
        <v>0</v>
      </c>
      <c r="Y353" s="178">
        <v>0</v>
      </c>
      <c r="Z353" s="178">
        <v>0</v>
      </c>
      <c r="AA353" s="178">
        <v>0</v>
      </c>
      <c r="AB353" s="178">
        <v>0</v>
      </c>
      <c r="AC353" s="178">
        <v>0</v>
      </c>
      <c r="AD353" s="178">
        <v>0</v>
      </c>
      <c r="AE353" s="178">
        <v>0</v>
      </c>
      <c r="AF353" s="178">
        <v>0</v>
      </c>
      <c r="AG353" s="178">
        <v>0</v>
      </c>
      <c r="AH353" s="178">
        <v>0</v>
      </c>
      <c r="AI353" s="177">
        <v>0</v>
      </c>
      <c r="AJ353" s="178">
        <v>0</v>
      </c>
      <c r="AK353" s="178">
        <v>0</v>
      </c>
      <c r="AL353" s="178">
        <v>0</v>
      </c>
      <c r="AM353" s="178">
        <v>0</v>
      </c>
      <c r="AN353" s="178">
        <v>0</v>
      </c>
      <c r="AO353" s="178">
        <v>0</v>
      </c>
      <c r="AP353" s="178">
        <v>0</v>
      </c>
      <c r="AQ353" s="178">
        <v>0</v>
      </c>
      <c r="AR353" s="178">
        <v>0</v>
      </c>
      <c r="AS353" s="178">
        <v>0</v>
      </c>
      <c r="AT353" s="178">
        <v>0</v>
      </c>
      <c r="AU353" s="177">
        <v>0</v>
      </c>
      <c r="AV353" s="177">
        <f t="shared" si="11"/>
        <v>52.73</v>
      </c>
      <c r="AW353" s="149"/>
      <c r="AX353" s="190"/>
      <c r="AY353" s="190"/>
      <c r="AZ353" s="190"/>
      <c r="BA353" s="190"/>
      <c r="BB353" s="190"/>
      <c r="BC353" s="190"/>
      <c r="BD353" s="190"/>
      <c r="BE353" s="190"/>
      <c r="BF353" s="190"/>
      <c r="BG353" s="190"/>
      <c r="BH353" s="190"/>
      <c r="BI353" s="190"/>
      <c r="BJ353" s="190"/>
      <c r="BK353" s="190"/>
      <c r="BL353" s="190"/>
      <c r="BM353" s="190"/>
      <c r="BN353" s="190"/>
      <c r="BO353" s="190"/>
      <c r="BP353" s="190"/>
      <c r="BQ353" s="190"/>
      <c r="BR353" s="190"/>
      <c r="BS353" s="190"/>
      <c r="BT353" s="190"/>
      <c r="BU353" s="190"/>
      <c r="BV353" s="190"/>
      <c r="BW353" s="190"/>
      <c r="BX353" s="190"/>
      <c r="BY353" s="190"/>
      <c r="BZ353" s="190"/>
      <c r="CA353" s="190"/>
      <c r="CB353" s="190"/>
      <c r="CC353" s="190"/>
      <c r="CD353" s="190"/>
      <c r="CE353" s="190"/>
      <c r="CF353" s="190"/>
      <c r="CG353" s="190"/>
      <c r="CH353" s="190"/>
      <c r="CI353" s="190"/>
      <c r="CJ353" s="190"/>
      <c r="CK353" s="190"/>
      <c r="CL353" s="190"/>
      <c r="CM353" s="190"/>
      <c r="CN353" s="190"/>
      <c r="CO353" s="190"/>
      <c r="CP353" s="190"/>
      <c r="CQ353" s="190"/>
      <c r="CR353" s="190"/>
      <c r="CS353" s="190"/>
      <c r="CT353" s="190"/>
      <c r="CU353" s="190"/>
      <c r="CV353" s="190"/>
      <c r="CW353" s="190"/>
      <c r="CX353" s="190"/>
      <c r="CY353" s="190"/>
      <c r="CZ353" s="190"/>
      <c r="DA353" s="190"/>
      <c r="DB353" s="190"/>
      <c r="DC353" s="190"/>
      <c r="DD353" s="190"/>
      <c r="DE353" s="190"/>
      <c r="DF353" s="190"/>
      <c r="DG353" s="190"/>
      <c r="DH353" s="190"/>
      <c r="DI353" s="190"/>
      <c r="DJ353" s="190"/>
      <c r="DK353" s="190"/>
      <c r="DL353" s="190"/>
      <c r="DM353" s="190"/>
    </row>
    <row r="354" spans="1:117" s="151" customFormat="1" ht="12.75" hidden="1" outlineLevel="1">
      <c r="A354" s="149" t="s">
        <v>2444</v>
      </c>
      <c r="B354" s="150"/>
      <c r="C354" s="150" t="s">
        <v>2445</v>
      </c>
      <c r="D354" s="150" t="s">
        <v>2446</v>
      </c>
      <c r="E354" s="177">
        <v>772.79</v>
      </c>
      <c r="F354" s="177">
        <v>53.46</v>
      </c>
      <c r="G354" s="177"/>
      <c r="H354" s="178">
        <v>0</v>
      </c>
      <c r="I354" s="178">
        <v>0</v>
      </c>
      <c r="J354" s="178">
        <v>0</v>
      </c>
      <c r="K354" s="178">
        <v>0</v>
      </c>
      <c r="L354" s="178">
        <v>0</v>
      </c>
      <c r="M354" s="178">
        <v>0</v>
      </c>
      <c r="N354" s="178">
        <v>0</v>
      </c>
      <c r="O354" s="178">
        <v>0</v>
      </c>
      <c r="P354" s="178">
        <v>0</v>
      </c>
      <c r="Q354" s="178">
        <v>0</v>
      </c>
      <c r="R354" s="178">
        <v>0</v>
      </c>
      <c r="S354" s="178">
        <v>0</v>
      </c>
      <c r="T354" s="178">
        <v>0</v>
      </c>
      <c r="U354" s="178">
        <v>0</v>
      </c>
      <c r="V354" s="178">
        <v>0</v>
      </c>
      <c r="W354" s="178">
        <v>0</v>
      </c>
      <c r="X354" s="178">
        <v>0</v>
      </c>
      <c r="Y354" s="178">
        <v>0</v>
      </c>
      <c r="Z354" s="178">
        <v>0</v>
      </c>
      <c r="AA354" s="178">
        <v>0</v>
      </c>
      <c r="AB354" s="178">
        <v>0</v>
      </c>
      <c r="AC354" s="178">
        <v>0</v>
      </c>
      <c r="AD354" s="178">
        <v>0</v>
      </c>
      <c r="AE354" s="178">
        <v>0</v>
      </c>
      <c r="AF354" s="178">
        <v>0</v>
      </c>
      <c r="AG354" s="178">
        <v>0</v>
      </c>
      <c r="AH354" s="178">
        <v>0</v>
      </c>
      <c r="AI354" s="177">
        <v>0</v>
      </c>
      <c r="AJ354" s="178">
        <v>0</v>
      </c>
      <c r="AK354" s="178">
        <v>0</v>
      </c>
      <c r="AL354" s="178">
        <v>0</v>
      </c>
      <c r="AM354" s="178">
        <v>0</v>
      </c>
      <c r="AN354" s="178">
        <v>0</v>
      </c>
      <c r="AO354" s="178">
        <v>0</v>
      </c>
      <c r="AP354" s="178">
        <v>0</v>
      </c>
      <c r="AQ354" s="178">
        <v>0</v>
      </c>
      <c r="AR354" s="178">
        <v>0</v>
      </c>
      <c r="AS354" s="178">
        <v>0</v>
      </c>
      <c r="AT354" s="178">
        <v>0</v>
      </c>
      <c r="AU354" s="177">
        <v>0</v>
      </c>
      <c r="AV354" s="177">
        <f t="shared" si="11"/>
        <v>826.25</v>
      </c>
      <c r="AW354" s="149"/>
      <c r="AX354" s="190"/>
      <c r="AY354" s="190"/>
      <c r="AZ354" s="190"/>
      <c r="BA354" s="190"/>
      <c r="BB354" s="190"/>
      <c r="BC354" s="190"/>
      <c r="BD354" s="190"/>
      <c r="BE354" s="190"/>
      <c r="BF354" s="190"/>
      <c r="BG354" s="190"/>
      <c r="BH354" s="190"/>
      <c r="BI354" s="190"/>
      <c r="BJ354" s="190"/>
      <c r="BK354" s="190"/>
      <c r="BL354" s="190"/>
      <c r="BM354" s="190"/>
      <c r="BN354" s="190"/>
      <c r="BO354" s="190"/>
      <c r="BP354" s="190"/>
      <c r="BQ354" s="190"/>
      <c r="BR354" s="190"/>
      <c r="BS354" s="190"/>
      <c r="BT354" s="190"/>
      <c r="BU354" s="190"/>
      <c r="BV354" s="190"/>
      <c r="BW354" s="190"/>
      <c r="BX354" s="190"/>
      <c r="BY354" s="190"/>
      <c r="BZ354" s="190"/>
      <c r="CA354" s="190"/>
      <c r="CB354" s="190"/>
      <c r="CC354" s="190"/>
      <c r="CD354" s="190"/>
      <c r="CE354" s="190"/>
      <c r="CF354" s="190"/>
      <c r="CG354" s="190"/>
      <c r="CH354" s="190"/>
      <c r="CI354" s="190"/>
      <c r="CJ354" s="190"/>
      <c r="CK354" s="190"/>
      <c r="CL354" s="190"/>
      <c r="CM354" s="190"/>
      <c r="CN354" s="190"/>
      <c r="CO354" s="190"/>
      <c r="CP354" s="190"/>
      <c r="CQ354" s="190"/>
      <c r="CR354" s="190"/>
      <c r="CS354" s="190"/>
      <c r="CT354" s="190"/>
      <c r="CU354" s="190"/>
      <c r="CV354" s="190"/>
      <c r="CW354" s="190"/>
      <c r="CX354" s="190"/>
      <c r="CY354" s="190"/>
      <c r="CZ354" s="190"/>
      <c r="DA354" s="190"/>
      <c r="DB354" s="190"/>
      <c r="DC354" s="190"/>
      <c r="DD354" s="190"/>
      <c r="DE354" s="190"/>
      <c r="DF354" s="190"/>
      <c r="DG354" s="190"/>
      <c r="DH354" s="190"/>
      <c r="DI354" s="190"/>
      <c r="DJ354" s="190"/>
      <c r="DK354" s="190"/>
      <c r="DL354" s="190"/>
      <c r="DM354" s="190"/>
    </row>
    <row r="355" spans="1:117" s="151" customFormat="1" ht="12.75" hidden="1" outlineLevel="1">
      <c r="A355" s="149" t="s">
        <v>2447</v>
      </c>
      <c r="B355" s="150"/>
      <c r="C355" s="150" t="s">
        <v>2448</v>
      </c>
      <c r="D355" s="150" t="s">
        <v>2449</v>
      </c>
      <c r="E355" s="177">
        <v>55.48</v>
      </c>
      <c r="F355" s="177">
        <v>0</v>
      </c>
      <c r="G355" s="177"/>
      <c r="H355" s="178">
        <v>0</v>
      </c>
      <c r="I355" s="178">
        <v>0</v>
      </c>
      <c r="J355" s="178">
        <v>0</v>
      </c>
      <c r="K355" s="178">
        <v>0</v>
      </c>
      <c r="L355" s="178">
        <v>0</v>
      </c>
      <c r="M355" s="178">
        <v>0</v>
      </c>
      <c r="N355" s="178">
        <v>0</v>
      </c>
      <c r="O355" s="178">
        <v>0</v>
      </c>
      <c r="P355" s="178">
        <v>0</v>
      </c>
      <c r="Q355" s="178">
        <v>0</v>
      </c>
      <c r="R355" s="178">
        <v>0</v>
      </c>
      <c r="S355" s="178">
        <v>0</v>
      </c>
      <c r="T355" s="178">
        <v>0</v>
      </c>
      <c r="U355" s="178">
        <v>0</v>
      </c>
      <c r="V355" s="178">
        <v>0</v>
      </c>
      <c r="W355" s="178">
        <v>0</v>
      </c>
      <c r="X355" s="178">
        <v>0</v>
      </c>
      <c r="Y355" s="178">
        <v>0</v>
      </c>
      <c r="Z355" s="178">
        <v>0</v>
      </c>
      <c r="AA355" s="178">
        <v>0</v>
      </c>
      <c r="AB355" s="178">
        <v>0</v>
      </c>
      <c r="AC355" s="178">
        <v>0</v>
      </c>
      <c r="AD355" s="178">
        <v>0</v>
      </c>
      <c r="AE355" s="178">
        <v>0</v>
      </c>
      <c r="AF355" s="178">
        <v>0</v>
      </c>
      <c r="AG355" s="178">
        <v>0</v>
      </c>
      <c r="AH355" s="178">
        <v>0</v>
      </c>
      <c r="AI355" s="177">
        <v>0</v>
      </c>
      <c r="AJ355" s="178">
        <v>0</v>
      </c>
      <c r="AK355" s="178">
        <v>0</v>
      </c>
      <c r="AL355" s="178">
        <v>0</v>
      </c>
      <c r="AM355" s="178">
        <v>0</v>
      </c>
      <c r="AN355" s="178">
        <v>0</v>
      </c>
      <c r="AO355" s="178">
        <v>0</v>
      </c>
      <c r="AP355" s="178">
        <v>0</v>
      </c>
      <c r="AQ355" s="178">
        <v>0</v>
      </c>
      <c r="AR355" s="178">
        <v>0</v>
      </c>
      <c r="AS355" s="178">
        <v>0</v>
      </c>
      <c r="AT355" s="178">
        <v>0</v>
      </c>
      <c r="AU355" s="177">
        <v>0</v>
      </c>
      <c r="AV355" s="177">
        <f aca="true" t="shared" si="12" ref="AV355:AV418">E355+F355+G355+AI355+AU355</f>
        <v>55.48</v>
      </c>
      <c r="AW355" s="149"/>
      <c r="AX355" s="190"/>
      <c r="AY355" s="190"/>
      <c r="AZ355" s="190"/>
      <c r="BA355" s="190"/>
      <c r="BB355" s="190"/>
      <c r="BC355" s="190"/>
      <c r="BD355" s="190"/>
      <c r="BE355" s="190"/>
      <c r="BF355" s="190"/>
      <c r="BG355" s="190"/>
      <c r="BH355" s="190"/>
      <c r="BI355" s="190"/>
      <c r="BJ355" s="190"/>
      <c r="BK355" s="190"/>
      <c r="BL355" s="190"/>
      <c r="BM355" s="190"/>
      <c r="BN355" s="190"/>
      <c r="BO355" s="190"/>
      <c r="BP355" s="190"/>
      <c r="BQ355" s="190"/>
      <c r="BR355" s="190"/>
      <c r="BS355" s="190"/>
      <c r="BT355" s="190"/>
      <c r="BU355" s="190"/>
      <c r="BV355" s="190"/>
      <c r="BW355" s="190"/>
      <c r="BX355" s="190"/>
      <c r="BY355" s="190"/>
      <c r="BZ355" s="190"/>
      <c r="CA355" s="190"/>
      <c r="CB355" s="190"/>
      <c r="CC355" s="190"/>
      <c r="CD355" s="190"/>
      <c r="CE355" s="190"/>
      <c r="CF355" s="190"/>
      <c r="CG355" s="190"/>
      <c r="CH355" s="190"/>
      <c r="CI355" s="190"/>
      <c r="CJ355" s="190"/>
      <c r="CK355" s="190"/>
      <c r="CL355" s="190"/>
      <c r="CM355" s="190"/>
      <c r="CN355" s="190"/>
      <c r="CO355" s="190"/>
      <c r="CP355" s="190"/>
      <c r="CQ355" s="190"/>
      <c r="CR355" s="190"/>
      <c r="CS355" s="190"/>
      <c r="CT355" s="190"/>
      <c r="CU355" s="190"/>
      <c r="CV355" s="190"/>
      <c r="CW355" s="190"/>
      <c r="CX355" s="190"/>
      <c r="CY355" s="190"/>
      <c r="CZ355" s="190"/>
      <c r="DA355" s="190"/>
      <c r="DB355" s="190"/>
      <c r="DC355" s="190"/>
      <c r="DD355" s="190"/>
      <c r="DE355" s="190"/>
      <c r="DF355" s="190"/>
      <c r="DG355" s="190"/>
      <c r="DH355" s="190"/>
      <c r="DI355" s="190"/>
      <c r="DJ355" s="190"/>
      <c r="DK355" s="190"/>
      <c r="DL355" s="190"/>
      <c r="DM355" s="190"/>
    </row>
    <row r="356" spans="1:117" s="151" customFormat="1" ht="12.75" hidden="1" outlineLevel="1">
      <c r="A356" s="149" t="s">
        <v>2450</v>
      </c>
      <c r="B356" s="150"/>
      <c r="C356" s="150" t="s">
        <v>2451</v>
      </c>
      <c r="D356" s="150" t="s">
        <v>2452</v>
      </c>
      <c r="E356" s="177">
        <v>352.5</v>
      </c>
      <c r="F356" s="177">
        <v>0</v>
      </c>
      <c r="G356" s="177"/>
      <c r="H356" s="178">
        <v>0</v>
      </c>
      <c r="I356" s="178">
        <v>0</v>
      </c>
      <c r="J356" s="178">
        <v>0</v>
      </c>
      <c r="K356" s="178">
        <v>0</v>
      </c>
      <c r="L356" s="178">
        <v>0</v>
      </c>
      <c r="M356" s="178">
        <v>0</v>
      </c>
      <c r="N356" s="178">
        <v>0</v>
      </c>
      <c r="O356" s="178">
        <v>0</v>
      </c>
      <c r="P356" s="178">
        <v>0</v>
      </c>
      <c r="Q356" s="178">
        <v>0</v>
      </c>
      <c r="R356" s="178">
        <v>0</v>
      </c>
      <c r="S356" s="178">
        <v>0</v>
      </c>
      <c r="T356" s="178">
        <v>0</v>
      </c>
      <c r="U356" s="178">
        <v>0</v>
      </c>
      <c r="V356" s="178">
        <v>0</v>
      </c>
      <c r="W356" s="178">
        <v>0</v>
      </c>
      <c r="X356" s="178">
        <v>0</v>
      </c>
      <c r="Y356" s="178">
        <v>0</v>
      </c>
      <c r="Z356" s="178">
        <v>0</v>
      </c>
      <c r="AA356" s="178">
        <v>0</v>
      </c>
      <c r="AB356" s="178">
        <v>0</v>
      </c>
      <c r="AC356" s="178">
        <v>0</v>
      </c>
      <c r="AD356" s="178">
        <v>0</v>
      </c>
      <c r="AE356" s="178">
        <v>0</v>
      </c>
      <c r="AF356" s="178">
        <v>0</v>
      </c>
      <c r="AG356" s="178">
        <v>0</v>
      </c>
      <c r="AH356" s="178">
        <v>0</v>
      </c>
      <c r="AI356" s="177">
        <v>0</v>
      </c>
      <c r="AJ356" s="178">
        <v>0</v>
      </c>
      <c r="AK356" s="178">
        <v>0</v>
      </c>
      <c r="AL356" s="178">
        <v>0</v>
      </c>
      <c r="AM356" s="178">
        <v>0</v>
      </c>
      <c r="AN356" s="178">
        <v>0</v>
      </c>
      <c r="AO356" s="178">
        <v>0</v>
      </c>
      <c r="AP356" s="178">
        <v>0</v>
      </c>
      <c r="AQ356" s="178">
        <v>0</v>
      </c>
      <c r="AR356" s="178">
        <v>0</v>
      </c>
      <c r="AS356" s="178">
        <v>0</v>
      </c>
      <c r="AT356" s="178">
        <v>0</v>
      </c>
      <c r="AU356" s="177">
        <v>0</v>
      </c>
      <c r="AV356" s="177">
        <f t="shared" si="12"/>
        <v>352.5</v>
      </c>
      <c r="AW356" s="149"/>
      <c r="AX356" s="190"/>
      <c r="AY356" s="190"/>
      <c r="AZ356" s="190"/>
      <c r="BA356" s="190"/>
      <c r="BB356" s="190"/>
      <c r="BC356" s="190"/>
      <c r="BD356" s="190"/>
      <c r="BE356" s="190"/>
      <c r="BF356" s="190"/>
      <c r="BG356" s="190"/>
      <c r="BH356" s="190"/>
      <c r="BI356" s="190"/>
      <c r="BJ356" s="190"/>
      <c r="BK356" s="190"/>
      <c r="BL356" s="190"/>
      <c r="BM356" s="190"/>
      <c r="BN356" s="190"/>
      <c r="BO356" s="190"/>
      <c r="BP356" s="190"/>
      <c r="BQ356" s="190"/>
      <c r="BR356" s="190"/>
      <c r="BS356" s="190"/>
      <c r="BT356" s="190"/>
      <c r="BU356" s="190"/>
      <c r="BV356" s="190"/>
      <c r="BW356" s="190"/>
      <c r="BX356" s="190"/>
      <c r="BY356" s="190"/>
      <c r="BZ356" s="190"/>
      <c r="CA356" s="190"/>
      <c r="CB356" s="190"/>
      <c r="CC356" s="190"/>
      <c r="CD356" s="190"/>
      <c r="CE356" s="190"/>
      <c r="CF356" s="190"/>
      <c r="CG356" s="190"/>
      <c r="CH356" s="190"/>
      <c r="CI356" s="190"/>
      <c r="CJ356" s="190"/>
      <c r="CK356" s="190"/>
      <c r="CL356" s="190"/>
      <c r="CM356" s="190"/>
      <c r="CN356" s="190"/>
      <c r="CO356" s="190"/>
      <c r="CP356" s="190"/>
      <c r="CQ356" s="190"/>
      <c r="CR356" s="190"/>
      <c r="CS356" s="190"/>
      <c r="CT356" s="190"/>
      <c r="CU356" s="190"/>
      <c r="CV356" s="190"/>
      <c r="CW356" s="190"/>
      <c r="CX356" s="190"/>
      <c r="CY356" s="190"/>
      <c r="CZ356" s="190"/>
      <c r="DA356" s="190"/>
      <c r="DB356" s="190"/>
      <c r="DC356" s="190"/>
      <c r="DD356" s="190"/>
      <c r="DE356" s="190"/>
      <c r="DF356" s="190"/>
      <c r="DG356" s="190"/>
      <c r="DH356" s="190"/>
      <c r="DI356" s="190"/>
      <c r="DJ356" s="190"/>
      <c r="DK356" s="190"/>
      <c r="DL356" s="190"/>
      <c r="DM356" s="190"/>
    </row>
    <row r="357" spans="1:117" s="151" customFormat="1" ht="12.75" hidden="1" outlineLevel="1">
      <c r="A357" s="149" t="s">
        <v>2453</v>
      </c>
      <c r="B357" s="150"/>
      <c r="C357" s="150" t="s">
        <v>2454</v>
      </c>
      <c r="D357" s="150" t="s">
        <v>2455</v>
      </c>
      <c r="E357" s="177">
        <v>21486.35</v>
      </c>
      <c r="F357" s="177">
        <v>4258.74</v>
      </c>
      <c r="G357" s="177"/>
      <c r="H357" s="178">
        <v>0</v>
      </c>
      <c r="I357" s="178">
        <v>0</v>
      </c>
      <c r="J357" s="178">
        <v>0</v>
      </c>
      <c r="K357" s="178">
        <v>0</v>
      </c>
      <c r="L357" s="178">
        <v>0</v>
      </c>
      <c r="M357" s="178">
        <v>0</v>
      </c>
      <c r="N357" s="178">
        <v>0</v>
      </c>
      <c r="O357" s="178">
        <v>0</v>
      </c>
      <c r="P357" s="178">
        <v>0</v>
      </c>
      <c r="Q357" s="178">
        <v>0</v>
      </c>
      <c r="R357" s="178">
        <v>0</v>
      </c>
      <c r="S357" s="178">
        <v>0</v>
      </c>
      <c r="T357" s="178">
        <v>0</v>
      </c>
      <c r="U357" s="178">
        <v>0</v>
      </c>
      <c r="V357" s="178">
        <v>0</v>
      </c>
      <c r="W357" s="178">
        <v>0</v>
      </c>
      <c r="X357" s="178">
        <v>0</v>
      </c>
      <c r="Y357" s="178">
        <v>0</v>
      </c>
      <c r="Z357" s="178">
        <v>0</v>
      </c>
      <c r="AA357" s="178">
        <v>0</v>
      </c>
      <c r="AB357" s="178">
        <v>0</v>
      </c>
      <c r="AC357" s="178">
        <v>0</v>
      </c>
      <c r="AD357" s="178">
        <v>0</v>
      </c>
      <c r="AE357" s="178">
        <v>0</v>
      </c>
      <c r="AF357" s="178">
        <v>0</v>
      </c>
      <c r="AG357" s="178">
        <v>0</v>
      </c>
      <c r="AH357" s="178">
        <v>0</v>
      </c>
      <c r="AI357" s="177">
        <v>0</v>
      </c>
      <c r="AJ357" s="178">
        <v>0</v>
      </c>
      <c r="AK357" s="178">
        <v>0</v>
      </c>
      <c r="AL357" s="178">
        <v>0</v>
      </c>
      <c r="AM357" s="178">
        <v>0</v>
      </c>
      <c r="AN357" s="178">
        <v>0</v>
      </c>
      <c r="AO357" s="178">
        <v>0</v>
      </c>
      <c r="AP357" s="178">
        <v>0</v>
      </c>
      <c r="AQ357" s="178">
        <v>0</v>
      </c>
      <c r="AR357" s="178">
        <v>0</v>
      </c>
      <c r="AS357" s="178">
        <v>0</v>
      </c>
      <c r="AT357" s="178">
        <v>0</v>
      </c>
      <c r="AU357" s="177">
        <v>0</v>
      </c>
      <c r="AV357" s="177">
        <f t="shared" si="12"/>
        <v>25745.089999999997</v>
      </c>
      <c r="AW357" s="149"/>
      <c r="AX357" s="190"/>
      <c r="AY357" s="190"/>
      <c r="AZ357" s="190"/>
      <c r="BA357" s="190"/>
      <c r="BB357" s="190"/>
      <c r="BC357" s="190"/>
      <c r="BD357" s="190"/>
      <c r="BE357" s="190"/>
      <c r="BF357" s="190"/>
      <c r="BG357" s="190"/>
      <c r="BH357" s="190"/>
      <c r="BI357" s="190"/>
      <c r="BJ357" s="190"/>
      <c r="BK357" s="190"/>
      <c r="BL357" s="190"/>
      <c r="BM357" s="190"/>
      <c r="BN357" s="190"/>
      <c r="BO357" s="190"/>
      <c r="BP357" s="190"/>
      <c r="BQ357" s="190"/>
      <c r="BR357" s="190"/>
      <c r="BS357" s="190"/>
      <c r="BT357" s="190"/>
      <c r="BU357" s="190"/>
      <c r="BV357" s="190"/>
      <c r="BW357" s="190"/>
      <c r="BX357" s="190"/>
      <c r="BY357" s="190"/>
      <c r="BZ357" s="190"/>
      <c r="CA357" s="190"/>
      <c r="CB357" s="190"/>
      <c r="CC357" s="190"/>
      <c r="CD357" s="190"/>
      <c r="CE357" s="190"/>
      <c r="CF357" s="190"/>
      <c r="CG357" s="190"/>
      <c r="CH357" s="190"/>
      <c r="CI357" s="190"/>
      <c r="CJ357" s="190"/>
      <c r="CK357" s="190"/>
      <c r="CL357" s="190"/>
      <c r="CM357" s="190"/>
      <c r="CN357" s="190"/>
      <c r="CO357" s="190"/>
      <c r="CP357" s="190"/>
      <c r="CQ357" s="190"/>
      <c r="CR357" s="190"/>
      <c r="CS357" s="190"/>
      <c r="CT357" s="190"/>
      <c r="CU357" s="190"/>
      <c r="CV357" s="190"/>
      <c r="CW357" s="190"/>
      <c r="CX357" s="190"/>
      <c r="CY357" s="190"/>
      <c r="CZ357" s="190"/>
      <c r="DA357" s="190"/>
      <c r="DB357" s="190"/>
      <c r="DC357" s="190"/>
      <c r="DD357" s="190"/>
      <c r="DE357" s="190"/>
      <c r="DF357" s="190"/>
      <c r="DG357" s="190"/>
      <c r="DH357" s="190"/>
      <c r="DI357" s="190"/>
      <c r="DJ357" s="190"/>
      <c r="DK357" s="190"/>
      <c r="DL357" s="190"/>
      <c r="DM357" s="190"/>
    </row>
    <row r="358" spans="1:117" s="151" customFormat="1" ht="12.75" hidden="1" outlineLevel="1">
      <c r="A358" s="149" t="s">
        <v>2459</v>
      </c>
      <c r="B358" s="150"/>
      <c r="C358" s="150" t="s">
        <v>2460</v>
      </c>
      <c r="D358" s="150" t="s">
        <v>2461</v>
      </c>
      <c r="E358" s="177">
        <v>5155.93</v>
      </c>
      <c r="F358" s="177">
        <v>426.84</v>
      </c>
      <c r="G358" s="177"/>
      <c r="H358" s="178">
        <v>0</v>
      </c>
      <c r="I358" s="178">
        <v>0</v>
      </c>
      <c r="J358" s="178">
        <v>0</v>
      </c>
      <c r="K358" s="178">
        <v>0</v>
      </c>
      <c r="L358" s="178">
        <v>0</v>
      </c>
      <c r="M358" s="178">
        <v>0</v>
      </c>
      <c r="N358" s="178">
        <v>0</v>
      </c>
      <c r="O358" s="178">
        <v>0</v>
      </c>
      <c r="P358" s="178">
        <v>0</v>
      </c>
      <c r="Q358" s="178">
        <v>0</v>
      </c>
      <c r="R358" s="178">
        <v>0</v>
      </c>
      <c r="S358" s="178">
        <v>0</v>
      </c>
      <c r="T358" s="178">
        <v>0</v>
      </c>
      <c r="U358" s="178">
        <v>0</v>
      </c>
      <c r="V358" s="178">
        <v>0</v>
      </c>
      <c r="W358" s="178">
        <v>0</v>
      </c>
      <c r="X358" s="178">
        <v>0</v>
      </c>
      <c r="Y358" s="178">
        <v>0</v>
      </c>
      <c r="Z358" s="178">
        <v>0</v>
      </c>
      <c r="AA358" s="178">
        <v>0</v>
      </c>
      <c r="AB358" s="178">
        <v>0</v>
      </c>
      <c r="AC358" s="178">
        <v>0</v>
      </c>
      <c r="AD358" s="178">
        <v>0</v>
      </c>
      <c r="AE358" s="178">
        <v>0</v>
      </c>
      <c r="AF358" s="178">
        <v>0</v>
      </c>
      <c r="AG358" s="178">
        <v>0</v>
      </c>
      <c r="AH358" s="178">
        <v>0</v>
      </c>
      <c r="AI358" s="177">
        <v>0</v>
      </c>
      <c r="AJ358" s="178">
        <v>0</v>
      </c>
      <c r="AK358" s="178">
        <v>0</v>
      </c>
      <c r="AL358" s="178">
        <v>0</v>
      </c>
      <c r="AM358" s="178">
        <v>0</v>
      </c>
      <c r="AN358" s="178">
        <v>0</v>
      </c>
      <c r="AO358" s="178">
        <v>0</v>
      </c>
      <c r="AP358" s="178">
        <v>0</v>
      </c>
      <c r="AQ358" s="178">
        <v>0</v>
      </c>
      <c r="AR358" s="178">
        <v>0</v>
      </c>
      <c r="AS358" s="178">
        <v>0</v>
      </c>
      <c r="AT358" s="178">
        <v>0</v>
      </c>
      <c r="AU358" s="177">
        <v>0</v>
      </c>
      <c r="AV358" s="177">
        <f t="shared" si="12"/>
        <v>5582.77</v>
      </c>
      <c r="AW358" s="149"/>
      <c r="AX358" s="190"/>
      <c r="AY358" s="190"/>
      <c r="AZ358" s="190"/>
      <c r="BA358" s="190"/>
      <c r="BB358" s="190"/>
      <c r="BC358" s="190"/>
      <c r="BD358" s="190"/>
      <c r="BE358" s="190"/>
      <c r="BF358" s="190"/>
      <c r="BG358" s="190"/>
      <c r="BH358" s="190"/>
      <c r="BI358" s="190"/>
      <c r="BJ358" s="190"/>
      <c r="BK358" s="190"/>
      <c r="BL358" s="190"/>
      <c r="BM358" s="190"/>
      <c r="BN358" s="190"/>
      <c r="BO358" s="190"/>
      <c r="BP358" s="190"/>
      <c r="BQ358" s="190"/>
      <c r="BR358" s="190"/>
      <c r="BS358" s="190"/>
      <c r="BT358" s="190"/>
      <c r="BU358" s="190"/>
      <c r="BV358" s="190"/>
      <c r="BW358" s="190"/>
      <c r="BX358" s="190"/>
      <c r="BY358" s="190"/>
      <c r="BZ358" s="190"/>
      <c r="CA358" s="190"/>
      <c r="CB358" s="190"/>
      <c r="CC358" s="190"/>
      <c r="CD358" s="190"/>
      <c r="CE358" s="190"/>
      <c r="CF358" s="190"/>
      <c r="CG358" s="190"/>
      <c r="CH358" s="190"/>
      <c r="CI358" s="190"/>
      <c r="CJ358" s="190"/>
      <c r="CK358" s="190"/>
      <c r="CL358" s="190"/>
      <c r="CM358" s="190"/>
      <c r="CN358" s="190"/>
      <c r="CO358" s="190"/>
      <c r="CP358" s="190"/>
      <c r="CQ358" s="190"/>
      <c r="CR358" s="190"/>
      <c r="CS358" s="190"/>
      <c r="CT358" s="190"/>
      <c r="CU358" s="190"/>
      <c r="CV358" s="190"/>
      <c r="CW358" s="190"/>
      <c r="CX358" s="190"/>
      <c r="CY358" s="190"/>
      <c r="CZ358" s="190"/>
      <c r="DA358" s="190"/>
      <c r="DB358" s="190"/>
      <c r="DC358" s="190"/>
      <c r="DD358" s="190"/>
      <c r="DE358" s="190"/>
      <c r="DF358" s="190"/>
      <c r="DG358" s="190"/>
      <c r="DH358" s="190"/>
      <c r="DI358" s="190"/>
      <c r="DJ358" s="190"/>
      <c r="DK358" s="190"/>
      <c r="DL358" s="190"/>
      <c r="DM358" s="190"/>
    </row>
    <row r="359" spans="1:117" s="151" customFormat="1" ht="12.75" hidden="1" outlineLevel="1">
      <c r="A359" s="149" t="s">
        <v>2462</v>
      </c>
      <c r="B359" s="150"/>
      <c r="C359" s="150" t="s">
        <v>2463</v>
      </c>
      <c r="D359" s="150" t="s">
        <v>2464</v>
      </c>
      <c r="E359" s="177">
        <v>17.41</v>
      </c>
      <c r="F359" s="177">
        <v>0</v>
      </c>
      <c r="G359" s="177"/>
      <c r="H359" s="178">
        <v>0</v>
      </c>
      <c r="I359" s="178">
        <v>0</v>
      </c>
      <c r="J359" s="178">
        <v>0</v>
      </c>
      <c r="K359" s="178">
        <v>0</v>
      </c>
      <c r="L359" s="178">
        <v>0</v>
      </c>
      <c r="M359" s="178">
        <v>0</v>
      </c>
      <c r="N359" s="178">
        <v>0</v>
      </c>
      <c r="O359" s="178">
        <v>0</v>
      </c>
      <c r="P359" s="178">
        <v>0</v>
      </c>
      <c r="Q359" s="178">
        <v>0</v>
      </c>
      <c r="R359" s="178">
        <v>0</v>
      </c>
      <c r="S359" s="178">
        <v>0</v>
      </c>
      <c r="T359" s="178">
        <v>0</v>
      </c>
      <c r="U359" s="178">
        <v>0</v>
      </c>
      <c r="V359" s="178">
        <v>0</v>
      </c>
      <c r="W359" s="178">
        <v>0</v>
      </c>
      <c r="X359" s="178">
        <v>0</v>
      </c>
      <c r="Y359" s="178">
        <v>0</v>
      </c>
      <c r="Z359" s="178">
        <v>0</v>
      </c>
      <c r="AA359" s="178">
        <v>0</v>
      </c>
      <c r="AB359" s="178">
        <v>0</v>
      </c>
      <c r="AC359" s="178">
        <v>0</v>
      </c>
      <c r="AD359" s="178">
        <v>0</v>
      </c>
      <c r="AE359" s="178">
        <v>0</v>
      </c>
      <c r="AF359" s="178">
        <v>0</v>
      </c>
      <c r="AG359" s="178">
        <v>0</v>
      </c>
      <c r="AH359" s="178">
        <v>0</v>
      </c>
      <c r="AI359" s="177">
        <v>0</v>
      </c>
      <c r="AJ359" s="178">
        <v>0</v>
      </c>
      <c r="AK359" s="178">
        <v>0</v>
      </c>
      <c r="AL359" s="178">
        <v>0</v>
      </c>
      <c r="AM359" s="178">
        <v>0</v>
      </c>
      <c r="AN359" s="178">
        <v>0</v>
      </c>
      <c r="AO359" s="178">
        <v>0</v>
      </c>
      <c r="AP359" s="178">
        <v>0</v>
      </c>
      <c r="AQ359" s="178">
        <v>0</v>
      </c>
      <c r="AR359" s="178">
        <v>0</v>
      </c>
      <c r="AS359" s="178">
        <v>0</v>
      </c>
      <c r="AT359" s="178">
        <v>0</v>
      </c>
      <c r="AU359" s="177">
        <v>0</v>
      </c>
      <c r="AV359" s="177">
        <f t="shared" si="12"/>
        <v>17.41</v>
      </c>
      <c r="AW359" s="149"/>
      <c r="AX359" s="190"/>
      <c r="AY359" s="190"/>
      <c r="AZ359" s="190"/>
      <c r="BA359" s="190"/>
      <c r="BB359" s="190"/>
      <c r="BC359" s="190"/>
      <c r="BD359" s="190"/>
      <c r="BE359" s="190"/>
      <c r="BF359" s="190"/>
      <c r="BG359" s="190"/>
      <c r="BH359" s="190"/>
      <c r="BI359" s="190"/>
      <c r="BJ359" s="190"/>
      <c r="BK359" s="190"/>
      <c r="BL359" s="190"/>
      <c r="BM359" s="190"/>
      <c r="BN359" s="190"/>
      <c r="BO359" s="190"/>
      <c r="BP359" s="190"/>
      <c r="BQ359" s="190"/>
      <c r="BR359" s="190"/>
      <c r="BS359" s="190"/>
      <c r="BT359" s="190"/>
      <c r="BU359" s="190"/>
      <c r="BV359" s="190"/>
      <c r="BW359" s="190"/>
      <c r="BX359" s="190"/>
      <c r="BY359" s="190"/>
      <c r="BZ359" s="190"/>
      <c r="CA359" s="190"/>
      <c r="CB359" s="190"/>
      <c r="CC359" s="190"/>
      <c r="CD359" s="190"/>
      <c r="CE359" s="190"/>
      <c r="CF359" s="190"/>
      <c r="CG359" s="190"/>
      <c r="CH359" s="190"/>
      <c r="CI359" s="190"/>
      <c r="CJ359" s="190"/>
      <c r="CK359" s="190"/>
      <c r="CL359" s="190"/>
      <c r="CM359" s="190"/>
      <c r="CN359" s="190"/>
      <c r="CO359" s="190"/>
      <c r="CP359" s="190"/>
      <c r="CQ359" s="190"/>
      <c r="CR359" s="190"/>
      <c r="CS359" s="190"/>
      <c r="CT359" s="190"/>
      <c r="CU359" s="190"/>
      <c r="CV359" s="190"/>
      <c r="CW359" s="190"/>
      <c r="CX359" s="190"/>
      <c r="CY359" s="190"/>
      <c r="CZ359" s="190"/>
      <c r="DA359" s="190"/>
      <c r="DB359" s="190"/>
      <c r="DC359" s="190"/>
      <c r="DD359" s="190"/>
      <c r="DE359" s="190"/>
      <c r="DF359" s="190"/>
      <c r="DG359" s="190"/>
      <c r="DH359" s="190"/>
      <c r="DI359" s="190"/>
      <c r="DJ359" s="190"/>
      <c r="DK359" s="190"/>
      <c r="DL359" s="190"/>
      <c r="DM359" s="190"/>
    </row>
    <row r="360" spans="1:117" s="151" customFormat="1" ht="12.75" hidden="1" outlineLevel="1">
      <c r="A360" s="149" t="s">
        <v>2465</v>
      </c>
      <c r="B360" s="150"/>
      <c r="C360" s="150" t="s">
        <v>2466</v>
      </c>
      <c r="D360" s="150" t="s">
        <v>2467</v>
      </c>
      <c r="E360" s="177">
        <v>2672.86</v>
      </c>
      <c r="F360" s="177">
        <v>0</v>
      </c>
      <c r="G360" s="177"/>
      <c r="H360" s="178">
        <v>0</v>
      </c>
      <c r="I360" s="178">
        <v>0</v>
      </c>
      <c r="J360" s="178">
        <v>0</v>
      </c>
      <c r="K360" s="178">
        <v>0</v>
      </c>
      <c r="L360" s="178">
        <v>0</v>
      </c>
      <c r="M360" s="178">
        <v>0</v>
      </c>
      <c r="N360" s="178">
        <v>0</v>
      </c>
      <c r="O360" s="178">
        <v>0</v>
      </c>
      <c r="P360" s="178">
        <v>0</v>
      </c>
      <c r="Q360" s="178">
        <v>0</v>
      </c>
      <c r="R360" s="178">
        <v>0</v>
      </c>
      <c r="S360" s="178">
        <v>0</v>
      </c>
      <c r="T360" s="178">
        <v>0</v>
      </c>
      <c r="U360" s="178">
        <v>0</v>
      </c>
      <c r="V360" s="178">
        <v>0</v>
      </c>
      <c r="W360" s="178">
        <v>0</v>
      </c>
      <c r="X360" s="178">
        <v>0</v>
      </c>
      <c r="Y360" s="178">
        <v>0</v>
      </c>
      <c r="Z360" s="178">
        <v>0</v>
      </c>
      <c r="AA360" s="178">
        <v>0</v>
      </c>
      <c r="AB360" s="178">
        <v>0</v>
      </c>
      <c r="AC360" s="178">
        <v>0</v>
      </c>
      <c r="AD360" s="178">
        <v>0</v>
      </c>
      <c r="AE360" s="178">
        <v>0</v>
      </c>
      <c r="AF360" s="178">
        <v>0</v>
      </c>
      <c r="AG360" s="178">
        <v>0</v>
      </c>
      <c r="AH360" s="178">
        <v>0</v>
      </c>
      <c r="AI360" s="177">
        <v>0</v>
      </c>
      <c r="AJ360" s="178">
        <v>0</v>
      </c>
      <c r="AK360" s="178">
        <v>0</v>
      </c>
      <c r="AL360" s="178">
        <v>0</v>
      </c>
      <c r="AM360" s="178">
        <v>0</v>
      </c>
      <c r="AN360" s="178">
        <v>0</v>
      </c>
      <c r="AO360" s="178">
        <v>0</v>
      </c>
      <c r="AP360" s="178">
        <v>0</v>
      </c>
      <c r="AQ360" s="178">
        <v>0</v>
      </c>
      <c r="AR360" s="178">
        <v>0</v>
      </c>
      <c r="AS360" s="178">
        <v>0</v>
      </c>
      <c r="AT360" s="178">
        <v>0</v>
      </c>
      <c r="AU360" s="177">
        <v>0</v>
      </c>
      <c r="AV360" s="177">
        <f t="shared" si="12"/>
        <v>2672.86</v>
      </c>
      <c r="AW360" s="149"/>
      <c r="AX360" s="190"/>
      <c r="AY360" s="190"/>
      <c r="AZ360" s="190"/>
      <c r="BA360" s="190"/>
      <c r="BB360" s="190"/>
      <c r="BC360" s="190"/>
      <c r="BD360" s="190"/>
      <c r="BE360" s="190"/>
      <c r="BF360" s="190"/>
      <c r="BG360" s="190"/>
      <c r="BH360" s="190"/>
      <c r="BI360" s="190"/>
      <c r="BJ360" s="190"/>
      <c r="BK360" s="190"/>
      <c r="BL360" s="190"/>
      <c r="BM360" s="190"/>
      <c r="BN360" s="190"/>
      <c r="BO360" s="190"/>
      <c r="BP360" s="190"/>
      <c r="BQ360" s="190"/>
      <c r="BR360" s="190"/>
      <c r="BS360" s="190"/>
      <c r="BT360" s="190"/>
      <c r="BU360" s="190"/>
      <c r="BV360" s="190"/>
      <c r="BW360" s="190"/>
      <c r="BX360" s="190"/>
      <c r="BY360" s="190"/>
      <c r="BZ360" s="190"/>
      <c r="CA360" s="190"/>
      <c r="CB360" s="190"/>
      <c r="CC360" s="190"/>
      <c r="CD360" s="190"/>
      <c r="CE360" s="190"/>
      <c r="CF360" s="190"/>
      <c r="CG360" s="190"/>
      <c r="CH360" s="190"/>
      <c r="CI360" s="190"/>
      <c r="CJ360" s="190"/>
      <c r="CK360" s="190"/>
      <c r="CL360" s="190"/>
      <c r="CM360" s="190"/>
      <c r="CN360" s="190"/>
      <c r="CO360" s="190"/>
      <c r="CP360" s="190"/>
      <c r="CQ360" s="190"/>
      <c r="CR360" s="190"/>
      <c r="CS360" s="190"/>
      <c r="CT360" s="190"/>
      <c r="CU360" s="190"/>
      <c r="CV360" s="190"/>
      <c r="CW360" s="190"/>
      <c r="CX360" s="190"/>
      <c r="CY360" s="190"/>
      <c r="CZ360" s="190"/>
      <c r="DA360" s="190"/>
      <c r="DB360" s="190"/>
      <c r="DC360" s="190"/>
      <c r="DD360" s="190"/>
      <c r="DE360" s="190"/>
      <c r="DF360" s="190"/>
      <c r="DG360" s="190"/>
      <c r="DH360" s="190"/>
      <c r="DI360" s="190"/>
      <c r="DJ360" s="190"/>
      <c r="DK360" s="190"/>
      <c r="DL360" s="190"/>
      <c r="DM360" s="190"/>
    </row>
    <row r="361" spans="1:117" s="151" customFormat="1" ht="12.75" hidden="1" outlineLevel="1">
      <c r="A361" s="149" t="s">
        <v>2468</v>
      </c>
      <c r="B361" s="150"/>
      <c r="C361" s="150" t="s">
        <v>2469</v>
      </c>
      <c r="D361" s="150" t="s">
        <v>2470</v>
      </c>
      <c r="E361" s="177">
        <v>338060</v>
      </c>
      <c r="F361" s="177">
        <v>0</v>
      </c>
      <c r="G361" s="177"/>
      <c r="H361" s="178">
        <v>0</v>
      </c>
      <c r="I361" s="178">
        <v>0</v>
      </c>
      <c r="J361" s="178">
        <v>0</v>
      </c>
      <c r="K361" s="178">
        <v>0</v>
      </c>
      <c r="L361" s="178">
        <v>0</v>
      </c>
      <c r="M361" s="178">
        <v>0</v>
      </c>
      <c r="N361" s="178">
        <v>0</v>
      </c>
      <c r="O361" s="178">
        <v>0</v>
      </c>
      <c r="P361" s="178">
        <v>0</v>
      </c>
      <c r="Q361" s="178">
        <v>0</v>
      </c>
      <c r="R361" s="178">
        <v>0</v>
      </c>
      <c r="S361" s="178">
        <v>0</v>
      </c>
      <c r="T361" s="178">
        <v>0</v>
      </c>
      <c r="U361" s="178">
        <v>2687.06</v>
      </c>
      <c r="V361" s="178">
        <v>0</v>
      </c>
      <c r="W361" s="178">
        <v>0</v>
      </c>
      <c r="X361" s="178">
        <v>0</v>
      </c>
      <c r="Y361" s="178">
        <v>0</v>
      </c>
      <c r="Z361" s="178">
        <v>0</v>
      </c>
      <c r="AA361" s="178">
        <v>0</v>
      </c>
      <c r="AB361" s="178">
        <v>0</v>
      </c>
      <c r="AC361" s="178">
        <v>0</v>
      </c>
      <c r="AD361" s="178">
        <v>0</v>
      </c>
      <c r="AE361" s="178">
        <v>0</v>
      </c>
      <c r="AF361" s="178">
        <v>0</v>
      </c>
      <c r="AG361" s="178">
        <v>1119.62</v>
      </c>
      <c r="AH361" s="178">
        <v>0</v>
      </c>
      <c r="AI361" s="177">
        <v>3806.68</v>
      </c>
      <c r="AJ361" s="178">
        <v>0</v>
      </c>
      <c r="AK361" s="178">
        <v>0</v>
      </c>
      <c r="AL361" s="178">
        <v>0</v>
      </c>
      <c r="AM361" s="178">
        <v>0</v>
      </c>
      <c r="AN361" s="178">
        <v>0</v>
      </c>
      <c r="AO361" s="178">
        <v>0</v>
      </c>
      <c r="AP361" s="178">
        <v>0</v>
      </c>
      <c r="AQ361" s="178">
        <v>0</v>
      </c>
      <c r="AR361" s="178">
        <v>0</v>
      </c>
      <c r="AS361" s="178">
        <v>0</v>
      </c>
      <c r="AT361" s="178">
        <v>0</v>
      </c>
      <c r="AU361" s="177">
        <v>0</v>
      </c>
      <c r="AV361" s="177">
        <f t="shared" si="12"/>
        <v>341866.68</v>
      </c>
      <c r="AW361" s="149"/>
      <c r="AX361" s="190"/>
      <c r="AY361" s="190"/>
      <c r="AZ361" s="190"/>
      <c r="BA361" s="190"/>
      <c r="BB361" s="190"/>
      <c r="BC361" s="190"/>
      <c r="BD361" s="190"/>
      <c r="BE361" s="190"/>
      <c r="BF361" s="190"/>
      <c r="BG361" s="190"/>
      <c r="BH361" s="190"/>
      <c r="BI361" s="190"/>
      <c r="BJ361" s="190"/>
      <c r="BK361" s="190"/>
      <c r="BL361" s="190"/>
      <c r="BM361" s="190"/>
      <c r="BN361" s="190"/>
      <c r="BO361" s="190"/>
      <c r="BP361" s="190"/>
      <c r="BQ361" s="190"/>
      <c r="BR361" s="190"/>
      <c r="BS361" s="190"/>
      <c r="BT361" s="190"/>
      <c r="BU361" s="190"/>
      <c r="BV361" s="190"/>
      <c r="BW361" s="190"/>
      <c r="BX361" s="190"/>
      <c r="BY361" s="190"/>
      <c r="BZ361" s="190"/>
      <c r="CA361" s="190"/>
      <c r="CB361" s="190"/>
      <c r="CC361" s="190"/>
      <c r="CD361" s="190"/>
      <c r="CE361" s="190"/>
      <c r="CF361" s="190"/>
      <c r="CG361" s="190"/>
      <c r="CH361" s="190"/>
      <c r="CI361" s="190"/>
      <c r="CJ361" s="190"/>
      <c r="CK361" s="190"/>
      <c r="CL361" s="190"/>
      <c r="CM361" s="190"/>
      <c r="CN361" s="190"/>
      <c r="CO361" s="190"/>
      <c r="CP361" s="190"/>
      <c r="CQ361" s="190"/>
      <c r="CR361" s="190"/>
      <c r="CS361" s="190"/>
      <c r="CT361" s="190"/>
      <c r="CU361" s="190"/>
      <c r="CV361" s="190"/>
      <c r="CW361" s="190"/>
      <c r="CX361" s="190"/>
      <c r="CY361" s="190"/>
      <c r="CZ361" s="190"/>
      <c r="DA361" s="190"/>
      <c r="DB361" s="190"/>
      <c r="DC361" s="190"/>
      <c r="DD361" s="190"/>
      <c r="DE361" s="190"/>
      <c r="DF361" s="190"/>
      <c r="DG361" s="190"/>
      <c r="DH361" s="190"/>
      <c r="DI361" s="190"/>
      <c r="DJ361" s="190"/>
      <c r="DK361" s="190"/>
      <c r="DL361" s="190"/>
      <c r="DM361" s="190"/>
    </row>
    <row r="362" spans="1:117" s="151" customFormat="1" ht="12.75" hidden="1" outlineLevel="1">
      <c r="A362" s="149" t="s">
        <v>2471</v>
      </c>
      <c r="B362" s="150"/>
      <c r="C362" s="150" t="s">
        <v>2472</v>
      </c>
      <c r="D362" s="150" t="s">
        <v>2473</v>
      </c>
      <c r="E362" s="177">
        <v>273.71</v>
      </c>
      <c r="F362" s="177">
        <v>0</v>
      </c>
      <c r="G362" s="177"/>
      <c r="H362" s="178">
        <v>0</v>
      </c>
      <c r="I362" s="178">
        <v>0</v>
      </c>
      <c r="J362" s="178">
        <v>0</v>
      </c>
      <c r="K362" s="178">
        <v>0</v>
      </c>
      <c r="L362" s="178">
        <v>0</v>
      </c>
      <c r="M362" s="178">
        <v>0</v>
      </c>
      <c r="N362" s="178">
        <v>0</v>
      </c>
      <c r="O362" s="178">
        <v>0</v>
      </c>
      <c r="P362" s="178">
        <v>0</v>
      </c>
      <c r="Q362" s="178">
        <v>0</v>
      </c>
      <c r="R362" s="178">
        <v>0</v>
      </c>
      <c r="S362" s="178">
        <v>0</v>
      </c>
      <c r="T362" s="178">
        <v>0</v>
      </c>
      <c r="U362" s="178">
        <v>134.61</v>
      </c>
      <c r="V362" s="178">
        <v>0</v>
      </c>
      <c r="W362" s="178">
        <v>0</v>
      </c>
      <c r="X362" s="178">
        <v>0</v>
      </c>
      <c r="Y362" s="178">
        <v>0</v>
      </c>
      <c r="Z362" s="178">
        <v>0</v>
      </c>
      <c r="AA362" s="178">
        <v>0</v>
      </c>
      <c r="AB362" s="178">
        <v>0</v>
      </c>
      <c r="AC362" s="178">
        <v>0</v>
      </c>
      <c r="AD362" s="178">
        <v>0</v>
      </c>
      <c r="AE362" s="178">
        <v>0</v>
      </c>
      <c r="AF362" s="178">
        <v>0</v>
      </c>
      <c r="AG362" s="178">
        <v>44.06</v>
      </c>
      <c r="AH362" s="178">
        <v>0</v>
      </c>
      <c r="AI362" s="177">
        <v>178.67</v>
      </c>
      <c r="AJ362" s="178">
        <v>0</v>
      </c>
      <c r="AK362" s="178">
        <v>0</v>
      </c>
      <c r="AL362" s="178">
        <v>0</v>
      </c>
      <c r="AM362" s="178">
        <v>0</v>
      </c>
      <c r="AN362" s="178">
        <v>0</v>
      </c>
      <c r="AO362" s="178">
        <v>0</v>
      </c>
      <c r="AP362" s="178">
        <v>0</v>
      </c>
      <c r="AQ362" s="178">
        <v>0</v>
      </c>
      <c r="AR362" s="178">
        <v>0</v>
      </c>
      <c r="AS362" s="178">
        <v>0</v>
      </c>
      <c r="AT362" s="178">
        <v>0</v>
      </c>
      <c r="AU362" s="177">
        <v>0</v>
      </c>
      <c r="AV362" s="177">
        <f t="shared" si="12"/>
        <v>452.38</v>
      </c>
      <c r="AW362" s="149"/>
      <c r="AX362" s="190"/>
      <c r="AY362" s="190"/>
      <c r="AZ362" s="190"/>
      <c r="BA362" s="190"/>
      <c r="BB362" s="190"/>
      <c r="BC362" s="190"/>
      <c r="BD362" s="190"/>
      <c r="BE362" s="190"/>
      <c r="BF362" s="190"/>
      <c r="BG362" s="190"/>
      <c r="BH362" s="190"/>
      <c r="BI362" s="190"/>
      <c r="BJ362" s="190"/>
      <c r="BK362" s="190"/>
      <c r="BL362" s="190"/>
      <c r="BM362" s="190"/>
      <c r="BN362" s="190"/>
      <c r="BO362" s="190"/>
      <c r="BP362" s="190"/>
      <c r="BQ362" s="190"/>
      <c r="BR362" s="190"/>
      <c r="BS362" s="190"/>
      <c r="BT362" s="190"/>
      <c r="BU362" s="190"/>
      <c r="BV362" s="190"/>
      <c r="BW362" s="190"/>
      <c r="BX362" s="190"/>
      <c r="BY362" s="190"/>
      <c r="BZ362" s="190"/>
      <c r="CA362" s="190"/>
      <c r="CB362" s="190"/>
      <c r="CC362" s="190"/>
      <c r="CD362" s="190"/>
      <c r="CE362" s="190"/>
      <c r="CF362" s="190"/>
      <c r="CG362" s="190"/>
      <c r="CH362" s="190"/>
      <c r="CI362" s="190"/>
      <c r="CJ362" s="190"/>
      <c r="CK362" s="190"/>
      <c r="CL362" s="190"/>
      <c r="CM362" s="190"/>
      <c r="CN362" s="190"/>
      <c r="CO362" s="190"/>
      <c r="CP362" s="190"/>
      <c r="CQ362" s="190"/>
      <c r="CR362" s="190"/>
      <c r="CS362" s="190"/>
      <c r="CT362" s="190"/>
      <c r="CU362" s="190"/>
      <c r="CV362" s="190"/>
      <c r="CW362" s="190"/>
      <c r="CX362" s="190"/>
      <c r="CY362" s="190"/>
      <c r="CZ362" s="190"/>
      <c r="DA362" s="190"/>
      <c r="DB362" s="190"/>
      <c r="DC362" s="190"/>
      <c r="DD362" s="190"/>
      <c r="DE362" s="190"/>
      <c r="DF362" s="190"/>
      <c r="DG362" s="190"/>
      <c r="DH362" s="190"/>
      <c r="DI362" s="190"/>
      <c r="DJ362" s="190"/>
      <c r="DK362" s="190"/>
      <c r="DL362" s="190"/>
      <c r="DM362" s="190"/>
    </row>
    <row r="363" spans="1:117" s="151" customFormat="1" ht="12.75" hidden="1" outlineLevel="1">
      <c r="A363" s="149" t="s">
        <v>2474</v>
      </c>
      <c r="B363" s="150"/>
      <c r="C363" s="150" t="s">
        <v>2475</v>
      </c>
      <c r="D363" s="150" t="s">
        <v>2476</v>
      </c>
      <c r="E363" s="177">
        <v>15.78</v>
      </c>
      <c r="F363" s="177">
        <v>0</v>
      </c>
      <c r="G363" s="177"/>
      <c r="H363" s="178">
        <v>0</v>
      </c>
      <c r="I363" s="178">
        <v>0</v>
      </c>
      <c r="J363" s="178">
        <v>0</v>
      </c>
      <c r="K363" s="178">
        <v>0</v>
      </c>
      <c r="L363" s="178">
        <v>0</v>
      </c>
      <c r="M363" s="178">
        <v>0</v>
      </c>
      <c r="N363" s="178">
        <v>0</v>
      </c>
      <c r="O363" s="178">
        <v>0</v>
      </c>
      <c r="P363" s="178">
        <v>0</v>
      </c>
      <c r="Q363" s="178">
        <v>0</v>
      </c>
      <c r="R363" s="178">
        <v>0</v>
      </c>
      <c r="S363" s="178">
        <v>0</v>
      </c>
      <c r="T363" s="178">
        <v>0</v>
      </c>
      <c r="U363" s="178">
        <v>0</v>
      </c>
      <c r="V363" s="178">
        <v>0</v>
      </c>
      <c r="W363" s="178">
        <v>0</v>
      </c>
      <c r="X363" s="178">
        <v>0</v>
      </c>
      <c r="Y363" s="178">
        <v>0</v>
      </c>
      <c r="Z363" s="178">
        <v>0</v>
      </c>
      <c r="AA363" s="178">
        <v>0</v>
      </c>
      <c r="AB363" s="178">
        <v>0</v>
      </c>
      <c r="AC363" s="178">
        <v>0</v>
      </c>
      <c r="AD363" s="178">
        <v>0</v>
      </c>
      <c r="AE363" s="178">
        <v>0</v>
      </c>
      <c r="AF363" s="178">
        <v>0</v>
      </c>
      <c r="AG363" s="178">
        <v>2858.25</v>
      </c>
      <c r="AH363" s="178">
        <v>0</v>
      </c>
      <c r="AI363" s="177">
        <v>2858.25</v>
      </c>
      <c r="AJ363" s="178">
        <v>0</v>
      </c>
      <c r="AK363" s="178">
        <v>0</v>
      </c>
      <c r="AL363" s="178">
        <v>0</v>
      </c>
      <c r="AM363" s="178">
        <v>0</v>
      </c>
      <c r="AN363" s="178">
        <v>0</v>
      </c>
      <c r="AO363" s="178">
        <v>0</v>
      </c>
      <c r="AP363" s="178">
        <v>0</v>
      </c>
      <c r="AQ363" s="178">
        <v>0</v>
      </c>
      <c r="AR363" s="178">
        <v>0</v>
      </c>
      <c r="AS363" s="178">
        <v>0</v>
      </c>
      <c r="AT363" s="178">
        <v>0</v>
      </c>
      <c r="AU363" s="177">
        <v>0</v>
      </c>
      <c r="AV363" s="177">
        <f t="shared" si="12"/>
        <v>2874.03</v>
      </c>
      <c r="AW363" s="149"/>
      <c r="AX363" s="190"/>
      <c r="AY363" s="190"/>
      <c r="AZ363" s="190"/>
      <c r="BA363" s="190"/>
      <c r="BB363" s="190"/>
      <c r="BC363" s="190"/>
      <c r="BD363" s="190"/>
      <c r="BE363" s="190"/>
      <c r="BF363" s="190"/>
      <c r="BG363" s="190"/>
      <c r="BH363" s="190"/>
      <c r="BI363" s="190"/>
      <c r="BJ363" s="190"/>
      <c r="BK363" s="190"/>
      <c r="BL363" s="190"/>
      <c r="BM363" s="190"/>
      <c r="BN363" s="190"/>
      <c r="BO363" s="190"/>
      <c r="BP363" s="190"/>
      <c r="BQ363" s="190"/>
      <c r="BR363" s="190"/>
      <c r="BS363" s="190"/>
      <c r="BT363" s="190"/>
      <c r="BU363" s="190"/>
      <c r="BV363" s="190"/>
      <c r="BW363" s="190"/>
      <c r="BX363" s="190"/>
      <c r="BY363" s="190"/>
      <c r="BZ363" s="190"/>
      <c r="CA363" s="190"/>
      <c r="CB363" s="190"/>
      <c r="CC363" s="190"/>
      <c r="CD363" s="190"/>
      <c r="CE363" s="190"/>
      <c r="CF363" s="190"/>
      <c r="CG363" s="190"/>
      <c r="CH363" s="190"/>
      <c r="CI363" s="190"/>
      <c r="CJ363" s="190"/>
      <c r="CK363" s="190"/>
      <c r="CL363" s="190"/>
      <c r="CM363" s="190"/>
      <c r="CN363" s="190"/>
      <c r="CO363" s="190"/>
      <c r="CP363" s="190"/>
      <c r="CQ363" s="190"/>
      <c r="CR363" s="190"/>
      <c r="CS363" s="190"/>
      <c r="CT363" s="190"/>
      <c r="CU363" s="190"/>
      <c r="CV363" s="190"/>
      <c r="CW363" s="190"/>
      <c r="CX363" s="190"/>
      <c r="CY363" s="190"/>
      <c r="CZ363" s="190"/>
      <c r="DA363" s="190"/>
      <c r="DB363" s="190"/>
      <c r="DC363" s="190"/>
      <c r="DD363" s="190"/>
      <c r="DE363" s="190"/>
      <c r="DF363" s="190"/>
      <c r="DG363" s="190"/>
      <c r="DH363" s="190"/>
      <c r="DI363" s="190"/>
      <c r="DJ363" s="190"/>
      <c r="DK363" s="190"/>
      <c r="DL363" s="190"/>
      <c r="DM363" s="190"/>
    </row>
    <row r="364" spans="1:117" s="151" customFormat="1" ht="12.75" hidden="1" outlineLevel="1">
      <c r="A364" s="149" t="s">
        <v>2483</v>
      </c>
      <c r="B364" s="150"/>
      <c r="C364" s="150" t="s">
        <v>2484</v>
      </c>
      <c r="D364" s="150" t="s">
        <v>2485</v>
      </c>
      <c r="E364" s="177">
        <v>3640.82</v>
      </c>
      <c r="F364" s="177">
        <v>0</v>
      </c>
      <c r="G364" s="177"/>
      <c r="H364" s="178">
        <v>0</v>
      </c>
      <c r="I364" s="178">
        <v>0</v>
      </c>
      <c r="J364" s="178">
        <v>0</v>
      </c>
      <c r="K364" s="178">
        <v>0</v>
      </c>
      <c r="L364" s="178">
        <v>0</v>
      </c>
      <c r="M364" s="178">
        <v>0</v>
      </c>
      <c r="N364" s="178">
        <v>0</v>
      </c>
      <c r="O364" s="178">
        <v>0</v>
      </c>
      <c r="P364" s="178">
        <v>0</v>
      </c>
      <c r="Q364" s="178">
        <v>0</v>
      </c>
      <c r="R364" s="178">
        <v>0</v>
      </c>
      <c r="S364" s="178">
        <v>0</v>
      </c>
      <c r="T364" s="178">
        <v>0</v>
      </c>
      <c r="U364" s="178">
        <v>0</v>
      </c>
      <c r="V364" s="178">
        <v>0</v>
      </c>
      <c r="W364" s="178">
        <v>0</v>
      </c>
      <c r="X364" s="178">
        <v>0</v>
      </c>
      <c r="Y364" s="178">
        <v>0</v>
      </c>
      <c r="Z364" s="178">
        <v>0</v>
      </c>
      <c r="AA364" s="178">
        <v>0</v>
      </c>
      <c r="AB364" s="178">
        <v>0</v>
      </c>
      <c r="AC364" s="178">
        <v>0</v>
      </c>
      <c r="AD364" s="178">
        <v>0</v>
      </c>
      <c r="AE364" s="178">
        <v>0</v>
      </c>
      <c r="AF364" s="178">
        <v>0</v>
      </c>
      <c r="AG364" s="178">
        <v>-2495.23</v>
      </c>
      <c r="AH364" s="178">
        <v>0</v>
      </c>
      <c r="AI364" s="177">
        <v>-2495.23</v>
      </c>
      <c r="AJ364" s="178">
        <v>0</v>
      </c>
      <c r="AK364" s="178">
        <v>0</v>
      </c>
      <c r="AL364" s="178">
        <v>0</v>
      </c>
      <c r="AM364" s="178">
        <v>0</v>
      </c>
      <c r="AN364" s="178">
        <v>0</v>
      </c>
      <c r="AO364" s="178">
        <v>0</v>
      </c>
      <c r="AP364" s="178">
        <v>0</v>
      </c>
      <c r="AQ364" s="178">
        <v>0</v>
      </c>
      <c r="AR364" s="178">
        <v>0</v>
      </c>
      <c r="AS364" s="178">
        <v>0</v>
      </c>
      <c r="AT364" s="178">
        <v>0</v>
      </c>
      <c r="AU364" s="177">
        <v>0</v>
      </c>
      <c r="AV364" s="177">
        <f t="shared" si="12"/>
        <v>1145.5900000000001</v>
      </c>
      <c r="AW364" s="149"/>
      <c r="AX364" s="190"/>
      <c r="AY364" s="190"/>
      <c r="AZ364" s="190"/>
      <c r="BA364" s="190"/>
      <c r="BB364" s="190"/>
      <c r="BC364" s="190"/>
      <c r="BD364" s="190"/>
      <c r="BE364" s="190"/>
      <c r="BF364" s="190"/>
      <c r="BG364" s="190"/>
      <c r="BH364" s="190"/>
      <c r="BI364" s="190"/>
      <c r="BJ364" s="190"/>
      <c r="BK364" s="190"/>
      <c r="BL364" s="190"/>
      <c r="BM364" s="190"/>
      <c r="BN364" s="190"/>
      <c r="BO364" s="190"/>
      <c r="BP364" s="190"/>
      <c r="BQ364" s="190"/>
      <c r="BR364" s="190"/>
      <c r="BS364" s="190"/>
      <c r="BT364" s="190"/>
      <c r="BU364" s="190"/>
      <c r="BV364" s="190"/>
      <c r="BW364" s="190"/>
      <c r="BX364" s="190"/>
      <c r="BY364" s="190"/>
      <c r="BZ364" s="190"/>
      <c r="CA364" s="190"/>
      <c r="CB364" s="190"/>
      <c r="CC364" s="190"/>
      <c r="CD364" s="190"/>
      <c r="CE364" s="190"/>
      <c r="CF364" s="190"/>
      <c r="CG364" s="190"/>
      <c r="CH364" s="190"/>
      <c r="CI364" s="190"/>
      <c r="CJ364" s="190"/>
      <c r="CK364" s="190"/>
      <c r="CL364" s="190"/>
      <c r="CM364" s="190"/>
      <c r="CN364" s="190"/>
      <c r="CO364" s="190"/>
      <c r="CP364" s="190"/>
      <c r="CQ364" s="190"/>
      <c r="CR364" s="190"/>
      <c r="CS364" s="190"/>
      <c r="CT364" s="190"/>
      <c r="CU364" s="190"/>
      <c r="CV364" s="190"/>
      <c r="CW364" s="190"/>
      <c r="CX364" s="190"/>
      <c r="CY364" s="190"/>
      <c r="CZ364" s="190"/>
      <c r="DA364" s="190"/>
      <c r="DB364" s="190"/>
      <c r="DC364" s="190"/>
      <c r="DD364" s="190"/>
      <c r="DE364" s="190"/>
      <c r="DF364" s="190"/>
      <c r="DG364" s="190"/>
      <c r="DH364" s="190"/>
      <c r="DI364" s="190"/>
      <c r="DJ364" s="190"/>
      <c r="DK364" s="190"/>
      <c r="DL364" s="190"/>
      <c r="DM364" s="190"/>
    </row>
    <row r="365" spans="1:117" s="151" customFormat="1" ht="12.75" hidden="1" outlineLevel="1">
      <c r="A365" s="149" t="s">
        <v>2486</v>
      </c>
      <c r="B365" s="150"/>
      <c r="C365" s="150" t="s">
        <v>2487</v>
      </c>
      <c r="D365" s="150" t="s">
        <v>2488</v>
      </c>
      <c r="E365" s="177">
        <v>4278.62</v>
      </c>
      <c r="F365" s="177">
        <v>0</v>
      </c>
      <c r="G365" s="177"/>
      <c r="H365" s="178">
        <v>0</v>
      </c>
      <c r="I365" s="178">
        <v>0</v>
      </c>
      <c r="J365" s="178">
        <v>0</v>
      </c>
      <c r="K365" s="178">
        <v>0</v>
      </c>
      <c r="L365" s="178">
        <v>0</v>
      </c>
      <c r="M365" s="178">
        <v>0</v>
      </c>
      <c r="N365" s="178">
        <v>0</v>
      </c>
      <c r="O365" s="178">
        <v>0</v>
      </c>
      <c r="P365" s="178">
        <v>0</v>
      </c>
      <c r="Q365" s="178">
        <v>0</v>
      </c>
      <c r="R365" s="178">
        <v>0</v>
      </c>
      <c r="S365" s="178">
        <v>0</v>
      </c>
      <c r="T365" s="178">
        <v>0</v>
      </c>
      <c r="U365" s="178">
        <v>92.34</v>
      </c>
      <c r="V365" s="178">
        <v>0</v>
      </c>
      <c r="W365" s="178">
        <v>0</v>
      </c>
      <c r="X365" s="178">
        <v>0</v>
      </c>
      <c r="Y365" s="178">
        <v>0</v>
      </c>
      <c r="Z365" s="178">
        <v>0</v>
      </c>
      <c r="AA365" s="178">
        <v>0</v>
      </c>
      <c r="AB365" s="178">
        <v>0</v>
      </c>
      <c r="AC365" s="178">
        <v>0</v>
      </c>
      <c r="AD365" s="178">
        <v>0</v>
      </c>
      <c r="AE365" s="178">
        <v>0</v>
      </c>
      <c r="AF365" s="178">
        <v>0</v>
      </c>
      <c r="AG365" s="178">
        <v>506.86</v>
      </c>
      <c r="AH365" s="178">
        <v>0</v>
      </c>
      <c r="AI365" s="177">
        <v>599.2</v>
      </c>
      <c r="AJ365" s="178">
        <v>0</v>
      </c>
      <c r="AK365" s="178">
        <v>0</v>
      </c>
      <c r="AL365" s="178">
        <v>0</v>
      </c>
      <c r="AM365" s="178">
        <v>0</v>
      </c>
      <c r="AN365" s="178">
        <v>0</v>
      </c>
      <c r="AO365" s="178">
        <v>0</v>
      </c>
      <c r="AP365" s="178">
        <v>0</v>
      </c>
      <c r="AQ365" s="178">
        <v>0</v>
      </c>
      <c r="AR365" s="178">
        <v>0</v>
      </c>
      <c r="AS365" s="178">
        <v>0</v>
      </c>
      <c r="AT365" s="178">
        <v>0</v>
      </c>
      <c r="AU365" s="177">
        <v>0</v>
      </c>
      <c r="AV365" s="177">
        <f t="shared" si="12"/>
        <v>4877.82</v>
      </c>
      <c r="AW365" s="149"/>
      <c r="AX365" s="190"/>
      <c r="AY365" s="190"/>
      <c r="AZ365" s="190"/>
      <c r="BA365" s="190"/>
      <c r="BB365" s="190"/>
      <c r="BC365" s="190"/>
      <c r="BD365" s="190"/>
      <c r="BE365" s="190"/>
      <c r="BF365" s="190"/>
      <c r="BG365" s="190"/>
      <c r="BH365" s="190"/>
      <c r="BI365" s="190"/>
      <c r="BJ365" s="190"/>
      <c r="BK365" s="190"/>
      <c r="BL365" s="190"/>
      <c r="BM365" s="190"/>
      <c r="BN365" s="190"/>
      <c r="BO365" s="190"/>
      <c r="BP365" s="190"/>
      <c r="BQ365" s="190"/>
      <c r="BR365" s="190"/>
      <c r="BS365" s="190"/>
      <c r="BT365" s="190"/>
      <c r="BU365" s="190"/>
      <c r="BV365" s="190"/>
      <c r="BW365" s="190"/>
      <c r="BX365" s="190"/>
      <c r="BY365" s="190"/>
      <c r="BZ365" s="190"/>
      <c r="CA365" s="190"/>
      <c r="CB365" s="190"/>
      <c r="CC365" s="190"/>
      <c r="CD365" s="190"/>
      <c r="CE365" s="190"/>
      <c r="CF365" s="190"/>
      <c r="CG365" s="190"/>
      <c r="CH365" s="190"/>
      <c r="CI365" s="190"/>
      <c r="CJ365" s="190"/>
      <c r="CK365" s="190"/>
      <c r="CL365" s="190"/>
      <c r="CM365" s="190"/>
      <c r="CN365" s="190"/>
      <c r="CO365" s="190"/>
      <c r="CP365" s="190"/>
      <c r="CQ365" s="190"/>
      <c r="CR365" s="190"/>
      <c r="CS365" s="190"/>
      <c r="CT365" s="190"/>
      <c r="CU365" s="190"/>
      <c r="CV365" s="190"/>
      <c r="CW365" s="190"/>
      <c r="CX365" s="190"/>
      <c r="CY365" s="190"/>
      <c r="CZ365" s="190"/>
      <c r="DA365" s="190"/>
      <c r="DB365" s="190"/>
      <c r="DC365" s="190"/>
      <c r="DD365" s="190"/>
      <c r="DE365" s="190"/>
      <c r="DF365" s="190"/>
      <c r="DG365" s="190"/>
      <c r="DH365" s="190"/>
      <c r="DI365" s="190"/>
      <c r="DJ365" s="190"/>
      <c r="DK365" s="190"/>
      <c r="DL365" s="190"/>
      <c r="DM365" s="190"/>
    </row>
    <row r="366" spans="1:117" s="151" customFormat="1" ht="12.75" hidden="1" outlineLevel="1">
      <c r="A366" s="149" t="s">
        <v>2489</v>
      </c>
      <c r="B366" s="150"/>
      <c r="C366" s="150" t="s">
        <v>2490</v>
      </c>
      <c r="D366" s="150" t="s">
        <v>2491</v>
      </c>
      <c r="E366" s="177">
        <v>966.08</v>
      </c>
      <c r="F366" s="177">
        <v>0</v>
      </c>
      <c r="G366" s="177"/>
      <c r="H366" s="178">
        <v>0</v>
      </c>
      <c r="I366" s="178">
        <v>0</v>
      </c>
      <c r="J366" s="178">
        <v>0</v>
      </c>
      <c r="K366" s="178">
        <v>0</v>
      </c>
      <c r="L366" s="178">
        <v>0</v>
      </c>
      <c r="M366" s="178">
        <v>0</v>
      </c>
      <c r="N366" s="178">
        <v>0</v>
      </c>
      <c r="O366" s="178">
        <v>0</v>
      </c>
      <c r="P366" s="178">
        <v>0</v>
      </c>
      <c r="Q366" s="178">
        <v>0</v>
      </c>
      <c r="R366" s="178">
        <v>0</v>
      </c>
      <c r="S366" s="178">
        <v>0</v>
      </c>
      <c r="T366" s="178">
        <v>0</v>
      </c>
      <c r="U366" s="178">
        <v>0</v>
      </c>
      <c r="V366" s="178">
        <v>0</v>
      </c>
      <c r="W366" s="178">
        <v>0</v>
      </c>
      <c r="X366" s="178">
        <v>0</v>
      </c>
      <c r="Y366" s="178">
        <v>0</v>
      </c>
      <c r="Z366" s="178">
        <v>0</v>
      </c>
      <c r="AA366" s="178">
        <v>0</v>
      </c>
      <c r="AB366" s="178">
        <v>0</v>
      </c>
      <c r="AC366" s="178">
        <v>0</v>
      </c>
      <c r="AD366" s="178">
        <v>0</v>
      </c>
      <c r="AE366" s="178">
        <v>0</v>
      </c>
      <c r="AF366" s="178">
        <v>0</v>
      </c>
      <c r="AG366" s="178">
        <v>0</v>
      </c>
      <c r="AH366" s="178">
        <v>0</v>
      </c>
      <c r="AI366" s="177">
        <v>0</v>
      </c>
      <c r="AJ366" s="178">
        <v>0</v>
      </c>
      <c r="AK366" s="178">
        <v>0</v>
      </c>
      <c r="AL366" s="178">
        <v>0</v>
      </c>
      <c r="AM366" s="178">
        <v>0</v>
      </c>
      <c r="AN366" s="178">
        <v>0</v>
      </c>
      <c r="AO366" s="178">
        <v>0</v>
      </c>
      <c r="AP366" s="178">
        <v>0</v>
      </c>
      <c r="AQ366" s="178">
        <v>0</v>
      </c>
      <c r="AR366" s="178">
        <v>0</v>
      </c>
      <c r="AS366" s="178">
        <v>0</v>
      </c>
      <c r="AT366" s="178">
        <v>0</v>
      </c>
      <c r="AU366" s="177">
        <v>0</v>
      </c>
      <c r="AV366" s="177">
        <f t="shared" si="12"/>
        <v>966.08</v>
      </c>
      <c r="AW366" s="149"/>
      <c r="AX366" s="190"/>
      <c r="AY366" s="190"/>
      <c r="AZ366" s="190"/>
      <c r="BA366" s="190"/>
      <c r="BB366" s="190"/>
      <c r="BC366" s="190"/>
      <c r="BD366" s="190"/>
      <c r="BE366" s="190"/>
      <c r="BF366" s="190"/>
      <c r="BG366" s="190"/>
      <c r="BH366" s="190"/>
      <c r="BI366" s="190"/>
      <c r="BJ366" s="190"/>
      <c r="BK366" s="190"/>
      <c r="BL366" s="190"/>
      <c r="BM366" s="190"/>
      <c r="BN366" s="190"/>
      <c r="BO366" s="190"/>
      <c r="BP366" s="190"/>
      <c r="BQ366" s="190"/>
      <c r="BR366" s="190"/>
      <c r="BS366" s="190"/>
      <c r="BT366" s="190"/>
      <c r="BU366" s="190"/>
      <c r="BV366" s="190"/>
      <c r="BW366" s="190"/>
      <c r="BX366" s="190"/>
      <c r="BY366" s="190"/>
      <c r="BZ366" s="190"/>
      <c r="CA366" s="190"/>
      <c r="CB366" s="190"/>
      <c r="CC366" s="190"/>
      <c r="CD366" s="190"/>
      <c r="CE366" s="190"/>
      <c r="CF366" s="190"/>
      <c r="CG366" s="190"/>
      <c r="CH366" s="190"/>
      <c r="CI366" s="190"/>
      <c r="CJ366" s="190"/>
      <c r="CK366" s="190"/>
      <c r="CL366" s="190"/>
      <c r="CM366" s="190"/>
      <c r="CN366" s="190"/>
      <c r="CO366" s="190"/>
      <c r="CP366" s="190"/>
      <c r="CQ366" s="190"/>
      <c r="CR366" s="190"/>
      <c r="CS366" s="190"/>
      <c r="CT366" s="190"/>
      <c r="CU366" s="190"/>
      <c r="CV366" s="190"/>
      <c r="CW366" s="190"/>
      <c r="CX366" s="190"/>
      <c r="CY366" s="190"/>
      <c r="CZ366" s="190"/>
      <c r="DA366" s="190"/>
      <c r="DB366" s="190"/>
      <c r="DC366" s="190"/>
      <c r="DD366" s="190"/>
      <c r="DE366" s="190"/>
      <c r="DF366" s="190"/>
      <c r="DG366" s="190"/>
      <c r="DH366" s="190"/>
      <c r="DI366" s="190"/>
      <c r="DJ366" s="190"/>
      <c r="DK366" s="190"/>
      <c r="DL366" s="190"/>
      <c r="DM366" s="190"/>
    </row>
    <row r="367" spans="1:117" s="151" customFormat="1" ht="12.75" hidden="1" outlineLevel="1">
      <c r="A367" s="149" t="s">
        <v>2495</v>
      </c>
      <c r="B367" s="150"/>
      <c r="C367" s="150" t="s">
        <v>2496</v>
      </c>
      <c r="D367" s="150" t="s">
        <v>2497</v>
      </c>
      <c r="E367" s="177">
        <v>75</v>
      </c>
      <c r="F367" s="177">
        <v>0</v>
      </c>
      <c r="G367" s="177"/>
      <c r="H367" s="178">
        <v>0</v>
      </c>
      <c r="I367" s="178">
        <v>0</v>
      </c>
      <c r="J367" s="178">
        <v>0</v>
      </c>
      <c r="K367" s="178">
        <v>0</v>
      </c>
      <c r="L367" s="178">
        <v>0</v>
      </c>
      <c r="M367" s="178">
        <v>0</v>
      </c>
      <c r="N367" s="178">
        <v>0</v>
      </c>
      <c r="O367" s="178">
        <v>0</v>
      </c>
      <c r="P367" s="178">
        <v>0</v>
      </c>
      <c r="Q367" s="178">
        <v>0</v>
      </c>
      <c r="R367" s="178">
        <v>0</v>
      </c>
      <c r="S367" s="178">
        <v>0</v>
      </c>
      <c r="T367" s="178">
        <v>0</v>
      </c>
      <c r="U367" s="178">
        <v>0</v>
      </c>
      <c r="V367" s="178">
        <v>0</v>
      </c>
      <c r="W367" s="178">
        <v>0</v>
      </c>
      <c r="X367" s="178">
        <v>0</v>
      </c>
      <c r="Y367" s="178">
        <v>0</v>
      </c>
      <c r="Z367" s="178">
        <v>0</v>
      </c>
      <c r="AA367" s="178">
        <v>0</v>
      </c>
      <c r="AB367" s="178">
        <v>0</v>
      </c>
      <c r="AC367" s="178">
        <v>0</v>
      </c>
      <c r="AD367" s="178">
        <v>0</v>
      </c>
      <c r="AE367" s="178">
        <v>0</v>
      </c>
      <c r="AF367" s="178">
        <v>0</v>
      </c>
      <c r="AG367" s="178">
        <v>0</v>
      </c>
      <c r="AH367" s="178">
        <v>0</v>
      </c>
      <c r="AI367" s="177">
        <v>0</v>
      </c>
      <c r="AJ367" s="178">
        <v>0</v>
      </c>
      <c r="AK367" s="178">
        <v>0</v>
      </c>
      <c r="AL367" s="178">
        <v>0</v>
      </c>
      <c r="AM367" s="178">
        <v>0</v>
      </c>
      <c r="AN367" s="178">
        <v>0</v>
      </c>
      <c r="AO367" s="178">
        <v>0</v>
      </c>
      <c r="AP367" s="178">
        <v>0</v>
      </c>
      <c r="AQ367" s="178">
        <v>0</v>
      </c>
      <c r="AR367" s="178">
        <v>0</v>
      </c>
      <c r="AS367" s="178">
        <v>0</v>
      </c>
      <c r="AT367" s="178">
        <v>0</v>
      </c>
      <c r="AU367" s="177">
        <v>0</v>
      </c>
      <c r="AV367" s="177">
        <f t="shared" si="12"/>
        <v>75</v>
      </c>
      <c r="AW367" s="149"/>
      <c r="AX367" s="190"/>
      <c r="AY367" s="190"/>
      <c r="AZ367" s="190"/>
      <c r="BA367" s="190"/>
      <c r="BB367" s="190"/>
      <c r="BC367" s="190"/>
      <c r="BD367" s="190"/>
      <c r="BE367" s="190"/>
      <c r="BF367" s="190"/>
      <c r="BG367" s="190"/>
      <c r="BH367" s="190"/>
      <c r="BI367" s="190"/>
      <c r="BJ367" s="190"/>
      <c r="BK367" s="190"/>
      <c r="BL367" s="190"/>
      <c r="BM367" s="190"/>
      <c r="BN367" s="190"/>
      <c r="BO367" s="190"/>
      <c r="BP367" s="190"/>
      <c r="BQ367" s="190"/>
      <c r="BR367" s="190"/>
      <c r="BS367" s="190"/>
      <c r="BT367" s="190"/>
      <c r="BU367" s="190"/>
      <c r="BV367" s="190"/>
      <c r="BW367" s="190"/>
      <c r="BX367" s="190"/>
      <c r="BY367" s="190"/>
      <c r="BZ367" s="190"/>
      <c r="CA367" s="190"/>
      <c r="CB367" s="190"/>
      <c r="CC367" s="190"/>
      <c r="CD367" s="190"/>
      <c r="CE367" s="190"/>
      <c r="CF367" s="190"/>
      <c r="CG367" s="190"/>
      <c r="CH367" s="190"/>
      <c r="CI367" s="190"/>
      <c r="CJ367" s="190"/>
      <c r="CK367" s="190"/>
      <c r="CL367" s="190"/>
      <c r="CM367" s="190"/>
      <c r="CN367" s="190"/>
      <c r="CO367" s="190"/>
      <c r="CP367" s="190"/>
      <c r="CQ367" s="190"/>
      <c r="CR367" s="190"/>
      <c r="CS367" s="190"/>
      <c r="CT367" s="190"/>
      <c r="CU367" s="190"/>
      <c r="CV367" s="190"/>
      <c r="CW367" s="190"/>
      <c r="CX367" s="190"/>
      <c r="CY367" s="190"/>
      <c r="CZ367" s="190"/>
      <c r="DA367" s="190"/>
      <c r="DB367" s="190"/>
      <c r="DC367" s="190"/>
      <c r="DD367" s="190"/>
      <c r="DE367" s="190"/>
      <c r="DF367" s="190"/>
      <c r="DG367" s="190"/>
      <c r="DH367" s="190"/>
      <c r="DI367" s="190"/>
      <c r="DJ367" s="190"/>
      <c r="DK367" s="190"/>
      <c r="DL367" s="190"/>
      <c r="DM367" s="190"/>
    </row>
    <row r="368" spans="1:117" s="151" customFormat="1" ht="12.75" hidden="1" outlineLevel="1">
      <c r="A368" s="149" t="s">
        <v>2498</v>
      </c>
      <c r="B368" s="150"/>
      <c r="C368" s="150" t="s">
        <v>2499</v>
      </c>
      <c r="D368" s="150" t="s">
        <v>2500</v>
      </c>
      <c r="E368" s="177">
        <v>2947.9</v>
      </c>
      <c r="F368" s="177">
        <v>0</v>
      </c>
      <c r="G368" s="177"/>
      <c r="H368" s="178">
        <v>0</v>
      </c>
      <c r="I368" s="178">
        <v>0</v>
      </c>
      <c r="J368" s="178">
        <v>0</v>
      </c>
      <c r="K368" s="178">
        <v>0</v>
      </c>
      <c r="L368" s="178">
        <v>0</v>
      </c>
      <c r="M368" s="178">
        <v>0</v>
      </c>
      <c r="N368" s="178">
        <v>0</v>
      </c>
      <c r="O368" s="178">
        <v>0</v>
      </c>
      <c r="P368" s="178">
        <v>0</v>
      </c>
      <c r="Q368" s="178">
        <v>0</v>
      </c>
      <c r="R368" s="178">
        <v>0</v>
      </c>
      <c r="S368" s="178">
        <v>0</v>
      </c>
      <c r="T368" s="178">
        <v>0</v>
      </c>
      <c r="U368" s="178">
        <v>246.27</v>
      </c>
      <c r="V368" s="178">
        <v>0</v>
      </c>
      <c r="W368" s="178">
        <v>0</v>
      </c>
      <c r="X368" s="178">
        <v>0</v>
      </c>
      <c r="Y368" s="178">
        <v>0</v>
      </c>
      <c r="Z368" s="178">
        <v>0</v>
      </c>
      <c r="AA368" s="178">
        <v>0</v>
      </c>
      <c r="AB368" s="178">
        <v>0</v>
      </c>
      <c r="AC368" s="178">
        <v>0</v>
      </c>
      <c r="AD368" s="178">
        <v>0</v>
      </c>
      <c r="AE368" s="178">
        <v>0</v>
      </c>
      <c r="AF368" s="178">
        <v>0</v>
      </c>
      <c r="AG368" s="178">
        <v>1927.96</v>
      </c>
      <c r="AH368" s="178">
        <v>0</v>
      </c>
      <c r="AI368" s="177">
        <v>2174.23</v>
      </c>
      <c r="AJ368" s="178">
        <v>0</v>
      </c>
      <c r="AK368" s="178">
        <v>0</v>
      </c>
      <c r="AL368" s="178">
        <v>0</v>
      </c>
      <c r="AM368" s="178">
        <v>0</v>
      </c>
      <c r="AN368" s="178">
        <v>0</v>
      </c>
      <c r="AO368" s="178">
        <v>0</v>
      </c>
      <c r="AP368" s="178">
        <v>0</v>
      </c>
      <c r="AQ368" s="178">
        <v>0</v>
      </c>
      <c r="AR368" s="178">
        <v>0</v>
      </c>
      <c r="AS368" s="178">
        <v>0</v>
      </c>
      <c r="AT368" s="178">
        <v>0</v>
      </c>
      <c r="AU368" s="177">
        <v>0</v>
      </c>
      <c r="AV368" s="177">
        <f t="shared" si="12"/>
        <v>5122.13</v>
      </c>
      <c r="AW368" s="149"/>
      <c r="AX368" s="190"/>
      <c r="AY368" s="190"/>
      <c r="AZ368" s="190"/>
      <c r="BA368" s="190"/>
      <c r="BB368" s="190"/>
      <c r="BC368" s="190"/>
      <c r="BD368" s="190"/>
      <c r="BE368" s="190"/>
      <c r="BF368" s="190"/>
      <c r="BG368" s="190"/>
      <c r="BH368" s="190"/>
      <c r="BI368" s="190"/>
      <c r="BJ368" s="190"/>
      <c r="BK368" s="190"/>
      <c r="BL368" s="190"/>
      <c r="BM368" s="190"/>
      <c r="BN368" s="190"/>
      <c r="BO368" s="190"/>
      <c r="BP368" s="190"/>
      <c r="BQ368" s="190"/>
      <c r="BR368" s="190"/>
      <c r="BS368" s="190"/>
      <c r="BT368" s="190"/>
      <c r="BU368" s="190"/>
      <c r="BV368" s="190"/>
      <c r="BW368" s="190"/>
      <c r="BX368" s="190"/>
      <c r="BY368" s="190"/>
      <c r="BZ368" s="190"/>
      <c r="CA368" s="190"/>
      <c r="CB368" s="190"/>
      <c r="CC368" s="190"/>
      <c r="CD368" s="190"/>
      <c r="CE368" s="190"/>
      <c r="CF368" s="190"/>
      <c r="CG368" s="190"/>
      <c r="CH368" s="190"/>
      <c r="CI368" s="190"/>
      <c r="CJ368" s="190"/>
      <c r="CK368" s="190"/>
      <c r="CL368" s="190"/>
      <c r="CM368" s="190"/>
      <c r="CN368" s="190"/>
      <c r="CO368" s="190"/>
      <c r="CP368" s="190"/>
      <c r="CQ368" s="190"/>
      <c r="CR368" s="190"/>
      <c r="CS368" s="190"/>
      <c r="CT368" s="190"/>
      <c r="CU368" s="190"/>
      <c r="CV368" s="190"/>
      <c r="CW368" s="190"/>
      <c r="CX368" s="190"/>
      <c r="CY368" s="190"/>
      <c r="CZ368" s="190"/>
      <c r="DA368" s="190"/>
      <c r="DB368" s="190"/>
      <c r="DC368" s="190"/>
      <c r="DD368" s="190"/>
      <c r="DE368" s="190"/>
      <c r="DF368" s="190"/>
      <c r="DG368" s="190"/>
      <c r="DH368" s="190"/>
      <c r="DI368" s="190"/>
      <c r="DJ368" s="190"/>
      <c r="DK368" s="190"/>
      <c r="DL368" s="190"/>
      <c r="DM368" s="190"/>
    </row>
    <row r="369" spans="1:117" s="151" customFormat="1" ht="12.75" hidden="1" outlineLevel="1">
      <c r="A369" s="149" t="s">
        <v>2504</v>
      </c>
      <c r="B369" s="150"/>
      <c r="C369" s="150" t="s">
        <v>2505</v>
      </c>
      <c r="D369" s="150" t="s">
        <v>2506</v>
      </c>
      <c r="E369" s="177">
        <v>207.54</v>
      </c>
      <c r="F369" s="177">
        <v>0</v>
      </c>
      <c r="G369" s="177"/>
      <c r="H369" s="178">
        <v>0</v>
      </c>
      <c r="I369" s="178">
        <v>0</v>
      </c>
      <c r="J369" s="178">
        <v>0</v>
      </c>
      <c r="K369" s="178">
        <v>0</v>
      </c>
      <c r="L369" s="178">
        <v>0</v>
      </c>
      <c r="M369" s="178">
        <v>0</v>
      </c>
      <c r="N369" s="178">
        <v>0</v>
      </c>
      <c r="O369" s="178">
        <v>0</v>
      </c>
      <c r="P369" s="178">
        <v>0</v>
      </c>
      <c r="Q369" s="178">
        <v>0</v>
      </c>
      <c r="R369" s="178">
        <v>0</v>
      </c>
      <c r="S369" s="178">
        <v>0</v>
      </c>
      <c r="T369" s="178">
        <v>0</v>
      </c>
      <c r="U369" s="178">
        <v>0</v>
      </c>
      <c r="V369" s="178">
        <v>0</v>
      </c>
      <c r="W369" s="178">
        <v>0</v>
      </c>
      <c r="X369" s="178">
        <v>0</v>
      </c>
      <c r="Y369" s="178">
        <v>0</v>
      </c>
      <c r="Z369" s="178">
        <v>0</v>
      </c>
      <c r="AA369" s="178">
        <v>0</v>
      </c>
      <c r="AB369" s="178">
        <v>0</v>
      </c>
      <c r="AC369" s="178">
        <v>0</v>
      </c>
      <c r="AD369" s="178">
        <v>0</v>
      </c>
      <c r="AE369" s="178">
        <v>0</v>
      </c>
      <c r="AF369" s="178">
        <v>0</v>
      </c>
      <c r="AG369" s="178">
        <v>0</v>
      </c>
      <c r="AH369" s="178">
        <v>0</v>
      </c>
      <c r="AI369" s="177">
        <v>0</v>
      </c>
      <c r="AJ369" s="178">
        <v>0</v>
      </c>
      <c r="AK369" s="178">
        <v>0</v>
      </c>
      <c r="AL369" s="178">
        <v>0</v>
      </c>
      <c r="AM369" s="178">
        <v>0</v>
      </c>
      <c r="AN369" s="178">
        <v>0</v>
      </c>
      <c r="AO369" s="178">
        <v>0</v>
      </c>
      <c r="AP369" s="178">
        <v>0</v>
      </c>
      <c r="AQ369" s="178">
        <v>0</v>
      </c>
      <c r="AR369" s="178">
        <v>0</v>
      </c>
      <c r="AS369" s="178">
        <v>0</v>
      </c>
      <c r="AT369" s="178">
        <v>0</v>
      </c>
      <c r="AU369" s="177">
        <v>0</v>
      </c>
      <c r="AV369" s="177">
        <f t="shared" si="12"/>
        <v>207.54</v>
      </c>
      <c r="AW369" s="149"/>
      <c r="AX369" s="190"/>
      <c r="AY369" s="190"/>
      <c r="AZ369" s="190"/>
      <c r="BA369" s="190"/>
      <c r="BB369" s="190"/>
      <c r="BC369" s="190"/>
      <c r="BD369" s="190"/>
      <c r="BE369" s="190"/>
      <c r="BF369" s="190"/>
      <c r="BG369" s="190"/>
      <c r="BH369" s="190"/>
      <c r="BI369" s="190"/>
      <c r="BJ369" s="190"/>
      <c r="BK369" s="190"/>
      <c r="BL369" s="190"/>
      <c r="BM369" s="190"/>
      <c r="BN369" s="190"/>
      <c r="BO369" s="190"/>
      <c r="BP369" s="190"/>
      <c r="BQ369" s="190"/>
      <c r="BR369" s="190"/>
      <c r="BS369" s="190"/>
      <c r="BT369" s="190"/>
      <c r="BU369" s="190"/>
      <c r="BV369" s="190"/>
      <c r="BW369" s="190"/>
      <c r="BX369" s="190"/>
      <c r="BY369" s="190"/>
      <c r="BZ369" s="190"/>
      <c r="CA369" s="190"/>
      <c r="CB369" s="190"/>
      <c r="CC369" s="190"/>
      <c r="CD369" s="190"/>
      <c r="CE369" s="190"/>
      <c r="CF369" s="190"/>
      <c r="CG369" s="190"/>
      <c r="CH369" s="190"/>
      <c r="CI369" s="190"/>
      <c r="CJ369" s="190"/>
      <c r="CK369" s="190"/>
      <c r="CL369" s="190"/>
      <c r="CM369" s="190"/>
      <c r="CN369" s="190"/>
      <c r="CO369" s="190"/>
      <c r="CP369" s="190"/>
      <c r="CQ369" s="190"/>
      <c r="CR369" s="190"/>
      <c r="CS369" s="190"/>
      <c r="CT369" s="190"/>
      <c r="CU369" s="190"/>
      <c r="CV369" s="190"/>
      <c r="CW369" s="190"/>
      <c r="CX369" s="190"/>
      <c r="CY369" s="190"/>
      <c r="CZ369" s="190"/>
      <c r="DA369" s="190"/>
      <c r="DB369" s="190"/>
      <c r="DC369" s="190"/>
      <c r="DD369" s="190"/>
      <c r="DE369" s="190"/>
      <c r="DF369" s="190"/>
      <c r="DG369" s="190"/>
      <c r="DH369" s="190"/>
      <c r="DI369" s="190"/>
      <c r="DJ369" s="190"/>
      <c r="DK369" s="190"/>
      <c r="DL369" s="190"/>
      <c r="DM369" s="190"/>
    </row>
    <row r="370" spans="1:117" s="151" customFormat="1" ht="12.75" hidden="1" outlineLevel="1">
      <c r="A370" s="149" t="s">
        <v>2507</v>
      </c>
      <c r="B370" s="150"/>
      <c r="C370" s="150" t="s">
        <v>2508</v>
      </c>
      <c r="D370" s="150" t="s">
        <v>2509</v>
      </c>
      <c r="E370" s="177">
        <v>26163.38</v>
      </c>
      <c r="F370" s="177">
        <v>0</v>
      </c>
      <c r="G370" s="177"/>
      <c r="H370" s="178">
        <v>0</v>
      </c>
      <c r="I370" s="178">
        <v>0</v>
      </c>
      <c r="J370" s="178">
        <v>0</v>
      </c>
      <c r="K370" s="178">
        <v>0</v>
      </c>
      <c r="L370" s="178">
        <v>0</v>
      </c>
      <c r="M370" s="178">
        <v>0</v>
      </c>
      <c r="N370" s="178">
        <v>0</v>
      </c>
      <c r="O370" s="178">
        <v>0</v>
      </c>
      <c r="P370" s="178">
        <v>0</v>
      </c>
      <c r="Q370" s="178">
        <v>0</v>
      </c>
      <c r="R370" s="178">
        <v>0</v>
      </c>
      <c r="S370" s="178">
        <v>0</v>
      </c>
      <c r="T370" s="178">
        <v>0</v>
      </c>
      <c r="U370" s="178">
        <v>227.46</v>
      </c>
      <c r="V370" s="178">
        <v>0</v>
      </c>
      <c r="W370" s="178">
        <v>0</v>
      </c>
      <c r="X370" s="178">
        <v>0</v>
      </c>
      <c r="Y370" s="178">
        <v>0</v>
      </c>
      <c r="Z370" s="178">
        <v>0</v>
      </c>
      <c r="AA370" s="178">
        <v>0</v>
      </c>
      <c r="AB370" s="178">
        <v>0</v>
      </c>
      <c r="AC370" s="178">
        <v>0</v>
      </c>
      <c r="AD370" s="178">
        <v>0</v>
      </c>
      <c r="AE370" s="178">
        <v>0</v>
      </c>
      <c r="AF370" s="178">
        <v>0</v>
      </c>
      <c r="AG370" s="178">
        <v>17999.41</v>
      </c>
      <c r="AH370" s="178">
        <v>0</v>
      </c>
      <c r="AI370" s="177">
        <v>18226.87</v>
      </c>
      <c r="AJ370" s="178">
        <v>0</v>
      </c>
      <c r="AK370" s="178">
        <v>0</v>
      </c>
      <c r="AL370" s="178">
        <v>0</v>
      </c>
      <c r="AM370" s="178">
        <v>0</v>
      </c>
      <c r="AN370" s="178">
        <v>0</v>
      </c>
      <c r="AO370" s="178">
        <v>0</v>
      </c>
      <c r="AP370" s="178">
        <v>0</v>
      </c>
      <c r="AQ370" s="178">
        <v>0</v>
      </c>
      <c r="AR370" s="178">
        <v>0</v>
      </c>
      <c r="AS370" s="178">
        <v>0</v>
      </c>
      <c r="AT370" s="178">
        <v>0</v>
      </c>
      <c r="AU370" s="177">
        <v>0</v>
      </c>
      <c r="AV370" s="177">
        <f t="shared" si="12"/>
        <v>44390.25</v>
      </c>
      <c r="AW370" s="149"/>
      <c r="AX370" s="190"/>
      <c r="AY370" s="190"/>
      <c r="AZ370" s="190"/>
      <c r="BA370" s="190"/>
      <c r="BB370" s="190"/>
      <c r="BC370" s="190"/>
      <c r="BD370" s="190"/>
      <c r="BE370" s="190"/>
      <c r="BF370" s="190"/>
      <c r="BG370" s="190"/>
      <c r="BH370" s="190"/>
      <c r="BI370" s="190"/>
      <c r="BJ370" s="190"/>
      <c r="BK370" s="190"/>
      <c r="BL370" s="190"/>
      <c r="BM370" s="190"/>
      <c r="BN370" s="190"/>
      <c r="BO370" s="190"/>
      <c r="BP370" s="190"/>
      <c r="BQ370" s="190"/>
      <c r="BR370" s="190"/>
      <c r="BS370" s="190"/>
      <c r="BT370" s="190"/>
      <c r="BU370" s="190"/>
      <c r="BV370" s="190"/>
      <c r="BW370" s="190"/>
      <c r="BX370" s="190"/>
      <c r="BY370" s="190"/>
      <c r="BZ370" s="190"/>
      <c r="CA370" s="190"/>
      <c r="CB370" s="190"/>
      <c r="CC370" s="190"/>
      <c r="CD370" s="190"/>
      <c r="CE370" s="190"/>
      <c r="CF370" s="190"/>
      <c r="CG370" s="190"/>
      <c r="CH370" s="190"/>
      <c r="CI370" s="190"/>
      <c r="CJ370" s="190"/>
      <c r="CK370" s="190"/>
      <c r="CL370" s="190"/>
      <c r="CM370" s="190"/>
      <c r="CN370" s="190"/>
      <c r="CO370" s="190"/>
      <c r="CP370" s="190"/>
      <c r="CQ370" s="190"/>
      <c r="CR370" s="190"/>
      <c r="CS370" s="190"/>
      <c r="CT370" s="190"/>
      <c r="CU370" s="190"/>
      <c r="CV370" s="190"/>
      <c r="CW370" s="190"/>
      <c r="CX370" s="190"/>
      <c r="CY370" s="190"/>
      <c r="CZ370" s="190"/>
      <c r="DA370" s="190"/>
      <c r="DB370" s="190"/>
      <c r="DC370" s="190"/>
      <c r="DD370" s="190"/>
      <c r="DE370" s="190"/>
      <c r="DF370" s="190"/>
      <c r="DG370" s="190"/>
      <c r="DH370" s="190"/>
      <c r="DI370" s="190"/>
      <c r="DJ370" s="190"/>
      <c r="DK370" s="190"/>
      <c r="DL370" s="190"/>
      <c r="DM370" s="190"/>
    </row>
    <row r="371" spans="1:117" s="151" customFormat="1" ht="12.75" hidden="1" outlineLevel="1">
      <c r="A371" s="149" t="s">
        <v>2510</v>
      </c>
      <c r="B371" s="150"/>
      <c r="C371" s="150" t="s">
        <v>2511</v>
      </c>
      <c r="D371" s="150" t="s">
        <v>2512</v>
      </c>
      <c r="E371" s="177">
        <v>46150.81</v>
      </c>
      <c r="F371" s="177">
        <v>0</v>
      </c>
      <c r="G371" s="177"/>
      <c r="H371" s="178">
        <v>0</v>
      </c>
      <c r="I371" s="178">
        <v>0</v>
      </c>
      <c r="J371" s="178">
        <v>0</v>
      </c>
      <c r="K371" s="178">
        <v>0</v>
      </c>
      <c r="L371" s="178">
        <v>0</v>
      </c>
      <c r="M371" s="178">
        <v>0</v>
      </c>
      <c r="N371" s="178">
        <v>0</v>
      </c>
      <c r="O371" s="178">
        <v>0</v>
      </c>
      <c r="P371" s="178">
        <v>0</v>
      </c>
      <c r="Q371" s="178">
        <v>0</v>
      </c>
      <c r="R371" s="178">
        <v>0</v>
      </c>
      <c r="S371" s="178">
        <v>0</v>
      </c>
      <c r="T371" s="178">
        <v>0</v>
      </c>
      <c r="U371" s="178">
        <v>0</v>
      </c>
      <c r="V371" s="178">
        <v>0</v>
      </c>
      <c r="W371" s="178">
        <v>0</v>
      </c>
      <c r="X371" s="178">
        <v>0</v>
      </c>
      <c r="Y371" s="178">
        <v>0</v>
      </c>
      <c r="Z371" s="178">
        <v>0</v>
      </c>
      <c r="AA371" s="178">
        <v>0</v>
      </c>
      <c r="AB371" s="178">
        <v>0</v>
      </c>
      <c r="AC371" s="178">
        <v>0</v>
      </c>
      <c r="AD371" s="178">
        <v>0</v>
      </c>
      <c r="AE371" s="178">
        <v>0</v>
      </c>
      <c r="AF371" s="178">
        <v>0</v>
      </c>
      <c r="AG371" s="178">
        <v>0</v>
      </c>
      <c r="AH371" s="178">
        <v>0</v>
      </c>
      <c r="AI371" s="177">
        <v>0</v>
      </c>
      <c r="AJ371" s="178">
        <v>0</v>
      </c>
      <c r="AK371" s="178">
        <v>0</v>
      </c>
      <c r="AL371" s="178">
        <v>0</v>
      </c>
      <c r="AM371" s="178">
        <v>0</v>
      </c>
      <c r="AN371" s="178">
        <v>0</v>
      </c>
      <c r="AO371" s="178">
        <v>0</v>
      </c>
      <c r="AP371" s="178">
        <v>0</v>
      </c>
      <c r="AQ371" s="178">
        <v>0</v>
      </c>
      <c r="AR371" s="178">
        <v>0</v>
      </c>
      <c r="AS371" s="178">
        <v>0</v>
      </c>
      <c r="AT371" s="178">
        <v>0</v>
      </c>
      <c r="AU371" s="177">
        <v>0</v>
      </c>
      <c r="AV371" s="177">
        <f t="shared" si="12"/>
        <v>46150.81</v>
      </c>
      <c r="AW371" s="149"/>
      <c r="AX371" s="190"/>
      <c r="AY371" s="190"/>
      <c r="AZ371" s="190"/>
      <c r="BA371" s="190"/>
      <c r="BB371" s="190"/>
      <c r="BC371" s="190"/>
      <c r="BD371" s="190"/>
      <c r="BE371" s="190"/>
      <c r="BF371" s="190"/>
      <c r="BG371" s="190"/>
      <c r="BH371" s="190"/>
      <c r="BI371" s="190"/>
      <c r="BJ371" s="190"/>
      <c r="BK371" s="190"/>
      <c r="BL371" s="190"/>
      <c r="BM371" s="190"/>
      <c r="BN371" s="190"/>
      <c r="BO371" s="190"/>
      <c r="BP371" s="190"/>
      <c r="BQ371" s="190"/>
      <c r="BR371" s="190"/>
      <c r="BS371" s="190"/>
      <c r="BT371" s="190"/>
      <c r="BU371" s="190"/>
      <c r="BV371" s="190"/>
      <c r="BW371" s="190"/>
      <c r="BX371" s="190"/>
      <c r="BY371" s="190"/>
      <c r="BZ371" s="190"/>
      <c r="CA371" s="190"/>
      <c r="CB371" s="190"/>
      <c r="CC371" s="190"/>
      <c r="CD371" s="190"/>
      <c r="CE371" s="190"/>
      <c r="CF371" s="190"/>
      <c r="CG371" s="190"/>
      <c r="CH371" s="190"/>
      <c r="CI371" s="190"/>
      <c r="CJ371" s="190"/>
      <c r="CK371" s="190"/>
      <c r="CL371" s="190"/>
      <c r="CM371" s="190"/>
      <c r="CN371" s="190"/>
      <c r="CO371" s="190"/>
      <c r="CP371" s="190"/>
      <c r="CQ371" s="190"/>
      <c r="CR371" s="190"/>
      <c r="CS371" s="190"/>
      <c r="CT371" s="190"/>
      <c r="CU371" s="190"/>
      <c r="CV371" s="190"/>
      <c r="CW371" s="190"/>
      <c r="CX371" s="190"/>
      <c r="CY371" s="190"/>
      <c r="CZ371" s="190"/>
      <c r="DA371" s="190"/>
      <c r="DB371" s="190"/>
      <c r="DC371" s="190"/>
      <c r="DD371" s="190"/>
      <c r="DE371" s="190"/>
      <c r="DF371" s="190"/>
      <c r="DG371" s="190"/>
      <c r="DH371" s="190"/>
      <c r="DI371" s="190"/>
      <c r="DJ371" s="190"/>
      <c r="DK371" s="190"/>
      <c r="DL371" s="190"/>
      <c r="DM371" s="190"/>
    </row>
    <row r="372" spans="1:117" s="151" customFormat="1" ht="12.75" hidden="1" outlineLevel="1">
      <c r="A372" s="149" t="s">
        <v>2513</v>
      </c>
      <c r="B372" s="150"/>
      <c r="C372" s="150" t="s">
        <v>2514</v>
      </c>
      <c r="D372" s="150" t="s">
        <v>2515</v>
      </c>
      <c r="E372" s="177">
        <v>674.07</v>
      </c>
      <c r="F372" s="177">
        <v>0</v>
      </c>
      <c r="G372" s="177"/>
      <c r="H372" s="178">
        <v>0</v>
      </c>
      <c r="I372" s="178">
        <v>0</v>
      </c>
      <c r="J372" s="178">
        <v>0</v>
      </c>
      <c r="K372" s="178">
        <v>0</v>
      </c>
      <c r="L372" s="178">
        <v>0</v>
      </c>
      <c r="M372" s="178">
        <v>0</v>
      </c>
      <c r="N372" s="178">
        <v>0</v>
      </c>
      <c r="O372" s="178">
        <v>0</v>
      </c>
      <c r="P372" s="178">
        <v>0</v>
      </c>
      <c r="Q372" s="178">
        <v>0</v>
      </c>
      <c r="R372" s="178">
        <v>0</v>
      </c>
      <c r="S372" s="178">
        <v>0</v>
      </c>
      <c r="T372" s="178">
        <v>0</v>
      </c>
      <c r="U372" s="178">
        <v>0</v>
      </c>
      <c r="V372" s="178">
        <v>0</v>
      </c>
      <c r="W372" s="178">
        <v>0</v>
      </c>
      <c r="X372" s="178">
        <v>0</v>
      </c>
      <c r="Y372" s="178">
        <v>0</v>
      </c>
      <c r="Z372" s="178">
        <v>0</v>
      </c>
      <c r="AA372" s="178">
        <v>0</v>
      </c>
      <c r="AB372" s="178">
        <v>0</v>
      </c>
      <c r="AC372" s="178">
        <v>0</v>
      </c>
      <c r="AD372" s="178">
        <v>0</v>
      </c>
      <c r="AE372" s="178">
        <v>0</v>
      </c>
      <c r="AF372" s="178">
        <v>0</v>
      </c>
      <c r="AG372" s="178">
        <v>0</v>
      </c>
      <c r="AH372" s="178">
        <v>0</v>
      </c>
      <c r="AI372" s="177">
        <v>0</v>
      </c>
      <c r="AJ372" s="178">
        <v>0</v>
      </c>
      <c r="AK372" s="178">
        <v>0</v>
      </c>
      <c r="AL372" s="178">
        <v>0</v>
      </c>
      <c r="AM372" s="178">
        <v>0</v>
      </c>
      <c r="AN372" s="178">
        <v>0</v>
      </c>
      <c r="AO372" s="178">
        <v>0</v>
      </c>
      <c r="AP372" s="178">
        <v>0</v>
      </c>
      <c r="AQ372" s="178">
        <v>0</v>
      </c>
      <c r="AR372" s="178">
        <v>0</v>
      </c>
      <c r="AS372" s="178">
        <v>0</v>
      </c>
      <c r="AT372" s="178">
        <v>0</v>
      </c>
      <c r="AU372" s="177">
        <v>0</v>
      </c>
      <c r="AV372" s="177">
        <f t="shared" si="12"/>
        <v>674.07</v>
      </c>
      <c r="AW372" s="149"/>
      <c r="AX372" s="190"/>
      <c r="AY372" s="190"/>
      <c r="AZ372" s="190"/>
      <c r="BA372" s="190"/>
      <c r="BB372" s="190"/>
      <c r="BC372" s="190"/>
      <c r="BD372" s="190"/>
      <c r="BE372" s="190"/>
      <c r="BF372" s="190"/>
      <c r="BG372" s="190"/>
      <c r="BH372" s="190"/>
      <c r="BI372" s="190"/>
      <c r="BJ372" s="190"/>
      <c r="BK372" s="190"/>
      <c r="BL372" s="190"/>
      <c r="BM372" s="190"/>
      <c r="BN372" s="190"/>
      <c r="BO372" s="190"/>
      <c r="BP372" s="190"/>
      <c r="BQ372" s="190"/>
      <c r="BR372" s="190"/>
      <c r="BS372" s="190"/>
      <c r="BT372" s="190"/>
      <c r="BU372" s="190"/>
      <c r="BV372" s="190"/>
      <c r="BW372" s="190"/>
      <c r="BX372" s="190"/>
      <c r="BY372" s="190"/>
      <c r="BZ372" s="190"/>
      <c r="CA372" s="190"/>
      <c r="CB372" s="190"/>
      <c r="CC372" s="190"/>
      <c r="CD372" s="190"/>
      <c r="CE372" s="190"/>
      <c r="CF372" s="190"/>
      <c r="CG372" s="190"/>
      <c r="CH372" s="190"/>
      <c r="CI372" s="190"/>
      <c r="CJ372" s="190"/>
      <c r="CK372" s="190"/>
      <c r="CL372" s="190"/>
      <c r="CM372" s="190"/>
      <c r="CN372" s="190"/>
      <c r="CO372" s="190"/>
      <c r="CP372" s="190"/>
      <c r="CQ372" s="190"/>
      <c r="CR372" s="190"/>
      <c r="CS372" s="190"/>
      <c r="CT372" s="190"/>
      <c r="CU372" s="190"/>
      <c r="CV372" s="190"/>
      <c r="CW372" s="190"/>
      <c r="CX372" s="190"/>
      <c r="CY372" s="190"/>
      <c r="CZ372" s="190"/>
      <c r="DA372" s="190"/>
      <c r="DB372" s="190"/>
      <c r="DC372" s="190"/>
      <c r="DD372" s="190"/>
      <c r="DE372" s="190"/>
      <c r="DF372" s="190"/>
      <c r="DG372" s="190"/>
      <c r="DH372" s="190"/>
      <c r="DI372" s="190"/>
      <c r="DJ372" s="190"/>
      <c r="DK372" s="190"/>
      <c r="DL372" s="190"/>
      <c r="DM372" s="190"/>
    </row>
    <row r="373" spans="1:117" s="151" customFormat="1" ht="12.75" hidden="1" outlineLevel="1">
      <c r="A373" s="149" t="s">
        <v>2516</v>
      </c>
      <c r="B373" s="150"/>
      <c r="C373" s="150" t="s">
        <v>2517</v>
      </c>
      <c r="D373" s="150" t="s">
        <v>2518</v>
      </c>
      <c r="E373" s="177">
        <v>19779.17</v>
      </c>
      <c r="F373" s="177">
        <v>0</v>
      </c>
      <c r="G373" s="177"/>
      <c r="H373" s="178">
        <v>0</v>
      </c>
      <c r="I373" s="178">
        <v>0</v>
      </c>
      <c r="J373" s="178">
        <v>0</v>
      </c>
      <c r="K373" s="178">
        <v>0</v>
      </c>
      <c r="L373" s="178">
        <v>0</v>
      </c>
      <c r="M373" s="178">
        <v>0</v>
      </c>
      <c r="N373" s="178">
        <v>0</v>
      </c>
      <c r="O373" s="178">
        <v>0</v>
      </c>
      <c r="P373" s="178">
        <v>0</v>
      </c>
      <c r="Q373" s="178">
        <v>0</v>
      </c>
      <c r="R373" s="178">
        <v>0</v>
      </c>
      <c r="S373" s="178">
        <v>0</v>
      </c>
      <c r="T373" s="178">
        <v>0</v>
      </c>
      <c r="U373" s="178">
        <v>0</v>
      </c>
      <c r="V373" s="178">
        <v>0</v>
      </c>
      <c r="W373" s="178">
        <v>0</v>
      </c>
      <c r="X373" s="178">
        <v>0</v>
      </c>
      <c r="Y373" s="178">
        <v>0</v>
      </c>
      <c r="Z373" s="178">
        <v>0</v>
      </c>
      <c r="AA373" s="178">
        <v>0</v>
      </c>
      <c r="AB373" s="178">
        <v>0</v>
      </c>
      <c r="AC373" s="178">
        <v>0</v>
      </c>
      <c r="AD373" s="178">
        <v>0</v>
      </c>
      <c r="AE373" s="178">
        <v>0</v>
      </c>
      <c r="AF373" s="178">
        <v>0</v>
      </c>
      <c r="AG373" s="178">
        <v>0</v>
      </c>
      <c r="AH373" s="178">
        <v>0</v>
      </c>
      <c r="AI373" s="177">
        <v>0</v>
      </c>
      <c r="AJ373" s="178">
        <v>0</v>
      </c>
      <c r="AK373" s="178">
        <v>0</v>
      </c>
      <c r="AL373" s="178">
        <v>0</v>
      </c>
      <c r="AM373" s="178">
        <v>0</v>
      </c>
      <c r="AN373" s="178">
        <v>0</v>
      </c>
      <c r="AO373" s="178">
        <v>0</v>
      </c>
      <c r="AP373" s="178">
        <v>0</v>
      </c>
      <c r="AQ373" s="178">
        <v>0</v>
      </c>
      <c r="AR373" s="178">
        <v>0</v>
      </c>
      <c r="AS373" s="178">
        <v>0</v>
      </c>
      <c r="AT373" s="178">
        <v>0</v>
      </c>
      <c r="AU373" s="177">
        <v>0</v>
      </c>
      <c r="AV373" s="177">
        <f t="shared" si="12"/>
        <v>19779.17</v>
      </c>
      <c r="AW373" s="149"/>
      <c r="AX373" s="190"/>
      <c r="AY373" s="190"/>
      <c r="AZ373" s="190"/>
      <c r="BA373" s="190"/>
      <c r="BB373" s="190"/>
      <c r="BC373" s="190"/>
      <c r="BD373" s="190"/>
      <c r="BE373" s="190"/>
      <c r="BF373" s="190"/>
      <c r="BG373" s="190"/>
      <c r="BH373" s="190"/>
      <c r="BI373" s="190"/>
      <c r="BJ373" s="190"/>
      <c r="BK373" s="190"/>
      <c r="BL373" s="190"/>
      <c r="BM373" s="190"/>
      <c r="BN373" s="190"/>
      <c r="BO373" s="190"/>
      <c r="BP373" s="190"/>
      <c r="BQ373" s="190"/>
      <c r="BR373" s="190"/>
      <c r="BS373" s="190"/>
      <c r="BT373" s="190"/>
      <c r="BU373" s="190"/>
      <c r="BV373" s="190"/>
      <c r="BW373" s="190"/>
      <c r="BX373" s="190"/>
      <c r="BY373" s="190"/>
      <c r="BZ373" s="190"/>
      <c r="CA373" s="190"/>
      <c r="CB373" s="190"/>
      <c r="CC373" s="190"/>
      <c r="CD373" s="190"/>
      <c r="CE373" s="190"/>
      <c r="CF373" s="190"/>
      <c r="CG373" s="190"/>
      <c r="CH373" s="190"/>
      <c r="CI373" s="190"/>
      <c r="CJ373" s="190"/>
      <c r="CK373" s="190"/>
      <c r="CL373" s="190"/>
      <c r="CM373" s="190"/>
      <c r="CN373" s="190"/>
      <c r="CO373" s="190"/>
      <c r="CP373" s="190"/>
      <c r="CQ373" s="190"/>
      <c r="CR373" s="190"/>
      <c r="CS373" s="190"/>
      <c r="CT373" s="190"/>
      <c r="CU373" s="190"/>
      <c r="CV373" s="190"/>
      <c r="CW373" s="190"/>
      <c r="CX373" s="190"/>
      <c r="CY373" s="190"/>
      <c r="CZ373" s="190"/>
      <c r="DA373" s="190"/>
      <c r="DB373" s="190"/>
      <c r="DC373" s="190"/>
      <c r="DD373" s="190"/>
      <c r="DE373" s="190"/>
      <c r="DF373" s="190"/>
      <c r="DG373" s="190"/>
      <c r="DH373" s="190"/>
      <c r="DI373" s="190"/>
      <c r="DJ373" s="190"/>
      <c r="DK373" s="190"/>
      <c r="DL373" s="190"/>
      <c r="DM373" s="190"/>
    </row>
    <row r="374" spans="1:117" s="151" customFormat="1" ht="12.75" hidden="1" outlineLevel="1">
      <c r="A374" s="149" t="s">
        <v>2519</v>
      </c>
      <c r="B374" s="150"/>
      <c r="C374" s="150" t="s">
        <v>2520</v>
      </c>
      <c r="D374" s="150" t="s">
        <v>2521</v>
      </c>
      <c r="E374" s="177">
        <v>486958.51</v>
      </c>
      <c r="F374" s="177">
        <v>1841.28</v>
      </c>
      <c r="G374" s="177"/>
      <c r="H374" s="178">
        <v>0</v>
      </c>
      <c r="I374" s="178">
        <v>0</v>
      </c>
      <c r="J374" s="178">
        <v>434.94</v>
      </c>
      <c r="K374" s="178">
        <v>0</v>
      </c>
      <c r="L374" s="178">
        <v>0</v>
      </c>
      <c r="M374" s="178">
        <v>2130.13</v>
      </c>
      <c r="N374" s="178">
        <v>0</v>
      </c>
      <c r="O374" s="178">
        <v>0</v>
      </c>
      <c r="P374" s="178">
        <v>787.95</v>
      </c>
      <c r="Q374" s="178">
        <v>0</v>
      </c>
      <c r="R374" s="178">
        <v>32.18</v>
      </c>
      <c r="S374" s="178">
        <v>0</v>
      </c>
      <c r="T374" s="178">
        <v>0</v>
      </c>
      <c r="U374" s="178">
        <v>0</v>
      </c>
      <c r="V374" s="178">
        <v>232.25</v>
      </c>
      <c r="W374" s="178">
        <v>0</v>
      </c>
      <c r="X374" s="178">
        <v>0</v>
      </c>
      <c r="Y374" s="178">
        <v>0</v>
      </c>
      <c r="Z374" s="178">
        <v>0</v>
      </c>
      <c r="AA374" s="178">
        <v>0</v>
      </c>
      <c r="AB374" s="178">
        <v>0</v>
      </c>
      <c r="AC374" s="178">
        <v>0</v>
      </c>
      <c r="AD374" s="178">
        <v>0</v>
      </c>
      <c r="AE374" s="178">
        <v>0</v>
      </c>
      <c r="AF374" s="178">
        <v>0</v>
      </c>
      <c r="AG374" s="178">
        <v>0</v>
      </c>
      <c r="AH374" s="178">
        <v>0</v>
      </c>
      <c r="AI374" s="177">
        <v>3617.45</v>
      </c>
      <c r="AJ374" s="178">
        <v>0</v>
      </c>
      <c r="AK374" s="178">
        <v>0</v>
      </c>
      <c r="AL374" s="178">
        <v>0</v>
      </c>
      <c r="AM374" s="178">
        <v>0</v>
      </c>
      <c r="AN374" s="178">
        <v>0</v>
      </c>
      <c r="AO374" s="178">
        <v>0</v>
      </c>
      <c r="AP374" s="178">
        <v>0</v>
      </c>
      <c r="AQ374" s="178">
        <v>0</v>
      </c>
      <c r="AR374" s="178">
        <v>0</v>
      </c>
      <c r="AS374" s="178">
        <v>0</v>
      </c>
      <c r="AT374" s="178">
        <v>0</v>
      </c>
      <c r="AU374" s="177">
        <v>0</v>
      </c>
      <c r="AV374" s="177">
        <f t="shared" si="12"/>
        <v>492417.24000000005</v>
      </c>
      <c r="AW374" s="149"/>
      <c r="AX374" s="190"/>
      <c r="AY374" s="190"/>
      <c r="AZ374" s="190"/>
      <c r="BA374" s="190"/>
      <c r="BB374" s="190"/>
      <c r="BC374" s="190"/>
      <c r="BD374" s="190"/>
      <c r="BE374" s="190"/>
      <c r="BF374" s="190"/>
      <c r="BG374" s="190"/>
      <c r="BH374" s="190"/>
      <c r="BI374" s="190"/>
      <c r="BJ374" s="190"/>
      <c r="BK374" s="190"/>
      <c r="BL374" s="190"/>
      <c r="BM374" s="190"/>
      <c r="BN374" s="190"/>
      <c r="BO374" s="190"/>
      <c r="BP374" s="190"/>
      <c r="BQ374" s="190"/>
      <c r="BR374" s="190"/>
      <c r="BS374" s="190"/>
      <c r="BT374" s="190"/>
      <c r="BU374" s="190"/>
      <c r="BV374" s="190"/>
      <c r="BW374" s="190"/>
      <c r="BX374" s="190"/>
      <c r="BY374" s="190"/>
      <c r="BZ374" s="190"/>
      <c r="CA374" s="190"/>
      <c r="CB374" s="190"/>
      <c r="CC374" s="190"/>
      <c r="CD374" s="190"/>
      <c r="CE374" s="190"/>
      <c r="CF374" s="190"/>
      <c r="CG374" s="190"/>
      <c r="CH374" s="190"/>
      <c r="CI374" s="190"/>
      <c r="CJ374" s="190"/>
      <c r="CK374" s="190"/>
      <c r="CL374" s="190"/>
      <c r="CM374" s="190"/>
      <c r="CN374" s="190"/>
      <c r="CO374" s="190"/>
      <c r="CP374" s="190"/>
      <c r="CQ374" s="190"/>
      <c r="CR374" s="190"/>
      <c r="CS374" s="190"/>
      <c r="CT374" s="190"/>
      <c r="CU374" s="190"/>
      <c r="CV374" s="190"/>
      <c r="CW374" s="190"/>
      <c r="CX374" s="190"/>
      <c r="CY374" s="190"/>
      <c r="CZ374" s="190"/>
      <c r="DA374" s="190"/>
      <c r="DB374" s="190"/>
      <c r="DC374" s="190"/>
      <c r="DD374" s="190"/>
      <c r="DE374" s="190"/>
      <c r="DF374" s="190"/>
      <c r="DG374" s="190"/>
      <c r="DH374" s="190"/>
      <c r="DI374" s="190"/>
      <c r="DJ374" s="190"/>
      <c r="DK374" s="190"/>
      <c r="DL374" s="190"/>
      <c r="DM374" s="190"/>
    </row>
    <row r="375" spans="1:117" s="151" customFormat="1" ht="12.75" hidden="1" outlineLevel="1">
      <c r="A375" s="149" t="s">
        <v>2522</v>
      </c>
      <c r="B375" s="150"/>
      <c r="C375" s="150" t="s">
        <v>2523</v>
      </c>
      <c r="D375" s="150" t="s">
        <v>2524</v>
      </c>
      <c r="E375" s="177">
        <v>1861663.88</v>
      </c>
      <c r="F375" s="177">
        <v>21656.97</v>
      </c>
      <c r="G375" s="177"/>
      <c r="H375" s="178">
        <v>0</v>
      </c>
      <c r="I375" s="178">
        <v>0</v>
      </c>
      <c r="J375" s="178">
        <v>0</v>
      </c>
      <c r="K375" s="178">
        <v>0</v>
      </c>
      <c r="L375" s="178">
        <v>0</v>
      </c>
      <c r="M375" s="178">
        <v>9156.66</v>
      </c>
      <c r="N375" s="178">
        <v>0</v>
      </c>
      <c r="O375" s="178">
        <v>0</v>
      </c>
      <c r="P375" s="178">
        <v>41081.62</v>
      </c>
      <c r="Q375" s="178">
        <v>0</v>
      </c>
      <c r="R375" s="178">
        <v>0</v>
      </c>
      <c r="S375" s="178">
        <v>0</v>
      </c>
      <c r="T375" s="178">
        <v>0</v>
      </c>
      <c r="U375" s="178">
        <v>1105</v>
      </c>
      <c r="V375" s="178">
        <v>0</v>
      </c>
      <c r="W375" s="178">
        <v>0</v>
      </c>
      <c r="X375" s="178">
        <v>99</v>
      </c>
      <c r="Y375" s="178">
        <v>0</v>
      </c>
      <c r="Z375" s="178">
        <v>0</v>
      </c>
      <c r="AA375" s="178">
        <v>0</v>
      </c>
      <c r="AB375" s="178">
        <v>0</v>
      </c>
      <c r="AC375" s="178">
        <v>0</v>
      </c>
      <c r="AD375" s="178">
        <v>0</v>
      </c>
      <c r="AE375" s="178">
        <v>3479</v>
      </c>
      <c r="AF375" s="178">
        <v>0</v>
      </c>
      <c r="AG375" s="178">
        <v>4627</v>
      </c>
      <c r="AH375" s="178">
        <v>1530</v>
      </c>
      <c r="AI375" s="177">
        <v>61078.28</v>
      </c>
      <c r="AJ375" s="178">
        <v>0</v>
      </c>
      <c r="AK375" s="178">
        <v>0</v>
      </c>
      <c r="AL375" s="178">
        <v>0</v>
      </c>
      <c r="AM375" s="178">
        <v>0</v>
      </c>
      <c r="AN375" s="178">
        <v>0</v>
      </c>
      <c r="AO375" s="178">
        <v>0</v>
      </c>
      <c r="AP375" s="178">
        <v>0</v>
      </c>
      <c r="AQ375" s="178">
        <v>0</v>
      </c>
      <c r="AR375" s="178">
        <v>0</v>
      </c>
      <c r="AS375" s="178">
        <v>0</v>
      </c>
      <c r="AT375" s="178">
        <v>0</v>
      </c>
      <c r="AU375" s="177">
        <v>0</v>
      </c>
      <c r="AV375" s="177">
        <f t="shared" si="12"/>
        <v>1944399.13</v>
      </c>
      <c r="AW375" s="149"/>
      <c r="AX375" s="190"/>
      <c r="AY375" s="190"/>
      <c r="AZ375" s="190"/>
      <c r="BA375" s="190"/>
      <c r="BB375" s="190"/>
      <c r="BC375" s="190"/>
      <c r="BD375" s="190"/>
      <c r="BE375" s="190"/>
      <c r="BF375" s="190"/>
      <c r="BG375" s="190"/>
      <c r="BH375" s="190"/>
      <c r="BI375" s="190"/>
      <c r="BJ375" s="190"/>
      <c r="BK375" s="190"/>
      <c r="BL375" s="190"/>
      <c r="BM375" s="190"/>
      <c r="BN375" s="190"/>
      <c r="BO375" s="190"/>
      <c r="BP375" s="190"/>
      <c r="BQ375" s="190"/>
      <c r="BR375" s="190"/>
      <c r="BS375" s="190"/>
      <c r="BT375" s="190"/>
      <c r="BU375" s="190"/>
      <c r="BV375" s="190"/>
      <c r="BW375" s="190"/>
      <c r="BX375" s="190"/>
      <c r="BY375" s="190"/>
      <c r="BZ375" s="190"/>
      <c r="CA375" s="190"/>
      <c r="CB375" s="190"/>
      <c r="CC375" s="190"/>
      <c r="CD375" s="190"/>
      <c r="CE375" s="190"/>
      <c r="CF375" s="190"/>
      <c r="CG375" s="190"/>
      <c r="CH375" s="190"/>
      <c r="CI375" s="190"/>
      <c r="CJ375" s="190"/>
      <c r="CK375" s="190"/>
      <c r="CL375" s="190"/>
      <c r="CM375" s="190"/>
      <c r="CN375" s="190"/>
      <c r="CO375" s="190"/>
      <c r="CP375" s="190"/>
      <c r="CQ375" s="190"/>
      <c r="CR375" s="190"/>
      <c r="CS375" s="190"/>
      <c r="CT375" s="190"/>
      <c r="CU375" s="190"/>
      <c r="CV375" s="190"/>
      <c r="CW375" s="190"/>
      <c r="CX375" s="190"/>
      <c r="CY375" s="190"/>
      <c r="CZ375" s="190"/>
      <c r="DA375" s="190"/>
      <c r="DB375" s="190"/>
      <c r="DC375" s="190"/>
      <c r="DD375" s="190"/>
      <c r="DE375" s="190"/>
      <c r="DF375" s="190"/>
      <c r="DG375" s="190"/>
      <c r="DH375" s="190"/>
      <c r="DI375" s="190"/>
      <c r="DJ375" s="190"/>
      <c r="DK375" s="190"/>
      <c r="DL375" s="190"/>
      <c r="DM375" s="190"/>
    </row>
    <row r="376" spans="1:117" s="151" customFormat="1" ht="12.75" hidden="1" outlineLevel="1">
      <c r="A376" s="149" t="s">
        <v>2525</v>
      </c>
      <c r="B376" s="150"/>
      <c r="C376" s="150" t="s">
        <v>2526</v>
      </c>
      <c r="D376" s="150" t="s">
        <v>2527</v>
      </c>
      <c r="E376" s="177">
        <v>157634.31</v>
      </c>
      <c r="F376" s="177">
        <v>4000</v>
      </c>
      <c r="G376" s="177"/>
      <c r="H376" s="178">
        <v>75</v>
      </c>
      <c r="I376" s="178">
        <v>0</v>
      </c>
      <c r="J376" s="178">
        <v>0</v>
      </c>
      <c r="K376" s="178">
        <v>0</v>
      </c>
      <c r="L376" s="178">
        <v>0</v>
      </c>
      <c r="M376" s="178">
        <v>1234.38</v>
      </c>
      <c r="N376" s="178">
        <v>0</v>
      </c>
      <c r="O376" s="178">
        <v>0</v>
      </c>
      <c r="P376" s="178">
        <v>0</v>
      </c>
      <c r="Q376" s="178">
        <v>0</v>
      </c>
      <c r="R376" s="178">
        <v>0</v>
      </c>
      <c r="S376" s="178">
        <v>0</v>
      </c>
      <c r="T376" s="178">
        <v>0</v>
      </c>
      <c r="U376" s="178">
        <v>0</v>
      </c>
      <c r="V376" s="178">
        <v>0</v>
      </c>
      <c r="W376" s="178">
        <v>0</v>
      </c>
      <c r="X376" s="178">
        <v>0</v>
      </c>
      <c r="Y376" s="178">
        <v>0</v>
      </c>
      <c r="Z376" s="178">
        <v>0</v>
      </c>
      <c r="AA376" s="178">
        <v>295</v>
      </c>
      <c r="AB376" s="178">
        <v>0</v>
      </c>
      <c r="AC376" s="178">
        <v>0</v>
      </c>
      <c r="AD376" s="178">
        <v>0</v>
      </c>
      <c r="AE376" s="178">
        <v>0</v>
      </c>
      <c r="AF376" s="178">
        <v>0</v>
      </c>
      <c r="AG376" s="178">
        <v>1500</v>
      </c>
      <c r="AH376" s="178">
        <v>0</v>
      </c>
      <c r="AI376" s="177">
        <v>3104.38</v>
      </c>
      <c r="AJ376" s="178">
        <v>0</v>
      </c>
      <c r="AK376" s="178">
        <v>0</v>
      </c>
      <c r="AL376" s="178">
        <v>0</v>
      </c>
      <c r="AM376" s="178">
        <v>0</v>
      </c>
      <c r="AN376" s="178">
        <v>0</v>
      </c>
      <c r="AO376" s="178">
        <v>0</v>
      </c>
      <c r="AP376" s="178">
        <v>0</v>
      </c>
      <c r="AQ376" s="178">
        <v>0</v>
      </c>
      <c r="AR376" s="178">
        <v>0</v>
      </c>
      <c r="AS376" s="178">
        <v>0</v>
      </c>
      <c r="AT376" s="178">
        <v>0</v>
      </c>
      <c r="AU376" s="177">
        <v>0</v>
      </c>
      <c r="AV376" s="177">
        <f t="shared" si="12"/>
        <v>164738.69</v>
      </c>
      <c r="AW376" s="149"/>
      <c r="AX376" s="190"/>
      <c r="AY376" s="190"/>
      <c r="AZ376" s="190"/>
      <c r="BA376" s="190"/>
      <c r="BB376" s="190"/>
      <c r="BC376" s="190"/>
      <c r="BD376" s="190"/>
      <c r="BE376" s="190"/>
      <c r="BF376" s="190"/>
      <c r="BG376" s="190"/>
      <c r="BH376" s="190"/>
      <c r="BI376" s="190"/>
      <c r="BJ376" s="190"/>
      <c r="BK376" s="190"/>
      <c r="BL376" s="190"/>
      <c r="BM376" s="190"/>
      <c r="BN376" s="190"/>
      <c r="BO376" s="190"/>
      <c r="BP376" s="190"/>
      <c r="BQ376" s="190"/>
      <c r="BR376" s="190"/>
      <c r="BS376" s="190"/>
      <c r="BT376" s="190"/>
      <c r="BU376" s="190"/>
      <c r="BV376" s="190"/>
      <c r="BW376" s="190"/>
      <c r="BX376" s="190"/>
      <c r="BY376" s="190"/>
      <c r="BZ376" s="190"/>
      <c r="CA376" s="190"/>
      <c r="CB376" s="190"/>
      <c r="CC376" s="190"/>
      <c r="CD376" s="190"/>
      <c r="CE376" s="190"/>
      <c r="CF376" s="190"/>
      <c r="CG376" s="190"/>
      <c r="CH376" s="190"/>
      <c r="CI376" s="190"/>
      <c r="CJ376" s="190"/>
      <c r="CK376" s="190"/>
      <c r="CL376" s="190"/>
      <c r="CM376" s="190"/>
      <c r="CN376" s="190"/>
      <c r="CO376" s="190"/>
      <c r="CP376" s="190"/>
      <c r="CQ376" s="190"/>
      <c r="CR376" s="190"/>
      <c r="CS376" s="190"/>
      <c r="CT376" s="190"/>
      <c r="CU376" s="190"/>
      <c r="CV376" s="190"/>
      <c r="CW376" s="190"/>
      <c r="CX376" s="190"/>
      <c r="CY376" s="190"/>
      <c r="CZ376" s="190"/>
      <c r="DA376" s="190"/>
      <c r="DB376" s="190"/>
      <c r="DC376" s="190"/>
      <c r="DD376" s="190"/>
      <c r="DE376" s="190"/>
      <c r="DF376" s="190"/>
      <c r="DG376" s="190"/>
      <c r="DH376" s="190"/>
      <c r="DI376" s="190"/>
      <c r="DJ376" s="190"/>
      <c r="DK376" s="190"/>
      <c r="DL376" s="190"/>
      <c r="DM376" s="190"/>
    </row>
    <row r="377" spans="1:117" s="151" customFormat="1" ht="12.75" hidden="1" outlineLevel="1">
      <c r="A377" s="149" t="s">
        <v>2528</v>
      </c>
      <c r="B377" s="150"/>
      <c r="C377" s="150" t="s">
        <v>2529</v>
      </c>
      <c r="D377" s="150" t="s">
        <v>2530</v>
      </c>
      <c r="E377" s="177">
        <v>10120.37</v>
      </c>
      <c r="F377" s="177">
        <v>50</v>
      </c>
      <c r="G377" s="177"/>
      <c r="H377" s="178">
        <v>0</v>
      </c>
      <c r="I377" s="178">
        <v>0</v>
      </c>
      <c r="J377" s="178">
        <v>0</v>
      </c>
      <c r="K377" s="178">
        <v>0</v>
      </c>
      <c r="L377" s="178">
        <v>0</v>
      </c>
      <c r="M377" s="178">
        <v>0</v>
      </c>
      <c r="N377" s="178">
        <v>0</v>
      </c>
      <c r="O377" s="178">
        <v>0</v>
      </c>
      <c r="P377" s="178">
        <v>0</v>
      </c>
      <c r="Q377" s="178">
        <v>0</v>
      </c>
      <c r="R377" s="178">
        <v>0</v>
      </c>
      <c r="S377" s="178">
        <v>0</v>
      </c>
      <c r="T377" s="178">
        <v>0</v>
      </c>
      <c r="U377" s="178">
        <v>0</v>
      </c>
      <c r="V377" s="178">
        <v>0</v>
      </c>
      <c r="W377" s="178">
        <v>0</v>
      </c>
      <c r="X377" s="178">
        <v>0</v>
      </c>
      <c r="Y377" s="178">
        <v>0</v>
      </c>
      <c r="Z377" s="178">
        <v>0</v>
      </c>
      <c r="AA377" s="178">
        <v>0</v>
      </c>
      <c r="AB377" s="178">
        <v>0</v>
      </c>
      <c r="AC377" s="178">
        <v>0</v>
      </c>
      <c r="AD377" s="178">
        <v>0</v>
      </c>
      <c r="AE377" s="178">
        <v>325</v>
      </c>
      <c r="AF377" s="178">
        <v>0</v>
      </c>
      <c r="AG377" s="178">
        <v>0</v>
      </c>
      <c r="AH377" s="178">
        <v>0</v>
      </c>
      <c r="AI377" s="177">
        <v>325</v>
      </c>
      <c r="AJ377" s="178">
        <v>0</v>
      </c>
      <c r="AK377" s="178">
        <v>0</v>
      </c>
      <c r="AL377" s="178">
        <v>0</v>
      </c>
      <c r="AM377" s="178">
        <v>0</v>
      </c>
      <c r="AN377" s="178">
        <v>0</v>
      </c>
      <c r="AO377" s="178">
        <v>0</v>
      </c>
      <c r="AP377" s="178">
        <v>0</v>
      </c>
      <c r="AQ377" s="178">
        <v>0</v>
      </c>
      <c r="AR377" s="178">
        <v>0</v>
      </c>
      <c r="AS377" s="178">
        <v>0</v>
      </c>
      <c r="AT377" s="178">
        <v>0</v>
      </c>
      <c r="AU377" s="177">
        <v>0</v>
      </c>
      <c r="AV377" s="177">
        <f t="shared" si="12"/>
        <v>10495.37</v>
      </c>
      <c r="AW377" s="149"/>
      <c r="AX377" s="190"/>
      <c r="AY377" s="190"/>
      <c r="AZ377" s="190"/>
      <c r="BA377" s="190"/>
      <c r="BB377" s="190"/>
      <c r="BC377" s="190"/>
      <c r="BD377" s="190"/>
      <c r="BE377" s="190"/>
      <c r="BF377" s="190"/>
      <c r="BG377" s="190"/>
      <c r="BH377" s="190"/>
      <c r="BI377" s="190"/>
      <c r="BJ377" s="190"/>
      <c r="BK377" s="190"/>
      <c r="BL377" s="190"/>
      <c r="BM377" s="190"/>
      <c r="BN377" s="190"/>
      <c r="BO377" s="190"/>
      <c r="BP377" s="190"/>
      <c r="BQ377" s="190"/>
      <c r="BR377" s="190"/>
      <c r="BS377" s="190"/>
      <c r="BT377" s="190"/>
      <c r="BU377" s="190"/>
      <c r="BV377" s="190"/>
      <c r="BW377" s="190"/>
      <c r="BX377" s="190"/>
      <c r="BY377" s="190"/>
      <c r="BZ377" s="190"/>
      <c r="CA377" s="190"/>
      <c r="CB377" s="190"/>
      <c r="CC377" s="190"/>
      <c r="CD377" s="190"/>
      <c r="CE377" s="190"/>
      <c r="CF377" s="190"/>
      <c r="CG377" s="190"/>
      <c r="CH377" s="190"/>
      <c r="CI377" s="190"/>
      <c r="CJ377" s="190"/>
      <c r="CK377" s="190"/>
      <c r="CL377" s="190"/>
      <c r="CM377" s="190"/>
      <c r="CN377" s="190"/>
      <c r="CO377" s="190"/>
      <c r="CP377" s="190"/>
      <c r="CQ377" s="190"/>
      <c r="CR377" s="190"/>
      <c r="CS377" s="190"/>
      <c r="CT377" s="190"/>
      <c r="CU377" s="190"/>
      <c r="CV377" s="190"/>
      <c r="CW377" s="190"/>
      <c r="CX377" s="190"/>
      <c r="CY377" s="190"/>
      <c r="CZ377" s="190"/>
      <c r="DA377" s="190"/>
      <c r="DB377" s="190"/>
      <c r="DC377" s="190"/>
      <c r="DD377" s="190"/>
      <c r="DE377" s="190"/>
      <c r="DF377" s="190"/>
      <c r="DG377" s="190"/>
      <c r="DH377" s="190"/>
      <c r="DI377" s="190"/>
      <c r="DJ377" s="190"/>
      <c r="DK377" s="190"/>
      <c r="DL377" s="190"/>
      <c r="DM377" s="190"/>
    </row>
    <row r="378" spans="1:117" s="151" customFormat="1" ht="12.75" hidden="1" outlineLevel="1">
      <c r="A378" s="149" t="s">
        <v>2531</v>
      </c>
      <c r="B378" s="150"/>
      <c r="C378" s="150" t="s">
        <v>2532</v>
      </c>
      <c r="D378" s="150" t="s">
        <v>2533</v>
      </c>
      <c r="E378" s="177">
        <v>655590.3</v>
      </c>
      <c r="F378" s="177">
        <v>2740</v>
      </c>
      <c r="G378" s="177"/>
      <c r="H378" s="178">
        <v>250</v>
      </c>
      <c r="I378" s="178">
        <v>0</v>
      </c>
      <c r="J378" s="178">
        <v>0</v>
      </c>
      <c r="K378" s="178">
        <v>0</v>
      </c>
      <c r="L378" s="178">
        <v>0</v>
      </c>
      <c r="M378" s="178">
        <v>0</v>
      </c>
      <c r="N378" s="178">
        <v>0</v>
      </c>
      <c r="O378" s="178">
        <v>0</v>
      </c>
      <c r="P378" s="178">
        <v>0</v>
      </c>
      <c r="Q378" s="178">
        <v>0</v>
      </c>
      <c r="R378" s="178">
        <v>0</v>
      </c>
      <c r="S378" s="178">
        <v>0</v>
      </c>
      <c r="T378" s="178">
        <v>0</v>
      </c>
      <c r="U378" s="178">
        <v>0</v>
      </c>
      <c r="V378" s="178">
        <v>0</v>
      </c>
      <c r="W378" s="178">
        <v>0</v>
      </c>
      <c r="X378" s="178">
        <v>0</v>
      </c>
      <c r="Y378" s="178">
        <v>0</v>
      </c>
      <c r="Z378" s="178">
        <v>0</v>
      </c>
      <c r="AA378" s="178">
        <v>1155</v>
      </c>
      <c r="AB378" s="178">
        <v>0</v>
      </c>
      <c r="AC378" s="178">
        <v>0</v>
      </c>
      <c r="AD378" s="178">
        <v>0</v>
      </c>
      <c r="AE378" s="178">
        <v>0</v>
      </c>
      <c r="AF378" s="178">
        <v>0</v>
      </c>
      <c r="AG378" s="178">
        <v>9970</v>
      </c>
      <c r="AH378" s="178">
        <v>0</v>
      </c>
      <c r="AI378" s="177">
        <v>11375</v>
      </c>
      <c r="AJ378" s="178">
        <v>0</v>
      </c>
      <c r="AK378" s="178">
        <v>0</v>
      </c>
      <c r="AL378" s="178">
        <v>0</v>
      </c>
      <c r="AM378" s="178">
        <v>0</v>
      </c>
      <c r="AN378" s="178">
        <v>0</v>
      </c>
      <c r="AO378" s="178">
        <v>0</v>
      </c>
      <c r="AP378" s="178">
        <v>0</v>
      </c>
      <c r="AQ378" s="178">
        <v>0</v>
      </c>
      <c r="AR378" s="178">
        <v>0</v>
      </c>
      <c r="AS378" s="178">
        <v>0</v>
      </c>
      <c r="AT378" s="178">
        <v>0</v>
      </c>
      <c r="AU378" s="177">
        <v>0</v>
      </c>
      <c r="AV378" s="177">
        <f t="shared" si="12"/>
        <v>669705.3</v>
      </c>
      <c r="AW378" s="149"/>
      <c r="AX378" s="190"/>
      <c r="AY378" s="190"/>
      <c r="AZ378" s="190"/>
      <c r="BA378" s="190"/>
      <c r="BB378" s="190"/>
      <c r="BC378" s="190"/>
      <c r="BD378" s="190"/>
      <c r="BE378" s="190"/>
      <c r="BF378" s="190"/>
      <c r="BG378" s="190"/>
      <c r="BH378" s="190"/>
      <c r="BI378" s="190"/>
      <c r="BJ378" s="190"/>
      <c r="BK378" s="190"/>
      <c r="BL378" s="190"/>
      <c r="BM378" s="190"/>
      <c r="BN378" s="190"/>
      <c r="BO378" s="190"/>
      <c r="BP378" s="190"/>
      <c r="BQ378" s="190"/>
      <c r="BR378" s="190"/>
      <c r="BS378" s="190"/>
      <c r="BT378" s="190"/>
      <c r="BU378" s="190"/>
      <c r="BV378" s="190"/>
      <c r="BW378" s="190"/>
      <c r="BX378" s="190"/>
      <c r="BY378" s="190"/>
      <c r="BZ378" s="190"/>
      <c r="CA378" s="190"/>
      <c r="CB378" s="190"/>
      <c r="CC378" s="190"/>
      <c r="CD378" s="190"/>
      <c r="CE378" s="190"/>
      <c r="CF378" s="190"/>
      <c r="CG378" s="190"/>
      <c r="CH378" s="190"/>
      <c r="CI378" s="190"/>
      <c r="CJ378" s="190"/>
      <c r="CK378" s="190"/>
      <c r="CL378" s="190"/>
      <c r="CM378" s="190"/>
      <c r="CN378" s="190"/>
      <c r="CO378" s="190"/>
      <c r="CP378" s="190"/>
      <c r="CQ378" s="190"/>
      <c r="CR378" s="190"/>
      <c r="CS378" s="190"/>
      <c r="CT378" s="190"/>
      <c r="CU378" s="190"/>
      <c r="CV378" s="190"/>
      <c r="CW378" s="190"/>
      <c r="CX378" s="190"/>
      <c r="CY378" s="190"/>
      <c r="CZ378" s="190"/>
      <c r="DA378" s="190"/>
      <c r="DB378" s="190"/>
      <c r="DC378" s="190"/>
      <c r="DD378" s="190"/>
      <c r="DE378" s="190"/>
      <c r="DF378" s="190"/>
      <c r="DG378" s="190"/>
      <c r="DH378" s="190"/>
      <c r="DI378" s="190"/>
      <c r="DJ378" s="190"/>
      <c r="DK378" s="190"/>
      <c r="DL378" s="190"/>
      <c r="DM378" s="190"/>
    </row>
    <row r="379" spans="1:117" s="151" customFormat="1" ht="12.75" hidden="1" outlineLevel="1">
      <c r="A379" s="149" t="s">
        <v>2534</v>
      </c>
      <c r="B379" s="150"/>
      <c r="C379" s="150" t="s">
        <v>2535</v>
      </c>
      <c r="D379" s="150" t="s">
        <v>2536</v>
      </c>
      <c r="E379" s="177">
        <v>130</v>
      </c>
      <c r="F379" s="177">
        <v>0</v>
      </c>
      <c r="G379" s="177"/>
      <c r="H379" s="178">
        <v>0</v>
      </c>
      <c r="I379" s="178">
        <v>0</v>
      </c>
      <c r="J379" s="178">
        <v>0</v>
      </c>
      <c r="K379" s="178">
        <v>0</v>
      </c>
      <c r="L379" s="178">
        <v>0</v>
      </c>
      <c r="M379" s="178">
        <v>0</v>
      </c>
      <c r="N379" s="178">
        <v>0</v>
      </c>
      <c r="O379" s="178">
        <v>0</v>
      </c>
      <c r="P379" s="178">
        <v>0</v>
      </c>
      <c r="Q379" s="178">
        <v>0</v>
      </c>
      <c r="R379" s="178">
        <v>0</v>
      </c>
      <c r="S379" s="178">
        <v>0</v>
      </c>
      <c r="T379" s="178">
        <v>0</v>
      </c>
      <c r="U379" s="178">
        <v>0</v>
      </c>
      <c r="V379" s="178">
        <v>0</v>
      </c>
      <c r="W379" s="178">
        <v>0</v>
      </c>
      <c r="X379" s="178">
        <v>0</v>
      </c>
      <c r="Y379" s="178">
        <v>0</v>
      </c>
      <c r="Z379" s="178">
        <v>0</v>
      </c>
      <c r="AA379" s="178">
        <v>0</v>
      </c>
      <c r="AB379" s="178">
        <v>0</v>
      </c>
      <c r="AC379" s="178">
        <v>0</v>
      </c>
      <c r="AD379" s="178">
        <v>0</v>
      </c>
      <c r="AE379" s="178">
        <v>0</v>
      </c>
      <c r="AF379" s="178">
        <v>0</v>
      </c>
      <c r="AG379" s="178">
        <v>0</v>
      </c>
      <c r="AH379" s="178">
        <v>0</v>
      </c>
      <c r="AI379" s="177">
        <v>0</v>
      </c>
      <c r="AJ379" s="178">
        <v>0</v>
      </c>
      <c r="AK379" s="178">
        <v>0</v>
      </c>
      <c r="AL379" s="178">
        <v>0</v>
      </c>
      <c r="AM379" s="178">
        <v>0</v>
      </c>
      <c r="AN379" s="178">
        <v>0</v>
      </c>
      <c r="AO379" s="178">
        <v>0</v>
      </c>
      <c r="AP379" s="178">
        <v>0</v>
      </c>
      <c r="AQ379" s="178">
        <v>0</v>
      </c>
      <c r="AR379" s="178">
        <v>0</v>
      </c>
      <c r="AS379" s="178">
        <v>0</v>
      </c>
      <c r="AT379" s="178">
        <v>0</v>
      </c>
      <c r="AU379" s="177">
        <v>0</v>
      </c>
      <c r="AV379" s="177">
        <f t="shared" si="12"/>
        <v>130</v>
      </c>
      <c r="AW379" s="149"/>
      <c r="AX379" s="190"/>
      <c r="AY379" s="190"/>
      <c r="AZ379" s="190"/>
      <c r="BA379" s="190"/>
      <c r="BB379" s="190"/>
      <c r="BC379" s="190"/>
      <c r="BD379" s="190"/>
      <c r="BE379" s="190"/>
      <c r="BF379" s="190"/>
      <c r="BG379" s="190"/>
      <c r="BH379" s="190"/>
      <c r="BI379" s="190"/>
      <c r="BJ379" s="190"/>
      <c r="BK379" s="190"/>
      <c r="BL379" s="190"/>
      <c r="BM379" s="190"/>
      <c r="BN379" s="190"/>
      <c r="BO379" s="190"/>
      <c r="BP379" s="190"/>
      <c r="BQ379" s="190"/>
      <c r="BR379" s="190"/>
      <c r="BS379" s="190"/>
      <c r="BT379" s="190"/>
      <c r="BU379" s="190"/>
      <c r="BV379" s="190"/>
      <c r="BW379" s="190"/>
      <c r="BX379" s="190"/>
      <c r="BY379" s="190"/>
      <c r="BZ379" s="190"/>
      <c r="CA379" s="190"/>
      <c r="CB379" s="190"/>
      <c r="CC379" s="190"/>
      <c r="CD379" s="190"/>
      <c r="CE379" s="190"/>
      <c r="CF379" s="190"/>
      <c r="CG379" s="190"/>
      <c r="CH379" s="190"/>
      <c r="CI379" s="190"/>
      <c r="CJ379" s="190"/>
      <c r="CK379" s="190"/>
      <c r="CL379" s="190"/>
      <c r="CM379" s="190"/>
      <c r="CN379" s="190"/>
      <c r="CO379" s="190"/>
      <c r="CP379" s="190"/>
      <c r="CQ379" s="190"/>
      <c r="CR379" s="190"/>
      <c r="CS379" s="190"/>
      <c r="CT379" s="190"/>
      <c r="CU379" s="190"/>
      <c r="CV379" s="190"/>
      <c r="CW379" s="190"/>
      <c r="CX379" s="190"/>
      <c r="CY379" s="190"/>
      <c r="CZ379" s="190"/>
      <c r="DA379" s="190"/>
      <c r="DB379" s="190"/>
      <c r="DC379" s="190"/>
      <c r="DD379" s="190"/>
      <c r="DE379" s="190"/>
      <c r="DF379" s="190"/>
      <c r="DG379" s="190"/>
      <c r="DH379" s="190"/>
      <c r="DI379" s="190"/>
      <c r="DJ379" s="190"/>
      <c r="DK379" s="190"/>
      <c r="DL379" s="190"/>
      <c r="DM379" s="190"/>
    </row>
    <row r="380" spans="1:117" s="151" customFormat="1" ht="12.75" hidden="1" outlineLevel="1">
      <c r="A380" s="149" t="s">
        <v>2537</v>
      </c>
      <c r="B380" s="150"/>
      <c r="C380" s="150" t="s">
        <v>2538</v>
      </c>
      <c r="D380" s="150" t="s">
        <v>2539</v>
      </c>
      <c r="E380" s="177">
        <v>8818185.02</v>
      </c>
      <c r="F380" s="177">
        <v>15224.12</v>
      </c>
      <c r="G380" s="177"/>
      <c r="H380" s="178">
        <v>0</v>
      </c>
      <c r="I380" s="178">
        <v>0</v>
      </c>
      <c r="J380" s="178">
        <v>2962</v>
      </c>
      <c r="K380" s="178">
        <v>0</v>
      </c>
      <c r="L380" s="178">
        <v>0</v>
      </c>
      <c r="M380" s="178">
        <v>126957.08</v>
      </c>
      <c r="N380" s="178">
        <v>0</v>
      </c>
      <c r="O380" s="178">
        <v>81</v>
      </c>
      <c r="P380" s="178">
        <v>-373813.11</v>
      </c>
      <c r="Q380" s="178">
        <v>0</v>
      </c>
      <c r="R380" s="178">
        <v>3215</v>
      </c>
      <c r="S380" s="178">
        <v>0</v>
      </c>
      <c r="T380" s="178">
        <v>384.96</v>
      </c>
      <c r="U380" s="178">
        <v>1</v>
      </c>
      <c r="V380" s="178">
        <v>7827.23</v>
      </c>
      <c r="W380" s="178">
        <v>0</v>
      </c>
      <c r="X380" s="178">
        <v>1390.04</v>
      </c>
      <c r="Y380" s="178">
        <v>0</v>
      </c>
      <c r="Z380" s="178">
        <v>399</v>
      </c>
      <c r="AA380" s="178">
        <v>75952.32</v>
      </c>
      <c r="AB380" s="178">
        <v>0</v>
      </c>
      <c r="AC380" s="178">
        <v>0</v>
      </c>
      <c r="AD380" s="178">
        <v>23</v>
      </c>
      <c r="AE380" s="178">
        <v>21503.54</v>
      </c>
      <c r="AF380" s="178">
        <v>0</v>
      </c>
      <c r="AG380" s="178">
        <v>77880.7</v>
      </c>
      <c r="AH380" s="178">
        <v>2627381.13</v>
      </c>
      <c r="AI380" s="177">
        <v>2572144.89</v>
      </c>
      <c r="AJ380" s="178">
        <v>0</v>
      </c>
      <c r="AK380" s="178">
        <v>0</v>
      </c>
      <c r="AL380" s="178">
        <v>0</v>
      </c>
      <c r="AM380" s="178">
        <v>0</v>
      </c>
      <c r="AN380" s="178">
        <v>0</v>
      </c>
      <c r="AO380" s="178">
        <v>0</v>
      </c>
      <c r="AP380" s="178">
        <v>0</v>
      </c>
      <c r="AQ380" s="178">
        <v>0</v>
      </c>
      <c r="AR380" s="178">
        <v>0</v>
      </c>
      <c r="AS380" s="178">
        <v>0</v>
      </c>
      <c r="AT380" s="178">
        <v>0</v>
      </c>
      <c r="AU380" s="177">
        <v>0</v>
      </c>
      <c r="AV380" s="177">
        <f t="shared" si="12"/>
        <v>11405554.03</v>
      </c>
      <c r="AW380" s="149"/>
      <c r="AX380" s="190"/>
      <c r="AY380" s="190"/>
      <c r="AZ380" s="190"/>
      <c r="BA380" s="190"/>
      <c r="BB380" s="190"/>
      <c r="BC380" s="190"/>
      <c r="BD380" s="190"/>
      <c r="BE380" s="190"/>
      <c r="BF380" s="190"/>
      <c r="BG380" s="190"/>
      <c r="BH380" s="190"/>
      <c r="BI380" s="190"/>
      <c r="BJ380" s="190"/>
      <c r="BK380" s="190"/>
      <c r="BL380" s="190"/>
      <c r="BM380" s="190"/>
      <c r="BN380" s="190"/>
      <c r="BO380" s="190"/>
      <c r="BP380" s="190"/>
      <c r="BQ380" s="190"/>
      <c r="BR380" s="190"/>
      <c r="BS380" s="190"/>
      <c r="BT380" s="190"/>
      <c r="BU380" s="190"/>
      <c r="BV380" s="190"/>
      <c r="BW380" s="190"/>
      <c r="BX380" s="190"/>
      <c r="BY380" s="190"/>
      <c r="BZ380" s="190"/>
      <c r="CA380" s="190"/>
      <c r="CB380" s="190"/>
      <c r="CC380" s="190"/>
      <c r="CD380" s="190"/>
      <c r="CE380" s="190"/>
      <c r="CF380" s="190"/>
      <c r="CG380" s="190"/>
      <c r="CH380" s="190"/>
      <c r="CI380" s="190"/>
      <c r="CJ380" s="190"/>
      <c r="CK380" s="190"/>
      <c r="CL380" s="190"/>
      <c r="CM380" s="190"/>
      <c r="CN380" s="190"/>
      <c r="CO380" s="190"/>
      <c r="CP380" s="190"/>
      <c r="CQ380" s="190"/>
      <c r="CR380" s="190"/>
      <c r="CS380" s="190"/>
      <c r="CT380" s="190"/>
      <c r="CU380" s="190"/>
      <c r="CV380" s="190"/>
      <c r="CW380" s="190"/>
      <c r="CX380" s="190"/>
      <c r="CY380" s="190"/>
      <c r="CZ380" s="190"/>
      <c r="DA380" s="190"/>
      <c r="DB380" s="190"/>
      <c r="DC380" s="190"/>
      <c r="DD380" s="190"/>
      <c r="DE380" s="190"/>
      <c r="DF380" s="190"/>
      <c r="DG380" s="190"/>
      <c r="DH380" s="190"/>
      <c r="DI380" s="190"/>
      <c r="DJ380" s="190"/>
      <c r="DK380" s="190"/>
      <c r="DL380" s="190"/>
      <c r="DM380" s="190"/>
    </row>
    <row r="381" spans="1:117" s="151" customFormat="1" ht="12.75" hidden="1" outlineLevel="1">
      <c r="A381" s="149" t="s">
        <v>2540</v>
      </c>
      <c r="B381" s="150"/>
      <c r="C381" s="150" t="s">
        <v>2541</v>
      </c>
      <c r="D381" s="150" t="s">
        <v>2542</v>
      </c>
      <c r="E381" s="177">
        <v>780877.31</v>
      </c>
      <c r="F381" s="177">
        <v>0</v>
      </c>
      <c r="G381" s="177"/>
      <c r="H381" s="178">
        <v>0</v>
      </c>
      <c r="I381" s="178">
        <v>0</v>
      </c>
      <c r="J381" s="178">
        <v>0</v>
      </c>
      <c r="K381" s="178">
        <v>0</v>
      </c>
      <c r="L381" s="178">
        <v>0</v>
      </c>
      <c r="M381" s="178">
        <v>0</v>
      </c>
      <c r="N381" s="178">
        <v>0</v>
      </c>
      <c r="O381" s="178">
        <v>0</v>
      </c>
      <c r="P381" s="178">
        <v>105.35</v>
      </c>
      <c r="Q381" s="178">
        <v>0</v>
      </c>
      <c r="R381" s="178">
        <v>0</v>
      </c>
      <c r="S381" s="178">
        <v>0</v>
      </c>
      <c r="T381" s="178">
        <v>0</v>
      </c>
      <c r="U381" s="178">
        <v>0</v>
      </c>
      <c r="V381" s="178">
        <v>0</v>
      </c>
      <c r="W381" s="178">
        <v>0</v>
      </c>
      <c r="X381" s="178">
        <v>0</v>
      </c>
      <c r="Y381" s="178">
        <v>0</v>
      </c>
      <c r="Z381" s="178">
        <v>0</v>
      </c>
      <c r="AA381" s="178">
        <v>2113.81</v>
      </c>
      <c r="AB381" s="178">
        <v>0</v>
      </c>
      <c r="AC381" s="178">
        <v>0</v>
      </c>
      <c r="AD381" s="178">
        <v>0</v>
      </c>
      <c r="AE381" s="178">
        <v>8.69</v>
      </c>
      <c r="AF381" s="178">
        <v>0</v>
      </c>
      <c r="AG381" s="178">
        <v>735.99</v>
      </c>
      <c r="AH381" s="178">
        <v>0</v>
      </c>
      <c r="AI381" s="177">
        <v>2963.84</v>
      </c>
      <c r="AJ381" s="178">
        <v>0</v>
      </c>
      <c r="AK381" s="178">
        <v>0</v>
      </c>
      <c r="AL381" s="178">
        <v>0</v>
      </c>
      <c r="AM381" s="178">
        <v>0</v>
      </c>
      <c r="AN381" s="178">
        <v>0</v>
      </c>
      <c r="AO381" s="178">
        <v>0</v>
      </c>
      <c r="AP381" s="178">
        <v>0</v>
      </c>
      <c r="AQ381" s="178">
        <v>0</v>
      </c>
      <c r="AR381" s="178">
        <v>0</v>
      </c>
      <c r="AS381" s="178">
        <v>0</v>
      </c>
      <c r="AT381" s="178">
        <v>0</v>
      </c>
      <c r="AU381" s="177">
        <v>0</v>
      </c>
      <c r="AV381" s="177">
        <f t="shared" si="12"/>
        <v>783841.15</v>
      </c>
      <c r="AW381" s="149"/>
      <c r="AX381" s="190"/>
      <c r="AY381" s="190"/>
      <c r="AZ381" s="190"/>
      <c r="BA381" s="190"/>
      <c r="BB381" s="190"/>
      <c r="BC381" s="190"/>
      <c r="BD381" s="190"/>
      <c r="BE381" s="190"/>
      <c r="BF381" s="190"/>
      <c r="BG381" s="190"/>
      <c r="BH381" s="190"/>
      <c r="BI381" s="190"/>
      <c r="BJ381" s="190"/>
      <c r="BK381" s="190"/>
      <c r="BL381" s="190"/>
      <c r="BM381" s="190"/>
      <c r="BN381" s="190"/>
      <c r="BO381" s="190"/>
      <c r="BP381" s="190"/>
      <c r="BQ381" s="190"/>
      <c r="BR381" s="190"/>
      <c r="BS381" s="190"/>
      <c r="BT381" s="190"/>
      <c r="BU381" s="190"/>
      <c r="BV381" s="190"/>
      <c r="BW381" s="190"/>
      <c r="BX381" s="190"/>
      <c r="BY381" s="190"/>
      <c r="BZ381" s="190"/>
      <c r="CA381" s="190"/>
      <c r="CB381" s="190"/>
      <c r="CC381" s="190"/>
      <c r="CD381" s="190"/>
      <c r="CE381" s="190"/>
      <c r="CF381" s="190"/>
      <c r="CG381" s="190"/>
      <c r="CH381" s="190"/>
      <c r="CI381" s="190"/>
      <c r="CJ381" s="190"/>
      <c r="CK381" s="190"/>
      <c r="CL381" s="190"/>
      <c r="CM381" s="190"/>
      <c r="CN381" s="190"/>
      <c r="CO381" s="190"/>
      <c r="CP381" s="190"/>
      <c r="CQ381" s="190"/>
      <c r="CR381" s="190"/>
      <c r="CS381" s="190"/>
      <c r="CT381" s="190"/>
      <c r="CU381" s="190"/>
      <c r="CV381" s="190"/>
      <c r="CW381" s="190"/>
      <c r="CX381" s="190"/>
      <c r="CY381" s="190"/>
      <c r="CZ381" s="190"/>
      <c r="DA381" s="190"/>
      <c r="DB381" s="190"/>
      <c r="DC381" s="190"/>
      <c r="DD381" s="190"/>
      <c r="DE381" s="190"/>
      <c r="DF381" s="190"/>
      <c r="DG381" s="190"/>
      <c r="DH381" s="190"/>
      <c r="DI381" s="190"/>
      <c r="DJ381" s="190"/>
      <c r="DK381" s="190"/>
      <c r="DL381" s="190"/>
      <c r="DM381" s="190"/>
    </row>
    <row r="382" spans="1:117" s="151" customFormat="1" ht="12.75" hidden="1" outlineLevel="1">
      <c r="A382" s="149" t="s">
        <v>2543</v>
      </c>
      <c r="B382" s="150"/>
      <c r="C382" s="150" t="s">
        <v>2544</v>
      </c>
      <c r="D382" s="150" t="s">
        <v>2545</v>
      </c>
      <c r="E382" s="177">
        <v>1403000.65</v>
      </c>
      <c r="F382" s="177">
        <v>44378.84</v>
      </c>
      <c r="G382" s="177"/>
      <c r="H382" s="178">
        <v>377.72</v>
      </c>
      <c r="I382" s="178">
        <v>0</v>
      </c>
      <c r="J382" s="178">
        <v>16.82</v>
      </c>
      <c r="K382" s="178">
        <v>0</v>
      </c>
      <c r="L382" s="178">
        <v>0</v>
      </c>
      <c r="M382" s="178">
        <v>6681.77</v>
      </c>
      <c r="N382" s="178">
        <v>221.23</v>
      </c>
      <c r="O382" s="178">
        <v>0</v>
      </c>
      <c r="P382" s="178">
        <v>31686.17</v>
      </c>
      <c r="Q382" s="178">
        <v>0</v>
      </c>
      <c r="R382" s="178">
        <v>0</v>
      </c>
      <c r="S382" s="178">
        <v>0</v>
      </c>
      <c r="T382" s="178">
        <v>0</v>
      </c>
      <c r="U382" s="178">
        <v>0</v>
      </c>
      <c r="V382" s="178">
        <v>89.5</v>
      </c>
      <c r="W382" s="178">
        <v>0</v>
      </c>
      <c r="X382" s="178">
        <v>0</v>
      </c>
      <c r="Y382" s="178">
        <v>0</v>
      </c>
      <c r="Z382" s="178">
        <v>0</v>
      </c>
      <c r="AA382" s="178">
        <v>46</v>
      </c>
      <c r="AB382" s="178">
        <v>114.95</v>
      </c>
      <c r="AC382" s="178">
        <v>0</v>
      </c>
      <c r="AD382" s="178">
        <v>0</v>
      </c>
      <c r="AE382" s="178">
        <v>631.95</v>
      </c>
      <c r="AF382" s="178">
        <v>0</v>
      </c>
      <c r="AG382" s="178">
        <v>71585.27</v>
      </c>
      <c r="AH382" s="178">
        <v>0</v>
      </c>
      <c r="AI382" s="177">
        <v>111451.38</v>
      </c>
      <c r="AJ382" s="178">
        <v>0</v>
      </c>
      <c r="AK382" s="178">
        <v>0</v>
      </c>
      <c r="AL382" s="178">
        <v>0</v>
      </c>
      <c r="AM382" s="178">
        <v>0</v>
      </c>
      <c r="AN382" s="178">
        <v>0</v>
      </c>
      <c r="AO382" s="178">
        <v>0</v>
      </c>
      <c r="AP382" s="178">
        <v>0</v>
      </c>
      <c r="AQ382" s="178">
        <v>0</v>
      </c>
      <c r="AR382" s="178">
        <v>0</v>
      </c>
      <c r="AS382" s="178">
        <v>0</v>
      </c>
      <c r="AT382" s="178">
        <v>0</v>
      </c>
      <c r="AU382" s="177">
        <v>0</v>
      </c>
      <c r="AV382" s="177">
        <f t="shared" si="12"/>
        <v>1558830.87</v>
      </c>
      <c r="AW382" s="149"/>
      <c r="AX382" s="190"/>
      <c r="AY382" s="190"/>
      <c r="AZ382" s="190"/>
      <c r="BA382" s="190"/>
      <c r="BB382" s="190"/>
      <c r="BC382" s="190"/>
      <c r="BD382" s="190"/>
      <c r="BE382" s="190"/>
      <c r="BF382" s="190"/>
      <c r="BG382" s="190"/>
      <c r="BH382" s="190"/>
      <c r="BI382" s="190"/>
      <c r="BJ382" s="190"/>
      <c r="BK382" s="190"/>
      <c r="BL382" s="190"/>
      <c r="BM382" s="190"/>
      <c r="BN382" s="190"/>
      <c r="BO382" s="190"/>
      <c r="BP382" s="190"/>
      <c r="BQ382" s="190"/>
      <c r="BR382" s="190"/>
      <c r="BS382" s="190"/>
      <c r="BT382" s="190"/>
      <c r="BU382" s="190"/>
      <c r="BV382" s="190"/>
      <c r="BW382" s="190"/>
      <c r="BX382" s="190"/>
      <c r="BY382" s="190"/>
      <c r="BZ382" s="190"/>
      <c r="CA382" s="190"/>
      <c r="CB382" s="190"/>
      <c r="CC382" s="190"/>
      <c r="CD382" s="190"/>
      <c r="CE382" s="190"/>
      <c r="CF382" s="190"/>
      <c r="CG382" s="190"/>
      <c r="CH382" s="190"/>
      <c r="CI382" s="190"/>
      <c r="CJ382" s="190"/>
      <c r="CK382" s="190"/>
      <c r="CL382" s="190"/>
      <c r="CM382" s="190"/>
      <c r="CN382" s="190"/>
      <c r="CO382" s="190"/>
      <c r="CP382" s="190"/>
      <c r="CQ382" s="190"/>
      <c r="CR382" s="190"/>
      <c r="CS382" s="190"/>
      <c r="CT382" s="190"/>
      <c r="CU382" s="190"/>
      <c r="CV382" s="190"/>
      <c r="CW382" s="190"/>
      <c r="CX382" s="190"/>
      <c r="CY382" s="190"/>
      <c r="CZ382" s="190"/>
      <c r="DA382" s="190"/>
      <c r="DB382" s="190"/>
      <c r="DC382" s="190"/>
      <c r="DD382" s="190"/>
      <c r="DE382" s="190"/>
      <c r="DF382" s="190"/>
      <c r="DG382" s="190"/>
      <c r="DH382" s="190"/>
      <c r="DI382" s="190"/>
      <c r="DJ382" s="190"/>
      <c r="DK382" s="190"/>
      <c r="DL382" s="190"/>
      <c r="DM382" s="190"/>
    </row>
    <row r="383" spans="1:117" s="151" customFormat="1" ht="12.75" hidden="1" outlineLevel="1">
      <c r="A383" s="149" t="s">
        <v>2546</v>
      </c>
      <c r="B383" s="150"/>
      <c r="C383" s="150" t="s">
        <v>2547</v>
      </c>
      <c r="D383" s="150" t="s">
        <v>2548</v>
      </c>
      <c r="E383" s="177">
        <v>2247036.38</v>
      </c>
      <c r="F383" s="177">
        <v>36567.92</v>
      </c>
      <c r="G383" s="177"/>
      <c r="H383" s="178">
        <v>10</v>
      </c>
      <c r="I383" s="178">
        <v>0</v>
      </c>
      <c r="J383" s="178">
        <v>0</v>
      </c>
      <c r="K383" s="178">
        <v>0</v>
      </c>
      <c r="L383" s="178">
        <v>0</v>
      </c>
      <c r="M383" s="178">
        <v>21996</v>
      </c>
      <c r="N383" s="178">
        <v>99</v>
      </c>
      <c r="O383" s="178">
        <v>0</v>
      </c>
      <c r="P383" s="178">
        <v>267706.45</v>
      </c>
      <c r="Q383" s="178">
        <v>0</v>
      </c>
      <c r="R383" s="178">
        <v>0</v>
      </c>
      <c r="S383" s="178">
        <v>0</v>
      </c>
      <c r="T383" s="178">
        <v>0</v>
      </c>
      <c r="U383" s="178">
        <v>0</v>
      </c>
      <c r="V383" s="178">
        <v>1408.74</v>
      </c>
      <c r="W383" s="178">
        <v>0</v>
      </c>
      <c r="X383" s="178">
        <v>0</v>
      </c>
      <c r="Y383" s="178">
        <v>0</v>
      </c>
      <c r="Z383" s="178">
        <v>0</v>
      </c>
      <c r="AA383" s="178">
        <v>270.95</v>
      </c>
      <c r="AB383" s="178">
        <v>410</v>
      </c>
      <c r="AC383" s="178">
        <v>0</v>
      </c>
      <c r="AD383" s="178">
        <v>0</v>
      </c>
      <c r="AE383" s="178">
        <v>7631.75</v>
      </c>
      <c r="AF383" s="178">
        <v>0</v>
      </c>
      <c r="AG383" s="178">
        <v>45380.85</v>
      </c>
      <c r="AH383" s="178">
        <v>3952.42</v>
      </c>
      <c r="AI383" s="177">
        <v>348866.16</v>
      </c>
      <c r="AJ383" s="178">
        <v>105</v>
      </c>
      <c r="AK383" s="178">
        <v>0</v>
      </c>
      <c r="AL383" s="178">
        <v>0</v>
      </c>
      <c r="AM383" s="178">
        <v>0</v>
      </c>
      <c r="AN383" s="178">
        <v>0</v>
      </c>
      <c r="AO383" s="178">
        <v>0</v>
      </c>
      <c r="AP383" s="178">
        <v>0</v>
      </c>
      <c r="AQ383" s="178">
        <v>0</v>
      </c>
      <c r="AR383" s="178">
        <v>0</v>
      </c>
      <c r="AS383" s="178">
        <v>0</v>
      </c>
      <c r="AT383" s="178">
        <v>645</v>
      </c>
      <c r="AU383" s="177">
        <v>750</v>
      </c>
      <c r="AV383" s="177">
        <f t="shared" si="12"/>
        <v>2633220.46</v>
      </c>
      <c r="AW383" s="149"/>
      <c r="AX383" s="190"/>
      <c r="AY383" s="190"/>
      <c r="AZ383" s="190"/>
      <c r="BA383" s="190"/>
      <c r="BB383" s="190"/>
      <c r="BC383" s="190"/>
      <c r="BD383" s="190"/>
      <c r="BE383" s="190"/>
      <c r="BF383" s="190"/>
      <c r="BG383" s="190"/>
      <c r="BH383" s="190"/>
      <c r="BI383" s="190"/>
      <c r="BJ383" s="190"/>
      <c r="BK383" s="190"/>
      <c r="BL383" s="190"/>
      <c r="BM383" s="190"/>
      <c r="BN383" s="190"/>
      <c r="BO383" s="190"/>
      <c r="BP383" s="190"/>
      <c r="BQ383" s="190"/>
      <c r="BR383" s="190"/>
      <c r="BS383" s="190"/>
      <c r="BT383" s="190"/>
      <c r="BU383" s="190"/>
      <c r="BV383" s="190"/>
      <c r="BW383" s="190"/>
      <c r="BX383" s="190"/>
      <c r="BY383" s="190"/>
      <c r="BZ383" s="190"/>
      <c r="CA383" s="190"/>
      <c r="CB383" s="190"/>
      <c r="CC383" s="190"/>
      <c r="CD383" s="190"/>
      <c r="CE383" s="190"/>
      <c r="CF383" s="190"/>
      <c r="CG383" s="190"/>
      <c r="CH383" s="190"/>
      <c r="CI383" s="190"/>
      <c r="CJ383" s="190"/>
      <c r="CK383" s="190"/>
      <c r="CL383" s="190"/>
      <c r="CM383" s="190"/>
      <c r="CN383" s="190"/>
      <c r="CO383" s="190"/>
      <c r="CP383" s="190"/>
      <c r="CQ383" s="190"/>
      <c r="CR383" s="190"/>
      <c r="CS383" s="190"/>
      <c r="CT383" s="190"/>
      <c r="CU383" s="190"/>
      <c r="CV383" s="190"/>
      <c r="CW383" s="190"/>
      <c r="CX383" s="190"/>
      <c r="CY383" s="190"/>
      <c r="CZ383" s="190"/>
      <c r="DA383" s="190"/>
      <c r="DB383" s="190"/>
      <c r="DC383" s="190"/>
      <c r="DD383" s="190"/>
      <c r="DE383" s="190"/>
      <c r="DF383" s="190"/>
      <c r="DG383" s="190"/>
      <c r="DH383" s="190"/>
      <c r="DI383" s="190"/>
      <c r="DJ383" s="190"/>
      <c r="DK383" s="190"/>
      <c r="DL383" s="190"/>
      <c r="DM383" s="190"/>
    </row>
    <row r="384" spans="1:117" s="151" customFormat="1" ht="12.75" hidden="1" outlineLevel="1">
      <c r="A384" s="149" t="s">
        <v>2549</v>
      </c>
      <c r="B384" s="150"/>
      <c r="C384" s="150" t="s">
        <v>2550</v>
      </c>
      <c r="D384" s="150" t="s">
        <v>2551</v>
      </c>
      <c r="E384" s="177">
        <v>172776.53</v>
      </c>
      <c r="F384" s="177">
        <v>4303.49</v>
      </c>
      <c r="G384" s="177"/>
      <c r="H384" s="178">
        <v>0</v>
      </c>
      <c r="I384" s="178">
        <v>0</v>
      </c>
      <c r="J384" s="178">
        <v>0</v>
      </c>
      <c r="K384" s="178">
        <v>0</v>
      </c>
      <c r="L384" s="178">
        <v>0</v>
      </c>
      <c r="M384" s="178">
        <v>0</v>
      </c>
      <c r="N384" s="178">
        <v>5084.47</v>
      </c>
      <c r="O384" s="178">
        <v>0</v>
      </c>
      <c r="P384" s="178">
        <v>6120</v>
      </c>
      <c r="Q384" s="178">
        <v>0</v>
      </c>
      <c r="R384" s="178">
        <v>0</v>
      </c>
      <c r="S384" s="178">
        <v>0</v>
      </c>
      <c r="T384" s="178">
        <v>0</v>
      </c>
      <c r="U384" s="178">
        <v>0</v>
      </c>
      <c r="V384" s="178">
        <v>0</v>
      </c>
      <c r="W384" s="178">
        <v>0</v>
      </c>
      <c r="X384" s="178">
        <v>0</v>
      </c>
      <c r="Y384" s="178">
        <v>0</v>
      </c>
      <c r="Z384" s="178">
        <v>0</v>
      </c>
      <c r="AA384" s="178">
        <v>0</v>
      </c>
      <c r="AB384" s="178">
        <v>0</v>
      </c>
      <c r="AC384" s="178">
        <v>0</v>
      </c>
      <c r="AD384" s="178">
        <v>0</v>
      </c>
      <c r="AE384" s="178">
        <v>0</v>
      </c>
      <c r="AF384" s="178">
        <v>0</v>
      </c>
      <c r="AG384" s="178">
        <v>3557.88</v>
      </c>
      <c r="AH384" s="178">
        <v>0</v>
      </c>
      <c r="AI384" s="177">
        <v>14762.35</v>
      </c>
      <c r="AJ384" s="178">
        <v>0</v>
      </c>
      <c r="AK384" s="178">
        <v>0</v>
      </c>
      <c r="AL384" s="178">
        <v>0</v>
      </c>
      <c r="AM384" s="178">
        <v>0</v>
      </c>
      <c r="AN384" s="178">
        <v>0</v>
      </c>
      <c r="AO384" s="178">
        <v>0</v>
      </c>
      <c r="AP384" s="178">
        <v>0</v>
      </c>
      <c r="AQ384" s="178">
        <v>0</v>
      </c>
      <c r="AR384" s="178">
        <v>0</v>
      </c>
      <c r="AS384" s="178">
        <v>0</v>
      </c>
      <c r="AT384" s="178">
        <v>0</v>
      </c>
      <c r="AU384" s="177">
        <v>0</v>
      </c>
      <c r="AV384" s="177">
        <f t="shared" si="12"/>
        <v>191842.37</v>
      </c>
      <c r="AW384" s="149"/>
      <c r="AX384" s="190"/>
      <c r="AY384" s="190"/>
      <c r="AZ384" s="190"/>
      <c r="BA384" s="190"/>
      <c r="BB384" s="190"/>
      <c r="BC384" s="190"/>
      <c r="BD384" s="190"/>
      <c r="BE384" s="190"/>
      <c r="BF384" s="190"/>
      <c r="BG384" s="190"/>
      <c r="BH384" s="190"/>
      <c r="BI384" s="190"/>
      <c r="BJ384" s="190"/>
      <c r="BK384" s="190"/>
      <c r="BL384" s="190"/>
      <c r="BM384" s="190"/>
      <c r="BN384" s="190"/>
      <c r="BO384" s="190"/>
      <c r="BP384" s="190"/>
      <c r="BQ384" s="190"/>
      <c r="BR384" s="190"/>
      <c r="BS384" s="190"/>
      <c r="BT384" s="190"/>
      <c r="BU384" s="190"/>
      <c r="BV384" s="190"/>
      <c r="BW384" s="190"/>
      <c r="BX384" s="190"/>
      <c r="BY384" s="190"/>
      <c r="BZ384" s="190"/>
      <c r="CA384" s="190"/>
      <c r="CB384" s="190"/>
      <c r="CC384" s="190"/>
      <c r="CD384" s="190"/>
      <c r="CE384" s="190"/>
      <c r="CF384" s="190"/>
      <c r="CG384" s="190"/>
      <c r="CH384" s="190"/>
      <c r="CI384" s="190"/>
      <c r="CJ384" s="190"/>
      <c r="CK384" s="190"/>
      <c r="CL384" s="190"/>
      <c r="CM384" s="190"/>
      <c r="CN384" s="190"/>
      <c r="CO384" s="190"/>
      <c r="CP384" s="190"/>
      <c r="CQ384" s="190"/>
      <c r="CR384" s="190"/>
      <c r="CS384" s="190"/>
      <c r="CT384" s="190"/>
      <c r="CU384" s="190"/>
      <c r="CV384" s="190"/>
      <c r="CW384" s="190"/>
      <c r="CX384" s="190"/>
      <c r="CY384" s="190"/>
      <c r="CZ384" s="190"/>
      <c r="DA384" s="190"/>
      <c r="DB384" s="190"/>
      <c r="DC384" s="190"/>
      <c r="DD384" s="190"/>
      <c r="DE384" s="190"/>
      <c r="DF384" s="190"/>
      <c r="DG384" s="190"/>
      <c r="DH384" s="190"/>
      <c r="DI384" s="190"/>
      <c r="DJ384" s="190"/>
      <c r="DK384" s="190"/>
      <c r="DL384" s="190"/>
      <c r="DM384" s="190"/>
    </row>
    <row r="385" spans="1:117" s="151" customFormat="1" ht="12.75" hidden="1" outlineLevel="1">
      <c r="A385" s="149" t="s">
        <v>2552</v>
      </c>
      <c r="B385" s="150"/>
      <c r="C385" s="150" t="s">
        <v>2553</v>
      </c>
      <c r="D385" s="150" t="s">
        <v>2554</v>
      </c>
      <c r="E385" s="177">
        <v>2340</v>
      </c>
      <c r="F385" s="177">
        <v>0</v>
      </c>
      <c r="G385" s="177"/>
      <c r="H385" s="178">
        <v>0</v>
      </c>
      <c r="I385" s="178">
        <v>0</v>
      </c>
      <c r="J385" s="178">
        <v>0</v>
      </c>
      <c r="K385" s="178">
        <v>0</v>
      </c>
      <c r="L385" s="178">
        <v>0</v>
      </c>
      <c r="M385" s="178">
        <v>0</v>
      </c>
      <c r="N385" s="178">
        <v>0</v>
      </c>
      <c r="O385" s="178">
        <v>0</v>
      </c>
      <c r="P385" s="178">
        <v>0</v>
      </c>
      <c r="Q385" s="178">
        <v>0</v>
      </c>
      <c r="R385" s="178">
        <v>0</v>
      </c>
      <c r="S385" s="178">
        <v>0</v>
      </c>
      <c r="T385" s="178">
        <v>0</v>
      </c>
      <c r="U385" s="178">
        <v>0</v>
      </c>
      <c r="V385" s="178">
        <v>0</v>
      </c>
      <c r="W385" s="178">
        <v>0</v>
      </c>
      <c r="X385" s="178">
        <v>0</v>
      </c>
      <c r="Y385" s="178">
        <v>0</v>
      </c>
      <c r="Z385" s="178">
        <v>0</v>
      </c>
      <c r="AA385" s="178">
        <v>0</v>
      </c>
      <c r="AB385" s="178">
        <v>0</v>
      </c>
      <c r="AC385" s="178">
        <v>0</v>
      </c>
      <c r="AD385" s="178">
        <v>0</v>
      </c>
      <c r="AE385" s="178">
        <v>0</v>
      </c>
      <c r="AF385" s="178">
        <v>0</v>
      </c>
      <c r="AG385" s="178">
        <v>0</v>
      </c>
      <c r="AH385" s="178">
        <v>0</v>
      </c>
      <c r="AI385" s="177">
        <v>0</v>
      </c>
      <c r="AJ385" s="178">
        <v>0</v>
      </c>
      <c r="AK385" s="178">
        <v>0</v>
      </c>
      <c r="AL385" s="178">
        <v>0</v>
      </c>
      <c r="AM385" s="178">
        <v>0</v>
      </c>
      <c r="AN385" s="178">
        <v>0</v>
      </c>
      <c r="AO385" s="178">
        <v>0</v>
      </c>
      <c r="AP385" s="178">
        <v>0</v>
      </c>
      <c r="AQ385" s="178">
        <v>0</v>
      </c>
      <c r="AR385" s="178">
        <v>0</v>
      </c>
      <c r="AS385" s="178">
        <v>0</v>
      </c>
      <c r="AT385" s="178">
        <v>0</v>
      </c>
      <c r="AU385" s="177">
        <v>0</v>
      </c>
      <c r="AV385" s="177">
        <f t="shared" si="12"/>
        <v>2340</v>
      </c>
      <c r="AW385" s="149"/>
      <c r="AX385" s="190"/>
      <c r="AY385" s="190"/>
      <c r="AZ385" s="190"/>
      <c r="BA385" s="190"/>
      <c r="BB385" s="190"/>
      <c r="BC385" s="190"/>
      <c r="BD385" s="190"/>
      <c r="BE385" s="190"/>
      <c r="BF385" s="190"/>
      <c r="BG385" s="190"/>
      <c r="BH385" s="190"/>
      <c r="BI385" s="190"/>
      <c r="BJ385" s="190"/>
      <c r="BK385" s="190"/>
      <c r="BL385" s="190"/>
      <c r="BM385" s="190"/>
      <c r="BN385" s="190"/>
      <c r="BO385" s="190"/>
      <c r="BP385" s="190"/>
      <c r="BQ385" s="190"/>
      <c r="BR385" s="190"/>
      <c r="BS385" s="190"/>
      <c r="BT385" s="190"/>
      <c r="BU385" s="190"/>
      <c r="BV385" s="190"/>
      <c r="BW385" s="190"/>
      <c r="BX385" s="190"/>
      <c r="BY385" s="190"/>
      <c r="BZ385" s="190"/>
      <c r="CA385" s="190"/>
      <c r="CB385" s="190"/>
      <c r="CC385" s="190"/>
      <c r="CD385" s="190"/>
      <c r="CE385" s="190"/>
      <c r="CF385" s="190"/>
      <c r="CG385" s="190"/>
      <c r="CH385" s="190"/>
      <c r="CI385" s="190"/>
      <c r="CJ385" s="190"/>
      <c r="CK385" s="190"/>
      <c r="CL385" s="190"/>
      <c r="CM385" s="190"/>
      <c r="CN385" s="190"/>
      <c r="CO385" s="190"/>
      <c r="CP385" s="190"/>
      <c r="CQ385" s="190"/>
      <c r="CR385" s="190"/>
      <c r="CS385" s="190"/>
      <c r="CT385" s="190"/>
      <c r="CU385" s="190"/>
      <c r="CV385" s="190"/>
      <c r="CW385" s="190"/>
      <c r="CX385" s="190"/>
      <c r="CY385" s="190"/>
      <c r="CZ385" s="190"/>
      <c r="DA385" s="190"/>
      <c r="DB385" s="190"/>
      <c r="DC385" s="190"/>
      <c r="DD385" s="190"/>
      <c r="DE385" s="190"/>
      <c r="DF385" s="190"/>
      <c r="DG385" s="190"/>
      <c r="DH385" s="190"/>
      <c r="DI385" s="190"/>
      <c r="DJ385" s="190"/>
      <c r="DK385" s="190"/>
      <c r="DL385" s="190"/>
      <c r="DM385" s="190"/>
    </row>
    <row r="386" spans="1:117" s="151" customFormat="1" ht="12.75" hidden="1" outlineLevel="1">
      <c r="A386" s="149" t="s">
        <v>2555</v>
      </c>
      <c r="B386" s="150"/>
      <c r="C386" s="150" t="s">
        <v>2556</v>
      </c>
      <c r="D386" s="150" t="s">
        <v>2557</v>
      </c>
      <c r="E386" s="177">
        <v>1759012.13</v>
      </c>
      <c r="F386" s="177">
        <v>23644.4</v>
      </c>
      <c r="G386" s="177"/>
      <c r="H386" s="178">
        <v>144</v>
      </c>
      <c r="I386" s="178">
        <v>0</v>
      </c>
      <c r="J386" s="178">
        <v>288</v>
      </c>
      <c r="K386" s="178">
        <v>0</v>
      </c>
      <c r="L386" s="178">
        <v>0</v>
      </c>
      <c r="M386" s="178">
        <v>16199.8</v>
      </c>
      <c r="N386" s="178">
        <v>3642</v>
      </c>
      <c r="O386" s="178">
        <v>288</v>
      </c>
      <c r="P386" s="178">
        <v>137383</v>
      </c>
      <c r="Q386" s="178">
        <v>0</v>
      </c>
      <c r="R386" s="178">
        <v>0</v>
      </c>
      <c r="S386" s="178">
        <v>0</v>
      </c>
      <c r="T386" s="178">
        <v>1296</v>
      </c>
      <c r="U386" s="178">
        <v>576</v>
      </c>
      <c r="V386" s="178">
        <v>0</v>
      </c>
      <c r="W386" s="178">
        <v>0</v>
      </c>
      <c r="X386" s="178">
        <v>2880</v>
      </c>
      <c r="Y386" s="178">
        <v>0</v>
      </c>
      <c r="Z386" s="178">
        <v>0</v>
      </c>
      <c r="AA386" s="178">
        <v>16450.11</v>
      </c>
      <c r="AB386" s="178">
        <v>0</v>
      </c>
      <c r="AC386" s="178">
        <v>0</v>
      </c>
      <c r="AD386" s="178">
        <v>432</v>
      </c>
      <c r="AE386" s="178">
        <v>15963.6</v>
      </c>
      <c r="AF386" s="178">
        <v>0</v>
      </c>
      <c r="AG386" s="178">
        <v>12262.6</v>
      </c>
      <c r="AH386" s="178">
        <v>0</v>
      </c>
      <c r="AI386" s="177">
        <v>207805.11</v>
      </c>
      <c r="AJ386" s="178">
        <v>0</v>
      </c>
      <c r="AK386" s="178">
        <v>0</v>
      </c>
      <c r="AL386" s="178">
        <v>0</v>
      </c>
      <c r="AM386" s="178">
        <v>0</v>
      </c>
      <c r="AN386" s="178">
        <v>0</v>
      </c>
      <c r="AO386" s="178">
        <v>0</v>
      </c>
      <c r="AP386" s="178">
        <v>0</v>
      </c>
      <c r="AQ386" s="178">
        <v>0</v>
      </c>
      <c r="AR386" s="178">
        <v>0</v>
      </c>
      <c r="AS386" s="178">
        <v>0</v>
      </c>
      <c r="AT386" s="178">
        <v>0</v>
      </c>
      <c r="AU386" s="177">
        <v>0</v>
      </c>
      <c r="AV386" s="177">
        <f t="shared" si="12"/>
        <v>1990461.6399999997</v>
      </c>
      <c r="AW386" s="149"/>
      <c r="AX386" s="190"/>
      <c r="AY386" s="190"/>
      <c r="AZ386" s="190"/>
      <c r="BA386" s="190"/>
      <c r="BB386" s="190"/>
      <c r="BC386" s="190"/>
      <c r="BD386" s="190"/>
      <c r="BE386" s="190"/>
      <c r="BF386" s="190"/>
      <c r="BG386" s="190"/>
      <c r="BH386" s="190"/>
      <c r="BI386" s="190"/>
      <c r="BJ386" s="190"/>
      <c r="BK386" s="190"/>
      <c r="BL386" s="190"/>
      <c r="BM386" s="190"/>
      <c r="BN386" s="190"/>
      <c r="BO386" s="190"/>
      <c r="BP386" s="190"/>
      <c r="BQ386" s="190"/>
      <c r="BR386" s="190"/>
      <c r="BS386" s="190"/>
      <c r="BT386" s="190"/>
      <c r="BU386" s="190"/>
      <c r="BV386" s="190"/>
      <c r="BW386" s="190"/>
      <c r="BX386" s="190"/>
      <c r="BY386" s="190"/>
      <c r="BZ386" s="190"/>
      <c r="CA386" s="190"/>
      <c r="CB386" s="190"/>
      <c r="CC386" s="190"/>
      <c r="CD386" s="190"/>
      <c r="CE386" s="190"/>
      <c r="CF386" s="190"/>
      <c r="CG386" s="190"/>
      <c r="CH386" s="190"/>
      <c r="CI386" s="190"/>
      <c r="CJ386" s="190"/>
      <c r="CK386" s="190"/>
      <c r="CL386" s="190"/>
      <c r="CM386" s="190"/>
      <c r="CN386" s="190"/>
      <c r="CO386" s="190"/>
      <c r="CP386" s="190"/>
      <c r="CQ386" s="190"/>
      <c r="CR386" s="190"/>
      <c r="CS386" s="190"/>
      <c r="CT386" s="190"/>
      <c r="CU386" s="190"/>
      <c r="CV386" s="190"/>
      <c r="CW386" s="190"/>
      <c r="CX386" s="190"/>
      <c r="CY386" s="190"/>
      <c r="CZ386" s="190"/>
      <c r="DA386" s="190"/>
      <c r="DB386" s="190"/>
      <c r="DC386" s="190"/>
      <c r="DD386" s="190"/>
      <c r="DE386" s="190"/>
      <c r="DF386" s="190"/>
      <c r="DG386" s="190"/>
      <c r="DH386" s="190"/>
      <c r="DI386" s="190"/>
      <c r="DJ386" s="190"/>
      <c r="DK386" s="190"/>
      <c r="DL386" s="190"/>
      <c r="DM386" s="190"/>
    </row>
    <row r="387" spans="1:117" s="151" customFormat="1" ht="12.75" hidden="1" outlineLevel="1">
      <c r="A387" s="149" t="s">
        <v>2558</v>
      </c>
      <c r="B387" s="150"/>
      <c r="C387" s="150" t="s">
        <v>2559</v>
      </c>
      <c r="D387" s="150" t="s">
        <v>2560</v>
      </c>
      <c r="E387" s="177">
        <v>376404.76</v>
      </c>
      <c r="F387" s="177">
        <v>0</v>
      </c>
      <c r="G387" s="177"/>
      <c r="H387" s="178">
        <v>0</v>
      </c>
      <c r="I387" s="178">
        <v>0</v>
      </c>
      <c r="J387" s="178">
        <v>0</v>
      </c>
      <c r="K387" s="178">
        <v>0</v>
      </c>
      <c r="L387" s="178">
        <v>0</v>
      </c>
      <c r="M387" s="178">
        <v>180</v>
      </c>
      <c r="N387" s="178">
        <v>0</v>
      </c>
      <c r="O387" s="178">
        <v>0</v>
      </c>
      <c r="P387" s="178">
        <v>6352.5</v>
      </c>
      <c r="Q387" s="178">
        <v>0</v>
      </c>
      <c r="R387" s="178">
        <v>0</v>
      </c>
      <c r="S387" s="178">
        <v>0</v>
      </c>
      <c r="T387" s="178">
        <v>0</v>
      </c>
      <c r="U387" s="178">
        <v>0</v>
      </c>
      <c r="V387" s="178">
        <v>0</v>
      </c>
      <c r="W387" s="178">
        <v>0</v>
      </c>
      <c r="X387" s="178">
        <v>0</v>
      </c>
      <c r="Y387" s="178">
        <v>0</v>
      </c>
      <c r="Z387" s="178">
        <v>0</v>
      </c>
      <c r="AA387" s="178">
        <v>0</v>
      </c>
      <c r="AB387" s="178">
        <v>0</v>
      </c>
      <c r="AC387" s="178">
        <v>0</v>
      </c>
      <c r="AD387" s="178">
        <v>0</v>
      </c>
      <c r="AE387" s="178">
        <v>0</v>
      </c>
      <c r="AF387" s="178">
        <v>0</v>
      </c>
      <c r="AG387" s="178">
        <v>0</v>
      </c>
      <c r="AH387" s="178">
        <v>0</v>
      </c>
      <c r="AI387" s="177">
        <v>6532.5</v>
      </c>
      <c r="AJ387" s="178">
        <v>3394.35</v>
      </c>
      <c r="AK387" s="178">
        <v>0</v>
      </c>
      <c r="AL387" s="178">
        <v>0</v>
      </c>
      <c r="AM387" s="178">
        <v>0</v>
      </c>
      <c r="AN387" s="178">
        <v>0</v>
      </c>
      <c r="AO387" s="178">
        <v>0</v>
      </c>
      <c r="AP387" s="178">
        <v>0</v>
      </c>
      <c r="AQ387" s="178">
        <v>0</v>
      </c>
      <c r="AR387" s="178">
        <v>0</v>
      </c>
      <c r="AS387" s="178">
        <v>0</v>
      </c>
      <c r="AT387" s="178">
        <v>15608.14</v>
      </c>
      <c r="AU387" s="177">
        <v>19002.49</v>
      </c>
      <c r="AV387" s="177">
        <f t="shared" si="12"/>
        <v>401939.75</v>
      </c>
      <c r="AW387" s="149"/>
      <c r="AX387" s="190"/>
      <c r="AY387" s="190"/>
      <c r="AZ387" s="190"/>
      <c r="BA387" s="190"/>
      <c r="BB387" s="190"/>
      <c r="BC387" s="190"/>
      <c r="BD387" s="190"/>
      <c r="BE387" s="190"/>
      <c r="BF387" s="190"/>
      <c r="BG387" s="190"/>
      <c r="BH387" s="190"/>
      <c r="BI387" s="190"/>
      <c r="BJ387" s="190"/>
      <c r="BK387" s="190"/>
      <c r="BL387" s="190"/>
      <c r="BM387" s="190"/>
      <c r="BN387" s="190"/>
      <c r="BO387" s="190"/>
      <c r="BP387" s="190"/>
      <c r="BQ387" s="190"/>
      <c r="BR387" s="190"/>
      <c r="BS387" s="190"/>
      <c r="BT387" s="190"/>
      <c r="BU387" s="190"/>
      <c r="BV387" s="190"/>
      <c r="BW387" s="190"/>
      <c r="BX387" s="190"/>
      <c r="BY387" s="190"/>
      <c r="BZ387" s="190"/>
      <c r="CA387" s="190"/>
      <c r="CB387" s="190"/>
      <c r="CC387" s="190"/>
      <c r="CD387" s="190"/>
      <c r="CE387" s="190"/>
      <c r="CF387" s="190"/>
      <c r="CG387" s="190"/>
      <c r="CH387" s="190"/>
      <c r="CI387" s="190"/>
      <c r="CJ387" s="190"/>
      <c r="CK387" s="190"/>
      <c r="CL387" s="190"/>
      <c r="CM387" s="190"/>
      <c r="CN387" s="190"/>
      <c r="CO387" s="190"/>
      <c r="CP387" s="190"/>
      <c r="CQ387" s="190"/>
      <c r="CR387" s="190"/>
      <c r="CS387" s="190"/>
      <c r="CT387" s="190"/>
      <c r="CU387" s="190"/>
      <c r="CV387" s="190"/>
      <c r="CW387" s="190"/>
      <c r="CX387" s="190"/>
      <c r="CY387" s="190"/>
      <c r="CZ387" s="190"/>
      <c r="DA387" s="190"/>
      <c r="DB387" s="190"/>
      <c r="DC387" s="190"/>
      <c r="DD387" s="190"/>
      <c r="DE387" s="190"/>
      <c r="DF387" s="190"/>
      <c r="DG387" s="190"/>
      <c r="DH387" s="190"/>
      <c r="DI387" s="190"/>
      <c r="DJ387" s="190"/>
      <c r="DK387" s="190"/>
      <c r="DL387" s="190"/>
      <c r="DM387" s="190"/>
    </row>
    <row r="388" spans="1:117" s="151" customFormat="1" ht="12.75" hidden="1" outlineLevel="1">
      <c r="A388" s="149" t="s">
        <v>2561</v>
      </c>
      <c r="B388" s="150"/>
      <c r="C388" s="150" t="s">
        <v>2562</v>
      </c>
      <c r="D388" s="150" t="s">
        <v>2563</v>
      </c>
      <c r="E388" s="177">
        <v>694490.95</v>
      </c>
      <c r="F388" s="177">
        <v>339</v>
      </c>
      <c r="G388" s="177"/>
      <c r="H388" s="178">
        <v>0</v>
      </c>
      <c r="I388" s="178">
        <v>0</v>
      </c>
      <c r="J388" s="178">
        <v>0</v>
      </c>
      <c r="K388" s="178">
        <v>0</v>
      </c>
      <c r="L388" s="178">
        <v>0</v>
      </c>
      <c r="M388" s="178">
        <v>80.23</v>
      </c>
      <c r="N388" s="178">
        <v>5000</v>
      </c>
      <c r="O388" s="178">
        <v>0</v>
      </c>
      <c r="P388" s="178">
        <v>667156.45</v>
      </c>
      <c r="Q388" s="178">
        <v>0</v>
      </c>
      <c r="R388" s="178">
        <v>0</v>
      </c>
      <c r="S388" s="178">
        <v>0</v>
      </c>
      <c r="T388" s="178">
        <v>0</v>
      </c>
      <c r="U388" s="178">
        <v>0</v>
      </c>
      <c r="V388" s="178">
        <v>0</v>
      </c>
      <c r="W388" s="178">
        <v>0</v>
      </c>
      <c r="X388" s="178">
        <v>0</v>
      </c>
      <c r="Y388" s="178">
        <v>0</v>
      </c>
      <c r="Z388" s="178">
        <v>0</v>
      </c>
      <c r="AA388" s="178">
        <v>8327</v>
      </c>
      <c r="AB388" s="178">
        <v>0</v>
      </c>
      <c r="AC388" s="178">
        <v>0</v>
      </c>
      <c r="AD388" s="178">
        <v>0</v>
      </c>
      <c r="AE388" s="178">
        <v>1912</v>
      </c>
      <c r="AF388" s="178">
        <v>0</v>
      </c>
      <c r="AG388" s="178">
        <v>40</v>
      </c>
      <c r="AH388" s="178">
        <v>0</v>
      </c>
      <c r="AI388" s="177">
        <v>682515.68</v>
      </c>
      <c r="AJ388" s="178">
        <v>0</v>
      </c>
      <c r="AK388" s="178">
        <v>0</v>
      </c>
      <c r="AL388" s="178">
        <v>0</v>
      </c>
      <c r="AM388" s="178">
        <v>0</v>
      </c>
      <c r="AN388" s="178">
        <v>0</v>
      </c>
      <c r="AO388" s="178">
        <v>0</v>
      </c>
      <c r="AP388" s="178">
        <v>0</v>
      </c>
      <c r="AQ388" s="178">
        <v>0</v>
      </c>
      <c r="AR388" s="178">
        <v>0</v>
      </c>
      <c r="AS388" s="178">
        <v>0</v>
      </c>
      <c r="AT388" s="178">
        <v>0</v>
      </c>
      <c r="AU388" s="177">
        <v>0</v>
      </c>
      <c r="AV388" s="177">
        <f t="shared" si="12"/>
        <v>1377345.63</v>
      </c>
      <c r="AW388" s="149"/>
      <c r="AX388" s="190"/>
      <c r="AY388" s="190"/>
      <c r="AZ388" s="190"/>
      <c r="BA388" s="190"/>
      <c r="BB388" s="190"/>
      <c r="BC388" s="190"/>
      <c r="BD388" s="190"/>
      <c r="BE388" s="190"/>
      <c r="BF388" s="190"/>
      <c r="BG388" s="190"/>
      <c r="BH388" s="190"/>
      <c r="BI388" s="190"/>
      <c r="BJ388" s="190"/>
      <c r="BK388" s="190"/>
      <c r="BL388" s="190"/>
      <c r="BM388" s="190"/>
      <c r="BN388" s="190"/>
      <c r="BO388" s="190"/>
      <c r="BP388" s="190"/>
      <c r="BQ388" s="190"/>
      <c r="BR388" s="190"/>
      <c r="BS388" s="190"/>
      <c r="BT388" s="190"/>
      <c r="BU388" s="190"/>
      <c r="BV388" s="190"/>
      <c r="BW388" s="190"/>
      <c r="BX388" s="190"/>
      <c r="BY388" s="190"/>
      <c r="BZ388" s="190"/>
      <c r="CA388" s="190"/>
      <c r="CB388" s="190"/>
      <c r="CC388" s="190"/>
      <c r="CD388" s="190"/>
      <c r="CE388" s="190"/>
      <c r="CF388" s="190"/>
      <c r="CG388" s="190"/>
      <c r="CH388" s="190"/>
      <c r="CI388" s="190"/>
      <c r="CJ388" s="190"/>
      <c r="CK388" s="190"/>
      <c r="CL388" s="190"/>
      <c r="CM388" s="190"/>
      <c r="CN388" s="190"/>
      <c r="CO388" s="190"/>
      <c r="CP388" s="190"/>
      <c r="CQ388" s="190"/>
      <c r="CR388" s="190"/>
      <c r="CS388" s="190"/>
      <c r="CT388" s="190"/>
      <c r="CU388" s="190"/>
      <c r="CV388" s="190"/>
      <c r="CW388" s="190"/>
      <c r="CX388" s="190"/>
      <c r="CY388" s="190"/>
      <c r="CZ388" s="190"/>
      <c r="DA388" s="190"/>
      <c r="DB388" s="190"/>
      <c r="DC388" s="190"/>
      <c r="DD388" s="190"/>
      <c r="DE388" s="190"/>
      <c r="DF388" s="190"/>
      <c r="DG388" s="190"/>
      <c r="DH388" s="190"/>
      <c r="DI388" s="190"/>
      <c r="DJ388" s="190"/>
      <c r="DK388" s="190"/>
      <c r="DL388" s="190"/>
      <c r="DM388" s="190"/>
    </row>
    <row r="389" spans="1:117" s="151" customFormat="1" ht="12.75" hidden="1" outlineLevel="1">
      <c r="A389" s="149" t="s">
        <v>2564</v>
      </c>
      <c r="B389" s="150"/>
      <c r="C389" s="150" t="s">
        <v>2565</v>
      </c>
      <c r="D389" s="150" t="s">
        <v>2566</v>
      </c>
      <c r="E389" s="177">
        <v>1313530.79</v>
      </c>
      <c r="F389" s="177">
        <v>20390.58</v>
      </c>
      <c r="G389" s="177"/>
      <c r="H389" s="178">
        <v>0</v>
      </c>
      <c r="I389" s="178">
        <v>0</v>
      </c>
      <c r="J389" s="178">
        <v>0</v>
      </c>
      <c r="K389" s="178">
        <v>0</v>
      </c>
      <c r="L389" s="178">
        <v>0</v>
      </c>
      <c r="M389" s="178">
        <v>139.31</v>
      </c>
      <c r="N389" s="178">
        <v>-3.75</v>
      </c>
      <c r="O389" s="178">
        <v>0</v>
      </c>
      <c r="P389" s="178">
        <v>25087.18</v>
      </c>
      <c r="Q389" s="178">
        <v>0</v>
      </c>
      <c r="R389" s="178">
        <v>104.81</v>
      </c>
      <c r="S389" s="178">
        <v>0</v>
      </c>
      <c r="T389" s="178">
        <v>0</v>
      </c>
      <c r="U389" s="178">
        <v>13187.86</v>
      </c>
      <c r="V389" s="178">
        <v>0</v>
      </c>
      <c r="W389" s="178">
        <v>0</v>
      </c>
      <c r="X389" s="178">
        <v>0</v>
      </c>
      <c r="Y389" s="178">
        <v>0</v>
      </c>
      <c r="Z389" s="178">
        <v>0</v>
      </c>
      <c r="AA389" s="178">
        <v>19935.79</v>
      </c>
      <c r="AB389" s="178">
        <v>0</v>
      </c>
      <c r="AC389" s="178">
        <v>0</v>
      </c>
      <c r="AD389" s="178">
        <v>0</v>
      </c>
      <c r="AE389" s="178">
        <v>231494</v>
      </c>
      <c r="AF389" s="178">
        <v>0</v>
      </c>
      <c r="AG389" s="178">
        <v>87577.15</v>
      </c>
      <c r="AH389" s="178">
        <v>4188.56</v>
      </c>
      <c r="AI389" s="177">
        <v>381710.91</v>
      </c>
      <c r="AJ389" s="178">
        <v>0</v>
      </c>
      <c r="AK389" s="178">
        <v>0</v>
      </c>
      <c r="AL389" s="178">
        <v>0</v>
      </c>
      <c r="AM389" s="178">
        <v>0</v>
      </c>
      <c r="AN389" s="178">
        <v>0</v>
      </c>
      <c r="AO389" s="178">
        <v>0</v>
      </c>
      <c r="AP389" s="178">
        <v>0</v>
      </c>
      <c r="AQ389" s="178">
        <v>0</v>
      </c>
      <c r="AR389" s="178">
        <v>0</v>
      </c>
      <c r="AS389" s="178">
        <v>0</v>
      </c>
      <c r="AT389" s="178">
        <v>0</v>
      </c>
      <c r="AU389" s="177">
        <v>0</v>
      </c>
      <c r="AV389" s="177">
        <f t="shared" si="12"/>
        <v>1715632.28</v>
      </c>
      <c r="AW389" s="149"/>
      <c r="AX389" s="190"/>
      <c r="AY389" s="190"/>
      <c r="AZ389" s="190"/>
      <c r="BA389" s="190"/>
      <c r="BB389" s="190"/>
      <c r="BC389" s="190"/>
      <c r="BD389" s="190"/>
      <c r="BE389" s="190"/>
      <c r="BF389" s="190"/>
      <c r="BG389" s="190"/>
      <c r="BH389" s="190"/>
      <c r="BI389" s="190"/>
      <c r="BJ389" s="190"/>
      <c r="BK389" s="190"/>
      <c r="BL389" s="190"/>
      <c r="BM389" s="190"/>
      <c r="BN389" s="190"/>
      <c r="BO389" s="190"/>
      <c r="BP389" s="190"/>
      <c r="BQ389" s="190"/>
      <c r="BR389" s="190"/>
      <c r="BS389" s="190"/>
      <c r="BT389" s="190"/>
      <c r="BU389" s="190"/>
      <c r="BV389" s="190"/>
      <c r="BW389" s="190"/>
      <c r="BX389" s="190"/>
      <c r="BY389" s="190"/>
      <c r="BZ389" s="190"/>
      <c r="CA389" s="190"/>
      <c r="CB389" s="190"/>
      <c r="CC389" s="190"/>
      <c r="CD389" s="190"/>
      <c r="CE389" s="190"/>
      <c r="CF389" s="190"/>
      <c r="CG389" s="190"/>
      <c r="CH389" s="190"/>
      <c r="CI389" s="190"/>
      <c r="CJ389" s="190"/>
      <c r="CK389" s="190"/>
      <c r="CL389" s="190"/>
      <c r="CM389" s="190"/>
      <c r="CN389" s="190"/>
      <c r="CO389" s="190"/>
      <c r="CP389" s="190"/>
      <c r="CQ389" s="190"/>
      <c r="CR389" s="190"/>
      <c r="CS389" s="190"/>
      <c r="CT389" s="190"/>
      <c r="CU389" s="190"/>
      <c r="CV389" s="190"/>
      <c r="CW389" s="190"/>
      <c r="CX389" s="190"/>
      <c r="CY389" s="190"/>
      <c r="CZ389" s="190"/>
      <c r="DA389" s="190"/>
      <c r="DB389" s="190"/>
      <c r="DC389" s="190"/>
      <c r="DD389" s="190"/>
      <c r="DE389" s="190"/>
      <c r="DF389" s="190"/>
      <c r="DG389" s="190"/>
      <c r="DH389" s="190"/>
      <c r="DI389" s="190"/>
      <c r="DJ389" s="190"/>
      <c r="DK389" s="190"/>
      <c r="DL389" s="190"/>
      <c r="DM389" s="190"/>
    </row>
    <row r="390" spans="1:117" s="151" customFormat="1" ht="12.75" hidden="1" outlineLevel="1">
      <c r="A390" s="149" t="s">
        <v>2567</v>
      </c>
      <c r="B390" s="150"/>
      <c r="C390" s="150" t="s">
        <v>2568</v>
      </c>
      <c r="D390" s="150" t="s">
        <v>2569</v>
      </c>
      <c r="E390" s="177">
        <v>3837640.53</v>
      </c>
      <c r="F390" s="177">
        <v>29569.62</v>
      </c>
      <c r="G390" s="177"/>
      <c r="H390" s="178">
        <v>0</v>
      </c>
      <c r="I390" s="178">
        <v>0</v>
      </c>
      <c r="J390" s="178">
        <v>0</v>
      </c>
      <c r="K390" s="178">
        <v>0</v>
      </c>
      <c r="L390" s="178">
        <v>0</v>
      </c>
      <c r="M390" s="178">
        <v>1446.48</v>
      </c>
      <c r="N390" s="178">
        <v>1319.99</v>
      </c>
      <c r="O390" s="178">
        <v>0</v>
      </c>
      <c r="P390" s="178">
        <v>928.5</v>
      </c>
      <c r="Q390" s="178">
        <v>0</v>
      </c>
      <c r="R390" s="178">
        <v>0</v>
      </c>
      <c r="S390" s="178">
        <v>0</v>
      </c>
      <c r="T390" s="178">
        <v>0</v>
      </c>
      <c r="U390" s="178">
        <v>0</v>
      </c>
      <c r="V390" s="178">
        <v>0</v>
      </c>
      <c r="W390" s="178">
        <v>0</v>
      </c>
      <c r="X390" s="178">
        <v>0</v>
      </c>
      <c r="Y390" s="178">
        <v>0</v>
      </c>
      <c r="Z390" s="178">
        <v>0</v>
      </c>
      <c r="AA390" s="178">
        <v>0</v>
      </c>
      <c r="AB390" s="178">
        <v>0</v>
      </c>
      <c r="AC390" s="178">
        <v>0</v>
      </c>
      <c r="AD390" s="178">
        <v>0</v>
      </c>
      <c r="AE390" s="178">
        <v>2310.35</v>
      </c>
      <c r="AF390" s="178">
        <v>0</v>
      </c>
      <c r="AG390" s="178">
        <v>298673.15</v>
      </c>
      <c r="AH390" s="178">
        <v>17529.72</v>
      </c>
      <c r="AI390" s="177">
        <v>322208.19</v>
      </c>
      <c r="AJ390" s="178">
        <v>0</v>
      </c>
      <c r="AK390" s="178">
        <v>0</v>
      </c>
      <c r="AL390" s="178">
        <v>0</v>
      </c>
      <c r="AM390" s="178">
        <v>0</v>
      </c>
      <c r="AN390" s="178">
        <v>0</v>
      </c>
      <c r="AO390" s="178">
        <v>0</v>
      </c>
      <c r="AP390" s="178">
        <v>0</v>
      </c>
      <c r="AQ390" s="178">
        <v>0</v>
      </c>
      <c r="AR390" s="178">
        <v>0</v>
      </c>
      <c r="AS390" s="178">
        <v>0</v>
      </c>
      <c r="AT390" s="178">
        <v>0</v>
      </c>
      <c r="AU390" s="177">
        <v>0</v>
      </c>
      <c r="AV390" s="177">
        <f t="shared" si="12"/>
        <v>4189418.34</v>
      </c>
      <c r="AW390" s="149"/>
      <c r="AX390" s="190"/>
      <c r="AY390" s="190"/>
      <c r="AZ390" s="190"/>
      <c r="BA390" s="190"/>
      <c r="BB390" s="190"/>
      <c r="BC390" s="190"/>
      <c r="BD390" s="190"/>
      <c r="BE390" s="190"/>
      <c r="BF390" s="190"/>
      <c r="BG390" s="190"/>
      <c r="BH390" s="190"/>
      <c r="BI390" s="190"/>
      <c r="BJ390" s="190"/>
      <c r="BK390" s="190"/>
      <c r="BL390" s="190"/>
      <c r="BM390" s="190"/>
      <c r="BN390" s="190"/>
      <c r="BO390" s="190"/>
      <c r="BP390" s="190"/>
      <c r="BQ390" s="190"/>
      <c r="BR390" s="190"/>
      <c r="BS390" s="190"/>
      <c r="BT390" s="190"/>
      <c r="BU390" s="190"/>
      <c r="BV390" s="190"/>
      <c r="BW390" s="190"/>
      <c r="BX390" s="190"/>
      <c r="BY390" s="190"/>
      <c r="BZ390" s="190"/>
      <c r="CA390" s="190"/>
      <c r="CB390" s="190"/>
      <c r="CC390" s="190"/>
      <c r="CD390" s="190"/>
      <c r="CE390" s="190"/>
      <c r="CF390" s="190"/>
      <c r="CG390" s="190"/>
      <c r="CH390" s="190"/>
      <c r="CI390" s="190"/>
      <c r="CJ390" s="190"/>
      <c r="CK390" s="190"/>
      <c r="CL390" s="190"/>
      <c r="CM390" s="190"/>
      <c r="CN390" s="190"/>
      <c r="CO390" s="190"/>
      <c r="CP390" s="190"/>
      <c r="CQ390" s="190"/>
      <c r="CR390" s="190"/>
      <c r="CS390" s="190"/>
      <c r="CT390" s="190"/>
      <c r="CU390" s="190"/>
      <c r="CV390" s="190"/>
      <c r="CW390" s="190"/>
      <c r="CX390" s="190"/>
      <c r="CY390" s="190"/>
      <c r="CZ390" s="190"/>
      <c r="DA390" s="190"/>
      <c r="DB390" s="190"/>
      <c r="DC390" s="190"/>
      <c r="DD390" s="190"/>
      <c r="DE390" s="190"/>
      <c r="DF390" s="190"/>
      <c r="DG390" s="190"/>
      <c r="DH390" s="190"/>
      <c r="DI390" s="190"/>
      <c r="DJ390" s="190"/>
      <c r="DK390" s="190"/>
      <c r="DL390" s="190"/>
      <c r="DM390" s="190"/>
    </row>
    <row r="391" spans="1:117" s="151" customFormat="1" ht="12.75" hidden="1" outlineLevel="1">
      <c r="A391" s="149" t="s">
        <v>2570</v>
      </c>
      <c r="B391" s="150"/>
      <c r="C391" s="150" t="s">
        <v>2571</v>
      </c>
      <c r="D391" s="150" t="s">
        <v>2572</v>
      </c>
      <c r="E391" s="177">
        <v>178937.39</v>
      </c>
      <c r="F391" s="177">
        <v>2557.37</v>
      </c>
      <c r="G391" s="177"/>
      <c r="H391" s="178">
        <v>0</v>
      </c>
      <c r="I391" s="178">
        <v>0</v>
      </c>
      <c r="J391" s="178">
        <v>0</v>
      </c>
      <c r="K391" s="178">
        <v>0</v>
      </c>
      <c r="L391" s="178">
        <v>1490.42</v>
      </c>
      <c r="M391" s="178">
        <v>2441.15</v>
      </c>
      <c r="N391" s="178">
        <v>0</v>
      </c>
      <c r="O391" s="178">
        <v>0</v>
      </c>
      <c r="P391" s="178">
        <v>0</v>
      </c>
      <c r="Q391" s="178">
        <v>0</v>
      </c>
      <c r="R391" s="178">
        <v>0</v>
      </c>
      <c r="S391" s="178">
        <v>0</v>
      </c>
      <c r="T391" s="178">
        <v>0</v>
      </c>
      <c r="U391" s="178">
        <v>0</v>
      </c>
      <c r="V391" s="178">
        <v>0</v>
      </c>
      <c r="W391" s="178">
        <v>0</v>
      </c>
      <c r="X391" s="178">
        <v>0</v>
      </c>
      <c r="Y391" s="178">
        <v>0</v>
      </c>
      <c r="Z391" s="178">
        <v>0</v>
      </c>
      <c r="AA391" s="178">
        <v>0</v>
      </c>
      <c r="AB391" s="178">
        <v>0</v>
      </c>
      <c r="AC391" s="178">
        <v>0</v>
      </c>
      <c r="AD391" s="178">
        <v>0</v>
      </c>
      <c r="AE391" s="178">
        <v>0</v>
      </c>
      <c r="AF391" s="178">
        <v>0</v>
      </c>
      <c r="AG391" s="178">
        <v>47436.47</v>
      </c>
      <c r="AH391" s="178">
        <v>0</v>
      </c>
      <c r="AI391" s="177">
        <v>51368.04</v>
      </c>
      <c r="AJ391" s="178">
        <v>0</v>
      </c>
      <c r="AK391" s="178">
        <v>0</v>
      </c>
      <c r="AL391" s="178">
        <v>0</v>
      </c>
      <c r="AM391" s="178">
        <v>0</v>
      </c>
      <c r="AN391" s="178">
        <v>0</v>
      </c>
      <c r="AO391" s="178">
        <v>0</v>
      </c>
      <c r="AP391" s="178">
        <v>0</v>
      </c>
      <c r="AQ391" s="178">
        <v>0</v>
      </c>
      <c r="AR391" s="178">
        <v>0</v>
      </c>
      <c r="AS391" s="178">
        <v>0</v>
      </c>
      <c r="AT391" s="178">
        <v>0</v>
      </c>
      <c r="AU391" s="177">
        <v>0</v>
      </c>
      <c r="AV391" s="177">
        <f t="shared" si="12"/>
        <v>232862.80000000002</v>
      </c>
      <c r="AW391" s="149"/>
      <c r="AX391" s="190"/>
      <c r="AY391" s="190"/>
      <c r="AZ391" s="190"/>
      <c r="BA391" s="190"/>
      <c r="BB391" s="190"/>
      <c r="BC391" s="190"/>
      <c r="BD391" s="190"/>
      <c r="BE391" s="190"/>
      <c r="BF391" s="190"/>
      <c r="BG391" s="190"/>
      <c r="BH391" s="190"/>
      <c r="BI391" s="190"/>
      <c r="BJ391" s="190"/>
      <c r="BK391" s="190"/>
      <c r="BL391" s="190"/>
      <c r="BM391" s="190"/>
      <c r="BN391" s="190"/>
      <c r="BO391" s="190"/>
      <c r="BP391" s="190"/>
      <c r="BQ391" s="190"/>
      <c r="BR391" s="190"/>
      <c r="BS391" s="190"/>
      <c r="BT391" s="190"/>
      <c r="BU391" s="190"/>
      <c r="BV391" s="190"/>
      <c r="BW391" s="190"/>
      <c r="BX391" s="190"/>
      <c r="BY391" s="190"/>
      <c r="BZ391" s="190"/>
      <c r="CA391" s="190"/>
      <c r="CB391" s="190"/>
      <c r="CC391" s="190"/>
      <c r="CD391" s="190"/>
      <c r="CE391" s="190"/>
      <c r="CF391" s="190"/>
      <c r="CG391" s="190"/>
      <c r="CH391" s="190"/>
      <c r="CI391" s="190"/>
      <c r="CJ391" s="190"/>
      <c r="CK391" s="190"/>
      <c r="CL391" s="190"/>
      <c r="CM391" s="190"/>
      <c r="CN391" s="190"/>
      <c r="CO391" s="190"/>
      <c r="CP391" s="190"/>
      <c r="CQ391" s="190"/>
      <c r="CR391" s="190"/>
      <c r="CS391" s="190"/>
      <c r="CT391" s="190"/>
      <c r="CU391" s="190"/>
      <c r="CV391" s="190"/>
      <c r="CW391" s="190"/>
      <c r="CX391" s="190"/>
      <c r="CY391" s="190"/>
      <c r="CZ391" s="190"/>
      <c r="DA391" s="190"/>
      <c r="DB391" s="190"/>
      <c r="DC391" s="190"/>
      <c r="DD391" s="190"/>
      <c r="DE391" s="190"/>
      <c r="DF391" s="190"/>
      <c r="DG391" s="190"/>
      <c r="DH391" s="190"/>
      <c r="DI391" s="190"/>
      <c r="DJ391" s="190"/>
      <c r="DK391" s="190"/>
      <c r="DL391" s="190"/>
      <c r="DM391" s="190"/>
    </row>
    <row r="392" spans="1:117" s="151" customFormat="1" ht="12.75" hidden="1" outlineLevel="1">
      <c r="A392" s="149" t="s">
        <v>2573</v>
      </c>
      <c r="B392" s="150"/>
      <c r="C392" s="150" t="s">
        <v>2574</v>
      </c>
      <c r="D392" s="150" t="s">
        <v>2575</v>
      </c>
      <c r="E392" s="177">
        <v>280513.75</v>
      </c>
      <c r="F392" s="177">
        <v>12.62</v>
      </c>
      <c r="G392" s="177"/>
      <c r="H392" s="178">
        <v>6192.67</v>
      </c>
      <c r="I392" s="178">
        <v>0</v>
      </c>
      <c r="J392" s="178">
        <v>0</v>
      </c>
      <c r="K392" s="178">
        <v>0</v>
      </c>
      <c r="L392" s="178">
        <v>4098</v>
      </c>
      <c r="M392" s="178">
        <v>6344</v>
      </c>
      <c r="N392" s="178">
        <v>3261.69</v>
      </c>
      <c r="O392" s="178">
        <v>0</v>
      </c>
      <c r="P392" s="178">
        <v>0</v>
      </c>
      <c r="Q392" s="178">
        <v>0</v>
      </c>
      <c r="R392" s="178">
        <v>0</v>
      </c>
      <c r="S392" s="178">
        <v>0</v>
      </c>
      <c r="T392" s="178">
        <v>0</v>
      </c>
      <c r="U392" s="178">
        <v>0</v>
      </c>
      <c r="V392" s="178">
        <v>0</v>
      </c>
      <c r="W392" s="178">
        <v>0</v>
      </c>
      <c r="X392" s="178">
        <v>0</v>
      </c>
      <c r="Y392" s="178">
        <v>0</v>
      </c>
      <c r="Z392" s="178">
        <v>0</v>
      </c>
      <c r="AA392" s="178">
        <v>559.81</v>
      </c>
      <c r="AB392" s="178">
        <v>0</v>
      </c>
      <c r="AC392" s="178">
        <v>0</v>
      </c>
      <c r="AD392" s="178">
        <v>0</v>
      </c>
      <c r="AE392" s="178">
        <v>0</v>
      </c>
      <c r="AF392" s="178">
        <v>0</v>
      </c>
      <c r="AG392" s="178">
        <v>0</v>
      </c>
      <c r="AH392" s="178">
        <v>0</v>
      </c>
      <c r="AI392" s="177">
        <v>20456.17</v>
      </c>
      <c r="AJ392" s="178">
        <v>0</v>
      </c>
      <c r="AK392" s="178">
        <v>0</v>
      </c>
      <c r="AL392" s="178">
        <v>0</v>
      </c>
      <c r="AM392" s="178">
        <v>0</v>
      </c>
      <c r="AN392" s="178">
        <v>0</v>
      </c>
      <c r="AO392" s="178">
        <v>0</v>
      </c>
      <c r="AP392" s="178">
        <v>0</v>
      </c>
      <c r="AQ392" s="178">
        <v>0</v>
      </c>
      <c r="AR392" s="178">
        <v>0</v>
      </c>
      <c r="AS392" s="178">
        <v>0</v>
      </c>
      <c r="AT392" s="178">
        <v>0</v>
      </c>
      <c r="AU392" s="177">
        <v>0</v>
      </c>
      <c r="AV392" s="177">
        <f t="shared" si="12"/>
        <v>300982.54</v>
      </c>
      <c r="AW392" s="149"/>
      <c r="AX392" s="190"/>
      <c r="AY392" s="190"/>
      <c r="AZ392" s="190"/>
      <c r="BA392" s="190"/>
      <c r="BB392" s="190"/>
      <c r="BC392" s="190"/>
      <c r="BD392" s="190"/>
      <c r="BE392" s="190"/>
      <c r="BF392" s="190"/>
      <c r="BG392" s="190"/>
      <c r="BH392" s="190"/>
      <c r="BI392" s="190"/>
      <c r="BJ392" s="190"/>
      <c r="BK392" s="190"/>
      <c r="BL392" s="190"/>
      <c r="BM392" s="190"/>
      <c r="BN392" s="190"/>
      <c r="BO392" s="190"/>
      <c r="BP392" s="190"/>
      <c r="BQ392" s="190"/>
      <c r="BR392" s="190"/>
      <c r="BS392" s="190"/>
      <c r="BT392" s="190"/>
      <c r="BU392" s="190"/>
      <c r="BV392" s="190"/>
      <c r="BW392" s="190"/>
      <c r="BX392" s="190"/>
      <c r="BY392" s="190"/>
      <c r="BZ392" s="190"/>
      <c r="CA392" s="190"/>
      <c r="CB392" s="190"/>
      <c r="CC392" s="190"/>
      <c r="CD392" s="190"/>
      <c r="CE392" s="190"/>
      <c r="CF392" s="190"/>
      <c r="CG392" s="190"/>
      <c r="CH392" s="190"/>
      <c r="CI392" s="190"/>
      <c r="CJ392" s="190"/>
      <c r="CK392" s="190"/>
      <c r="CL392" s="190"/>
      <c r="CM392" s="190"/>
      <c r="CN392" s="190"/>
      <c r="CO392" s="190"/>
      <c r="CP392" s="190"/>
      <c r="CQ392" s="190"/>
      <c r="CR392" s="190"/>
      <c r="CS392" s="190"/>
      <c r="CT392" s="190"/>
      <c r="CU392" s="190"/>
      <c r="CV392" s="190"/>
      <c r="CW392" s="190"/>
      <c r="CX392" s="190"/>
      <c r="CY392" s="190"/>
      <c r="CZ392" s="190"/>
      <c r="DA392" s="190"/>
      <c r="DB392" s="190"/>
      <c r="DC392" s="190"/>
      <c r="DD392" s="190"/>
      <c r="DE392" s="190"/>
      <c r="DF392" s="190"/>
      <c r="DG392" s="190"/>
      <c r="DH392" s="190"/>
      <c r="DI392" s="190"/>
      <c r="DJ392" s="190"/>
      <c r="DK392" s="190"/>
      <c r="DL392" s="190"/>
      <c r="DM392" s="190"/>
    </row>
    <row r="393" spans="1:117" s="151" customFormat="1" ht="12.75" hidden="1" outlineLevel="1">
      <c r="A393" s="149" t="s">
        <v>2576</v>
      </c>
      <c r="B393" s="150"/>
      <c r="C393" s="150" t="s">
        <v>2577</v>
      </c>
      <c r="D393" s="150" t="s">
        <v>2578</v>
      </c>
      <c r="E393" s="177">
        <v>138913.88</v>
      </c>
      <c r="F393" s="177">
        <v>0</v>
      </c>
      <c r="G393" s="177"/>
      <c r="H393" s="178">
        <v>0</v>
      </c>
      <c r="I393" s="178">
        <v>0</v>
      </c>
      <c r="J393" s="178">
        <v>0</v>
      </c>
      <c r="K393" s="178">
        <v>0</v>
      </c>
      <c r="L393" s="178">
        <v>0</v>
      </c>
      <c r="M393" s="178">
        <v>0</v>
      </c>
      <c r="N393" s="178">
        <v>0</v>
      </c>
      <c r="O393" s="178">
        <v>0</v>
      </c>
      <c r="P393" s="178">
        <v>0</v>
      </c>
      <c r="Q393" s="178">
        <v>0</v>
      </c>
      <c r="R393" s="178">
        <v>0</v>
      </c>
      <c r="S393" s="178">
        <v>0</v>
      </c>
      <c r="T393" s="178">
        <v>0</v>
      </c>
      <c r="U393" s="178">
        <v>0</v>
      </c>
      <c r="V393" s="178">
        <v>0</v>
      </c>
      <c r="W393" s="178">
        <v>0</v>
      </c>
      <c r="X393" s="178">
        <v>0</v>
      </c>
      <c r="Y393" s="178">
        <v>0</v>
      </c>
      <c r="Z393" s="178">
        <v>0</v>
      </c>
      <c r="AA393" s="178">
        <v>0</v>
      </c>
      <c r="AB393" s="178">
        <v>0</v>
      </c>
      <c r="AC393" s="178">
        <v>0</v>
      </c>
      <c r="AD393" s="178">
        <v>0</v>
      </c>
      <c r="AE393" s="178">
        <v>0</v>
      </c>
      <c r="AF393" s="178">
        <v>0</v>
      </c>
      <c r="AG393" s="178">
        <v>0</v>
      </c>
      <c r="AH393" s="178">
        <v>0</v>
      </c>
      <c r="AI393" s="177">
        <v>0</v>
      </c>
      <c r="AJ393" s="178">
        <v>0</v>
      </c>
      <c r="AK393" s="178">
        <v>0</v>
      </c>
      <c r="AL393" s="178">
        <v>0</v>
      </c>
      <c r="AM393" s="178">
        <v>0</v>
      </c>
      <c r="AN393" s="178">
        <v>0</v>
      </c>
      <c r="AO393" s="178">
        <v>0</v>
      </c>
      <c r="AP393" s="178">
        <v>0</v>
      </c>
      <c r="AQ393" s="178">
        <v>0</v>
      </c>
      <c r="AR393" s="178">
        <v>0</v>
      </c>
      <c r="AS393" s="178">
        <v>0</v>
      </c>
      <c r="AT393" s="178">
        <v>0</v>
      </c>
      <c r="AU393" s="177">
        <v>0</v>
      </c>
      <c r="AV393" s="177">
        <f t="shared" si="12"/>
        <v>138913.88</v>
      </c>
      <c r="AW393" s="149"/>
      <c r="AX393" s="190"/>
      <c r="AY393" s="190"/>
      <c r="AZ393" s="190"/>
      <c r="BA393" s="190"/>
      <c r="BB393" s="190"/>
      <c r="BC393" s="190"/>
      <c r="BD393" s="190"/>
      <c r="BE393" s="190"/>
      <c r="BF393" s="190"/>
      <c r="BG393" s="190"/>
      <c r="BH393" s="190"/>
      <c r="BI393" s="190"/>
      <c r="BJ393" s="190"/>
      <c r="BK393" s="190"/>
      <c r="BL393" s="190"/>
      <c r="BM393" s="190"/>
      <c r="BN393" s="190"/>
      <c r="BO393" s="190"/>
      <c r="BP393" s="190"/>
      <c r="BQ393" s="190"/>
      <c r="BR393" s="190"/>
      <c r="BS393" s="190"/>
      <c r="BT393" s="190"/>
      <c r="BU393" s="190"/>
      <c r="BV393" s="190"/>
      <c r="BW393" s="190"/>
      <c r="BX393" s="190"/>
      <c r="BY393" s="190"/>
      <c r="BZ393" s="190"/>
      <c r="CA393" s="190"/>
      <c r="CB393" s="190"/>
      <c r="CC393" s="190"/>
      <c r="CD393" s="190"/>
      <c r="CE393" s="190"/>
      <c r="CF393" s="190"/>
      <c r="CG393" s="190"/>
      <c r="CH393" s="190"/>
      <c r="CI393" s="190"/>
      <c r="CJ393" s="190"/>
      <c r="CK393" s="190"/>
      <c r="CL393" s="190"/>
      <c r="CM393" s="190"/>
      <c r="CN393" s="190"/>
      <c r="CO393" s="190"/>
      <c r="CP393" s="190"/>
      <c r="CQ393" s="190"/>
      <c r="CR393" s="190"/>
      <c r="CS393" s="190"/>
      <c r="CT393" s="190"/>
      <c r="CU393" s="190"/>
      <c r="CV393" s="190"/>
      <c r="CW393" s="190"/>
      <c r="CX393" s="190"/>
      <c r="CY393" s="190"/>
      <c r="CZ393" s="190"/>
      <c r="DA393" s="190"/>
      <c r="DB393" s="190"/>
      <c r="DC393" s="190"/>
      <c r="DD393" s="190"/>
      <c r="DE393" s="190"/>
      <c r="DF393" s="190"/>
      <c r="DG393" s="190"/>
      <c r="DH393" s="190"/>
      <c r="DI393" s="190"/>
      <c r="DJ393" s="190"/>
      <c r="DK393" s="190"/>
      <c r="DL393" s="190"/>
      <c r="DM393" s="190"/>
    </row>
    <row r="394" spans="1:117" s="151" customFormat="1" ht="12.75" hidden="1" outlineLevel="1">
      <c r="A394" s="149" t="s">
        <v>2579</v>
      </c>
      <c r="B394" s="150"/>
      <c r="C394" s="150" t="s">
        <v>2580</v>
      </c>
      <c r="D394" s="150" t="s">
        <v>2581</v>
      </c>
      <c r="E394" s="177">
        <v>388003.5</v>
      </c>
      <c r="F394" s="177">
        <v>6415</v>
      </c>
      <c r="G394" s="177"/>
      <c r="H394" s="178">
        <v>0</v>
      </c>
      <c r="I394" s="178">
        <v>0</v>
      </c>
      <c r="J394" s="178">
        <v>0</v>
      </c>
      <c r="K394" s="178">
        <v>0</v>
      </c>
      <c r="L394" s="178">
        <v>0</v>
      </c>
      <c r="M394" s="178">
        <v>0</v>
      </c>
      <c r="N394" s="178">
        <v>0</v>
      </c>
      <c r="O394" s="178">
        <v>0</v>
      </c>
      <c r="P394" s="178">
        <v>0</v>
      </c>
      <c r="Q394" s="178">
        <v>0</v>
      </c>
      <c r="R394" s="178">
        <v>0</v>
      </c>
      <c r="S394" s="178">
        <v>0</v>
      </c>
      <c r="T394" s="178">
        <v>0</v>
      </c>
      <c r="U394" s="178">
        <v>0</v>
      </c>
      <c r="V394" s="178">
        <v>0</v>
      </c>
      <c r="W394" s="178">
        <v>0</v>
      </c>
      <c r="X394" s="178">
        <v>0</v>
      </c>
      <c r="Y394" s="178">
        <v>0</v>
      </c>
      <c r="Z394" s="178">
        <v>0</v>
      </c>
      <c r="AA394" s="178">
        <v>0</v>
      </c>
      <c r="AB394" s="178">
        <v>0</v>
      </c>
      <c r="AC394" s="178">
        <v>0</v>
      </c>
      <c r="AD394" s="178">
        <v>0</v>
      </c>
      <c r="AE394" s="178">
        <v>0</v>
      </c>
      <c r="AF394" s="178">
        <v>0</v>
      </c>
      <c r="AG394" s="178">
        <v>7112.65</v>
      </c>
      <c r="AH394" s="178">
        <v>0</v>
      </c>
      <c r="AI394" s="177">
        <v>7112.65</v>
      </c>
      <c r="AJ394" s="178">
        <v>0</v>
      </c>
      <c r="AK394" s="178">
        <v>0</v>
      </c>
      <c r="AL394" s="178">
        <v>0</v>
      </c>
      <c r="AM394" s="178">
        <v>0</v>
      </c>
      <c r="AN394" s="178">
        <v>0</v>
      </c>
      <c r="AO394" s="178">
        <v>0</v>
      </c>
      <c r="AP394" s="178">
        <v>0</v>
      </c>
      <c r="AQ394" s="178">
        <v>0</v>
      </c>
      <c r="AR394" s="178">
        <v>0</v>
      </c>
      <c r="AS394" s="178">
        <v>0</v>
      </c>
      <c r="AT394" s="178">
        <v>0</v>
      </c>
      <c r="AU394" s="177">
        <v>0</v>
      </c>
      <c r="AV394" s="177">
        <f t="shared" si="12"/>
        <v>401531.15</v>
      </c>
      <c r="AW394" s="149"/>
      <c r="AX394" s="190"/>
      <c r="AY394" s="190"/>
      <c r="AZ394" s="190"/>
      <c r="BA394" s="190"/>
      <c r="BB394" s="190"/>
      <c r="BC394" s="190"/>
      <c r="BD394" s="190"/>
      <c r="BE394" s="190"/>
      <c r="BF394" s="190"/>
      <c r="BG394" s="190"/>
      <c r="BH394" s="190"/>
      <c r="BI394" s="190"/>
      <c r="BJ394" s="190"/>
      <c r="BK394" s="190"/>
      <c r="BL394" s="190"/>
      <c r="BM394" s="190"/>
      <c r="BN394" s="190"/>
      <c r="BO394" s="190"/>
      <c r="BP394" s="190"/>
      <c r="BQ394" s="190"/>
      <c r="BR394" s="190"/>
      <c r="BS394" s="190"/>
      <c r="BT394" s="190"/>
      <c r="BU394" s="190"/>
      <c r="BV394" s="190"/>
      <c r="BW394" s="190"/>
      <c r="BX394" s="190"/>
      <c r="BY394" s="190"/>
      <c r="BZ394" s="190"/>
      <c r="CA394" s="190"/>
      <c r="CB394" s="190"/>
      <c r="CC394" s="190"/>
      <c r="CD394" s="190"/>
      <c r="CE394" s="190"/>
      <c r="CF394" s="190"/>
      <c r="CG394" s="190"/>
      <c r="CH394" s="190"/>
      <c r="CI394" s="190"/>
      <c r="CJ394" s="190"/>
      <c r="CK394" s="190"/>
      <c r="CL394" s="190"/>
      <c r="CM394" s="190"/>
      <c r="CN394" s="190"/>
      <c r="CO394" s="190"/>
      <c r="CP394" s="190"/>
      <c r="CQ394" s="190"/>
      <c r="CR394" s="190"/>
      <c r="CS394" s="190"/>
      <c r="CT394" s="190"/>
      <c r="CU394" s="190"/>
      <c r="CV394" s="190"/>
      <c r="CW394" s="190"/>
      <c r="CX394" s="190"/>
      <c r="CY394" s="190"/>
      <c r="CZ394" s="190"/>
      <c r="DA394" s="190"/>
      <c r="DB394" s="190"/>
      <c r="DC394" s="190"/>
      <c r="DD394" s="190"/>
      <c r="DE394" s="190"/>
      <c r="DF394" s="190"/>
      <c r="DG394" s="190"/>
      <c r="DH394" s="190"/>
      <c r="DI394" s="190"/>
      <c r="DJ394" s="190"/>
      <c r="DK394" s="190"/>
      <c r="DL394" s="190"/>
      <c r="DM394" s="190"/>
    </row>
    <row r="395" spans="1:117" s="151" customFormat="1" ht="12.75" hidden="1" outlineLevel="1">
      <c r="A395" s="149" t="s">
        <v>2582</v>
      </c>
      <c r="B395" s="150"/>
      <c r="C395" s="150" t="s">
        <v>2583</v>
      </c>
      <c r="D395" s="150" t="s">
        <v>2584</v>
      </c>
      <c r="E395" s="177">
        <v>814637.73</v>
      </c>
      <c r="F395" s="177">
        <v>31118.48</v>
      </c>
      <c r="G395" s="177"/>
      <c r="H395" s="178">
        <v>0</v>
      </c>
      <c r="I395" s="178">
        <v>0</v>
      </c>
      <c r="J395" s="178">
        <v>0</v>
      </c>
      <c r="K395" s="178">
        <v>0</v>
      </c>
      <c r="L395" s="178">
        <v>7894.17</v>
      </c>
      <c r="M395" s="178">
        <v>1833.76</v>
      </c>
      <c r="N395" s="178">
        <v>0</v>
      </c>
      <c r="O395" s="178">
        <v>0</v>
      </c>
      <c r="P395" s="178">
        <v>339.9</v>
      </c>
      <c r="Q395" s="178">
        <v>0</v>
      </c>
      <c r="R395" s="178">
        <v>0</v>
      </c>
      <c r="S395" s="178">
        <v>0</v>
      </c>
      <c r="T395" s="178">
        <v>0</v>
      </c>
      <c r="U395" s="178">
        <v>0</v>
      </c>
      <c r="V395" s="178">
        <v>0</v>
      </c>
      <c r="W395" s="178">
        <v>0</v>
      </c>
      <c r="X395" s="178">
        <v>0</v>
      </c>
      <c r="Y395" s="178">
        <v>0</v>
      </c>
      <c r="Z395" s="178">
        <v>0</v>
      </c>
      <c r="AA395" s="178">
        <v>0</v>
      </c>
      <c r="AB395" s="178">
        <v>0</v>
      </c>
      <c r="AC395" s="178">
        <v>0</v>
      </c>
      <c r="AD395" s="178">
        <v>77.5</v>
      </c>
      <c r="AE395" s="178">
        <v>605.36</v>
      </c>
      <c r="AF395" s="178">
        <v>0</v>
      </c>
      <c r="AG395" s="178">
        <v>121472.9</v>
      </c>
      <c r="AH395" s="178">
        <v>0</v>
      </c>
      <c r="AI395" s="177">
        <v>132223.59</v>
      </c>
      <c r="AJ395" s="178">
        <v>0</v>
      </c>
      <c r="AK395" s="178">
        <v>0</v>
      </c>
      <c r="AL395" s="178">
        <v>0</v>
      </c>
      <c r="AM395" s="178">
        <v>0</v>
      </c>
      <c r="AN395" s="178">
        <v>0</v>
      </c>
      <c r="AO395" s="178">
        <v>0</v>
      </c>
      <c r="AP395" s="178">
        <v>0</v>
      </c>
      <c r="AQ395" s="178">
        <v>0</v>
      </c>
      <c r="AR395" s="178">
        <v>0</v>
      </c>
      <c r="AS395" s="178">
        <v>0</v>
      </c>
      <c r="AT395" s="178">
        <v>0</v>
      </c>
      <c r="AU395" s="177">
        <v>0</v>
      </c>
      <c r="AV395" s="177">
        <f t="shared" si="12"/>
        <v>977979.7999999999</v>
      </c>
      <c r="AW395" s="149"/>
      <c r="AX395" s="190"/>
      <c r="AY395" s="190"/>
      <c r="AZ395" s="190"/>
      <c r="BA395" s="190"/>
      <c r="BB395" s="190"/>
      <c r="BC395" s="190"/>
      <c r="BD395" s="190"/>
      <c r="BE395" s="190"/>
      <c r="BF395" s="190"/>
      <c r="BG395" s="190"/>
      <c r="BH395" s="190"/>
      <c r="BI395" s="190"/>
      <c r="BJ395" s="190"/>
      <c r="BK395" s="190"/>
      <c r="BL395" s="190"/>
      <c r="BM395" s="190"/>
      <c r="BN395" s="190"/>
      <c r="BO395" s="190"/>
      <c r="BP395" s="190"/>
      <c r="BQ395" s="190"/>
      <c r="BR395" s="190"/>
      <c r="BS395" s="190"/>
      <c r="BT395" s="190"/>
      <c r="BU395" s="190"/>
      <c r="BV395" s="190"/>
      <c r="BW395" s="190"/>
      <c r="BX395" s="190"/>
      <c r="BY395" s="190"/>
      <c r="BZ395" s="190"/>
      <c r="CA395" s="190"/>
      <c r="CB395" s="190"/>
      <c r="CC395" s="190"/>
      <c r="CD395" s="190"/>
      <c r="CE395" s="190"/>
      <c r="CF395" s="190"/>
      <c r="CG395" s="190"/>
      <c r="CH395" s="190"/>
      <c r="CI395" s="190"/>
      <c r="CJ395" s="190"/>
      <c r="CK395" s="190"/>
      <c r="CL395" s="190"/>
      <c r="CM395" s="190"/>
      <c r="CN395" s="190"/>
      <c r="CO395" s="190"/>
      <c r="CP395" s="190"/>
      <c r="CQ395" s="190"/>
      <c r="CR395" s="190"/>
      <c r="CS395" s="190"/>
      <c r="CT395" s="190"/>
      <c r="CU395" s="190"/>
      <c r="CV395" s="190"/>
      <c r="CW395" s="190"/>
      <c r="CX395" s="190"/>
      <c r="CY395" s="190"/>
      <c r="CZ395" s="190"/>
      <c r="DA395" s="190"/>
      <c r="DB395" s="190"/>
      <c r="DC395" s="190"/>
      <c r="DD395" s="190"/>
      <c r="DE395" s="190"/>
      <c r="DF395" s="190"/>
      <c r="DG395" s="190"/>
      <c r="DH395" s="190"/>
      <c r="DI395" s="190"/>
      <c r="DJ395" s="190"/>
      <c r="DK395" s="190"/>
      <c r="DL395" s="190"/>
      <c r="DM395" s="190"/>
    </row>
    <row r="396" spans="1:117" s="151" customFormat="1" ht="12.75" hidden="1" outlineLevel="1">
      <c r="A396" s="149" t="s">
        <v>2585</v>
      </c>
      <c r="B396" s="150"/>
      <c r="C396" s="150" t="s">
        <v>2586</v>
      </c>
      <c r="D396" s="150" t="s">
        <v>2587</v>
      </c>
      <c r="E396" s="177">
        <v>115.5</v>
      </c>
      <c r="F396" s="177">
        <v>0</v>
      </c>
      <c r="G396" s="177"/>
      <c r="H396" s="178">
        <v>0</v>
      </c>
      <c r="I396" s="178">
        <v>0</v>
      </c>
      <c r="J396" s="178">
        <v>0</v>
      </c>
      <c r="K396" s="178">
        <v>0</v>
      </c>
      <c r="L396" s="178">
        <v>0</v>
      </c>
      <c r="M396" s="178">
        <v>0</v>
      </c>
      <c r="N396" s="178">
        <v>0</v>
      </c>
      <c r="O396" s="178">
        <v>0</v>
      </c>
      <c r="P396" s="178">
        <v>0</v>
      </c>
      <c r="Q396" s="178">
        <v>0</v>
      </c>
      <c r="R396" s="178">
        <v>0</v>
      </c>
      <c r="S396" s="178">
        <v>0</v>
      </c>
      <c r="T396" s="178">
        <v>0</v>
      </c>
      <c r="U396" s="178">
        <v>0</v>
      </c>
      <c r="V396" s="178">
        <v>0</v>
      </c>
      <c r="W396" s="178">
        <v>0</v>
      </c>
      <c r="X396" s="178">
        <v>0</v>
      </c>
      <c r="Y396" s="178">
        <v>0</v>
      </c>
      <c r="Z396" s="178">
        <v>0</v>
      </c>
      <c r="AA396" s="178">
        <v>0</v>
      </c>
      <c r="AB396" s="178">
        <v>0</v>
      </c>
      <c r="AC396" s="178">
        <v>0</v>
      </c>
      <c r="AD396" s="178">
        <v>0</v>
      </c>
      <c r="AE396" s="178">
        <v>0</v>
      </c>
      <c r="AF396" s="178">
        <v>0</v>
      </c>
      <c r="AG396" s="178">
        <v>0</v>
      </c>
      <c r="AH396" s="178">
        <v>0</v>
      </c>
      <c r="AI396" s="177">
        <v>0</v>
      </c>
      <c r="AJ396" s="178">
        <v>0</v>
      </c>
      <c r="AK396" s="178">
        <v>0</v>
      </c>
      <c r="AL396" s="178">
        <v>0</v>
      </c>
      <c r="AM396" s="178">
        <v>0</v>
      </c>
      <c r="AN396" s="178">
        <v>0</v>
      </c>
      <c r="AO396" s="178">
        <v>0</v>
      </c>
      <c r="AP396" s="178">
        <v>0</v>
      </c>
      <c r="AQ396" s="178">
        <v>0</v>
      </c>
      <c r="AR396" s="178">
        <v>0</v>
      </c>
      <c r="AS396" s="178">
        <v>0</v>
      </c>
      <c r="AT396" s="178">
        <v>0</v>
      </c>
      <c r="AU396" s="177">
        <v>0</v>
      </c>
      <c r="AV396" s="177">
        <f t="shared" si="12"/>
        <v>115.5</v>
      </c>
      <c r="AW396" s="149"/>
      <c r="AX396" s="190"/>
      <c r="AY396" s="190"/>
      <c r="AZ396" s="190"/>
      <c r="BA396" s="190"/>
      <c r="BB396" s="190"/>
      <c r="BC396" s="190"/>
      <c r="BD396" s="190"/>
      <c r="BE396" s="190"/>
      <c r="BF396" s="190"/>
      <c r="BG396" s="190"/>
      <c r="BH396" s="190"/>
      <c r="BI396" s="190"/>
      <c r="BJ396" s="190"/>
      <c r="BK396" s="190"/>
      <c r="BL396" s="190"/>
      <c r="BM396" s="190"/>
      <c r="BN396" s="190"/>
      <c r="BO396" s="190"/>
      <c r="BP396" s="190"/>
      <c r="BQ396" s="190"/>
      <c r="BR396" s="190"/>
      <c r="BS396" s="190"/>
      <c r="BT396" s="190"/>
      <c r="BU396" s="190"/>
      <c r="BV396" s="190"/>
      <c r="BW396" s="190"/>
      <c r="BX396" s="190"/>
      <c r="BY396" s="190"/>
      <c r="BZ396" s="190"/>
      <c r="CA396" s="190"/>
      <c r="CB396" s="190"/>
      <c r="CC396" s="190"/>
      <c r="CD396" s="190"/>
      <c r="CE396" s="190"/>
      <c r="CF396" s="190"/>
      <c r="CG396" s="190"/>
      <c r="CH396" s="190"/>
      <c r="CI396" s="190"/>
      <c r="CJ396" s="190"/>
      <c r="CK396" s="190"/>
      <c r="CL396" s="190"/>
      <c r="CM396" s="190"/>
      <c r="CN396" s="190"/>
      <c r="CO396" s="190"/>
      <c r="CP396" s="190"/>
      <c r="CQ396" s="190"/>
      <c r="CR396" s="190"/>
      <c r="CS396" s="190"/>
      <c r="CT396" s="190"/>
      <c r="CU396" s="190"/>
      <c r="CV396" s="190"/>
      <c r="CW396" s="190"/>
      <c r="CX396" s="190"/>
      <c r="CY396" s="190"/>
      <c r="CZ396" s="190"/>
      <c r="DA396" s="190"/>
      <c r="DB396" s="190"/>
      <c r="DC396" s="190"/>
      <c r="DD396" s="190"/>
      <c r="DE396" s="190"/>
      <c r="DF396" s="190"/>
      <c r="DG396" s="190"/>
      <c r="DH396" s="190"/>
      <c r="DI396" s="190"/>
      <c r="DJ396" s="190"/>
      <c r="DK396" s="190"/>
      <c r="DL396" s="190"/>
      <c r="DM396" s="190"/>
    </row>
    <row r="397" spans="1:117" s="151" customFormat="1" ht="12.75" hidden="1" outlineLevel="1">
      <c r="A397" s="149" t="s">
        <v>2588</v>
      </c>
      <c r="B397" s="150"/>
      <c r="C397" s="150" t="s">
        <v>2589</v>
      </c>
      <c r="D397" s="150" t="s">
        <v>2590</v>
      </c>
      <c r="E397" s="177">
        <v>4511.49</v>
      </c>
      <c r="F397" s="177">
        <v>0</v>
      </c>
      <c r="G397" s="177"/>
      <c r="H397" s="178">
        <v>0</v>
      </c>
      <c r="I397" s="178">
        <v>0</v>
      </c>
      <c r="J397" s="178">
        <v>0</v>
      </c>
      <c r="K397" s="178">
        <v>0</v>
      </c>
      <c r="L397" s="178">
        <v>0</v>
      </c>
      <c r="M397" s="178">
        <v>0</v>
      </c>
      <c r="N397" s="178">
        <v>0</v>
      </c>
      <c r="O397" s="178">
        <v>0</v>
      </c>
      <c r="P397" s="178">
        <v>0</v>
      </c>
      <c r="Q397" s="178">
        <v>0</v>
      </c>
      <c r="R397" s="178">
        <v>0</v>
      </c>
      <c r="S397" s="178">
        <v>0</v>
      </c>
      <c r="T397" s="178">
        <v>0</v>
      </c>
      <c r="U397" s="178">
        <v>0</v>
      </c>
      <c r="V397" s="178">
        <v>0</v>
      </c>
      <c r="W397" s="178">
        <v>0</v>
      </c>
      <c r="X397" s="178">
        <v>0</v>
      </c>
      <c r="Y397" s="178">
        <v>0</v>
      </c>
      <c r="Z397" s="178">
        <v>0</v>
      </c>
      <c r="AA397" s="178">
        <v>0</v>
      </c>
      <c r="AB397" s="178">
        <v>0</v>
      </c>
      <c r="AC397" s="178">
        <v>0</v>
      </c>
      <c r="AD397" s="178">
        <v>0</v>
      </c>
      <c r="AE397" s="178">
        <v>0</v>
      </c>
      <c r="AF397" s="178">
        <v>0</v>
      </c>
      <c r="AG397" s="178">
        <v>0</v>
      </c>
      <c r="AH397" s="178">
        <v>0</v>
      </c>
      <c r="AI397" s="177">
        <v>0</v>
      </c>
      <c r="AJ397" s="178">
        <v>0</v>
      </c>
      <c r="AK397" s="178">
        <v>0</v>
      </c>
      <c r="AL397" s="178">
        <v>0</v>
      </c>
      <c r="AM397" s="178">
        <v>0</v>
      </c>
      <c r="AN397" s="178">
        <v>0</v>
      </c>
      <c r="AO397" s="178">
        <v>0</v>
      </c>
      <c r="AP397" s="178">
        <v>0</v>
      </c>
      <c r="AQ397" s="178">
        <v>0</v>
      </c>
      <c r="AR397" s="178">
        <v>0</v>
      </c>
      <c r="AS397" s="178">
        <v>0</v>
      </c>
      <c r="AT397" s="178">
        <v>0</v>
      </c>
      <c r="AU397" s="177">
        <v>0</v>
      </c>
      <c r="AV397" s="177">
        <f t="shared" si="12"/>
        <v>4511.49</v>
      </c>
      <c r="AW397" s="149"/>
      <c r="AX397" s="190"/>
      <c r="AY397" s="190"/>
      <c r="AZ397" s="190"/>
      <c r="BA397" s="190"/>
      <c r="BB397" s="190"/>
      <c r="BC397" s="190"/>
      <c r="BD397" s="190"/>
      <c r="BE397" s="190"/>
      <c r="BF397" s="190"/>
      <c r="BG397" s="190"/>
      <c r="BH397" s="190"/>
      <c r="BI397" s="190"/>
      <c r="BJ397" s="190"/>
      <c r="BK397" s="190"/>
      <c r="BL397" s="190"/>
      <c r="BM397" s="190"/>
      <c r="BN397" s="190"/>
      <c r="BO397" s="190"/>
      <c r="BP397" s="190"/>
      <c r="BQ397" s="190"/>
      <c r="BR397" s="190"/>
      <c r="BS397" s="190"/>
      <c r="BT397" s="190"/>
      <c r="BU397" s="190"/>
      <c r="BV397" s="190"/>
      <c r="BW397" s="190"/>
      <c r="BX397" s="190"/>
      <c r="BY397" s="190"/>
      <c r="BZ397" s="190"/>
      <c r="CA397" s="190"/>
      <c r="CB397" s="190"/>
      <c r="CC397" s="190"/>
      <c r="CD397" s="190"/>
      <c r="CE397" s="190"/>
      <c r="CF397" s="190"/>
      <c r="CG397" s="190"/>
      <c r="CH397" s="190"/>
      <c r="CI397" s="190"/>
      <c r="CJ397" s="190"/>
      <c r="CK397" s="190"/>
      <c r="CL397" s="190"/>
      <c r="CM397" s="190"/>
      <c r="CN397" s="190"/>
      <c r="CO397" s="190"/>
      <c r="CP397" s="190"/>
      <c r="CQ397" s="190"/>
      <c r="CR397" s="190"/>
      <c r="CS397" s="190"/>
      <c r="CT397" s="190"/>
      <c r="CU397" s="190"/>
      <c r="CV397" s="190"/>
      <c r="CW397" s="190"/>
      <c r="CX397" s="190"/>
      <c r="CY397" s="190"/>
      <c r="CZ397" s="190"/>
      <c r="DA397" s="190"/>
      <c r="DB397" s="190"/>
      <c r="DC397" s="190"/>
      <c r="DD397" s="190"/>
      <c r="DE397" s="190"/>
      <c r="DF397" s="190"/>
      <c r="DG397" s="190"/>
      <c r="DH397" s="190"/>
      <c r="DI397" s="190"/>
      <c r="DJ397" s="190"/>
      <c r="DK397" s="190"/>
      <c r="DL397" s="190"/>
      <c r="DM397" s="190"/>
    </row>
    <row r="398" spans="1:117" s="151" customFormat="1" ht="12.75" hidden="1" outlineLevel="1">
      <c r="A398" s="149" t="s">
        <v>2591</v>
      </c>
      <c r="B398" s="150"/>
      <c r="C398" s="150" t="s">
        <v>2592</v>
      </c>
      <c r="D398" s="150" t="s">
        <v>2593</v>
      </c>
      <c r="E398" s="177">
        <v>71920.66</v>
      </c>
      <c r="F398" s="177">
        <v>0</v>
      </c>
      <c r="G398" s="177"/>
      <c r="H398" s="178">
        <v>0</v>
      </c>
      <c r="I398" s="178">
        <v>0</v>
      </c>
      <c r="J398" s="178">
        <v>0</v>
      </c>
      <c r="K398" s="178">
        <v>0</v>
      </c>
      <c r="L398" s="178">
        <v>0</v>
      </c>
      <c r="M398" s="178">
        <v>0</v>
      </c>
      <c r="N398" s="178">
        <v>0</v>
      </c>
      <c r="O398" s="178">
        <v>0</v>
      </c>
      <c r="P398" s="178">
        <v>0</v>
      </c>
      <c r="Q398" s="178">
        <v>0</v>
      </c>
      <c r="R398" s="178">
        <v>0</v>
      </c>
      <c r="S398" s="178">
        <v>0</v>
      </c>
      <c r="T398" s="178">
        <v>0</v>
      </c>
      <c r="U398" s="178">
        <v>0</v>
      </c>
      <c r="V398" s="178">
        <v>0</v>
      </c>
      <c r="W398" s="178">
        <v>0</v>
      </c>
      <c r="X398" s="178">
        <v>0</v>
      </c>
      <c r="Y398" s="178">
        <v>0</v>
      </c>
      <c r="Z398" s="178">
        <v>0</v>
      </c>
      <c r="AA398" s="178">
        <v>0</v>
      </c>
      <c r="AB398" s="178">
        <v>0</v>
      </c>
      <c r="AC398" s="178">
        <v>0</v>
      </c>
      <c r="AD398" s="178">
        <v>0</v>
      </c>
      <c r="AE398" s="178">
        <v>0</v>
      </c>
      <c r="AF398" s="178">
        <v>0</v>
      </c>
      <c r="AG398" s="178">
        <v>470.13</v>
      </c>
      <c r="AH398" s="178">
        <v>0</v>
      </c>
      <c r="AI398" s="177">
        <v>470.13</v>
      </c>
      <c r="AJ398" s="178">
        <v>0</v>
      </c>
      <c r="AK398" s="178">
        <v>0</v>
      </c>
      <c r="AL398" s="178">
        <v>0</v>
      </c>
      <c r="AM398" s="178">
        <v>0</v>
      </c>
      <c r="AN398" s="178">
        <v>0</v>
      </c>
      <c r="AO398" s="178">
        <v>0</v>
      </c>
      <c r="AP398" s="178">
        <v>0</v>
      </c>
      <c r="AQ398" s="178">
        <v>0</v>
      </c>
      <c r="AR398" s="178">
        <v>0</v>
      </c>
      <c r="AS398" s="178">
        <v>0</v>
      </c>
      <c r="AT398" s="178">
        <v>0</v>
      </c>
      <c r="AU398" s="177">
        <v>0</v>
      </c>
      <c r="AV398" s="177">
        <f t="shared" si="12"/>
        <v>72390.79000000001</v>
      </c>
      <c r="AW398" s="149"/>
      <c r="AX398" s="190"/>
      <c r="AY398" s="190"/>
      <c r="AZ398" s="190"/>
      <c r="BA398" s="190"/>
      <c r="BB398" s="190"/>
      <c r="BC398" s="190"/>
      <c r="BD398" s="190"/>
      <c r="BE398" s="190"/>
      <c r="BF398" s="190"/>
      <c r="BG398" s="190"/>
      <c r="BH398" s="190"/>
      <c r="BI398" s="190"/>
      <c r="BJ398" s="190"/>
      <c r="BK398" s="190"/>
      <c r="BL398" s="190"/>
      <c r="BM398" s="190"/>
      <c r="BN398" s="190"/>
      <c r="BO398" s="190"/>
      <c r="BP398" s="190"/>
      <c r="BQ398" s="190"/>
      <c r="BR398" s="190"/>
      <c r="BS398" s="190"/>
      <c r="BT398" s="190"/>
      <c r="BU398" s="190"/>
      <c r="BV398" s="190"/>
      <c r="BW398" s="190"/>
      <c r="BX398" s="190"/>
      <c r="BY398" s="190"/>
      <c r="BZ398" s="190"/>
      <c r="CA398" s="190"/>
      <c r="CB398" s="190"/>
      <c r="CC398" s="190"/>
      <c r="CD398" s="190"/>
      <c r="CE398" s="190"/>
      <c r="CF398" s="190"/>
      <c r="CG398" s="190"/>
      <c r="CH398" s="190"/>
      <c r="CI398" s="190"/>
      <c r="CJ398" s="190"/>
      <c r="CK398" s="190"/>
      <c r="CL398" s="190"/>
      <c r="CM398" s="190"/>
      <c r="CN398" s="190"/>
      <c r="CO398" s="190"/>
      <c r="CP398" s="190"/>
      <c r="CQ398" s="190"/>
      <c r="CR398" s="190"/>
      <c r="CS398" s="190"/>
      <c r="CT398" s="190"/>
      <c r="CU398" s="190"/>
      <c r="CV398" s="190"/>
      <c r="CW398" s="190"/>
      <c r="CX398" s="190"/>
      <c r="CY398" s="190"/>
      <c r="CZ398" s="190"/>
      <c r="DA398" s="190"/>
      <c r="DB398" s="190"/>
      <c r="DC398" s="190"/>
      <c r="DD398" s="190"/>
      <c r="DE398" s="190"/>
      <c r="DF398" s="190"/>
      <c r="DG398" s="190"/>
      <c r="DH398" s="190"/>
      <c r="DI398" s="190"/>
      <c r="DJ398" s="190"/>
      <c r="DK398" s="190"/>
      <c r="DL398" s="190"/>
      <c r="DM398" s="190"/>
    </row>
    <row r="399" spans="1:117" s="151" customFormat="1" ht="12.75" hidden="1" outlineLevel="1">
      <c r="A399" s="149" t="s">
        <v>2594</v>
      </c>
      <c r="B399" s="150"/>
      <c r="C399" s="150" t="s">
        <v>2595</v>
      </c>
      <c r="D399" s="150" t="s">
        <v>2596</v>
      </c>
      <c r="E399" s="177">
        <v>31810.64</v>
      </c>
      <c r="F399" s="177">
        <v>0</v>
      </c>
      <c r="G399" s="177"/>
      <c r="H399" s="178">
        <v>0</v>
      </c>
      <c r="I399" s="178">
        <v>0</v>
      </c>
      <c r="J399" s="178">
        <v>0</v>
      </c>
      <c r="K399" s="178">
        <v>0</v>
      </c>
      <c r="L399" s="178">
        <v>0</v>
      </c>
      <c r="M399" s="178">
        <v>0</v>
      </c>
      <c r="N399" s="178">
        <v>0</v>
      </c>
      <c r="O399" s="178">
        <v>0</v>
      </c>
      <c r="P399" s="178">
        <v>0</v>
      </c>
      <c r="Q399" s="178">
        <v>0</v>
      </c>
      <c r="R399" s="178">
        <v>0</v>
      </c>
      <c r="S399" s="178">
        <v>0</v>
      </c>
      <c r="T399" s="178">
        <v>0</v>
      </c>
      <c r="U399" s="178">
        <v>0</v>
      </c>
      <c r="V399" s="178">
        <v>0</v>
      </c>
      <c r="W399" s="178">
        <v>0</v>
      </c>
      <c r="X399" s="178">
        <v>0</v>
      </c>
      <c r="Y399" s="178">
        <v>0</v>
      </c>
      <c r="Z399" s="178">
        <v>0</v>
      </c>
      <c r="AA399" s="178">
        <v>0</v>
      </c>
      <c r="AB399" s="178">
        <v>0</v>
      </c>
      <c r="AC399" s="178">
        <v>0</v>
      </c>
      <c r="AD399" s="178">
        <v>0</v>
      </c>
      <c r="AE399" s="178">
        <v>0</v>
      </c>
      <c r="AF399" s="178">
        <v>0</v>
      </c>
      <c r="AG399" s="178">
        <v>154.1</v>
      </c>
      <c r="AH399" s="178">
        <v>0</v>
      </c>
      <c r="AI399" s="177">
        <v>154.1</v>
      </c>
      <c r="AJ399" s="178">
        <v>0</v>
      </c>
      <c r="AK399" s="178">
        <v>0</v>
      </c>
      <c r="AL399" s="178">
        <v>0</v>
      </c>
      <c r="AM399" s="178">
        <v>0</v>
      </c>
      <c r="AN399" s="178">
        <v>0</v>
      </c>
      <c r="AO399" s="178">
        <v>0</v>
      </c>
      <c r="AP399" s="178">
        <v>0</v>
      </c>
      <c r="AQ399" s="178">
        <v>0</v>
      </c>
      <c r="AR399" s="178">
        <v>0</v>
      </c>
      <c r="AS399" s="178">
        <v>0</v>
      </c>
      <c r="AT399" s="178">
        <v>0</v>
      </c>
      <c r="AU399" s="177">
        <v>0</v>
      </c>
      <c r="AV399" s="177">
        <f t="shared" si="12"/>
        <v>31964.739999999998</v>
      </c>
      <c r="AW399" s="149"/>
      <c r="AX399" s="190"/>
      <c r="AY399" s="190"/>
      <c r="AZ399" s="190"/>
      <c r="BA399" s="190"/>
      <c r="BB399" s="190"/>
      <c r="BC399" s="190"/>
      <c r="BD399" s="190"/>
      <c r="BE399" s="190"/>
      <c r="BF399" s="190"/>
      <c r="BG399" s="190"/>
      <c r="BH399" s="190"/>
      <c r="BI399" s="190"/>
      <c r="BJ399" s="190"/>
      <c r="BK399" s="190"/>
      <c r="BL399" s="190"/>
      <c r="BM399" s="190"/>
      <c r="BN399" s="190"/>
      <c r="BO399" s="190"/>
      <c r="BP399" s="190"/>
      <c r="BQ399" s="190"/>
      <c r="BR399" s="190"/>
      <c r="BS399" s="190"/>
      <c r="BT399" s="190"/>
      <c r="BU399" s="190"/>
      <c r="BV399" s="190"/>
      <c r="BW399" s="190"/>
      <c r="BX399" s="190"/>
      <c r="BY399" s="190"/>
      <c r="BZ399" s="190"/>
      <c r="CA399" s="190"/>
      <c r="CB399" s="190"/>
      <c r="CC399" s="190"/>
      <c r="CD399" s="190"/>
      <c r="CE399" s="190"/>
      <c r="CF399" s="190"/>
      <c r="CG399" s="190"/>
      <c r="CH399" s="190"/>
      <c r="CI399" s="190"/>
      <c r="CJ399" s="190"/>
      <c r="CK399" s="190"/>
      <c r="CL399" s="190"/>
      <c r="CM399" s="190"/>
      <c r="CN399" s="190"/>
      <c r="CO399" s="190"/>
      <c r="CP399" s="190"/>
      <c r="CQ399" s="190"/>
      <c r="CR399" s="190"/>
      <c r="CS399" s="190"/>
      <c r="CT399" s="190"/>
      <c r="CU399" s="190"/>
      <c r="CV399" s="190"/>
      <c r="CW399" s="190"/>
      <c r="CX399" s="190"/>
      <c r="CY399" s="190"/>
      <c r="CZ399" s="190"/>
      <c r="DA399" s="190"/>
      <c r="DB399" s="190"/>
      <c r="DC399" s="190"/>
      <c r="DD399" s="190"/>
      <c r="DE399" s="190"/>
      <c r="DF399" s="190"/>
      <c r="DG399" s="190"/>
      <c r="DH399" s="190"/>
      <c r="DI399" s="190"/>
      <c r="DJ399" s="190"/>
      <c r="DK399" s="190"/>
      <c r="DL399" s="190"/>
      <c r="DM399" s="190"/>
    </row>
    <row r="400" spans="1:117" s="151" customFormat="1" ht="12.75" hidden="1" outlineLevel="1">
      <c r="A400" s="149" t="s">
        <v>2597</v>
      </c>
      <c r="B400" s="150"/>
      <c r="C400" s="150" t="s">
        <v>2598</v>
      </c>
      <c r="D400" s="150" t="s">
        <v>2599</v>
      </c>
      <c r="E400" s="177">
        <v>4647.19</v>
      </c>
      <c r="F400" s="177">
        <v>0</v>
      </c>
      <c r="G400" s="177"/>
      <c r="H400" s="178">
        <v>0</v>
      </c>
      <c r="I400" s="178">
        <v>0</v>
      </c>
      <c r="J400" s="178">
        <v>0</v>
      </c>
      <c r="K400" s="178">
        <v>0</v>
      </c>
      <c r="L400" s="178">
        <v>0</v>
      </c>
      <c r="M400" s="178">
        <v>0</v>
      </c>
      <c r="N400" s="178">
        <v>0</v>
      </c>
      <c r="O400" s="178">
        <v>0</v>
      </c>
      <c r="P400" s="178">
        <v>0</v>
      </c>
      <c r="Q400" s="178">
        <v>0</v>
      </c>
      <c r="R400" s="178">
        <v>0</v>
      </c>
      <c r="S400" s="178">
        <v>0</v>
      </c>
      <c r="T400" s="178">
        <v>0</v>
      </c>
      <c r="U400" s="178">
        <v>0</v>
      </c>
      <c r="V400" s="178">
        <v>0</v>
      </c>
      <c r="W400" s="178">
        <v>0</v>
      </c>
      <c r="X400" s="178">
        <v>0</v>
      </c>
      <c r="Y400" s="178">
        <v>0</v>
      </c>
      <c r="Z400" s="178">
        <v>0</v>
      </c>
      <c r="AA400" s="178">
        <v>0</v>
      </c>
      <c r="AB400" s="178">
        <v>0</v>
      </c>
      <c r="AC400" s="178">
        <v>0</v>
      </c>
      <c r="AD400" s="178">
        <v>0</v>
      </c>
      <c r="AE400" s="178">
        <v>0</v>
      </c>
      <c r="AF400" s="178">
        <v>0</v>
      </c>
      <c r="AG400" s="178">
        <v>0</v>
      </c>
      <c r="AH400" s="178">
        <v>0</v>
      </c>
      <c r="AI400" s="177">
        <v>0</v>
      </c>
      <c r="AJ400" s="178">
        <v>0</v>
      </c>
      <c r="AK400" s="178">
        <v>0</v>
      </c>
      <c r="AL400" s="178">
        <v>0</v>
      </c>
      <c r="AM400" s="178">
        <v>0</v>
      </c>
      <c r="AN400" s="178">
        <v>0</v>
      </c>
      <c r="AO400" s="178">
        <v>0</v>
      </c>
      <c r="AP400" s="178">
        <v>0</v>
      </c>
      <c r="AQ400" s="178">
        <v>0</v>
      </c>
      <c r="AR400" s="178">
        <v>0</v>
      </c>
      <c r="AS400" s="178">
        <v>0</v>
      </c>
      <c r="AT400" s="178">
        <v>0</v>
      </c>
      <c r="AU400" s="177">
        <v>0</v>
      </c>
      <c r="AV400" s="177">
        <f t="shared" si="12"/>
        <v>4647.19</v>
      </c>
      <c r="AW400" s="149"/>
      <c r="AX400" s="190"/>
      <c r="AY400" s="190"/>
      <c r="AZ400" s="190"/>
      <c r="BA400" s="190"/>
      <c r="BB400" s="190"/>
      <c r="BC400" s="190"/>
      <c r="BD400" s="190"/>
      <c r="BE400" s="190"/>
      <c r="BF400" s="190"/>
      <c r="BG400" s="190"/>
      <c r="BH400" s="190"/>
      <c r="BI400" s="190"/>
      <c r="BJ400" s="190"/>
      <c r="BK400" s="190"/>
      <c r="BL400" s="190"/>
      <c r="BM400" s="190"/>
      <c r="BN400" s="190"/>
      <c r="BO400" s="190"/>
      <c r="BP400" s="190"/>
      <c r="BQ400" s="190"/>
      <c r="BR400" s="190"/>
      <c r="BS400" s="190"/>
      <c r="BT400" s="190"/>
      <c r="BU400" s="190"/>
      <c r="BV400" s="190"/>
      <c r="BW400" s="190"/>
      <c r="BX400" s="190"/>
      <c r="BY400" s="190"/>
      <c r="BZ400" s="190"/>
      <c r="CA400" s="190"/>
      <c r="CB400" s="190"/>
      <c r="CC400" s="190"/>
      <c r="CD400" s="190"/>
      <c r="CE400" s="190"/>
      <c r="CF400" s="190"/>
      <c r="CG400" s="190"/>
      <c r="CH400" s="190"/>
      <c r="CI400" s="190"/>
      <c r="CJ400" s="190"/>
      <c r="CK400" s="190"/>
      <c r="CL400" s="190"/>
      <c r="CM400" s="190"/>
      <c r="CN400" s="190"/>
      <c r="CO400" s="190"/>
      <c r="CP400" s="190"/>
      <c r="CQ400" s="190"/>
      <c r="CR400" s="190"/>
      <c r="CS400" s="190"/>
      <c r="CT400" s="190"/>
      <c r="CU400" s="190"/>
      <c r="CV400" s="190"/>
      <c r="CW400" s="190"/>
      <c r="CX400" s="190"/>
      <c r="CY400" s="190"/>
      <c r="CZ400" s="190"/>
      <c r="DA400" s="190"/>
      <c r="DB400" s="190"/>
      <c r="DC400" s="190"/>
      <c r="DD400" s="190"/>
      <c r="DE400" s="190"/>
      <c r="DF400" s="190"/>
      <c r="DG400" s="190"/>
      <c r="DH400" s="190"/>
      <c r="DI400" s="190"/>
      <c r="DJ400" s="190"/>
      <c r="DK400" s="190"/>
      <c r="DL400" s="190"/>
      <c r="DM400" s="190"/>
    </row>
    <row r="401" spans="1:117" s="151" customFormat="1" ht="12.75" hidden="1" outlineLevel="1">
      <c r="A401" s="149" t="s">
        <v>2600</v>
      </c>
      <c r="B401" s="150"/>
      <c r="C401" s="150" t="s">
        <v>2601</v>
      </c>
      <c r="D401" s="150" t="s">
        <v>2602</v>
      </c>
      <c r="E401" s="177">
        <v>24531.45</v>
      </c>
      <c r="F401" s="177">
        <v>0</v>
      </c>
      <c r="G401" s="177"/>
      <c r="H401" s="178">
        <v>0</v>
      </c>
      <c r="I401" s="178">
        <v>0</v>
      </c>
      <c r="J401" s="178">
        <v>0</v>
      </c>
      <c r="K401" s="178">
        <v>0</v>
      </c>
      <c r="L401" s="178">
        <v>0</v>
      </c>
      <c r="M401" s="178">
        <v>0</v>
      </c>
      <c r="N401" s="178">
        <v>0</v>
      </c>
      <c r="O401" s="178">
        <v>0</v>
      </c>
      <c r="P401" s="178">
        <v>0</v>
      </c>
      <c r="Q401" s="178">
        <v>0</v>
      </c>
      <c r="R401" s="178">
        <v>0</v>
      </c>
      <c r="S401" s="178">
        <v>0</v>
      </c>
      <c r="T401" s="178">
        <v>0</v>
      </c>
      <c r="U401" s="178">
        <v>0</v>
      </c>
      <c r="V401" s="178">
        <v>0</v>
      </c>
      <c r="W401" s="178">
        <v>0</v>
      </c>
      <c r="X401" s="178">
        <v>0</v>
      </c>
      <c r="Y401" s="178">
        <v>0</v>
      </c>
      <c r="Z401" s="178">
        <v>0</v>
      </c>
      <c r="AA401" s="178">
        <v>0</v>
      </c>
      <c r="AB401" s="178">
        <v>0</v>
      </c>
      <c r="AC401" s="178">
        <v>0</v>
      </c>
      <c r="AD401" s="178">
        <v>0</v>
      </c>
      <c r="AE401" s="178">
        <v>0</v>
      </c>
      <c r="AF401" s="178">
        <v>0</v>
      </c>
      <c r="AG401" s="178">
        <v>1033.85</v>
      </c>
      <c r="AH401" s="178">
        <v>0</v>
      </c>
      <c r="AI401" s="177">
        <v>1033.85</v>
      </c>
      <c r="AJ401" s="178">
        <v>0</v>
      </c>
      <c r="AK401" s="178">
        <v>0</v>
      </c>
      <c r="AL401" s="178">
        <v>0</v>
      </c>
      <c r="AM401" s="178">
        <v>0</v>
      </c>
      <c r="AN401" s="178">
        <v>0</v>
      </c>
      <c r="AO401" s="178">
        <v>0</v>
      </c>
      <c r="AP401" s="178">
        <v>0</v>
      </c>
      <c r="AQ401" s="178">
        <v>0</v>
      </c>
      <c r="AR401" s="178">
        <v>0</v>
      </c>
      <c r="AS401" s="178">
        <v>0</v>
      </c>
      <c r="AT401" s="178">
        <v>0</v>
      </c>
      <c r="AU401" s="177">
        <v>0</v>
      </c>
      <c r="AV401" s="177">
        <f t="shared" si="12"/>
        <v>25565.3</v>
      </c>
      <c r="AW401" s="149"/>
      <c r="AX401" s="190"/>
      <c r="AY401" s="190"/>
      <c r="AZ401" s="190"/>
      <c r="BA401" s="190"/>
      <c r="BB401" s="190"/>
      <c r="BC401" s="190"/>
      <c r="BD401" s="190"/>
      <c r="BE401" s="190"/>
      <c r="BF401" s="190"/>
      <c r="BG401" s="190"/>
      <c r="BH401" s="190"/>
      <c r="BI401" s="190"/>
      <c r="BJ401" s="190"/>
      <c r="BK401" s="190"/>
      <c r="BL401" s="190"/>
      <c r="BM401" s="190"/>
      <c r="BN401" s="190"/>
      <c r="BO401" s="190"/>
      <c r="BP401" s="190"/>
      <c r="BQ401" s="190"/>
      <c r="BR401" s="190"/>
      <c r="BS401" s="190"/>
      <c r="BT401" s="190"/>
      <c r="BU401" s="190"/>
      <c r="BV401" s="190"/>
      <c r="BW401" s="190"/>
      <c r="BX401" s="190"/>
      <c r="BY401" s="190"/>
      <c r="BZ401" s="190"/>
      <c r="CA401" s="190"/>
      <c r="CB401" s="190"/>
      <c r="CC401" s="190"/>
      <c r="CD401" s="190"/>
      <c r="CE401" s="190"/>
      <c r="CF401" s="190"/>
      <c r="CG401" s="190"/>
      <c r="CH401" s="190"/>
      <c r="CI401" s="190"/>
      <c r="CJ401" s="190"/>
      <c r="CK401" s="190"/>
      <c r="CL401" s="190"/>
      <c r="CM401" s="190"/>
      <c r="CN401" s="190"/>
      <c r="CO401" s="190"/>
      <c r="CP401" s="190"/>
      <c r="CQ401" s="190"/>
      <c r="CR401" s="190"/>
      <c r="CS401" s="190"/>
      <c r="CT401" s="190"/>
      <c r="CU401" s="190"/>
      <c r="CV401" s="190"/>
      <c r="CW401" s="190"/>
      <c r="CX401" s="190"/>
      <c r="CY401" s="190"/>
      <c r="CZ401" s="190"/>
      <c r="DA401" s="190"/>
      <c r="DB401" s="190"/>
      <c r="DC401" s="190"/>
      <c r="DD401" s="190"/>
      <c r="DE401" s="190"/>
      <c r="DF401" s="190"/>
      <c r="DG401" s="190"/>
      <c r="DH401" s="190"/>
      <c r="DI401" s="190"/>
      <c r="DJ401" s="190"/>
      <c r="DK401" s="190"/>
      <c r="DL401" s="190"/>
      <c r="DM401" s="190"/>
    </row>
    <row r="402" spans="1:117" s="151" customFormat="1" ht="12.75" hidden="1" outlineLevel="1">
      <c r="A402" s="149" t="s">
        <v>2603</v>
      </c>
      <c r="B402" s="150"/>
      <c r="C402" s="150" t="s">
        <v>2604</v>
      </c>
      <c r="D402" s="150" t="s">
        <v>2605</v>
      </c>
      <c r="E402" s="177">
        <v>140149.43</v>
      </c>
      <c r="F402" s="177">
        <v>0</v>
      </c>
      <c r="G402" s="177"/>
      <c r="H402" s="178">
        <v>0</v>
      </c>
      <c r="I402" s="178">
        <v>0</v>
      </c>
      <c r="J402" s="178">
        <v>0</v>
      </c>
      <c r="K402" s="178">
        <v>0</v>
      </c>
      <c r="L402" s="178">
        <v>0</v>
      </c>
      <c r="M402" s="178">
        <v>0</v>
      </c>
      <c r="N402" s="178">
        <v>0</v>
      </c>
      <c r="O402" s="178">
        <v>0</v>
      </c>
      <c r="P402" s="178">
        <v>0</v>
      </c>
      <c r="Q402" s="178">
        <v>0</v>
      </c>
      <c r="R402" s="178">
        <v>0</v>
      </c>
      <c r="S402" s="178">
        <v>0</v>
      </c>
      <c r="T402" s="178">
        <v>0</v>
      </c>
      <c r="U402" s="178">
        <v>0</v>
      </c>
      <c r="V402" s="178">
        <v>0</v>
      </c>
      <c r="W402" s="178">
        <v>0</v>
      </c>
      <c r="X402" s="178">
        <v>0</v>
      </c>
      <c r="Y402" s="178">
        <v>0</v>
      </c>
      <c r="Z402" s="178">
        <v>0</v>
      </c>
      <c r="AA402" s="178">
        <v>0</v>
      </c>
      <c r="AB402" s="178">
        <v>0</v>
      </c>
      <c r="AC402" s="178">
        <v>0</v>
      </c>
      <c r="AD402" s="178">
        <v>0</v>
      </c>
      <c r="AE402" s="178">
        <v>0</v>
      </c>
      <c r="AF402" s="178">
        <v>0</v>
      </c>
      <c r="AG402" s="178">
        <v>20070.1</v>
      </c>
      <c r="AH402" s="178">
        <v>0</v>
      </c>
      <c r="AI402" s="177">
        <v>20070.1</v>
      </c>
      <c r="AJ402" s="178">
        <v>0</v>
      </c>
      <c r="AK402" s="178">
        <v>0</v>
      </c>
      <c r="AL402" s="178">
        <v>0</v>
      </c>
      <c r="AM402" s="178">
        <v>0</v>
      </c>
      <c r="AN402" s="178">
        <v>0</v>
      </c>
      <c r="AO402" s="178">
        <v>0</v>
      </c>
      <c r="AP402" s="178">
        <v>0</v>
      </c>
      <c r="AQ402" s="178">
        <v>0</v>
      </c>
      <c r="AR402" s="178">
        <v>0</v>
      </c>
      <c r="AS402" s="178">
        <v>0</v>
      </c>
      <c r="AT402" s="178">
        <v>0</v>
      </c>
      <c r="AU402" s="177">
        <v>0</v>
      </c>
      <c r="AV402" s="177">
        <f t="shared" si="12"/>
        <v>160219.53</v>
      </c>
      <c r="AW402" s="149"/>
      <c r="AX402" s="190"/>
      <c r="AY402" s="190"/>
      <c r="AZ402" s="190"/>
      <c r="BA402" s="190"/>
      <c r="BB402" s="190"/>
      <c r="BC402" s="190"/>
      <c r="BD402" s="190"/>
      <c r="BE402" s="190"/>
      <c r="BF402" s="190"/>
      <c r="BG402" s="190"/>
      <c r="BH402" s="190"/>
      <c r="BI402" s="190"/>
      <c r="BJ402" s="190"/>
      <c r="BK402" s="190"/>
      <c r="BL402" s="190"/>
      <c r="BM402" s="190"/>
      <c r="BN402" s="190"/>
      <c r="BO402" s="190"/>
      <c r="BP402" s="190"/>
      <c r="BQ402" s="190"/>
      <c r="BR402" s="190"/>
      <c r="BS402" s="190"/>
      <c r="BT402" s="190"/>
      <c r="BU402" s="190"/>
      <c r="BV402" s="190"/>
      <c r="BW402" s="190"/>
      <c r="BX402" s="190"/>
      <c r="BY402" s="190"/>
      <c r="BZ402" s="190"/>
      <c r="CA402" s="190"/>
      <c r="CB402" s="190"/>
      <c r="CC402" s="190"/>
      <c r="CD402" s="190"/>
      <c r="CE402" s="190"/>
      <c r="CF402" s="190"/>
      <c r="CG402" s="190"/>
      <c r="CH402" s="190"/>
      <c r="CI402" s="190"/>
      <c r="CJ402" s="190"/>
      <c r="CK402" s="190"/>
      <c r="CL402" s="190"/>
      <c r="CM402" s="190"/>
      <c r="CN402" s="190"/>
      <c r="CO402" s="190"/>
      <c r="CP402" s="190"/>
      <c r="CQ402" s="190"/>
      <c r="CR402" s="190"/>
      <c r="CS402" s="190"/>
      <c r="CT402" s="190"/>
      <c r="CU402" s="190"/>
      <c r="CV402" s="190"/>
      <c r="CW402" s="190"/>
      <c r="CX402" s="190"/>
      <c r="CY402" s="190"/>
      <c r="CZ402" s="190"/>
      <c r="DA402" s="190"/>
      <c r="DB402" s="190"/>
      <c r="DC402" s="190"/>
      <c r="DD402" s="190"/>
      <c r="DE402" s="190"/>
      <c r="DF402" s="190"/>
      <c r="DG402" s="190"/>
      <c r="DH402" s="190"/>
      <c r="DI402" s="190"/>
      <c r="DJ402" s="190"/>
      <c r="DK402" s="190"/>
      <c r="DL402" s="190"/>
      <c r="DM402" s="190"/>
    </row>
    <row r="403" spans="1:117" s="151" customFormat="1" ht="12.75" hidden="1" outlineLevel="1">
      <c r="A403" s="149" t="s">
        <v>2609</v>
      </c>
      <c r="B403" s="150"/>
      <c r="C403" s="150" t="s">
        <v>2610</v>
      </c>
      <c r="D403" s="150" t="s">
        <v>2611</v>
      </c>
      <c r="E403" s="177">
        <v>616893.25</v>
      </c>
      <c r="F403" s="177">
        <v>23507.64</v>
      </c>
      <c r="G403" s="177"/>
      <c r="H403" s="178">
        <v>0</v>
      </c>
      <c r="I403" s="178">
        <v>0</v>
      </c>
      <c r="J403" s="178">
        <v>0</v>
      </c>
      <c r="K403" s="178">
        <v>0</v>
      </c>
      <c r="L403" s="178">
        <v>2361.05</v>
      </c>
      <c r="M403" s="178">
        <v>1115</v>
      </c>
      <c r="N403" s="178">
        <v>5354.2</v>
      </c>
      <c r="O403" s="178">
        <v>0</v>
      </c>
      <c r="P403" s="178">
        <v>18616.5</v>
      </c>
      <c r="Q403" s="178">
        <v>0</v>
      </c>
      <c r="R403" s="178">
        <v>8589.58</v>
      </c>
      <c r="S403" s="178">
        <v>0</v>
      </c>
      <c r="T403" s="178">
        <v>0</v>
      </c>
      <c r="U403" s="178">
        <v>0</v>
      </c>
      <c r="V403" s="178">
        <v>0</v>
      </c>
      <c r="W403" s="178">
        <v>0</v>
      </c>
      <c r="X403" s="178">
        <v>0</v>
      </c>
      <c r="Y403" s="178">
        <v>0</v>
      </c>
      <c r="Z403" s="178">
        <v>0</v>
      </c>
      <c r="AA403" s="178">
        <v>763.69</v>
      </c>
      <c r="AB403" s="178">
        <v>0</v>
      </c>
      <c r="AC403" s="178">
        <v>0</v>
      </c>
      <c r="AD403" s="178">
        <v>0</v>
      </c>
      <c r="AE403" s="178">
        <v>9228.39</v>
      </c>
      <c r="AF403" s="178">
        <v>0</v>
      </c>
      <c r="AG403" s="178">
        <v>1208.61</v>
      </c>
      <c r="AH403" s="178">
        <v>1200</v>
      </c>
      <c r="AI403" s="177">
        <v>48437.02</v>
      </c>
      <c r="AJ403" s="178">
        <v>0</v>
      </c>
      <c r="AK403" s="178">
        <v>0</v>
      </c>
      <c r="AL403" s="178">
        <v>0</v>
      </c>
      <c r="AM403" s="178">
        <v>0</v>
      </c>
      <c r="AN403" s="178">
        <v>0</v>
      </c>
      <c r="AO403" s="178">
        <v>0</v>
      </c>
      <c r="AP403" s="178">
        <v>0</v>
      </c>
      <c r="AQ403" s="178">
        <v>0</v>
      </c>
      <c r="AR403" s="178">
        <v>0</v>
      </c>
      <c r="AS403" s="178">
        <v>0</v>
      </c>
      <c r="AT403" s="178">
        <v>0</v>
      </c>
      <c r="AU403" s="177">
        <v>0</v>
      </c>
      <c r="AV403" s="177">
        <f t="shared" si="12"/>
        <v>688837.91</v>
      </c>
      <c r="AW403" s="149"/>
      <c r="AX403" s="190"/>
      <c r="AY403" s="190"/>
      <c r="AZ403" s="190"/>
      <c r="BA403" s="190"/>
      <c r="BB403" s="190"/>
      <c r="BC403" s="190"/>
      <c r="BD403" s="190"/>
      <c r="BE403" s="190"/>
      <c r="BF403" s="190"/>
      <c r="BG403" s="190"/>
      <c r="BH403" s="190"/>
      <c r="BI403" s="190"/>
      <c r="BJ403" s="190"/>
      <c r="BK403" s="190"/>
      <c r="BL403" s="190"/>
      <c r="BM403" s="190"/>
      <c r="BN403" s="190"/>
      <c r="BO403" s="190"/>
      <c r="BP403" s="190"/>
      <c r="BQ403" s="190"/>
      <c r="BR403" s="190"/>
      <c r="BS403" s="190"/>
      <c r="BT403" s="190"/>
      <c r="BU403" s="190"/>
      <c r="BV403" s="190"/>
      <c r="BW403" s="190"/>
      <c r="BX403" s="190"/>
      <c r="BY403" s="190"/>
      <c r="BZ403" s="190"/>
      <c r="CA403" s="190"/>
      <c r="CB403" s="190"/>
      <c r="CC403" s="190"/>
      <c r="CD403" s="190"/>
      <c r="CE403" s="190"/>
      <c r="CF403" s="190"/>
      <c r="CG403" s="190"/>
      <c r="CH403" s="190"/>
      <c r="CI403" s="190"/>
      <c r="CJ403" s="190"/>
      <c r="CK403" s="190"/>
      <c r="CL403" s="190"/>
      <c r="CM403" s="190"/>
      <c r="CN403" s="190"/>
      <c r="CO403" s="190"/>
      <c r="CP403" s="190"/>
      <c r="CQ403" s="190"/>
      <c r="CR403" s="190"/>
      <c r="CS403" s="190"/>
      <c r="CT403" s="190"/>
      <c r="CU403" s="190"/>
      <c r="CV403" s="190"/>
      <c r="CW403" s="190"/>
      <c r="CX403" s="190"/>
      <c r="CY403" s="190"/>
      <c r="CZ403" s="190"/>
      <c r="DA403" s="190"/>
      <c r="DB403" s="190"/>
      <c r="DC403" s="190"/>
      <c r="DD403" s="190"/>
      <c r="DE403" s="190"/>
      <c r="DF403" s="190"/>
      <c r="DG403" s="190"/>
      <c r="DH403" s="190"/>
      <c r="DI403" s="190"/>
      <c r="DJ403" s="190"/>
      <c r="DK403" s="190"/>
      <c r="DL403" s="190"/>
      <c r="DM403" s="190"/>
    </row>
    <row r="404" spans="1:117" s="151" customFormat="1" ht="12.75" hidden="1" outlineLevel="1">
      <c r="A404" s="149" t="s">
        <v>2612</v>
      </c>
      <c r="B404" s="150"/>
      <c r="C404" s="150" t="s">
        <v>2613</v>
      </c>
      <c r="D404" s="150" t="s">
        <v>2614</v>
      </c>
      <c r="E404" s="177">
        <v>42567.65</v>
      </c>
      <c r="F404" s="177">
        <v>0</v>
      </c>
      <c r="G404" s="177"/>
      <c r="H404" s="178">
        <v>0</v>
      </c>
      <c r="I404" s="178">
        <v>0</v>
      </c>
      <c r="J404" s="178">
        <v>0</v>
      </c>
      <c r="K404" s="178">
        <v>0</v>
      </c>
      <c r="L404" s="178">
        <v>0</v>
      </c>
      <c r="M404" s="178">
        <v>0</v>
      </c>
      <c r="N404" s="178">
        <v>0</v>
      </c>
      <c r="O404" s="178">
        <v>0</v>
      </c>
      <c r="P404" s="178">
        <v>174.96</v>
      </c>
      <c r="Q404" s="178">
        <v>0</v>
      </c>
      <c r="R404" s="178">
        <v>0</v>
      </c>
      <c r="S404" s="178">
        <v>0</v>
      </c>
      <c r="T404" s="178">
        <v>0</v>
      </c>
      <c r="U404" s="178">
        <v>0</v>
      </c>
      <c r="V404" s="178">
        <v>0</v>
      </c>
      <c r="W404" s="178">
        <v>0</v>
      </c>
      <c r="X404" s="178">
        <v>0</v>
      </c>
      <c r="Y404" s="178">
        <v>0</v>
      </c>
      <c r="Z404" s="178">
        <v>0</v>
      </c>
      <c r="AA404" s="178">
        <v>0</v>
      </c>
      <c r="AB404" s="178">
        <v>0</v>
      </c>
      <c r="AC404" s="178">
        <v>0</v>
      </c>
      <c r="AD404" s="178">
        <v>0</v>
      </c>
      <c r="AE404" s="178">
        <v>0</v>
      </c>
      <c r="AF404" s="178">
        <v>0</v>
      </c>
      <c r="AG404" s="178">
        <v>0</v>
      </c>
      <c r="AH404" s="178">
        <v>0</v>
      </c>
      <c r="AI404" s="177">
        <v>174.96</v>
      </c>
      <c r="AJ404" s="178">
        <v>0</v>
      </c>
      <c r="AK404" s="178">
        <v>0</v>
      </c>
      <c r="AL404" s="178">
        <v>0</v>
      </c>
      <c r="AM404" s="178">
        <v>0</v>
      </c>
      <c r="AN404" s="178">
        <v>0</v>
      </c>
      <c r="AO404" s="178">
        <v>0</v>
      </c>
      <c r="AP404" s="178">
        <v>0</v>
      </c>
      <c r="AQ404" s="178">
        <v>0</v>
      </c>
      <c r="AR404" s="178">
        <v>0</v>
      </c>
      <c r="AS404" s="178">
        <v>0</v>
      </c>
      <c r="AT404" s="178">
        <v>0</v>
      </c>
      <c r="AU404" s="177">
        <v>0</v>
      </c>
      <c r="AV404" s="177">
        <f t="shared" si="12"/>
        <v>42742.61</v>
      </c>
      <c r="AW404" s="149"/>
      <c r="AX404" s="190"/>
      <c r="AY404" s="190"/>
      <c r="AZ404" s="190"/>
      <c r="BA404" s="190"/>
      <c r="BB404" s="190"/>
      <c r="BC404" s="190"/>
      <c r="BD404" s="190"/>
      <c r="BE404" s="190"/>
      <c r="BF404" s="190"/>
      <c r="BG404" s="190"/>
      <c r="BH404" s="190"/>
      <c r="BI404" s="190"/>
      <c r="BJ404" s="190"/>
      <c r="BK404" s="190"/>
      <c r="BL404" s="190"/>
      <c r="BM404" s="190"/>
      <c r="BN404" s="190"/>
      <c r="BO404" s="190"/>
      <c r="BP404" s="190"/>
      <c r="BQ404" s="190"/>
      <c r="BR404" s="190"/>
      <c r="BS404" s="190"/>
      <c r="BT404" s="190"/>
      <c r="BU404" s="190"/>
      <c r="BV404" s="190"/>
      <c r="BW404" s="190"/>
      <c r="BX404" s="190"/>
      <c r="BY404" s="190"/>
      <c r="BZ404" s="190"/>
      <c r="CA404" s="190"/>
      <c r="CB404" s="190"/>
      <c r="CC404" s="190"/>
      <c r="CD404" s="190"/>
      <c r="CE404" s="190"/>
      <c r="CF404" s="190"/>
      <c r="CG404" s="190"/>
      <c r="CH404" s="190"/>
      <c r="CI404" s="190"/>
      <c r="CJ404" s="190"/>
      <c r="CK404" s="190"/>
      <c r="CL404" s="190"/>
      <c r="CM404" s="190"/>
      <c r="CN404" s="190"/>
      <c r="CO404" s="190"/>
      <c r="CP404" s="190"/>
      <c r="CQ404" s="190"/>
      <c r="CR404" s="190"/>
      <c r="CS404" s="190"/>
      <c r="CT404" s="190"/>
      <c r="CU404" s="190"/>
      <c r="CV404" s="190"/>
      <c r="CW404" s="190"/>
      <c r="CX404" s="190"/>
      <c r="CY404" s="190"/>
      <c r="CZ404" s="190"/>
      <c r="DA404" s="190"/>
      <c r="DB404" s="190"/>
      <c r="DC404" s="190"/>
      <c r="DD404" s="190"/>
      <c r="DE404" s="190"/>
      <c r="DF404" s="190"/>
      <c r="DG404" s="190"/>
      <c r="DH404" s="190"/>
      <c r="DI404" s="190"/>
      <c r="DJ404" s="190"/>
      <c r="DK404" s="190"/>
      <c r="DL404" s="190"/>
      <c r="DM404" s="190"/>
    </row>
    <row r="405" spans="1:117" s="151" customFormat="1" ht="12.75" hidden="1" outlineLevel="1">
      <c r="A405" s="149" t="s">
        <v>2618</v>
      </c>
      <c r="B405" s="150"/>
      <c r="C405" s="150" t="s">
        <v>2619</v>
      </c>
      <c r="D405" s="150" t="s">
        <v>2620</v>
      </c>
      <c r="E405" s="177">
        <v>8629507.27</v>
      </c>
      <c r="F405" s="177">
        <v>97903.11</v>
      </c>
      <c r="G405" s="177"/>
      <c r="H405" s="178">
        <v>-34974.5</v>
      </c>
      <c r="I405" s="178">
        <v>0</v>
      </c>
      <c r="J405" s="178">
        <v>9852.03</v>
      </c>
      <c r="K405" s="178">
        <v>118</v>
      </c>
      <c r="L405" s="178">
        <v>2698320.53</v>
      </c>
      <c r="M405" s="178">
        <v>257119.11</v>
      </c>
      <c r="N405" s="178">
        <v>-21299.63</v>
      </c>
      <c r="O405" s="178">
        <v>0</v>
      </c>
      <c r="P405" s="178">
        <v>1042027.86</v>
      </c>
      <c r="Q405" s="178">
        <v>0</v>
      </c>
      <c r="R405" s="178">
        <v>1320219.6</v>
      </c>
      <c r="S405" s="178">
        <v>0</v>
      </c>
      <c r="T405" s="178">
        <v>48812.18</v>
      </c>
      <c r="U405" s="178">
        <v>-4297.72</v>
      </c>
      <c r="V405" s="178">
        <v>152760.08</v>
      </c>
      <c r="W405" s="178">
        <v>0</v>
      </c>
      <c r="X405" s="178">
        <v>0</v>
      </c>
      <c r="Y405" s="178">
        <v>10.5</v>
      </c>
      <c r="Z405" s="178">
        <v>0</v>
      </c>
      <c r="AA405" s="178">
        <v>-20830.11</v>
      </c>
      <c r="AB405" s="178">
        <v>26000</v>
      </c>
      <c r="AC405" s="178">
        <v>0</v>
      </c>
      <c r="AD405" s="178">
        <v>12419</v>
      </c>
      <c r="AE405" s="178">
        <v>-49563.67</v>
      </c>
      <c r="AF405" s="178">
        <v>975</v>
      </c>
      <c r="AG405" s="178">
        <v>129793.2</v>
      </c>
      <c r="AH405" s="178">
        <v>-216000</v>
      </c>
      <c r="AI405" s="177">
        <v>5351461.46</v>
      </c>
      <c r="AJ405" s="178">
        <v>0</v>
      </c>
      <c r="AK405" s="178">
        <v>0</v>
      </c>
      <c r="AL405" s="178">
        <v>188.4</v>
      </c>
      <c r="AM405" s="178">
        <v>0</v>
      </c>
      <c r="AN405" s="178">
        <v>155.52</v>
      </c>
      <c r="AO405" s="178">
        <v>122.64</v>
      </c>
      <c r="AP405" s="178">
        <v>155.52</v>
      </c>
      <c r="AQ405" s="178">
        <v>0</v>
      </c>
      <c r="AR405" s="178">
        <v>0</v>
      </c>
      <c r="AS405" s="178">
        <v>0</v>
      </c>
      <c r="AT405" s="178">
        <v>0</v>
      </c>
      <c r="AU405" s="177">
        <v>622.08</v>
      </c>
      <c r="AV405" s="177">
        <f t="shared" si="12"/>
        <v>14079493.92</v>
      </c>
      <c r="AW405" s="149"/>
      <c r="AX405" s="190"/>
      <c r="AY405" s="190"/>
      <c r="AZ405" s="190"/>
      <c r="BA405" s="190"/>
      <c r="BB405" s="190"/>
      <c r="BC405" s="190"/>
      <c r="BD405" s="190"/>
      <c r="BE405" s="190"/>
      <c r="BF405" s="190"/>
      <c r="BG405" s="190"/>
      <c r="BH405" s="190"/>
      <c r="BI405" s="190"/>
      <c r="BJ405" s="190"/>
      <c r="BK405" s="190"/>
      <c r="BL405" s="190"/>
      <c r="BM405" s="190"/>
      <c r="BN405" s="190"/>
      <c r="BO405" s="190"/>
      <c r="BP405" s="190"/>
      <c r="BQ405" s="190"/>
      <c r="BR405" s="190"/>
      <c r="BS405" s="190"/>
      <c r="BT405" s="190"/>
      <c r="BU405" s="190"/>
      <c r="BV405" s="190"/>
      <c r="BW405" s="190"/>
      <c r="BX405" s="190"/>
      <c r="BY405" s="190"/>
      <c r="BZ405" s="190"/>
      <c r="CA405" s="190"/>
      <c r="CB405" s="190"/>
      <c r="CC405" s="190"/>
      <c r="CD405" s="190"/>
      <c r="CE405" s="190"/>
      <c r="CF405" s="190"/>
      <c r="CG405" s="190"/>
      <c r="CH405" s="190"/>
      <c r="CI405" s="190"/>
      <c r="CJ405" s="190"/>
      <c r="CK405" s="190"/>
      <c r="CL405" s="190"/>
      <c r="CM405" s="190"/>
      <c r="CN405" s="190"/>
      <c r="CO405" s="190"/>
      <c r="CP405" s="190"/>
      <c r="CQ405" s="190"/>
      <c r="CR405" s="190"/>
      <c r="CS405" s="190"/>
      <c r="CT405" s="190"/>
      <c r="CU405" s="190"/>
      <c r="CV405" s="190"/>
      <c r="CW405" s="190"/>
      <c r="CX405" s="190"/>
      <c r="CY405" s="190"/>
      <c r="CZ405" s="190"/>
      <c r="DA405" s="190"/>
      <c r="DB405" s="190"/>
      <c r="DC405" s="190"/>
      <c r="DD405" s="190"/>
      <c r="DE405" s="190"/>
      <c r="DF405" s="190"/>
      <c r="DG405" s="190"/>
      <c r="DH405" s="190"/>
      <c r="DI405" s="190"/>
      <c r="DJ405" s="190"/>
      <c r="DK405" s="190"/>
      <c r="DL405" s="190"/>
      <c r="DM405" s="190"/>
    </row>
    <row r="406" spans="1:117" s="151" customFormat="1" ht="12.75" hidden="1" outlineLevel="1">
      <c r="A406" s="149" t="s">
        <v>2624</v>
      </c>
      <c r="B406" s="150"/>
      <c r="C406" s="150" t="s">
        <v>2625</v>
      </c>
      <c r="D406" s="150" t="s">
        <v>2626</v>
      </c>
      <c r="E406" s="177">
        <v>-1090.99</v>
      </c>
      <c r="F406" s="177">
        <v>0</v>
      </c>
      <c r="G406" s="177"/>
      <c r="H406" s="178">
        <v>0</v>
      </c>
      <c r="I406" s="178">
        <v>0</v>
      </c>
      <c r="J406" s="178">
        <v>0</v>
      </c>
      <c r="K406" s="178">
        <v>0</v>
      </c>
      <c r="L406" s="178">
        <v>-2.33</v>
      </c>
      <c r="M406" s="178">
        <v>0</v>
      </c>
      <c r="N406" s="178">
        <v>0</v>
      </c>
      <c r="O406" s="178">
        <v>0</v>
      </c>
      <c r="P406" s="178">
        <v>0</v>
      </c>
      <c r="Q406" s="178">
        <v>0</v>
      </c>
      <c r="R406" s="178">
        <v>0</v>
      </c>
      <c r="S406" s="178">
        <v>0</v>
      </c>
      <c r="T406" s="178">
        <v>0</v>
      </c>
      <c r="U406" s="178">
        <v>0</v>
      </c>
      <c r="V406" s="178">
        <v>0</v>
      </c>
      <c r="W406" s="178">
        <v>0</v>
      </c>
      <c r="X406" s="178">
        <v>0</v>
      </c>
      <c r="Y406" s="178">
        <v>0</v>
      </c>
      <c r="Z406" s="178">
        <v>0</v>
      </c>
      <c r="AA406" s="178">
        <v>-402.71</v>
      </c>
      <c r="AB406" s="178">
        <v>0</v>
      </c>
      <c r="AC406" s="178">
        <v>0</v>
      </c>
      <c r="AD406" s="178">
        <v>0</v>
      </c>
      <c r="AE406" s="178">
        <v>0</v>
      </c>
      <c r="AF406" s="178">
        <v>0</v>
      </c>
      <c r="AG406" s="178">
        <v>0</v>
      </c>
      <c r="AH406" s="178">
        <v>0</v>
      </c>
      <c r="AI406" s="177">
        <v>-405.04</v>
      </c>
      <c r="AJ406" s="178">
        <v>0</v>
      </c>
      <c r="AK406" s="178">
        <v>0</v>
      </c>
      <c r="AL406" s="178">
        <v>0</v>
      </c>
      <c r="AM406" s="178">
        <v>0</v>
      </c>
      <c r="AN406" s="178">
        <v>0</v>
      </c>
      <c r="AO406" s="178">
        <v>0</v>
      </c>
      <c r="AP406" s="178">
        <v>0</v>
      </c>
      <c r="AQ406" s="178">
        <v>0</v>
      </c>
      <c r="AR406" s="178">
        <v>0</v>
      </c>
      <c r="AS406" s="178">
        <v>0</v>
      </c>
      <c r="AT406" s="178">
        <v>0</v>
      </c>
      <c r="AU406" s="177">
        <v>0</v>
      </c>
      <c r="AV406" s="177">
        <f t="shared" si="12"/>
        <v>-1496.03</v>
      </c>
      <c r="AW406" s="149"/>
      <c r="AX406" s="190"/>
      <c r="AY406" s="190"/>
      <c r="AZ406" s="190"/>
      <c r="BA406" s="190"/>
      <c r="BB406" s="190"/>
      <c r="BC406" s="190"/>
      <c r="BD406" s="190"/>
      <c r="BE406" s="190"/>
      <c r="BF406" s="190"/>
      <c r="BG406" s="190"/>
      <c r="BH406" s="190"/>
      <c r="BI406" s="190"/>
      <c r="BJ406" s="190"/>
      <c r="BK406" s="190"/>
      <c r="BL406" s="190"/>
      <c r="BM406" s="190"/>
      <c r="BN406" s="190"/>
      <c r="BO406" s="190"/>
      <c r="BP406" s="190"/>
      <c r="BQ406" s="190"/>
      <c r="BR406" s="190"/>
      <c r="BS406" s="190"/>
      <c r="BT406" s="190"/>
      <c r="BU406" s="190"/>
      <c r="BV406" s="190"/>
      <c r="BW406" s="190"/>
      <c r="BX406" s="190"/>
      <c r="BY406" s="190"/>
      <c r="BZ406" s="190"/>
      <c r="CA406" s="190"/>
      <c r="CB406" s="190"/>
      <c r="CC406" s="190"/>
      <c r="CD406" s="190"/>
      <c r="CE406" s="190"/>
      <c r="CF406" s="190"/>
      <c r="CG406" s="190"/>
      <c r="CH406" s="190"/>
      <c r="CI406" s="190"/>
      <c r="CJ406" s="190"/>
      <c r="CK406" s="190"/>
      <c r="CL406" s="190"/>
      <c r="CM406" s="190"/>
      <c r="CN406" s="190"/>
      <c r="CO406" s="190"/>
      <c r="CP406" s="190"/>
      <c r="CQ406" s="190"/>
      <c r="CR406" s="190"/>
      <c r="CS406" s="190"/>
      <c r="CT406" s="190"/>
      <c r="CU406" s="190"/>
      <c r="CV406" s="190"/>
      <c r="CW406" s="190"/>
      <c r="CX406" s="190"/>
      <c r="CY406" s="190"/>
      <c r="CZ406" s="190"/>
      <c r="DA406" s="190"/>
      <c r="DB406" s="190"/>
      <c r="DC406" s="190"/>
      <c r="DD406" s="190"/>
      <c r="DE406" s="190"/>
      <c r="DF406" s="190"/>
      <c r="DG406" s="190"/>
      <c r="DH406" s="190"/>
      <c r="DI406" s="190"/>
      <c r="DJ406" s="190"/>
      <c r="DK406" s="190"/>
      <c r="DL406" s="190"/>
      <c r="DM406" s="190"/>
    </row>
    <row r="407" spans="1:117" s="151" customFormat="1" ht="12.75" hidden="1" outlineLevel="1">
      <c r="A407" s="149" t="s">
        <v>2630</v>
      </c>
      <c r="B407" s="150"/>
      <c r="C407" s="150" t="s">
        <v>2631</v>
      </c>
      <c r="D407" s="150" t="s">
        <v>2632</v>
      </c>
      <c r="E407" s="177">
        <v>482.43</v>
      </c>
      <c r="F407" s="177">
        <v>0</v>
      </c>
      <c r="G407" s="177"/>
      <c r="H407" s="178">
        <v>0</v>
      </c>
      <c r="I407" s="178">
        <v>0</v>
      </c>
      <c r="J407" s="178">
        <v>0</v>
      </c>
      <c r="K407" s="178">
        <v>0</v>
      </c>
      <c r="L407" s="178">
        <v>0</v>
      </c>
      <c r="M407" s="178">
        <v>0</v>
      </c>
      <c r="N407" s="178">
        <v>0</v>
      </c>
      <c r="O407" s="178">
        <v>0</v>
      </c>
      <c r="P407" s="178">
        <v>0</v>
      </c>
      <c r="Q407" s="178">
        <v>0</v>
      </c>
      <c r="R407" s="178">
        <v>0</v>
      </c>
      <c r="S407" s="178">
        <v>0</v>
      </c>
      <c r="T407" s="178">
        <v>0</v>
      </c>
      <c r="U407" s="178">
        <v>0</v>
      </c>
      <c r="V407" s="178">
        <v>0</v>
      </c>
      <c r="W407" s="178">
        <v>0</v>
      </c>
      <c r="X407" s="178">
        <v>0</v>
      </c>
      <c r="Y407" s="178">
        <v>0</v>
      </c>
      <c r="Z407" s="178">
        <v>0</v>
      </c>
      <c r="AA407" s="178">
        <v>0</v>
      </c>
      <c r="AB407" s="178">
        <v>0</v>
      </c>
      <c r="AC407" s="178">
        <v>0</v>
      </c>
      <c r="AD407" s="178">
        <v>0</v>
      </c>
      <c r="AE407" s="178">
        <v>0</v>
      </c>
      <c r="AF407" s="178">
        <v>0</v>
      </c>
      <c r="AG407" s="178">
        <v>0</v>
      </c>
      <c r="AH407" s="178">
        <v>0</v>
      </c>
      <c r="AI407" s="177">
        <v>0</v>
      </c>
      <c r="AJ407" s="178">
        <v>0</v>
      </c>
      <c r="AK407" s="178">
        <v>0</v>
      </c>
      <c r="AL407" s="178">
        <v>0</v>
      </c>
      <c r="AM407" s="178">
        <v>0</v>
      </c>
      <c r="AN407" s="178">
        <v>0</v>
      </c>
      <c r="AO407" s="178">
        <v>0</v>
      </c>
      <c r="AP407" s="178">
        <v>0</v>
      </c>
      <c r="AQ407" s="178">
        <v>0</v>
      </c>
      <c r="AR407" s="178">
        <v>0</v>
      </c>
      <c r="AS407" s="178">
        <v>0</v>
      </c>
      <c r="AT407" s="178">
        <v>0</v>
      </c>
      <c r="AU407" s="177">
        <v>0</v>
      </c>
      <c r="AV407" s="177">
        <f t="shared" si="12"/>
        <v>482.43</v>
      </c>
      <c r="AW407" s="149"/>
      <c r="AX407" s="190"/>
      <c r="AY407" s="190"/>
      <c r="AZ407" s="190"/>
      <c r="BA407" s="190"/>
      <c r="BB407" s="190"/>
      <c r="BC407" s="190"/>
      <c r="BD407" s="190"/>
      <c r="BE407" s="190"/>
      <c r="BF407" s="190"/>
      <c r="BG407" s="190"/>
      <c r="BH407" s="190"/>
      <c r="BI407" s="190"/>
      <c r="BJ407" s="190"/>
      <c r="BK407" s="190"/>
      <c r="BL407" s="190"/>
      <c r="BM407" s="190"/>
      <c r="BN407" s="190"/>
      <c r="BO407" s="190"/>
      <c r="BP407" s="190"/>
      <c r="BQ407" s="190"/>
      <c r="BR407" s="190"/>
      <c r="BS407" s="190"/>
      <c r="BT407" s="190"/>
      <c r="BU407" s="190"/>
      <c r="BV407" s="190"/>
      <c r="BW407" s="190"/>
      <c r="BX407" s="190"/>
      <c r="BY407" s="190"/>
      <c r="BZ407" s="190"/>
      <c r="CA407" s="190"/>
      <c r="CB407" s="190"/>
      <c r="CC407" s="190"/>
      <c r="CD407" s="190"/>
      <c r="CE407" s="190"/>
      <c r="CF407" s="190"/>
      <c r="CG407" s="190"/>
      <c r="CH407" s="190"/>
      <c r="CI407" s="190"/>
      <c r="CJ407" s="190"/>
      <c r="CK407" s="190"/>
      <c r="CL407" s="190"/>
      <c r="CM407" s="190"/>
      <c r="CN407" s="190"/>
      <c r="CO407" s="190"/>
      <c r="CP407" s="190"/>
      <c r="CQ407" s="190"/>
      <c r="CR407" s="190"/>
      <c r="CS407" s="190"/>
      <c r="CT407" s="190"/>
      <c r="CU407" s="190"/>
      <c r="CV407" s="190"/>
      <c r="CW407" s="190"/>
      <c r="CX407" s="190"/>
      <c r="CY407" s="190"/>
      <c r="CZ407" s="190"/>
      <c r="DA407" s="190"/>
      <c r="DB407" s="190"/>
      <c r="DC407" s="190"/>
      <c r="DD407" s="190"/>
      <c r="DE407" s="190"/>
      <c r="DF407" s="190"/>
      <c r="DG407" s="190"/>
      <c r="DH407" s="190"/>
      <c r="DI407" s="190"/>
      <c r="DJ407" s="190"/>
      <c r="DK407" s="190"/>
      <c r="DL407" s="190"/>
      <c r="DM407" s="190"/>
    </row>
    <row r="408" spans="1:117" s="151" customFormat="1" ht="12.75" hidden="1" outlineLevel="1">
      <c r="A408" s="149" t="s">
        <v>2633</v>
      </c>
      <c r="B408" s="150"/>
      <c r="C408" s="150" t="s">
        <v>2634</v>
      </c>
      <c r="D408" s="150" t="s">
        <v>2635</v>
      </c>
      <c r="E408" s="177">
        <v>39821.7</v>
      </c>
      <c r="F408" s="177">
        <v>22890</v>
      </c>
      <c r="G408" s="177"/>
      <c r="H408" s="178">
        <v>0</v>
      </c>
      <c r="I408" s="178">
        <v>0</v>
      </c>
      <c r="J408" s="178">
        <v>0</v>
      </c>
      <c r="K408" s="178">
        <v>0</v>
      </c>
      <c r="L408" s="178">
        <v>0</v>
      </c>
      <c r="M408" s="178">
        <v>0</v>
      </c>
      <c r="N408" s="178">
        <v>0</v>
      </c>
      <c r="O408" s="178">
        <v>0</v>
      </c>
      <c r="P408" s="178">
        <v>1260</v>
      </c>
      <c r="Q408" s="178">
        <v>0</v>
      </c>
      <c r="R408" s="178">
        <v>0</v>
      </c>
      <c r="S408" s="178">
        <v>0</v>
      </c>
      <c r="T408" s="178">
        <v>0</v>
      </c>
      <c r="U408" s="178">
        <v>0</v>
      </c>
      <c r="V408" s="178">
        <v>0</v>
      </c>
      <c r="W408" s="178">
        <v>0</v>
      </c>
      <c r="X408" s="178">
        <v>0</v>
      </c>
      <c r="Y408" s="178">
        <v>0</v>
      </c>
      <c r="Z408" s="178">
        <v>0</v>
      </c>
      <c r="AA408" s="178">
        <v>0</v>
      </c>
      <c r="AB408" s="178">
        <v>0</v>
      </c>
      <c r="AC408" s="178">
        <v>0</v>
      </c>
      <c r="AD408" s="178">
        <v>0</v>
      </c>
      <c r="AE408" s="178">
        <v>0</v>
      </c>
      <c r="AF408" s="178">
        <v>0</v>
      </c>
      <c r="AG408" s="178">
        <v>0</v>
      </c>
      <c r="AH408" s="178">
        <v>0</v>
      </c>
      <c r="AI408" s="177">
        <v>1260</v>
      </c>
      <c r="AJ408" s="178">
        <v>0</v>
      </c>
      <c r="AK408" s="178">
        <v>0</v>
      </c>
      <c r="AL408" s="178">
        <v>0</v>
      </c>
      <c r="AM408" s="178">
        <v>0</v>
      </c>
      <c r="AN408" s="178">
        <v>0</v>
      </c>
      <c r="AO408" s="178">
        <v>0</v>
      </c>
      <c r="AP408" s="178">
        <v>0</v>
      </c>
      <c r="AQ408" s="178">
        <v>0</v>
      </c>
      <c r="AR408" s="178">
        <v>0</v>
      </c>
      <c r="AS408" s="178">
        <v>0</v>
      </c>
      <c r="AT408" s="178">
        <v>0</v>
      </c>
      <c r="AU408" s="177">
        <v>0</v>
      </c>
      <c r="AV408" s="177">
        <f t="shared" si="12"/>
        <v>63971.7</v>
      </c>
      <c r="AW408" s="149"/>
      <c r="AX408" s="190"/>
      <c r="AY408" s="190"/>
      <c r="AZ408" s="190"/>
      <c r="BA408" s="190"/>
      <c r="BB408" s="190"/>
      <c r="BC408" s="190"/>
      <c r="BD408" s="190"/>
      <c r="BE408" s="190"/>
      <c r="BF408" s="190"/>
      <c r="BG408" s="190"/>
      <c r="BH408" s="190"/>
      <c r="BI408" s="190"/>
      <c r="BJ408" s="190"/>
      <c r="BK408" s="190"/>
      <c r="BL408" s="190"/>
      <c r="BM408" s="190"/>
      <c r="BN408" s="190"/>
      <c r="BO408" s="190"/>
      <c r="BP408" s="190"/>
      <c r="BQ408" s="190"/>
      <c r="BR408" s="190"/>
      <c r="BS408" s="190"/>
      <c r="BT408" s="190"/>
      <c r="BU408" s="190"/>
      <c r="BV408" s="190"/>
      <c r="BW408" s="190"/>
      <c r="BX408" s="190"/>
      <c r="BY408" s="190"/>
      <c r="BZ408" s="190"/>
      <c r="CA408" s="190"/>
      <c r="CB408" s="190"/>
      <c r="CC408" s="190"/>
      <c r="CD408" s="190"/>
      <c r="CE408" s="190"/>
      <c r="CF408" s="190"/>
      <c r="CG408" s="190"/>
      <c r="CH408" s="190"/>
      <c r="CI408" s="190"/>
      <c r="CJ408" s="190"/>
      <c r="CK408" s="190"/>
      <c r="CL408" s="190"/>
      <c r="CM408" s="190"/>
      <c r="CN408" s="190"/>
      <c r="CO408" s="190"/>
      <c r="CP408" s="190"/>
      <c r="CQ408" s="190"/>
      <c r="CR408" s="190"/>
      <c r="CS408" s="190"/>
      <c r="CT408" s="190"/>
      <c r="CU408" s="190"/>
      <c r="CV408" s="190"/>
      <c r="CW408" s="190"/>
      <c r="CX408" s="190"/>
      <c r="CY408" s="190"/>
      <c r="CZ408" s="190"/>
      <c r="DA408" s="190"/>
      <c r="DB408" s="190"/>
      <c r="DC408" s="190"/>
      <c r="DD408" s="190"/>
      <c r="DE408" s="190"/>
      <c r="DF408" s="190"/>
      <c r="DG408" s="190"/>
      <c r="DH408" s="190"/>
      <c r="DI408" s="190"/>
      <c r="DJ408" s="190"/>
      <c r="DK408" s="190"/>
      <c r="DL408" s="190"/>
      <c r="DM408" s="190"/>
    </row>
    <row r="409" spans="1:117" s="151" customFormat="1" ht="12.75" hidden="1" outlineLevel="1">
      <c r="A409" s="149" t="s">
        <v>2636</v>
      </c>
      <c r="B409" s="150"/>
      <c r="C409" s="150" t="s">
        <v>2637</v>
      </c>
      <c r="D409" s="150" t="s">
        <v>2638</v>
      </c>
      <c r="E409" s="177">
        <v>2950.64</v>
      </c>
      <c r="F409" s="177">
        <v>2000</v>
      </c>
      <c r="G409" s="177"/>
      <c r="H409" s="178">
        <v>0</v>
      </c>
      <c r="I409" s="178">
        <v>0</v>
      </c>
      <c r="J409" s="178">
        <v>0</v>
      </c>
      <c r="K409" s="178">
        <v>0</v>
      </c>
      <c r="L409" s="178">
        <v>0</v>
      </c>
      <c r="M409" s="178">
        <v>0</v>
      </c>
      <c r="N409" s="178">
        <v>0</v>
      </c>
      <c r="O409" s="178">
        <v>0</v>
      </c>
      <c r="P409" s="178">
        <v>0</v>
      </c>
      <c r="Q409" s="178">
        <v>0</v>
      </c>
      <c r="R409" s="178">
        <v>0</v>
      </c>
      <c r="S409" s="178">
        <v>0</v>
      </c>
      <c r="T409" s="178">
        <v>0</v>
      </c>
      <c r="U409" s="178">
        <v>0</v>
      </c>
      <c r="V409" s="178">
        <v>0</v>
      </c>
      <c r="W409" s="178">
        <v>0</v>
      </c>
      <c r="X409" s="178">
        <v>0</v>
      </c>
      <c r="Y409" s="178">
        <v>0</v>
      </c>
      <c r="Z409" s="178">
        <v>0</v>
      </c>
      <c r="AA409" s="178">
        <v>0</v>
      </c>
      <c r="AB409" s="178">
        <v>0</v>
      </c>
      <c r="AC409" s="178">
        <v>0</v>
      </c>
      <c r="AD409" s="178">
        <v>0</v>
      </c>
      <c r="AE409" s="178">
        <v>0</v>
      </c>
      <c r="AF409" s="178">
        <v>0</v>
      </c>
      <c r="AG409" s="178">
        <v>0</v>
      </c>
      <c r="AH409" s="178">
        <v>0</v>
      </c>
      <c r="AI409" s="177">
        <v>0</v>
      </c>
      <c r="AJ409" s="178">
        <v>0</v>
      </c>
      <c r="AK409" s="178">
        <v>0</v>
      </c>
      <c r="AL409" s="178">
        <v>0</v>
      </c>
      <c r="AM409" s="178">
        <v>0</v>
      </c>
      <c r="AN409" s="178">
        <v>0</v>
      </c>
      <c r="AO409" s="178">
        <v>0</v>
      </c>
      <c r="AP409" s="178">
        <v>0</v>
      </c>
      <c r="AQ409" s="178">
        <v>0</v>
      </c>
      <c r="AR409" s="178">
        <v>0</v>
      </c>
      <c r="AS409" s="178">
        <v>0</v>
      </c>
      <c r="AT409" s="178">
        <v>0</v>
      </c>
      <c r="AU409" s="177">
        <v>0</v>
      </c>
      <c r="AV409" s="177">
        <f t="shared" si="12"/>
        <v>4950.639999999999</v>
      </c>
      <c r="AW409" s="149"/>
      <c r="AX409" s="190"/>
      <c r="AY409" s="190"/>
      <c r="AZ409" s="190"/>
      <c r="BA409" s="190"/>
      <c r="BB409" s="190"/>
      <c r="BC409" s="190"/>
      <c r="BD409" s="190"/>
      <c r="BE409" s="190"/>
      <c r="BF409" s="190"/>
      <c r="BG409" s="190"/>
      <c r="BH409" s="190"/>
      <c r="BI409" s="190"/>
      <c r="BJ409" s="190"/>
      <c r="BK409" s="190"/>
      <c r="BL409" s="190"/>
      <c r="BM409" s="190"/>
      <c r="BN409" s="190"/>
      <c r="BO409" s="190"/>
      <c r="BP409" s="190"/>
      <c r="BQ409" s="190"/>
      <c r="BR409" s="190"/>
      <c r="BS409" s="190"/>
      <c r="BT409" s="190"/>
      <c r="BU409" s="190"/>
      <c r="BV409" s="190"/>
      <c r="BW409" s="190"/>
      <c r="BX409" s="190"/>
      <c r="BY409" s="190"/>
      <c r="BZ409" s="190"/>
      <c r="CA409" s="190"/>
      <c r="CB409" s="190"/>
      <c r="CC409" s="190"/>
      <c r="CD409" s="190"/>
      <c r="CE409" s="190"/>
      <c r="CF409" s="190"/>
      <c r="CG409" s="190"/>
      <c r="CH409" s="190"/>
      <c r="CI409" s="190"/>
      <c r="CJ409" s="190"/>
      <c r="CK409" s="190"/>
      <c r="CL409" s="190"/>
      <c r="CM409" s="190"/>
      <c r="CN409" s="190"/>
      <c r="CO409" s="190"/>
      <c r="CP409" s="190"/>
      <c r="CQ409" s="190"/>
      <c r="CR409" s="190"/>
      <c r="CS409" s="190"/>
      <c r="CT409" s="190"/>
      <c r="CU409" s="190"/>
      <c r="CV409" s="190"/>
      <c r="CW409" s="190"/>
      <c r="CX409" s="190"/>
      <c r="CY409" s="190"/>
      <c r="CZ409" s="190"/>
      <c r="DA409" s="190"/>
      <c r="DB409" s="190"/>
      <c r="DC409" s="190"/>
      <c r="DD409" s="190"/>
      <c r="DE409" s="190"/>
      <c r="DF409" s="190"/>
      <c r="DG409" s="190"/>
      <c r="DH409" s="190"/>
      <c r="DI409" s="190"/>
      <c r="DJ409" s="190"/>
      <c r="DK409" s="190"/>
      <c r="DL409" s="190"/>
      <c r="DM409" s="190"/>
    </row>
    <row r="410" spans="1:117" s="151" customFormat="1" ht="12.75" hidden="1" outlineLevel="1">
      <c r="A410" s="149" t="s">
        <v>2642</v>
      </c>
      <c r="B410" s="150"/>
      <c r="C410" s="150" t="s">
        <v>2643</v>
      </c>
      <c r="D410" s="150" t="s">
        <v>2644</v>
      </c>
      <c r="E410" s="177">
        <v>21352.51</v>
      </c>
      <c r="F410" s="177">
        <v>260</v>
      </c>
      <c r="G410" s="177"/>
      <c r="H410" s="178">
        <v>0</v>
      </c>
      <c r="I410" s="178">
        <v>0</v>
      </c>
      <c r="J410" s="178">
        <v>0</v>
      </c>
      <c r="K410" s="178">
        <v>0</v>
      </c>
      <c r="L410" s="178">
        <v>0</v>
      </c>
      <c r="M410" s="178">
        <v>200</v>
      </c>
      <c r="N410" s="178">
        <v>0</v>
      </c>
      <c r="O410" s="178">
        <v>0</v>
      </c>
      <c r="P410" s="178">
        <v>0</v>
      </c>
      <c r="Q410" s="178">
        <v>0</v>
      </c>
      <c r="R410" s="178">
        <v>0</v>
      </c>
      <c r="S410" s="178">
        <v>0</v>
      </c>
      <c r="T410" s="178">
        <v>0</v>
      </c>
      <c r="U410" s="178">
        <v>0</v>
      </c>
      <c r="V410" s="178">
        <v>0</v>
      </c>
      <c r="W410" s="178">
        <v>0</v>
      </c>
      <c r="X410" s="178">
        <v>0</v>
      </c>
      <c r="Y410" s="178">
        <v>0</v>
      </c>
      <c r="Z410" s="178">
        <v>0</v>
      </c>
      <c r="AA410" s="178">
        <v>0</v>
      </c>
      <c r="AB410" s="178">
        <v>0</v>
      </c>
      <c r="AC410" s="178">
        <v>0</v>
      </c>
      <c r="AD410" s="178">
        <v>0</v>
      </c>
      <c r="AE410" s="178">
        <v>0</v>
      </c>
      <c r="AF410" s="178">
        <v>0</v>
      </c>
      <c r="AG410" s="178">
        <v>1261.5</v>
      </c>
      <c r="AH410" s="178">
        <v>0</v>
      </c>
      <c r="AI410" s="177">
        <v>1461.5</v>
      </c>
      <c r="AJ410" s="178">
        <v>0</v>
      </c>
      <c r="AK410" s="178">
        <v>0</v>
      </c>
      <c r="AL410" s="178">
        <v>0</v>
      </c>
      <c r="AM410" s="178">
        <v>0</v>
      </c>
      <c r="AN410" s="178">
        <v>0</v>
      </c>
      <c r="AO410" s="178">
        <v>0</v>
      </c>
      <c r="AP410" s="178">
        <v>0</v>
      </c>
      <c r="AQ410" s="178">
        <v>0</v>
      </c>
      <c r="AR410" s="178">
        <v>0</v>
      </c>
      <c r="AS410" s="178">
        <v>0</v>
      </c>
      <c r="AT410" s="178">
        <v>0</v>
      </c>
      <c r="AU410" s="177">
        <v>0</v>
      </c>
      <c r="AV410" s="177">
        <f t="shared" si="12"/>
        <v>23074.01</v>
      </c>
      <c r="AW410" s="149"/>
      <c r="AX410" s="190"/>
      <c r="AY410" s="190"/>
      <c r="AZ410" s="190"/>
      <c r="BA410" s="190"/>
      <c r="BB410" s="190"/>
      <c r="BC410" s="190"/>
      <c r="BD410" s="190"/>
      <c r="BE410" s="190"/>
      <c r="BF410" s="190"/>
      <c r="BG410" s="190"/>
      <c r="BH410" s="190"/>
      <c r="BI410" s="190"/>
      <c r="BJ410" s="190"/>
      <c r="BK410" s="190"/>
      <c r="BL410" s="190"/>
      <c r="BM410" s="190"/>
      <c r="BN410" s="190"/>
      <c r="BO410" s="190"/>
      <c r="BP410" s="190"/>
      <c r="BQ410" s="190"/>
      <c r="BR410" s="190"/>
      <c r="BS410" s="190"/>
      <c r="BT410" s="190"/>
      <c r="BU410" s="190"/>
      <c r="BV410" s="190"/>
      <c r="BW410" s="190"/>
      <c r="BX410" s="190"/>
      <c r="BY410" s="190"/>
      <c r="BZ410" s="190"/>
      <c r="CA410" s="190"/>
      <c r="CB410" s="190"/>
      <c r="CC410" s="190"/>
      <c r="CD410" s="190"/>
      <c r="CE410" s="190"/>
      <c r="CF410" s="190"/>
      <c r="CG410" s="190"/>
      <c r="CH410" s="190"/>
      <c r="CI410" s="190"/>
      <c r="CJ410" s="190"/>
      <c r="CK410" s="190"/>
      <c r="CL410" s="190"/>
      <c r="CM410" s="190"/>
      <c r="CN410" s="190"/>
      <c r="CO410" s="190"/>
      <c r="CP410" s="190"/>
      <c r="CQ410" s="190"/>
      <c r="CR410" s="190"/>
      <c r="CS410" s="190"/>
      <c r="CT410" s="190"/>
      <c r="CU410" s="190"/>
      <c r="CV410" s="190"/>
      <c r="CW410" s="190"/>
      <c r="CX410" s="190"/>
      <c r="CY410" s="190"/>
      <c r="CZ410" s="190"/>
      <c r="DA410" s="190"/>
      <c r="DB410" s="190"/>
      <c r="DC410" s="190"/>
      <c r="DD410" s="190"/>
      <c r="DE410" s="190"/>
      <c r="DF410" s="190"/>
      <c r="DG410" s="190"/>
      <c r="DH410" s="190"/>
      <c r="DI410" s="190"/>
      <c r="DJ410" s="190"/>
      <c r="DK410" s="190"/>
      <c r="DL410" s="190"/>
      <c r="DM410" s="190"/>
    </row>
    <row r="411" spans="1:117" s="151" customFormat="1" ht="12.75" hidden="1" outlineLevel="1">
      <c r="A411" s="149" t="s">
        <v>2645</v>
      </c>
      <c r="B411" s="150"/>
      <c r="C411" s="150" t="s">
        <v>2646</v>
      </c>
      <c r="D411" s="150" t="s">
        <v>2647</v>
      </c>
      <c r="E411" s="177">
        <v>1023.88</v>
      </c>
      <c r="F411" s="177">
        <v>0</v>
      </c>
      <c r="G411" s="177"/>
      <c r="H411" s="178">
        <v>0</v>
      </c>
      <c r="I411" s="178">
        <v>0</v>
      </c>
      <c r="J411" s="178">
        <v>0</v>
      </c>
      <c r="K411" s="178">
        <v>0</v>
      </c>
      <c r="L411" s="178">
        <v>0</v>
      </c>
      <c r="M411" s="178">
        <v>0</v>
      </c>
      <c r="N411" s="178">
        <v>0</v>
      </c>
      <c r="O411" s="178">
        <v>0</v>
      </c>
      <c r="P411" s="178">
        <v>0</v>
      </c>
      <c r="Q411" s="178">
        <v>0</v>
      </c>
      <c r="R411" s="178">
        <v>0</v>
      </c>
      <c r="S411" s="178">
        <v>0</v>
      </c>
      <c r="T411" s="178">
        <v>0</v>
      </c>
      <c r="U411" s="178">
        <v>0</v>
      </c>
      <c r="V411" s="178">
        <v>0</v>
      </c>
      <c r="W411" s="178">
        <v>0</v>
      </c>
      <c r="X411" s="178">
        <v>0</v>
      </c>
      <c r="Y411" s="178">
        <v>0</v>
      </c>
      <c r="Z411" s="178">
        <v>0</v>
      </c>
      <c r="AA411" s="178">
        <v>160.42</v>
      </c>
      <c r="AB411" s="178">
        <v>0</v>
      </c>
      <c r="AC411" s="178">
        <v>0</v>
      </c>
      <c r="AD411" s="178">
        <v>0</v>
      </c>
      <c r="AE411" s="178">
        <v>0</v>
      </c>
      <c r="AF411" s="178">
        <v>0</v>
      </c>
      <c r="AG411" s="178">
        <v>0</v>
      </c>
      <c r="AH411" s="178">
        <v>0</v>
      </c>
      <c r="AI411" s="177">
        <v>160.42</v>
      </c>
      <c r="AJ411" s="178">
        <v>0</v>
      </c>
      <c r="AK411" s="178">
        <v>0</v>
      </c>
      <c r="AL411" s="178">
        <v>0</v>
      </c>
      <c r="AM411" s="178">
        <v>0</v>
      </c>
      <c r="AN411" s="178">
        <v>0</v>
      </c>
      <c r="AO411" s="178">
        <v>0</v>
      </c>
      <c r="AP411" s="178">
        <v>0</v>
      </c>
      <c r="AQ411" s="178">
        <v>0</v>
      </c>
      <c r="AR411" s="178">
        <v>0</v>
      </c>
      <c r="AS411" s="178">
        <v>0</v>
      </c>
      <c r="AT411" s="178">
        <v>0</v>
      </c>
      <c r="AU411" s="177">
        <v>0</v>
      </c>
      <c r="AV411" s="177">
        <f t="shared" si="12"/>
        <v>1184.3</v>
      </c>
      <c r="AW411" s="149"/>
      <c r="AX411" s="190"/>
      <c r="AY411" s="190"/>
      <c r="AZ411" s="190"/>
      <c r="BA411" s="190"/>
      <c r="BB411" s="190"/>
      <c r="BC411" s="190"/>
      <c r="BD411" s="190"/>
      <c r="BE411" s="190"/>
      <c r="BF411" s="190"/>
      <c r="BG411" s="190"/>
      <c r="BH411" s="190"/>
      <c r="BI411" s="190"/>
      <c r="BJ411" s="190"/>
      <c r="BK411" s="190"/>
      <c r="BL411" s="190"/>
      <c r="BM411" s="190"/>
      <c r="BN411" s="190"/>
      <c r="BO411" s="190"/>
      <c r="BP411" s="190"/>
      <c r="BQ411" s="190"/>
      <c r="BR411" s="190"/>
      <c r="BS411" s="190"/>
      <c r="BT411" s="190"/>
      <c r="BU411" s="190"/>
      <c r="BV411" s="190"/>
      <c r="BW411" s="190"/>
      <c r="BX411" s="190"/>
      <c r="BY411" s="190"/>
      <c r="BZ411" s="190"/>
      <c r="CA411" s="190"/>
      <c r="CB411" s="190"/>
      <c r="CC411" s="190"/>
      <c r="CD411" s="190"/>
      <c r="CE411" s="190"/>
      <c r="CF411" s="190"/>
      <c r="CG411" s="190"/>
      <c r="CH411" s="190"/>
      <c r="CI411" s="190"/>
      <c r="CJ411" s="190"/>
      <c r="CK411" s="190"/>
      <c r="CL411" s="190"/>
      <c r="CM411" s="190"/>
      <c r="CN411" s="190"/>
      <c r="CO411" s="190"/>
      <c r="CP411" s="190"/>
      <c r="CQ411" s="190"/>
      <c r="CR411" s="190"/>
      <c r="CS411" s="190"/>
      <c r="CT411" s="190"/>
      <c r="CU411" s="190"/>
      <c r="CV411" s="190"/>
      <c r="CW411" s="190"/>
      <c r="CX411" s="190"/>
      <c r="CY411" s="190"/>
      <c r="CZ411" s="190"/>
      <c r="DA411" s="190"/>
      <c r="DB411" s="190"/>
      <c r="DC411" s="190"/>
      <c r="DD411" s="190"/>
      <c r="DE411" s="190"/>
      <c r="DF411" s="190"/>
      <c r="DG411" s="190"/>
      <c r="DH411" s="190"/>
      <c r="DI411" s="190"/>
      <c r="DJ411" s="190"/>
      <c r="DK411" s="190"/>
      <c r="DL411" s="190"/>
      <c r="DM411" s="190"/>
    </row>
    <row r="412" spans="1:117" s="151" customFormat="1" ht="12.75" hidden="1" outlineLevel="1">
      <c r="A412" s="149" t="s">
        <v>2651</v>
      </c>
      <c r="B412" s="150"/>
      <c r="C412" s="150" t="s">
        <v>2652</v>
      </c>
      <c r="D412" s="150" t="s">
        <v>2653</v>
      </c>
      <c r="E412" s="177">
        <v>396240.56</v>
      </c>
      <c r="F412" s="177">
        <v>5285.71</v>
      </c>
      <c r="G412" s="177"/>
      <c r="H412" s="178">
        <v>0</v>
      </c>
      <c r="I412" s="178">
        <v>0</v>
      </c>
      <c r="J412" s="178">
        <v>0</v>
      </c>
      <c r="K412" s="178">
        <v>0</v>
      </c>
      <c r="L412" s="178">
        <v>0</v>
      </c>
      <c r="M412" s="178">
        <v>0</v>
      </c>
      <c r="N412" s="178">
        <v>0</v>
      </c>
      <c r="O412" s="178">
        <v>56.36</v>
      </c>
      <c r="P412" s="178">
        <v>68.67</v>
      </c>
      <c r="Q412" s="178">
        <v>0</v>
      </c>
      <c r="R412" s="178">
        <v>0</v>
      </c>
      <c r="S412" s="178">
        <v>0</v>
      </c>
      <c r="T412" s="178">
        <v>0</v>
      </c>
      <c r="U412" s="178">
        <v>0</v>
      </c>
      <c r="V412" s="178">
        <v>0</v>
      </c>
      <c r="W412" s="178">
        <v>0</v>
      </c>
      <c r="X412" s="178">
        <v>0</v>
      </c>
      <c r="Y412" s="178">
        <v>0</v>
      </c>
      <c r="Z412" s="178">
        <v>0</v>
      </c>
      <c r="AA412" s="178">
        <v>464.53</v>
      </c>
      <c r="AB412" s="178">
        <v>0</v>
      </c>
      <c r="AC412" s="178">
        <v>0</v>
      </c>
      <c r="AD412" s="178">
        <v>0</v>
      </c>
      <c r="AE412" s="178">
        <v>29744.53</v>
      </c>
      <c r="AF412" s="178">
        <v>0</v>
      </c>
      <c r="AG412" s="178">
        <v>5246.77</v>
      </c>
      <c r="AH412" s="178">
        <v>0</v>
      </c>
      <c r="AI412" s="177">
        <v>35580.86</v>
      </c>
      <c r="AJ412" s="178">
        <v>0</v>
      </c>
      <c r="AK412" s="178">
        <v>0</v>
      </c>
      <c r="AL412" s="178">
        <v>0</v>
      </c>
      <c r="AM412" s="178">
        <v>0</v>
      </c>
      <c r="AN412" s="178">
        <v>0</v>
      </c>
      <c r="AO412" s="178">
        <v>0</v>
      </c>
      <c r="AP412" s="178">
        <v>0</v>
      </c>
      <c r="AQ412" s="178">
        <v>0</v>
      </c>
      <c r="AR412" s="178">
        <v>0</v>
      </c>
      <c r="AS412" s="178">
        <v>0</v>
      </c>
      <c r="AT412" s="178">
        <v>0</v>
      </c>
      <c r="AU412" s="177">
        <v>0</v>
      </c>
      <c r="AV412" s="177">
        <f t="shared" si="12"/>
        <v>437107.13</v>
      </c>
      <c r="AW412" s="149"/>
      <c r="AX412" s="190"/>
      <c r="AY412" s="190"/>
      <c r="AZ412" s="190"/>
      <c r="BA412" s="190"/>
      <c r="BB412" s="190"/>
      <c r="BC412" s="190"/>
      <c r="BD412" s="190"/>
      <c r="BE412" s="190"/>
      <c r="BF412" s="190"/>
      <c r="BG412" s="190"/>
      <c r="BH412" s="190"/>
      <c r="BI412" s="190"/>
      <c r="BJ412" s="190"/>
      <c r="BK412" s="190"/>
      <c r="BL412" s="190"/>
      <c r="BM412" s="190"/>
      <c r="BN412" s="190"/>
      <c r="BO412" s="190"/>
      <c r="BP412" s="190"/>
      <c r="BQ412" s="190"/>
      <c r="BR412" s="190"/>
      <c r="BS412" s="190"/>
      <c r="BT412" s="190"/>
      <c r="BU412" s="190"/>
      <c r="BV412" s="190"/>
      <c r="BW412" s="190"/>
      <c r="BX412" s="190"/>
      <c r="BY412" s="190"/>
      <c r="BZ412" s="190"/>
      <c r="CA412" s="190"/>
      <c r="CB412" s="190"/>
      <c r="CC412" s="190"/>
      <c r="CD412" s="190"/>
      <c r="CE412" s="190"/>
      <c r="CF412" s="190"/>
      <c r="CG412" s="190"/>
      <c r="CH412" s="190"/>
      <c r="CI412" s="190"/>
      <c r="CJ412" s="190"/>
      <c r="CK412" s="190"/>
      <c r="CL412" s="190"/>
      <c r="CM412" s="190"/>
      <c r="CN412" s="190"/>
      <c r="CO412" s="190"/>
      <c r="CP412" s="190"/>
      <c r="CQ412" s="190"/>
      <c r="CR412" s="190"/>
      <c r="CS412" s="190"/>
      <c r="CT412" s="190"/>
      <c r="CU412" s="190"/>
      <c r="CV412" s="190"/>
      <c r="CW412" s="190"/>
      <c r="CX412" s="190"/>
      <c r="CY412" s="190"/>
      <c r="CZ412" s="190"/>
      <c r="DA412" s="190"/>
      <c r="DB412" s="190"/>
      <c r="DC412" s="190"/>
      <c r="DD412" s="190"/>
      <c r="DE412" s="190"/>
      <c r="DF412" s="190"/>
      <c r="DG412" s="190"/>
      <c r="DH412" s="190"/>
      <c r="DI412" s="190"/>
      <c r="DJ412" s="190"/>
      <c r="DK412" s="190"/>
      <c r="DL412" s="190"/>
      <c r="DM412" s="190"/>
    </row>
    <row r="413" spans="1:117" s="151" customFormat="1" ht="12.75" hidden="1" outlineLevel="1">
      <c r="A413" s="149" t="s">
        <v>2657</v>
      </c>
      <c r="B413" s="150"/>
      <c r="C413" s="150" t="s">
        <v>2658</v>
      </c>
      <c r="D413" s="150" t="s">
        <v>2659</v>
      </c>
      <c r="E413" s="177">
        <v>4443.23</v>
      </c>
      <c r="F413" s="177">
        <v>0</v>
      </c>
      <c r="G413" s="177"/>
      <c r="H413" s="178">
        <v>0</v>
      </c>
      <c r="I413" s="178">
        <v>0</v>
      </c>
      <c r="J413" s="178">
        <v>0</v>
      </c>
      <c r="K413" s="178">
        <v>0</v>
      </c>
      <c r="L413" s="178">
        <v>0</v>
      </c>
      <c r="M413" s="178">
        <v>0</v>
      </c>
      <c r="N413" s="178">
        <v>0</v>
      </c>
      <c r="O413" s="178">
        <v>0</v>
      </c>
      <c r="P413" s="178">
        <v>0</v>
      </c>
      <c r="Q413" s="178">
        <v>0</v>
      </c>
      <c r="R413" s="178">
        <v>0</v>
      </c>
      <c r="S413" s="178">
        <v>0</v>
      </c>
      <c r="T413" s="178">
        <v>0</v>
      </c>
      <c r="U413" s="178">
        <v>0</v>
      </c>
      <c r="V413" s="178">
        <v>0</v>
      </c>
      <c r="W413" s="178">
        <v>0</v>
      </c>
      <c r="X413" s="178">
        <v>0</v>
      </c>
      <c r="Y413" s="178">
        <v>0</v>
      </c>
      <c r="Z413" s="178">
        <v>0</v>
      </c>
      <c r="AA413" s="178">
        <v>0</v>
      </c>
      <c r="AB413" s="178">
        <v>0</v>
      </c>
      <c r="AC413" s="178">
        <v>0</v>
      </c>
      <c r="AD413" s="178">
        <v>0</v>
      </c>
      <c r="AE413" s="178">
        <v>0</v>
      </c>
      <c r="AF413" s="178">
        <v>0</v>
      </c>
      <c r="AG413" s="178">
        <v>0</v>
      </c>
      <c r="AH413" s="178">
        <v>0</v>
      </c>
      <c r="AI413" s="177">
        <v>0</v>
      </c>
      <c r="AJ413" s="178">
        <v>0</v>
      </c>
      <c r="AK413" s="178">
        <v>0</v>
      </c>
      <c r="AL413" s="178">
        <v>0</v>
      </c>
      <c r="AM413" s="178">
        <v>0</v>
      </c>
      <c r="AN413" s="178">
        <v>0</v>
      </c>
      <c r="AO413" s="178">
        <v>0</v>
      </c>
      <c r="AP413" s="178">
        <v>0</v>
      </c>
      <c r="AQ413" s="178">
        <v>0</v>
      </c>
      <c r="AR413" s="178">
        <v>0</v>
      </c>
      <c r="AS413" s="178">
        <v>0</v>
      </c>
      <c r="AT413" s="178">
        <v>0</v>
      </c>
      <c r="AU413" s="177">
        <v>0</v>
      </c>
      <c r="AV413" s="177">
        <f t="shared" si="12"/>
        <v>4443.23</v>
      </c>
      <c r="AW413" s="149"/>
      <c r="AX413" s="190"/>
      <c r="AY413" s="190"/>
      <c r="AZ413" s="190"/>
      <c r="BA413" s="190"/>
      <c r="BB413" s="190"/>
      <c r="BC413" s="190"/>
      <c r="BD413" s="190"/>
      <c r="BE413" s="190"/>
      <c r="BF413" s="190"/>
      <c r="BG413" s="190"/>
      <c r="BH413" s="190"/>
      <c r="BI413" s="190"/>
      <c r="BJ413" s="190"/>
      <c r="BK413" s="190"/>
      <c r="BL413" s="190"/>
      <c r="BM413" s="190"/>
      <c r="BN413" s="190"/>
      <c r="BO413" s="190"/>
      <c r="BP413" s="190"/>
      <c r="BQ413" s="190"/>
      <c r="BR413" s="190"/>
      <c r="BS413" s="190"/>
      <c r="BT413" s="190"/>
      <c r="BU413" s="190"/>
      <c r="BV413" s="190"/>
      <c r="BW413" s="190"/>
      <c r="BX413" s="190"/>
      <c r="BY413" s="190"/>
      <c r="BZ413" s="190"/>
      <c r="CA413" s="190"/>
      <c r="CB413" s="190"/>
      <c r="CC413" s="190"/>
      <c r="CD413" s="190"/>
      <c r="CE413" s="190"/>
      <c r="CF413" s="190"/>
      <c r="CG413" s="190"/>
      <c r="CH413" s="190"/>
      <c r="CI413" s="190"/>
      <c r="CJ413" s="190"/>
      <c r="CK413" s="190"/>
      <c r="CL413" s="190"/>
      <c r="CM413" s="190"/>
      <c r="CN413" s="190"/>
      <c r="CO413" s="190"/>
      <c r="CP413" s="190"/>
      <c r="CQ413" s="190"/>
      <c r="CR413" s="190"/>
      <c r="CS413" s="190"/>
      <c r="CT413" s="190"/>
      <c r="CU413" s="190"/>
      <c r="CV413" s="190"/>
      <c r="CW413" s="190"/>
      <c r="CX413" s="190"/>
      <c r="CY413" s="190"/>
      <c r="CZ413" s="190"/>
      <c r="DA413" s="190"/>
      <c r="DB413" s="190"/>
      <c r="DC413" s="190"/>
      <c r="DD413" s="190"/>
      <c r="DE413" s="190"/>
      <c r="DF413" s="190"/>
      <c r="DG413" s="190"/>
      <c r="DH413" s="190"/>
      <c r="DI413" s="190"/>
      <c r="DJ413" s="190"/>
      <c r="DK413" s="190"/>
      <c r="DL413" s="190"/>
      <c r="DM413" s="190"/>
    </row>
    <row r="414" spans="1:117" s="151" customFormat="1" ht="12.75" hidden="1" outlineLevel="1">
      <c r="A414" s="149" t="s">
        <v>2660</v>
      </c>
      <c r="B414" s="150"/>
      <c r="C414" s="150" t="s">
        <v>2661</v>
      </c>
      <c r="D414" s="150" t="s">
        <v>2662</v>
      </c>
      <c r="E414" s="177">
        <v>28375.17</v>
      </c>
      <c r="F414" s="177">
        <v>0</v>
      </c>
      <c r="G414" s="177"/>
      <c r="H414" s="178">
        <v>0</v>
      </c>
      <c r="I414" s="178">
        <v>0</v>
      </c>
      <c r="J414" s="178">
        <v>0</v>
      </c>
      <c r="K414" s="178">
        <v>0</v>
      </c>
      <c r="L414" s="178">
        <v>0</v>
      </c>
      <c r="M414" s="178">
        <v>0</v>
      </c>
      <c r="N414" s="178">
        <v>0</v>
      </c>
      <c r="O414" s="178">
        <v>0</v>
      </c>
      <c r="P414" s="178">
        <v>0</v>
      </c>
      <c r="Q414" s="178">
        <v>0</v>
      </c>
      <c r="R414" s="178">
        <v>0</v>
      </c>
      <c r="S414" s="178">
        <v>0</v>
      </c>
      <c r="T414" s="178">
        <v>0</v>
      </c>
      <c r="U414" s="178">
        <v>0</v>
      </c>
      <c r="V414" s="178">
        <v>0</v>
      </c>
      <c r="W414" s="178">
        <v>0</v>
      </c>
      <c r="X414" s="178">
        <v>0</v>
      </c>
      <c r="Y414" s="178">
        <v>0</v>
      </c>
      <c r="Z414" s="178">
        <v>0</v>
      </c>
      <c r="AA414" s="178">
        <v>0</v>
      </c>
      <c r="AB414" s="178">
        <v>0</v>
      </c>
      <c r="AC414" s="178">
        <v>0</v>
      </c>
      <c r="AD414" s="178">
        <v>0</v>
      </c>
      <c r="AE414" s="178">
        <v>0</v>
      </c>
      <c r="AF414" s="178">
        <v>0</v>
      </c>
      <c r="AG414" s="178">
        <v>206.08</v>
      </c>
      <c r="AH414" s="178">
        <v>0</v>
      </c>
      <c r="AI414" s="177">
        <v>206.08</v>
      </c>
      <c r="AJ414" s="178">
        <v>0</v>
      </c>
      <c r="AK414" s="178">
        <v>0</v>
      </c>
      <c r="AL414" s="178">
        <v>0</v>
      </c>
      <c r="AM414" s="178">
        <v>0</v>
      </c>
      <c r="AN414" s="178">
        <v>0</v>
      </c>
      <c r="AO414" s="178">
        <v>0</v>
      </c>
      <c r="AP414" s="178">
        <v>0</v>
      </c>
      <c r="AQ414" s="178">
        <v>0</v>
      </c>
      <c r="AR414" s="178">
        <v>0</v>
      </c>
      <c r="AS414" s="178">
        <v>0</v>
      </c>
      <c r="AT414" s="178">
        <v>0</v>
      </c>
      <c r="AU414" s="177">
        <v>0</v>
      </c>
      <c r="AV414" s="177">
        <f t="shared" si="12"/>
        <v>28581.25</v>
      </c>
      <c r="AW414" s="149"/>
      <c r="AX414" s="190"/>
      <c r="AY414" s="190"/>
      <c r="AZ414" s="190"/>
      <c r="BA414" s="190"/>
      <c r="BB414" s="190"/>
      <c r="BC414" s="190"/>
      <c r="BD414" s="190"/>
      <c r="BE414" s="190"/>
      <c r="BF414" s="190"/>
      <c r="BG414" s="190"/>
      <c r="BH414" s="190"/>
      <c r="BI414" s="190"/>
      <c r="BJ414" s="190"/>
      <c r="BK414" s="190"/>
      <c r="BL414" s="190"/>
      <c r="BM414" s="190"/>
      <c r="BN414" s="190"/>
      <c r="BO414" s="190"/>
      <c r="BP414" s="190"/>
      <c r="BQ414" s="190"/>
      <c r="BR414" s="190"/>
      <c r="BS414" s="190"/>
      <c r="BT414" s="190"/>
      <c r="BU414" s="190"/>
      <c r="BV414" s="190"/>
      <c r="BW414" s="190"/>
      <c r="BX414" s="190"/>
      <c r="BY414" s="190"/>
      <c r="BZ414" s="190"/>
      <c r="CA414" s="190"/>
      <c r="CB414" s="190"/>
      <c r="CC414" s="190"/>
      <c r="CD414" s="190"/>
      <c r="CE414" s="190"/>
      <c r="CF414" s="190"/>
      <c r="CG414" s="190"/>
      <c r="CH414" s="190"/>
      <c r="CI414" s="190"/>
      <c r="CJ414" s="190"/>
      <c r="CK414" s="190"/>
      <c r="CL414" s="190"/>
      <c r="CM414" s="190"/>
      <c r="CN414" s="190"/>
      <c r="CO414" s="190"/>
      <c r="CP414" s="190"/>
      <c r="CQ414" s="190"/>
      <c r="CR414" s="190"/>
      <c r="CS414" s="190"/>
      <c r="CT414" s="190"/>
      <c r="CU414" s="190"/>
      <c r="CV414" s="190"/>
      <c r="CW414" s="190"/>
      <c r="CX414" s="190"/>
      <c r="CY414" s="190"/>
      <c r="CZ414" s="190"/>
      <c r="DA414" s="190"/>
      <c r="DB414" s="190"/>
      <c r="DC414" s="190"/>
      <c r="DD414" s="190"/>
      <c r="DE414" s="190"/>
      <c r="DF414" s="190"/>
      <c r="DG414" s="190"/>
      <c r="DH414" s="190"/>
      <c r="DI414" s="190"/>
      <c r="DJ414" s="190"/>
      <c r="DK414" s="190"/>
      <c r="DL414" s="190"/>
      <c r="DM414" s="190"/>
    </row>
    <row r="415" spans="1:117" s="151" customFormat="1" ht="12.75" hidden="1" outlineLevel="1">
      <c r="A415" s="149" t="s">
        <v>2663</v>
      </c>
      <c r="B415" s="150"/>
      <c r="C415" s="150" t="s">
        <v>2664</v>
      </c>
      <c r="D415" s="150" t="s">
        <v>2665</v>
      </c>
      <c r="E415" s="177">
        <v>132918.27</v>
      </c>
      <c r="F415" s="177">
        <v>4756.77</v>
      </c>
      <c r="G415" s="177"/>
      <c r="H415" s="178">
        <v>10</v>
      </c>
      <c r="I415" s="178">
        <v>0</v>
      </c>
      <c r="J415" s="178">
        <v>0</v>
      </c>
      <c r="K415" s="178">
        <v>0</v>
      </c>
      <c r="L415" s="178">
        <v>0</v>
      </c>
      <c r="M415" s="178">
        <v>32.22</v>
      </c>
      <c r="N415" s="178">
        <v>0</v>
      </c>
      <c r="O415" s="178">
        <v>0</v>
      </c>
      <c r="P415" s="178">
        <v>0</v>
      </c>
      <c r="Q415" s="178">
        <v>0</v>
      </c>
      <c r="R415" s="178">
        <v>0</v>
      </c>
      <c r="S415" s="178">
        <v>0</v>
      </c>
      <c r="T415" s="178">
        <v>0</v>
      </c>
      <c r="U415" s="178">
        <v>0</v>
      </c>
      <c r="V415" s="178">
        <v>0</v>
      </c>
      <c r="W415" s="178">
        <v>0</v>
      </c>
      <c r="X415" s="178">
        <v>0</v>
      </c>
      <c r="Y415" s="178">
        <v>0</v>
      </c>
      <c r="Z415" s="178">
        <v>0</v>
      </c>
      <c r="AA415" s="178">
        <v>574.86</v>
      </c>
      <c r="AB415" s="178">
        <v>0</v>
      </c>
      <c r="AC415" s="178">
        <v>0</v>
      </c>
      <c r="AD415" s="178">
        <v>0</v>
      </c>
      <c r="AE415" s="178">
        <v>0</v>
      </c>
      <c r="AF415" s="178">
        <v>0</v>
      </c>
      <c r="AG415" s="178">
        <v>15</v>
      </c>
      <c r="AH415" s="178">
        <v>0</v>
      </c>
      <c r="AI415" s="177">
        <v>632.08</v>
      </c>
      <c r="AJ415" s="178">
        <v>0</v>
      </c>
      <c r="AK415" s="178">
        <v>0</v>
      </c>
      <c r="AL415" s="178">
        <v>0</v>
      </c>
      <c r="AM415" s="178">
        <v>0</v>
      </c>
      <c r="AN415" s="178">
        <v>0</v>
      </c>
      <c r="AO415" s="178">
        <v>0</v>
      </c>
      <c r="AP415" s="178">
        <v>0</v>
      </c>
      <c r="AQ415" s="178">
        <v>0</v>
      </c>
      <c r="AR415" s="178">
        <v>0</v>
      </c>
      <c r="AS415" s="178">
        <v>0</v>
      </c>
      <c r="AT415" s="178">
        <v>0</v>
      </c>
      <c r="AU415" s="177">
        <v>0</v>
      </c>
      <c r="AV415" s="177">
        <f t="shared" si="12"/>
        <v>138307.11999999997</v>
      </c>
      <c r="AW415" s="149"/>
      <c r="AX415" s="190"/>
      <c r="AY415" s="190"/>
      <c r="AZ415" s="190"/>
      <c r="BA415" s="190"/>
      <c r="BB415" s="190"/>
      <c r="BC415" s="190"/>
      <c r="BD415" s="190"/>
      <c r="BE415" s="190"/>
      <c r="BF415" s="190"/>
      <c r="BG415" s="190"/>
      <c r="BH415" s="190"/>
      <c r="BI415" s="190"/>
      <c r="BJ415" s="190"/>
      <c r="BK415" s="190"/>
      <c r="BL415" s="190"/>
      <c r="BM415" s="190"/>
      <c r="BN415" s="190"/>
      <c r="BO415" s="190"/>
      <c r="BP415" s="190"/>
      <c r="BQ415" s="190"/>
      <c r="BR415" s="190"/>
      <c r="BS415" s="190"/>
      <c r="BT415" s="190"/>
      <c r="BU415" s="190"/>
      <c r="BV415" s="190"/>
      <c r="BW415" s="190"/>
      <c r="BX415" s="190"/>
      <c r="BY415" s="190"/>
      <c r="BZ415" s="190"/>
      <c r="CA415" s="190"/>
      <c r="CB415" s="190"/>
      <c r="CC415" s="190"/>
      <c r="CD415" s="190"/>
      <c r="CE415" s="190"/>
      <c r="CF415" s="190"/>
      <c r="CG415" s="190"/>
      <c r="CH415" s="190"/>
      <c r="CI415" s="190"/>
      <c r="CJ415" s="190"/>
      <c r="CK415" s="190"/>
      <c r="CL415" s="190"/>
      <c r="CM415" s="190"/>
      <c r="CN415" s="190"/>
      <c r="CO415" s="190"/>
      <c r="CP415" s="190"/>
      <c r="CQ415" s="190"/>
      <c r="CR415" s="190"/>
      <c r="CS415" s="190"/>
      <c r="CT415" s="190"/>
      <c r="CU415" s="190"/>
      <c r="CV415" s="190"/>
      <c r="CW415" s="190"/>
      <c r="CX415" s="190"/>
      <c r="CY415" s="190"/>
      <c r="CZ415" s="190"/>
      <c r="DA415" s="190"/>
      <c r="DB415" s="190"/>
      <c r="DC415" s="190"/>
      <c r="DD415" s="190"/>
      <c r="DE415" s="190"/>
      <c r="DF415" s="190"/>
      <c r="DG415" s="190"/>
      <c r="DH415" s="190"/>
      <c r="DI415" s="190"/>
      <c r="DJ415" s="190"/>
      <c r="DK415" s="190"/>
      <c r="DL415" s="190"/>
      <c r="DM415" s="190"/>
    </row>
    <row r="416" spans="1:117" s="151" customFormat="1" ht="12.75" hidden="1" outlineLevel="1">
      <c r="A416" s="149" t="s">
        <v>2666</v>
      </c>
      <c r="B416" s="150"/>
      <c r="C416" s="150" t="s">
        <v>2667</v>
      </c>
      <c r="D416" s="150" t="s">
        <v>2668</v>
      </c>
      <c r="E416" s="177">
        <v>115020.69</v>
      </c>
      <c r="F416" s="177">
        <v>0</v>
      </c>
      <c r="G416" s="177"/>
      <c r="H416" s="178">
        <v>0</v>
      </c>
      <c r="I416" s="178">
        <v>0</v>
      </c>
      <c r="J416" s="178">
        <v>0</v>
      </c>
      <c r="K416" s="178">
        <v>0</v>
      </c>
      <c r="L416" s="178">
        <v>0</v>
      </c>
      <c r="M416" s="178">
        <v>0</v>
      </c>
      <c r="N416" s="178">
        <v>0</v>
      </c>
      <c r="O416" s="178">
        <v>0</v>
      </c>
      <c r="P416" s="178">
        <v>0</v>
      </c>
      <c r="Q416" s="178">
        <v>0</v>
      </c>
      <c r="R416" s="178">
        <v>0</v>
      </c>
      <c r="S416" s="178">
        <v>0</v>
      </c>
      <c r="T416" s="178">
        <v>0</v>
      </c>
      <c r="U416" s="178">
        <v>0</v>
      </c>
      <c r="V416" s="178">
        <v>0</v>
      </c>
      <c r="W416" s="178">
        <v>0</v>
      </c>
      <c r="X416" s="178">
        <v>0</v>
      </c>
      <c r="Y416" s="178">
        <v>0</v>
      </c>
      <c r="Z416" s="178">
        <v>0</v>
      </c>
      <c r="AA416" s="178">
        <v>0</v>
      </c>
      <c r="AB416" s="178">
        <v>0</v>
      </c>
      <c r="AC416" s="178">
        <v>0</v>
      </c>
      <c r="AD416" s="178">
        <v>0</v>
      </c>
      <c r="AE416" s="178">
        <v>-202.7</v>
      </c>
      <c r="AF416" s="178">
        <v>0</v>
      </c>
      <c r="AG416" s="178">
        <v>0</v>
      </c>
      <c r="AH416" s="178">
        <v>0</v>
      </c>
      <c r="AI416" s="177">
        <v>-202.7</v>
      </c>
      <c r="AJ416" s="178">
        <v>0</v>
      </c>
      <c r="AK416" s="178">
        <v>0</v>
      </c>
      <c r="AL416" s="178">
        <v>0</v>
      </c>
      <c r="AM416" s="178">
        <v>0</v>
      </c>
      <c r="AN416" s="178">
        <v>0</v>
      </c>
      <c r="AO416" s="178">
        <v>0</v>
      </c>
      <c r="AP416" s="178">
        <v>0</v>
      </c>
      <c r="AQ416" s="178">
        <v>0</v>
      </c>
      <c r="AR416" s="178">
        <v>0</v>
      </c>
      <c r="AS416" s="178">
        <v>0</v>
      </c>
      <c r="AT416" s="178">
        <v>0</v>
      </c>
      <c r="AU416" s="177">
        <v>0</v>
      </c>
      <c r="AV416" s="177">
        <f t="shared" si="12"/>
        <v>114817.99</v>
      </c>
      <c r="AW416" s="149"/>
      <c r="AX416" s="190"/>
      <c r="AY416" s="190"/>
      <c r="AZ416" s="190"/>
      <c r="BA416" s="190"/>
      <c r="BB416" s="190"/>
      <c r="BC416" s="190"/>
      <c r="BD416" s="190"/>
      <c r="BE416" s="190"/>
      <c r="BF416" s="190"/>
      <c r="BG416" s="190"/>
      <c r="BH416" s="190"/>
      <c r="BI416" s="190"/>
      <c r="BJ416" s="190"/>
      <c r="BK416" s="190"/>
      <c r="BL416" s="190"/>
      <c r="BM416" s="190"/>
      <c r="BN416" s="190"/>
      <c r="BO416" s="190"/>
      <c r="BP416" s="190"/>
      <c r="BQ416" s="190"/>
      <c r="BR416" s="190"/>
      <c r="BS416" s="190"/>
      <c r="BT416" s="190"/>
      <c r="BU416" s="190"/>
      <c r="BV416" s="190"/>
      <c r="BW416" s="190"/>
      <c r="BX416" s="190"/>
      <c r="BY416" s="190"/>
      <c r="BZ416" s="190"/>
      <c r="CA416" s="190"/>
      <c r="CB416" s="190"/>
      <c r="CC416" s="190"/>
      <c r="CD416" s="190"/>
      <c r="CE416" s="190"/>
      <c r="CF416" s="190"/>
      <c r="CG416" s="190"/>
      <c r="CH416" s="190"/>
      <c r="CI416" s="190"/>
      <c r="CJ416" s="190"/>
      <c r="CK416" s="190"/>
      <c r="CL416" s="190"/>
      <c r="CM416" s="190"/>
      <c r="CN416" s="190"/>
      <c r="CO416" s="190"/>
      <c r="CP416" s="190"/>
      <c r="CQ416" s="190"/>
      <c r="CR416" s="190"/>
      <c r="CS416" s="190"/>
      <c r="CT416" s="190"/>
      <c r="CU416" s="190"/>
      <c r="CV416" s="190"/>
      <c r="CW416" s="190"/>
      <c r="CX416" s="190"/>
      <c r="CY416" s="190"/>
      <c r="CZ416" s="190"/>
      <c r="DA416" s="190"/>
      <c r="DB416" s="190"/>
      <c r="DC416" s="190"/>
      <c r="DD416" s="190"/>
      <c r="DE416" s="190"/>
      <c r="DF416" s="190"/>
      <c r="DG416" s="190"/>
      <c r="DH416" s="190"/>
      <c r="DI416" s="190"/>
      <c r="DJ416" s="190"/>
      <c r="DK416" s="190"/>
      <c r="DL416" s="190"/>
      <c r="DM416" s="190"/>
    </row>
    <row r="417" spans="1:117" s="151" customFormat="1" ht="12.75" hidden="1" outlineLevel="1">
      <c r="A417" s="149" t="s">
        <v>2669</v>
      </c>
      <c r="B417" s="150"/>
      <c r="C417" s="150" t="s">
        <v>2670</v>
      </c>
      <c r="D417" s="150" t="s">
        <v>2671</v>
      </c>
      <c r="E417" s="177">
        <v>-167.05</v>
      </c>
      <c r="F417" s="177">
        <v>0</v>
      </c>
      <c r="G417" s="177"/>
      <c r="H417" s="178">
        <v>0</v>
      </c>
      <c r="I417" s="178">
        <v>0</v>
      </c>
      <c r="J417" s="178">
        <v>0</v>
      </c>
      <c r="K417" s="178">
        <v>0</v>
      </c>
      <c r="L417" s="178">
        <v>0</v>
      </c>
      <c r="M417" s="178">
        <v>0</v>
      </c>
      <c r="N417" s="178">
        <v>0</v>
      </c>
      <c r="O417" s="178">
        <v>0</v>
      </c>
      <c r="P417" s="178">
        <v>0</v>
      </c>
      <c r="Q417" s="178">
        <v>0</v>
      </c>
      <c r="R417" s="178">
        <v>0</v>
      </c>
      <c r="S417" s="178">
        <v>0</v>
      </c>
      <c r="T417" s="178">
        <v>0</v>
      </c>
      <c r="U417" s="178">
        <v>0</v>
      </c>
      <c r="V417" s="178">
        <v>0</v>
      </c>
      <c r="W417" s="178">
        <v>0</v>
      </c>
      <c r="X417" s="178">
        <v>0</v>
      </c>
      <c r="Y417" s="178">
        <v>0</v>
      </c>
      <c r="Z417" s="178">
        <v>0</v>
      </c>
      <c r="AA417" s="178">
        <v>0</v>
      </c>
      <c r="AB417" s="178">
        <v>0</v>
      </c>
      <c r="AC417" s="178">
        <v>0</v>
      </c>
      <c r="AD417" s="178">
        <v>0</v>
      </c>
      <c r="AE417" s="178">
        <v>0</v>
      </c>
      <c r="AF417" s="178">
        <v>0</v>
      </c>
      <c r="AG417" s="178">
        <v>0</v>
      </c>
      <c r="AH417" s="178">
        <v>0</v>
      </c>
      <c r="AI417" s="177">
        <v>0</v>
      </c>
      <c r="AJ417" s="178">
        <v>0</v>
      </c>
      <c r="AK417" s="178">
        <v>0</v>
      </c>
      <c r="AL417" s="178">
        <v>0</v>
      </c>
      <c r="AM417" s="178">
        <v>0</v>
      </c>
      <c r="AN417" s="178">
        <v>0</v>
      </c>
      <c r="AO417" s="178">
        <v>0</v>
      </c>
      <c r="AP417" s="178">
        <v>0</v>
      </c>
      <c r="AQ417" s="178">
        <v>0</v>
      </c>
      <c r="AR417" s="178">
        <v>0</v>
      </c>
      <c r="AS417" s="178">
        <v>0</v>
      </c>
      <c r="AT417" s="178">
        <v>0</v>
      </c>
      <c r="AU417" s="177">
        <v>0</v>
      </c>
      <c r="AV417" s="177">
        <f t="shared" si="12"/>
        <v>-167.05</v>
      </c>
      <c r="AW417" s="149"/>
      <c r="AX417" s="190"/>
      <c r="AY417" s="190"/>
      <c r="AZ417" s="190"/>
      <c r="BA417" s="190"/>
      <c r="BB417" s="190"/>
      <c r="BC417" s="190"/>
      <c r="BD417" s="190"/>
      <c r="BE417" s="190"/>
      <c r="BF417" s="190"/>
      <c r="BG417" s="190"/>
      <c r="BH417" s="190"/>
      <c r="BI417" s="190"/>
      <c r="BJ417" s="190"/>
      <c r="BK417" s="190"/>
      <c r="BL417" s="190"/>
      <c r="BM417" s="190"/>
      <c r="BN417" s="190"/>
      <c r="BO417" s="190"/>
      <c r="BP417" s="190"/>
      <c r="BQ417" s="190"/>
      <c r="BR417" s="190"/>
      <c r="BS417" s="190"/>
      <c r="BT417" s="190"/>
      <c r="BU417" s="190"/>
      <c r="BV417" s="190"/>
      <c r="BW417" s="190"/>
      <c r="BX417" s="190"/>
      <c r="BY417" s="190"/>
      <c r="BZ417" s="190"/>
      <c r="CA417" s="190"/>
      <c r="CB417" s="190"/>
      <c r="CC417" s="190"/>
      <c r="CD417" s="190"/>
      <c r="CE417" s="190"/>
      <c r="CF417" s="190"/>
      <c r="CG417" s="190"/>
      <c r="CH417" s="190"/>
      <c r="CI417" s="190"/>
      <c r="CJ417" s="190"/>
      <c r="CK417" s="190"/>
      <c r="CL417" s="190"/>
      <c r="CM417" s="190"/>
      <c r="CN417" s="190"/>
      <c r="CO417" s="190"/>
      <c r="CP417" s="190"/>
      <c r="CQ417" s="190"/>
      <c r="CR417" s="190"/>
      <c r="CS417" s="190"/>
      <c r="CT417" s="190"/>
      <c r="CU417" s="190"/>
      <c r="CV417" s="190"/>
      <c r="CW417" s="190"/>
      <c r="CX417" s="190"/>
      <c r="CY417" s="190"/>
      <c r="CZ417" s="190"/>
      <c r="DA417" s="190"/>
      <c r="DB417" s="190"/>
      <c r="DC417" s="190"/>
      <c r="DD417" s="190"/>
      <c r="DE417" s="190"/>
      <c r="DF417" s="190"/>
      <c r="DG417" s="190"/>
      <c r="DH417" s="190"/>
      <c r="DI417" s="190"/>
      <c r="DJ417" s="190"/>
      <c r="DK417" s="190"/>
      <c r="DL417" s="190"/>
      <c r="DM417" s="190"/>
    </row>
    <row r="418" spans="1:117" s="151" customFormat="1" ht="12.75" hidden="1" outlineLevel="1">
      <c r="A418" s="149" t="s">
        <v>2672</v>
      </c>
      <c r="B418" s="150"/>
      <c r="C418" s="150" t="s">
        <v>2673</v>
      </c>
      <c r="D418" s="150" t="s">
        <v>2674</v>
      </c>
      <c r="E418" s="177">
        <v>18786.8</v>
      </c>
      <c r="F418" s="177">
        <v>0</v>
      </c>
      <c r="G418" s="177"/>
      <c r="H418" s="178">
        <v>0</v>
      </c>
      <c r="I418" s="178">
        <v>0</v>
      </c>
      <c r="J418" s="178">
        <v>0</v>
      </c>
      <c r="K418" s="178">
        <v>0</v>
      </c>
      <c r="L418" s="178">
        <v>0</v>
      </c>
      <c r="M418" s="178">
        <v>0</v>
      </c>
      <c r="N418" s="178">
        <v>0</v>
      </c>
      <c r="O418" s="178">
        <v>0</v>
      </c>
      <c r="P418" s="178">
        <v>0</v>
      </c>
      <c r="Q418" s="178">
        <v>0</v>
      </c>
      <c r="R418" s="178">
        <v>0</v>
      </c>
      <c r="S418" s="178">
        <v>0</v>
      </c>
      <c r="T418" s="178">
        <v>0</v>
      </c>
      <c r="U418" s="178">
        <v>0</v>
      </c>
      <c r="V418" s="178">
        <v>0</v>
      </c>
      <c r="W418" s="178">
        <v>0</v>
      </c>
      <c r="X418" s="178">
        <v>0</v>
      </c>
      <c r="Y418" s="178">
        <v>0</v>
      </c>
      <c r="Z418" s="178">
        <v>0</v>
      </c>
      <c r="AA418" s="178">
        <v>0</v>
      </c>
      <c r="AB418" s="178">
        <v>0</v>
      </c>
      <c r="AC418" s="178">
        <v>0</v>
      </c>
      <c r="AD418" s="178">
        <v>0</v>
      </c>
      <c r="AE418" s="178">
        <v>0</v>
      </c>
      <c r="AF418" s="178">
        <v>0</v>
      </c>
      <c r="AG418" s="178">
        <v>0</v>
      </c>
      <c r="AH418" s="178">
        <v>0</v>
      </c>
      <c r="AI418" s="177">
        <v>0</v>
      </c>
      <c r="AJ418" s="178">
        <v>0</v>
      </c>
      <c r="AK418" s="178">
        <v>0</v>
      </c>
      <c r="AL418" s="178">
        <v>0</v>
      </c>
      <c r="AM418" s="178">
        <v>0</v>
      </c>
      <c r="AN418" s="178">
        <v>0</v>
      </c>
      <c r="AO418" s="178">
        <v>0</v>
      </c>
      <c r="AP418" s="178">
        <v>0</v>
      </c>
      <c r="AQ418" s="178">
        <v>0</v>
      </c>
      <c r="AR418" s="178">
        <v>0</v>
      </c>
      <c r="AS418" s="178">
        <v>0</v>
      </c>
      <c r="AT418" s="178">
        <v>0</v>
      </c>
      <c r="AU418" s="177">
        <v>0</v>
      </c>
      <c r="AV418" s="177">
        <f t="shared" si="12"/>
        <v>18786.8</v>
      </c>
      <c r="AW418" s="149"/>
      <c r="AX418" s="190"/>
      <c r="AY418" s="190"/>
      <c r="AZ418" s="190"/>
      <c r="BA418" s="190"/>
      <c r="BB418" s="190"/>
      <c r="BC418" s="190"/>
      <c r="BD418" s="190"/>
      <c r="BE418" s="190"/>
      <c r="BF418" s="190"/>
      <c r="BG418" s="190"/>
      <c r="BH418" s="190"/>
      <c r="BI418" s="190"/>
      <c r="BJ418" s="190"/>
      <c r="BK418" s="190"/>
      <c r="BL418" s="190"/>
      <c r="BM418" s="190"/>
      <c r="BN418" s="190"/>
      <c r="BO418" s="190"/>
      <c r="BP418" s="190"/>
      <c r="BQ418" s="190"/>
      <c r="BR418" s="190"/>
      <c r="BS418" s="190"/>
      <c r="BT418" s="190"/>
      <c r="BU418" s="190"/>
      <c r="BV418" s="190"/>
      <c r="BW418" s="190"/>
      <c r="BX418" s="190"/>
      <c r="BY418" s="190"/>
      <c r="BZ418" s="190"/>
      <c r="CA418" s="190"/>
      <c r="CB418" s="190"/>
      <c r="CC418" s="190"/>
      <c r="CD418" s="190"/>
      <c r="CE418" s="190"/>
      <c r="CF418" s="190"/>
      <c r="CG418" s="190"/>
      <c r="CH418" s="190"/>
      <c r="CI418" s="190"/>
      <c r="CJ418" s="190"/>
      <c r="CK418" s="190"/>
      <c r="CL418" s="190"/>
      <c r="CM418" s="190"/>
      <c r="CN418" s="190"/>
      <c r="CO418" s="190"/>
      <c r="CP418" s="190"/>
      <c r="CQ418" s="190"/>
      <c r="CR418" s="190"/>
      <c r="CS418" s="190"/>
      <c r="CT418" s="190"/>
      <c r="CU418" s="190"/>
      <c r="CV418" s="190"/>
      <c r="CW418" s="190"/>
      <c r="CX418" s="190"/>
      <c r="CY418" s="190"/>
      <c r="CZ418" s="190"/>
      <c r="DA418" s="190"/>
      <c r="DB418" s="190"/>
      <c r="DC418" s="190"/>
      <c r="DD418" s="190"/>
      <c r="DE418" s="190"/>
      <c r="DF418" s="190"/>
      <c r="DG418" s="190"/>
      <c r="DH418" s="190"/>
      <c r="DI418" s="190"/>
      <c r="DJ418" s="190"/>
      <c r="DK418" s="190"/>
      <c r="DL418" s="190"/>
      <c r="DM418" s="190"/>
    </row>
    <row r="419" spans="1:117" s="151" customFormat="1" ht="12.75" hidden="1" outlineLevel="1">
      <c r="A419" s="149" t="s">
        <v>2675</v>
      </c>
      <c r="B419" s="150"/>
      <c r="C419" s="150" t="s">
        <v>2676</v>
      </c>
      <c r="D419" s="150" t="s">
        <v>2677</v>
      </c>
      <c r="E419" s="177">
        <v>35</v>
      </c>
      <c r="F419" s="177">
        <v>0</v>
      </c>
      <c r="G419" s="177"/>
      <c r="H419" s="178">
        <v>0</v>
      </c>
      <c r="I419" s="178">
        <v>0</v>
      </c>
      <c r="J419" s="178">
        <v>0</v>
      </c>
      <c r="K419" s="178">
        <v>0</v>
      </c>
      <c r="L419" s="178">
        <v>0</v>
      </c>
      <c r="M419" s="178">
        <v>0</v>
      </c>
      <c r="N419" s="178">
        <v>0</v>
      </c>
      <c r="O419" s="178">
        <v>0</v>
      </c>
      <c r="P419" s="178">
        <v>0</v>
      </c>
      <c r="Q419" s="178">
        <v>0</v>
      </c>
      <c r="R419" s="178">
        <v>0</v>
      </c>
      <c r="S419" s="178">
        <v>0</v>
      </c>
      <c r="T419" s="178">
        <v>0</v>
      </c>
      <c r="U419" s="178">
        <v>0</v>
      </c>
      <c r="V419" s="178">
        <v>0</v>
      </c>
      <c r="W419" s="178">
        <v>0</v>
      </c>
      <c r="X419" s="178">
        <v>0</v>
      </c>
      <c r="Y419" s="178">
        <v>0</v>
      </c>
      <c r="Z419" s="178">
        <v>0</v>
      </c>
      <c r="AA419" s="178">
        <v>0</v>
      </c>
      <c r="AB419" s="178">
        <v>0</v>
      </c>
      <c r="AC419" s="178">
        <v>0</v>
      </c>
      <c r="AD419" s="178">
        <v>0</v>
      </c>
      <c r="AE419" s="178">
        <v>0</v>
      </c>
      <c r="AF419" s="178">
        <v>0</v>
      </c>
      <c r="AG419" s="178">
        <v>0</v>
      </c>
      <c r="AH419" s="178">
        <v>0</v>
      </c>
      <c r="AI419" s="177">
        <v>0</v>
      </c>
      <c r="AJ419" s="178">
        <v>0</v>
      </c>
      <c r="AK419" s="178">
        <v>0</v>
      </c>
      <c r="AL419" s="178">
        <v>0</v>
      </c>
      <c r="AM419" s="178">
        <v>0</v>
      </c>
      <c r="AN419" s="178">
        <v>0</v>
      </c>
      <c r="AO419" s="178">
        <v>0</v>
      </c>
      <c r="AP419" s="178">
        <v>0</v>
      </c>
      <c r="AQ419" s="178">
        <v>0</v>
      </c>
      <c r="AR419" s="178">
        <v>0</v>
      </c>
      <c r="AS419" s="178">
        <v>0</v>
      </c>
      <c r="AT419" s="178">
        <v>0</v>
      </c>
      <c r="AU419" s="177">
        <v>0</v>
      </c>
      <c r="AV419" s="177">
        <f aca="true" t="shared" si="13" ref="AV419:AV482">E419+F419+G419+AI419+AU419</f>
        <v>35</v>
      </c>
      <c r="AW419" s="149"/>
      <c r="AX419" s="190"/>
      <c r="AY419" s="190"/>
      <c r="AZ419" s="190"/>
      <c r="BA419" s="190"/>
      <c r="BB419" s="190"/>
      <c r="BC419" s="190"/>
      <c r="BD419" s="190"/>
      <c r="BE419" s="190"/>
      <c r="BF419" s="190"/>
      <c r="BG419" s="190"/>
      <c r="BH419" s="190"/>
      <c r="BI419" s="190"/>
      <c r="BJ419" s="190"/>
      <c r="BK419" s="190"/>
      <c r="BL419" s="190"/>
      <c r="BM419" s="190"/>
      <c r="BN419" s="190"/>
      <c r="BO419" s="190"/>
      <c r="BP419" s="190"/>
      <c r="BQ419" s="190"/>
      <c r="BR419" s="190"/>
      <c r="BS419" s="190"/>
      <c r="BT419" s="190"/>
      <c r="BU419" s="190"/>
      <c r="BV419" s="190"/>
      <c r="BW419" s="190"/>
      <c r="BX419" s="190"/>
      <c r="BY419" s="190"/>
      <c r="BZ419" s="190"/>
      <c r="CA419" s="190"/>
      <c r="CB419" s="190"/>
      <c r="CC419" s="190"/>
      <c r="CD419" s="190"/>
      <c r="CE419" s="190"/>
      <c r="CF419" s="190"/>
      <c r="CG419" s="190"/>
      <c r="CH419" s="190"/>
      <c r="CI419" s="190"/>
      <c r="CJ419" s="190"/>
      <c r="CK419" s="190"/>
      <c r="CL419" s="190"/>
      <c r="CM419" s="190"/>
      <c r="CN419" s="190"/>
      <c r="CO419" s="190"/>
      <c r="CP419" s="190"/>
      <c r="CQ419" s="190"/>
      <c r="CR419" s="190"/>
      <c r="CS419" s="190"/>
      <c r="CT419" s="190"/>
      <c r="CU419" s="190"/>
      <c r="CV419" s="190"/>
      <c r="CW419" s="190"/>
      <c r="CX419" s="190"/>
      <c r="CY419" s="190"/>
      <c r="CZ419" s="190"/>
      <c r="DA419" s="190"/>
      <c r="DB419" s="190"/>
      <c r="DC419" s="190"/>
      <c r="DD419" s="190"/>
      <c r="DE419" s="190"/>
      <c r="DF419" s="190"/>
      <c r="DG419" s="190"/>
      <c r="DH419" s="190"/>
      <c r="DI419" s="190"/>
      <c r="DJ419" s="190"/>
      <c r="DK419" s="190"/>
      <c r="DL419" s="190"/>
      <c r="DM419" s="190"/>
    </row>
    <row r="420" spans="1:117" s="151" customFormat="1" ht="12.75" hidden="1" outlineLevel="1">
      <c r="A420" s="149" t="s">
        <v>2678</v>
      </c>
      <c r="B420" s="150"/>
      <c r="C420" s="150" t="s">
        <v>2679</v>
      </c>
      <c r="D420" s="150" t="s">
        <v>2680</v>
      </c>
      <c r="E420" s="177">
        <v>-273763.33</v>
      </c>
      <c r="F420" s="177">
        <v>101487.49</v>
      </c>
      <c r="G420" s="177"/>
      <c r="H420" s="178">
        <v>0</v>
      </c>
      <c r="I420" s="178">
        <v>0</v>
      </c>
      <c r="J420" s="178">
        <v>2.36</v>
      </c>
      <c r="K420" s="178">
        <v>0</v>
      </c>
      <c r="L420" s="178">
        <v>0</v>
      </c>
      <c r="M420" s="178">
        <v>0</v>
      </c>
      <c r="N420" s="178">
        <v>0</v>
      </c>
      <c r="O420" s="178">
        <v>0</v>
      </c>
      <c r="P420" s="178">
        <v>2530.13</v>
      </c>
      <c r="Q420" s="178">
        <v>0</v>
      </c>
      <c r="R420" s="178">
        <v>0</v>
      </c>
      <c r="S420" s="178">
        <v>0</v>
      </c>
      <c r="T420" s="178">
        <v>0</v>
      </c>
      <c r="U420" s="178">
        <v>0</v>
      </c>
      <c r="V420" s="178">
        <v>0</v>
      </c>
      <c r="W420" s="178">
        <v>0</v>
      </c>
      <c r="X420" s="178">
        <v>0</v>
      </c>
      <c r="Y420" s="178">
        <v>0</v>
      </c>
      <c r="Z420" s="178">
        <v>0</v>
      </c>
      <c r="AA420" s="178">
        <v>0</v>
      </c>
      <c r="AB420" s="178">
        <v>0</v>
      </c>
      <c r="AC420" s="178">
        <v>0</v>
      </c>
      <c r="AD420" s="178">
        <v>0</v>
      </c>
      <c r="AE420" s="178">
        <v>908</v>
      </c>
      <c r="AF420" s="178">
        <v>0</v>
      </c>
      <c r="AG420" s="178">
        <v>9027.31</v>
      </c>
      <c r="AH420" s="178">
        <v>0</v>
      </c>
      <c r="AI420" s="177">
        <v>12467.8</v>
      </c>
      <c r="AJ420" s="178">
        <v>0</v>
      </c>
      <c r="AK420" s="178">
        <v>0</v>
      </c>
      <c r="AL420" s="178">
        <v>0</v>
      </c>
      <c r="AM420" s="178">
        <v>0</v>
      </c>
      <c r="AN420" s="178">
        <v>0</v>
      </c>
      <c r="AO420" s="178">
        <v>0</v>
      </c>
      <c r="AP420" s="178">
        <v>0</v>
      </c>
      <c r="AQ420" s="178">
        <v>0</v>
      </c>
      <c r="AR420" s="178">
        <v>0</v>
      </c>
      <c r="AS420" s="178">
        <v>0</v>
      </c>
      <c r="AT420" s="178">
        <v>0</v>
      </c>
      <c r="AU420" s="177">
        <v>0</v>
      </c>
      <c r="AV420" s="177">
        <f t="shared" si="13"/>
        <v>-159808.04000000004</v>
      </c>
      <c r="AW420" s="149"/>
      <c r="AX420" s="190"/>
      <c r="AY420" s="190"/>
      <c r="AZ420" s="190"/>
      <c r="BA420" s="190"/>
      <c r="BB420" s="190"/>
      <c r="BC420" s="190"/>
      <c r="BD420" s="190"/>
      <c r="BE420" s="190"/>
      <c r="BF420" s="190"/>
      <c r="BG420" s="190"/>
      <c r="BH420" s="190"/>
      <c r="BI420" s="190"/>
      <c r="BJ420" s="190"/>
      <c r="BK420" s="190"/>
      <c r="BL420" s="190"/>
      <c r="BM420" s="190"/>
      <c r="BN420" s="190"/>
      <c r="BO420" s="190"/>
      <c r="BP420" s="190"/>
      <c r="BQ420" s="190"/>
      <c r="BR420" s="190"/>
      <c r="BS420" s="190"/>
      <c r="BT420" s="190"/>
      <c r="BU420" s="190"/>
      <c r="BV420" s="190"/>
      <c r="BW420" s="190"/>
      <c r="BX420" s="190"/>
      <c r="BY420" s="190"/>
      <c r="BZ420" s="190"/>
      <c r="CA420" s="190"/>
      <c r="CB420" s="190"/>
      <c r="CC420" s="190"/>
      <c r="CD420" s="190"/>
      <c r="CE420" s="190"/>
      <c r="CF420" s="190"/>
      <c r="CG420" s="190"/>
      <c r="CH420" s="190"/>
      <c r="CI420" s="190"/>
      <c r="CJ420" s="190"/>
      <c r="CK420" s="190"/>
      <c r="CL420" s="190"/>
      <c r="CM420" s="190"/>
      <c r="CN420" s="190"/>
      <c r="CO420" s="190"/>
      <c r="CP420" s="190"/>
      <c r="CQ420" s="190"/>
      <c r="CR420" s="190"/>
      <c r="CS420" s="190"/>
      <c r="CT420" s="190"/>
      <c r="CU420" s="190"/>
      <c r="CV420" s="190"/>
      <c r="CW420" s="190"/>
      <c r="CX420" s="190"/>
      <c r="CY420" s="190"/>
      <c r="CZ420" s="190"/>
      <c r="DA420" s="190"/>
      <c r="DB420" s="190"/>
      <c r="DC420" s="190"/>
      <c r="DD420" s="190"/>
      <c r="DE420" s="190"/>
      <c r="DF420" s="190"/>
      <c r="DG420" s="190"/>
      <c r="DH420" s="190"/>
      <c r="DI420" s="190"/>
      <c r="DJ420" s="190"/>
      <c r="DK420" s="190"/>
      <c r="DL420" s="190"/>
      <c r="DM420" s="190"/>
    </row>
    <row r="421" spans="1:117" s="151" customFormat="1" ht="12.75" hidden="1" outlineLevel="1">
      <c r="A421" s="149" t="s">
        <v>2681</v>
      </c>
      <c r="B421" s="150"/>
      <c r="C421" s="150" t="s">
        <v>2682</v>
      </c>
      <c r="D421" s="150" t="s">
        <v>2683</v>
      </c>
      <c r="E421" s="177">
        <v>1471.93</v>
      </c>
      <c r="F421" s="177">
        <v>0</v>
      </c>
      <c r="G421" s="177"/>
      <c r="H421" s="178">
        <v>0</v>
      </c>
      <c r="I421" s="178">
        <v>0</v>
      </c>
      <c r="J421" s="178">
        <v>0</v>
      </c>
      <c r="K421" s="178">
        <v>0</v>
      </c>
      <c r="L421" s="178">
        <v>0</v>
      </c>
      <c r="M421" s="178">
        <v>0</v>
      </c>
      <c r="N421" s="178">
        <v>0</v>
      </c>
      <c r="O421" s="178">
        <v>0</v>
      </c>
      <c r="P421" s="178">
        <v>0</v>
      </c>
      <c r="Q421" s="178">
        <v>0</v>
      </c>
      <c r="R421" s="178">
        <v>0</v>
      </c>
      <c r="S421" s="178">
        <v>0</v>
      </c>
      <c r="T421" s="178">
        <v>0</v>
      </c>
      <c r="U421" s="178">
        <v>0</v>
      </c>
      <c r="V421" s="178">
        <v>0</v>
      </c>
      <c r="W421" s="178">
        <v>0</v>
      </c>
      <c r="X421" s="178">
        <v>0</v>
      </c>
      <c r="Y421" s="178">
        <v>0</v>
      </c>
      <c r="Z421" s="178">
        <v>0</v>
      </c>
      <c r="AA421" s="178">
        <v>27.8</v>
      </c>
      <c r="AB421" s="178">
        <v>0</v>
      </c>
      <c r="AC421" s="178">
        <v>0</v>
      </c>
      <c r="AD421" s="178">
        <v>0</v>
      </c>
      <c r="AE421" s="178">
        <v>0</v>
      </c>
      <c r="AF421" s="178">
        <v>0</v>
      </c>
      <c r="AG421" s="178">
        <v>42.59</v>
      </c>
      <c r="AH421" s="178">
        <v>0</v>
      </c>
      <c r="AI421" s="177">
        <v>70.39</v>
      </c>
      <c r="AJ421" s="178">
        <v>0</v>
      </c>
      <c r="AK421" s="178">
        <v>0</v>
      </c>
      <c r="AL421" s="178">
        <v>0</v>
      </c>
      <c r="AM421" s="178">
        <v>0</v>
      </c>
      <c r="AN421" s="178">
        <v>0</v>
      </c>
      <c r="AO421" s="178">
        <v>0</v>
      </c>
      <c r="AP421" s="178">
        <v>0</v>
      </c>
      <c r="AQ421" s="178">
        <v>0</v>
      </c>
      <c r="AR421" s="178">
        <v>0</v>
      </c>
      <c r="AS421" s="178">
        <v>0</v>
      </c>
      <c r="AT421" s="178">
        <v>0</v>
      </c>
      <c r="AU421" s="177">
        <v>0</v>
      </c>
      <c r="AV421" s="177">
        <f t="shared" si="13"/>
        <v>1542.3200000000002</v>
      </c>
      <c r="AW421" s="149"/>
      <c r="AX421" s="190"/>
      <c r="AY421" s="190"/>
      <c r="AZ421" s="190"/>
      <c r="BA421" s="190"/>
      <c r="BB421" s="190"/>
      <c r="BC421" s="190"/>
      <c r="BD421" s="190"/>
      <c r="BE421" s="190"/>
      <c r="BF421" s="190"/>
      <c r="BG421" s="190"/>
      <c r="BH421" s="190"/>
      <c r="BI421" s="190"/>
      <c r="BJ421" s="190"/>
      <c r="BK421" s="190"/>
      <c r="BL421" s="190"/>
      <c r="BM421" s="190"/>
      <c r="BN421" s="190"/>
      <c r="BO421" s="190"/>
      <c r="BP421" s="190"/>
      <c r="BQ421" s="190"/>
      <c r="BR421" s="190"/>
      <c r="BS421" s="190"/>
      <c r="BT421" s="190"/>
      <c r="BU421" s="190"/>
      <c r="BV421" s="190"/>
      <c r="BW421" s="190"/>
      <c r="BX421" s="190"/>
      <c r="BY421" s="190"/>
      <c r="BZ421" s="190"/>
      <c r="CA421" s="190"/>
      <c r="CB421" s="190"/>
      <c r="CC421" s="190"/>
      <c r="CD421" s="190"/>
      <c r="CE421" s="190"/>
      <c r="CF421" s="190"/>
      <c r="CG421" s="190"/>
      <c r="CH421" s="190"/>
      <c r="CI421" s="190"/>
      <c r="CJ421" s="190"/>
      <c r="CK421" s="190"/>
      <c r="CL421" s="190"/>
      <c r="CM421" s="190"/>
      <c r="CN421" s="190"/>
      <c r="CO421" s="190"/>
      <c r="CP421" s="190"/>
      <c r="CQ421" s="190"/>
      <c r="CR421" s="190"/>
      <c r="CS421" s="190"/>
      <c r="CT421" s="190"/>
      <c r="CU421" s="190"/>
      <c r="CV421" s="190"/>
      <c r="CW421" s="190"/>
      <c r="CX421" s="190"/>
      <c r="CY421" s="190"/>
      <c r="CZ421" s="190"/>
      <c r="DA421" s="190"/>
      <c r="DB421" s="190"/>
      <c r="DC421" s="190"/>
      <c r="DD421" s="190"/>
      <c r="DE421" s="190"/>
      <c r="DF421" s="190"/>
      <c r="DG421" s="190"/>
      <c r="DH421" s="190"/>
      <c r="DI421" s="190"/>
      <c r="DJ421" s="190"/>
      <c r="DK421" s="190"/>
      <c r="DL421" s="190"/>
      <c r="DM421" s="190"/>
    </row>
    <row r="422" spans="1:117" s="151" customFormat="1" ht="12.75" hidden="1" outlineLevel="1">
      <c r="A422" s="149" t="s">
        <v>2690</v>
      </c>
      <c r="B422" s="150"/>
      <c r="C422" s="150" t="s">
        <v>2691</v>
      </c>
      <c r="D422" s="150" t="s">
        <v>2692</v>
      </c>
      <c r="E422" s="177">
        <v>3997.94</v>
      </c>
      <c r="F422" s="177">
        <v>0</v>
      </c>
      <c r="G422" s="177"/>
      <c r="H422" s="178">
        <v>0</v>
      </c>
      <c r="I422" s="178">
        <v>0</v>
      </c>
      <c r="J422" s="178">
        <v>0</v>
      </c>
      <c r="K422" s="178">
        <v>0</v>
      </c>
      <c r="L422" s="178">
        <v>0</v>
      </c>
      <c r="M422" s="178">
        <v>0</v>
      </c>
      <c r="N422" s="178">
        <v>0</v>
      </c>
      <c r="O422" s="178">
        <v>0</v>
      </c>
      <c r="P422" s="178">
        <v>0</v>
      </c>
      <c r="Q422" s="178">
        <v>0</v>
      </c>
      <c r="R422" s="178">
        <v>0</v>
      </c>
      <c r="S422" s="178">
        <v>0</v>
      </c>
      <c r="T422" s="178">
        <v>0</v>
      </c>
      <c r="U422" s="178">
        <v>0</v>
      </c>
      <c r="V422" s="178">
        <v>0</v>
      </c>
      <c r="W422" s="178">
        <v>0</v>
      </c>
      <c r="X422" s="178">
        <v>0</v>
      </c>
      <c r="Y422" s="178">
        <v>0</v>
      </c>
      <c r="Z422" s="178">
        <v>0</v>
      </c>
      <c r="AA422" s="178">
        <v>0</v>
      </c>
      <c r="AB422" s="178">
        <v>0</v>
      </c>
      <c r="AC422" s="178">
        <v>0</v>
      </c>
      <c r="AD422" s="178">
        <v>0</v>
      </c>
      <c r="AE422" s="178">
        <v>0</v>
      </c>
      <c r="AF422" s="178">
        <v>0</v>
      </c>
      <c r="AG422" s="178">
        <v>0</v>
      </c>
      <c r="AH422" s="178">
        <v>0</v>
      </c>
      <c r="AI422" s="177">
        <v>0</v>
      </c>
      <c r="AJ422" s="178">
        <v>0</v>
      </c>
      <c r="AK422" s="178">
        <v>0</v>
      </c>
      <c r="AL422" s="178">
        <v>0</v>
      </c>
      <c r="AM422" s="178">
        <v>0</v>
      </c>
      <c r="AN422" s="178">
        <v>0</v>
      </c>
      <c r="AO422" s="178">
        <v>0</v>
      </c>
      <c r="AP422" s="178">
        <v>0</v>
      </c>
      <c r="AQ422" s="178">
        <v>0</v>
      </c>
      <c r="AR422" s="178">
        <v>0</v>
      </c>
      <c r="AS422" s="178">
        <v>0</v>
      </c>
      <c r="AT422" s="178">
        <v>0</v>
      </c>
      <c r="AU422" s="177">
        <v>0</v>
      </c>
      <c r="AV422" s="177">
        <f t="shared" si="13"/>
        <v>3997.94</v>
      </c>
      <c r="AW422" s="149"/>
      <c r="AX422" s="190"/>
      <c r="AY422" s="190"/>
      <c r="AZ422" s="190"/>
      <c r="BA422" s="190"/>
      <c r="BB422" s="190"/>
      <c r="BC422" s="190"/>
      <c r="BD422" s="190"/>
      <c r="BE422" s="190"/>
      <c r="BF422" s="190"/>
      <c r="BG422" s="190"/>
      <c r="BH422" s="190"/>
      <c r="BI422" s="190"/>
      <c r="BJ422" s="190"/>
      <c r="BK422" s="190"/>
      <c r="BL422" s="190"/>
      <c r="BM422" s="190"/>
      <c r="BN422" s="190"/>
      <c r="BO422" s="190"/>
      <c r="BP422" s="190"/>
      <c r="BQ422" s="190"/>
      <c r="BR422" s="190"/>
      <c r="BS422" s="190"/>
      <c r="BT422" s="190"/>
      <c r="BU422" s="190"/>
      <c r="BV422" s="190"/>
      <c r="BW422" s="190"/>
      <c r="BX422" s="190"/>
      <c r="BY422" s="190"/>
      <c r="BZ422" s="190"/>
      <c r="CA422" s="190"/>
      <c r="CB422" s="190"/>
      <c r="CC422" s="190"/>
      <c r="CD422" s="190"/>
      <c r="CE422" s="190"/>
      <c r="CF422" s="190"/>
      <c r="CG422" s="190"/>
      <c r="CH422" s="190"/>
      <c r="CI422" s="190"/>
      <c r="CJ422" s="190"/>
      <c r="CK422" s="190"/>
      <c r="CL422" s="190"/>
      <c r="CM422" s="190"/>
      <c r="CN422" s="190"/>
      <c r="CO422" s="190"/>
      <c r="CP422" s="190"/>
      <c r="CQ422" s="190"/>
      <c r="CR422" s="190"/>
      <c r="CS422" s="190"/>
      <c r="CT422" s="190"/>
      <c r="CU422" s="190"/>
      <c r="CV422" s="190"/>
      <c r="CW422" s="190"/>
      <c r="CX422" s="190"/>
      <c r="CY422" s="190"/>
      <c r="CZ422" s="190"/>
      <c r="DA422" s="190"/>
      <c r="DB422" s="190"/>
      <c r="DC422" s="190"/>
      <c r="DD422" s="190"/>
      <c r="DE422" s="190"/>
      <c r="DF422" s="190"/>
      <c r="DG422" s="190"/>
      <c r="DH422" s="190"/>
      <c r="DI422" s="190"/>
      <c r="DJ422" s="190"/>
      <c r="DK422" s="190"/>
      <c r="DL422" s="190"/>
      <c r="DM422" s="190"/>
    </row>
    <row r="423" spans="1:117" s="151" customFormat="1" ht="12.75" hidden="1" outlineLevel="1">
      <c r="A423" s="149" t="s">
        <v>2693</v>
      </c>
      <c r="B423" s="150"/>
      <c r="C423" s="150" t="s">
        <v>2694</v>
      </c>
      <c r="D423" s="150" t="s">
        <v>2695</v>
      </c>
      <c r="E423" s="177">
        <v>4641126.77</v>
      </c>
      <c r="F423" s="177">
        <v>278456.11</v>
      </c>
      <c r="G423" s="177"/>
      <c r="H423" s="178">
        <v>0</v>
      </c>
      <c r="I423" s="178">
        <v>0</v>
      </c>
      <c r="J423" s="178">
        <v>0</v>
      </c>
      <c r="K423" s="178">
        <v>0</v>
      </c>
      <c r="L423" s="178">
        <v>133507.62</v>
      </c>
      <c r="M423" s="178">
        <v>60525.79</v>
      </c>
      <c r="N423" s="178">
        <v>0</v>
      </c>
      <c r="O423" s="178">
        <v>0</v>
      </c>
      <c r="P423" s="178">
        <v>126579.86</v>
      </c>
      <c r="Q423" s="178">
        <v>0</v>
      </c>
      <c r="R423" s="178">
        <v>9682.72</v>
      </c>
      <c r="S423" s="178">
        <v>0</v>
      </c>
      <c r="T423" s="178">
        <v>50</v>
      </c>
      <c r="U423" s="178">
        <v>0</v>
      </c>
      <c r="V423" s="178">
        <v>0</v>
      </c>
      <c r="W423" s="178">
        <v>0</v>
      </c>
      <c r="X423" s="178">
        <v>0</v>
      </c>
      <c r="Y423" s="178">
        <v>0</v>
      </c>
      <c r="Z423" s="178">
        <v>0</v>
      </c>
      <c r="AA423" s="178">
        <v>0</v>
      </c>
      <c r="AB423" s="178">
        <v>0</v>
      </c>
      <c r="AC423" s="178">
        <v>0</v>
      </c>
      <c r="AD423" s="178">
        <v>0</v>
      </c>
      <c r="AE423" s="178">
        <v>495</v>
      </c>
      <c r="AF423" s="178">
        <v>24.15</v>
      </c>
      <c r="AG423" s="178">
        <v>171214.14</v>
      </c>
      <c r="AH423" s="178">
        <v>38189</v>
      </c>
      <c r="AI423" s="177">
        <v>540268.28</v>
      </c>
      <c r="AJ423" s="178">
        <v>0</v>
      </c>
      <c r="AK423" s="178">
        <v>0</v>
      </c>
      <c r="AL423" s="178">
        <v>0</v>
      </c>
      <c r="AM423" s="178">
        <v>0</v>
      </c>
      <c r="AN423" s="178">
        <v>0</v>
      </c>
      <c r="AO423" s="178">
        <v>0</v>
      </c>
      <c r="AP423" s="178">
        <v>0</v>
      </c>
      <c r="AQ423" s="178">
        <v>0</v>
      </c>
      <c r="AR423" s="178">
        <v>0</v>
      </c>
      <c r="AS423" s="178">
        <v>0</v>
      </c>
      <c r="AT423" s="178">
        <v>0</v>
      </c>
      <c r="AU423" s="177">
        <v>0</v>
      </c>
      <c r="AV423" s="177">
        <f t="shared" si="13"/>
        <v>5459851.16</v>
      </c>
      <c r="AW423" s="149"/>
      <c r="AX423" s="190"/>
      <c r="AY423" s="190"/>
      <c r="AZ423" s="190"/>
      <c r="BA423" s="190"/>
      <c r="BB423" s="190"/>
      <c r="BC423" s="190"/>
      <c r="BD423" s="190"/>
      <c r="BE423" s="190"/>
      <c r="BF423" s="190"/>
      <c r="BG423" s="190"/>
      <c r="BH423" s="190"/>
      <c r="BI423" s="190"/>
      <c r="BJ423" s="190"/>
      <c r="BK423" s="190"/>
      <c r="BL423" s="190"/>
      <c r="BM423" s="190"/>
      <c r="BN423" s="190"/>
      <c r="BO423" s="190"/>
      <c r="BP423" s="190"/>
      <c r="BQ423" s="190"/>
      <c r="BR423" s="190"/>
      <c r="BS423" s="190"/>
      <c r="BT423" s="190"/>
      <c r="BU423" s="190"/>
      <c r="BV423" s="190"/>
      <c r="BW423" s="190"/>
      <c r="BX423" s="190"/>
      <c r="BY423" s="190"/>
      <c r="BZ423" s="190"/>
      <c r="CA423" s="190"/>
      <c r="CB423" s="190"/>
      <c r="CC423" s="190"/>
      <c r="CD423" s="190"/>
      <c r="CE423" s="190"/>
      <c r="CF423" s="190"/>
      <c r="CG423" s="190"/>
      <c r="CH423" s="190"/>
      <c r="CI423" s="190"/>
      <c r="CJ423" s="190"/>
      <c r="CK423" s="190"/>
      <c r="CL423" s="190"/>
      <c r="CM423" s="190"/>
      <c r="CN423" s="190"/>
      <c r="CO423" s="190"/>
      <c r="CP423" s="190"/>
      <c r="CQ423" s="190"/>
      <c r="CR423" s="190"/>
      <c r="CS423" s="190"/>
      <c r="CT423" s="190"/>
      <c r="CU423" s="190"/>
      <c r="CV423" s="190"/>
      <c r="CW423" s="190"/>
      <c r="CX423" s="190"/>
      <c r="CY423" s="190"/>
      <c r="CZ423" s="190"/>
      <c r="DA423" s="190"/>
      <c r="DB423" s="190"/>
      <c r="DC423" s="190"/>
      <c r="DD423" s="190"/>
      <c r="DE423" s="190"/>
      <c r="DF423" s="190"/>
      <c r="DG423" s="190"/>
      <c r="DH423" s="190"/>
      <c r="DI423" s="190"/>
      <c r="DJ423" s="190"/>
      <c r="DK423" s="190"/>
      <c r="DL423" s="190"/>
      <c r="DM423" s="190"/>
    </row>
    <row r="424" spans="1:117" s="151" customFormat="1" ht="12.75" hidden="1" outlineLevel="1">
      <c r="A424" s="149" t="s">
        <v>2696</v>
      </c>
      <c r="B424" s="150"/>
      <c r="C424" s="150" t="s">
        <v>2697</v>
      </c>
      <c r="D424" s="150" t="s">
        <v>2698</v>
      </c>
      <c r="E424" s="177">
        <v>3113988.48</v>
      </c>
      <c r="F424" s="177">
        <v>49332.15</v>
      </c>
      <c r="G424" s="177"/>
      <c r="H424" s="178">
        <v>0</v>
      </c>
      <c r="I424" s="178">
        <v>0</v>
      </c>
      <c r="J424" s="178">
        <v>0</v>
      </c>
      <c r="K424" s="178">
        <v>0</v>
      </c>
      <c r="L424" s="178">
        <v>21106.47</v>
      </c>
      <c r="M424" s="178">
        <v>17980</v>
      </c>
      <c r="N424" s="178">
        <v>0</v>
      </c>
      <c r="O424" s="178">
        <v>0</v>
      </c>
      <c r="P424" s="178">
        <v>25916.49</v>
      </c>
      <c r="Q424" s="178">
        <v>0</v>
      </c>
      <c r="R424" s="178">
        <v>0</v>
      </c>
      <c r="S424" s="178">
        <v>0</v>
      </c>
      <c r="T424" s="178">
        <v>0</v>
      </c>
      <c r="U424" s="178">
        <v>0</v>
      </c>
      <c r="V424" s="178">
        <v>0</v>
      </c>
      <c r="W424" s="178">
        <v>0</v>
      </c>
      <c r="X424" s="178">
        <v>0</v>
      </c>
      <c r="Y424" s="178">
        <v>0</v>
      </c>
      <c r="Z424" s="178">
        <v>0</v>
      </c>
      <c r="AA424" s="178">
        <v>0</v>
      </c>
      <c r="AB424" s="178">
        <v>0</v>
      </c>
      <c r="AC424" s="178">
        <v>0</v>
      </c>
      <c r="AD424" s="178">
        <v>0</v>
      </c>
      <c r="AE424" s="178">
        <v>385</v>
      </c>
      <c r="AF424" s="178">
        <v>0</v>
      </c>
      <c r="AG424" s="178">
        <v>45730.84</v>
      </c>
      <c r="AH424" s="178">
        <v>0</v>
      </c>
      <c r="AI424" s="177">
        <v>111118.8</v>
      </c>
      <c r="AJ424" s="178">
        <v>0</v>
      </c>
      <c r="AK424" s="178">
        <v>0</v>
      </c>
      <c r="AL424" s="178">
        <v>0</v>
      </c>
      <c r="AM424" s="178">
        <v>0</v>
      </c>
      <c r="AN424" s="178">
        <v>0</v>
      </c>
      <c r="AO424" s="178">
        <v>76.9</v>
      </c>
      <c r="AP424" s="178">
        <v>51175</v>
      </c>
      <c r="AQ424" s="178">
        <v>0</v>
      </c>
      <c r="AR424" s="178">
        <v>0</v>
      </c>
      <c r="AS424" s="178">
        <v>0</v>
      </c>
      <c r="AT424" s="178">
        <v>0</v>
      </c>
      <c r="AU424" s="177">
        <v>51251.9</v>
      </c>
      <c r="AV424" s="177">
        <f t="shared" si="13"/>
        <v>3325691.3299999996</v>
      </c>
      <c r="AW424" s="149"/>
      <c r="AX424" s="190"/>
      <c r="AY424" s="190"/>
      <c r="AZ424" s="190"/>
      <c r="BA424" s="190"/>
      <c r="BB424" s="190"/>
      <c r="BC424" s="190"/>
      <c r="BD424" s="190"/>
      <c r="BE424" s="190"/>
      <c r="BF424" s="190"/>
      <c r="BG424" s="190"/>
      <c r="BH424" s="190"/>
      <c r="BI424" s="190"/>
      <c r="BJ424" s="190"/>
      <c r="BK424" s="190"/>
      <c r="BL424" s="190"/>
      <c r="BM424" s="190"/>
      <c r="BN424" s="190"/>
      <c r="BO424" s="190"/>
      <c r="BP424" s="190"/>
      <c r="BQ424" s="190"/>
      <c r="BR424" s="190"/>
      <c r="BS424" s="190"/>
      <c r="BT424" s="190"/>
      <c r="BU424" s="190"/>
      <c r="BV424" s="190"/>
      <c r="BW424" s="190"/>
      <c r="BX424" s="190"/>
      <c r="BY424" s="190"/>
      <c r="BZ424" s="190"/>
      <c r="CA424" s="190"/>
      <c r="CB424" s="190"/>
      <c r="CC424" s="190"/>
      <c r="CD424" s="190"/>
      <c r="CE424" s="190"/>
      <c r="CF424" s="190"/>
      <c r="CG424" s="190"/>
      <c r="CH424" s="190"/>
      <c r="CI424" s="190"/>
      <c r="CJ424" s="190"/>
      <c r="CK424" s="190"/>
      <c r="CL424" s="190"/>
      <c r="CM424" s="190"/>
      <c r="CN424" s="190"/>
      <c r="CO424" s="190"/>
      <c r="CP424" s="190"/>
      <c r="CQ424" s="190"/>
      <c r="CR424" s="190"/>
      <c r="CS424" s="190"/>
      <c r="CT424" s="190"/>
      <c r="CU424" s="190"/>
      <c r="CV424" s="190"/>
      <c r="CW424" s="190"/>
      <c r="CX424" s="190"/>
      <c r="CY424" s="190"/>
      <c r="CZ424" s="190"/>
      <c r="DA424" s="190"/>
      <c r="DB424" s="190"/>
      <c r="DC424" s="190"/>
      <c r="DD424" s="190"/>
      <c r="DE424" s="190"/>
      <c r="DF424" s="190"/>
      <c r="DG424" s="190"/>
      <c r="DH424" s="190"/>
      <c r="DI424" s="190"/>
      <c r="DJ424" s="190"/>
      <c r="DK424" s="190"/>
      <c r="DL424" s="190"/>
      <c r="DM424" s="190"/>
    </row>
    <row r="425" spans="1:117" s="151" customFormat="1" ht="12.75" hidden="1" outlineLevel="1">
      <c r="A425" s="149" t="s">
        <v>2699</v>
      </c>
      <c r="B425" s="150"/>
      <c r="C425" s="150" t="s">
        <v>2700</v>
      </c>
      <c r="D425" s="150" t="s">
        <v>2701</v>
      </c>
      <c r="E425" s="177">
        <v>26124.58</v>
      </c>
      <c r="F425" s="177">
        <v>12</v>
      </c>
      <c r="G425" s="177"/>
      <c r="H425" s="178">
        <v>0</v>
      </c>
      <c r="I425" s="178">
        <v>0</v>
      </c>
      <c r="J425" s="178">
        <v>0</v>
      </c>
      <c r="K425" s="178">
        <v>0</v>
      </c>
      <c r="L425" s="178">
        <v>0</v>
      </c>
      <c r="M425" s="178">
        <v>0</v>
      </c>
      <c r="N425" s="178">
        <v>0</v>
      </c>
      <c r="O425" s="178">
        <v>0</v>
      </c>
      <c r="P425" s="178">
        <v>0</v>
      </c>
      <c r="Q425" s="178">
        <v>0</v>
      </c>
      <c r="R425" s="178">
        <v>0</v>
      </c>
      <c r="S425" s="178">
        <v>0</v>
      </c>
      <c r="T425" s="178">
        <v>0</v>
      </c>
      <c r="U425" s="178">
        <v>0</v>
      </c>
      <c r="V425" s="178">
        <v>0</v>
      </c>
      <c r="W425" s="178">
        <v>0</v>
      </c>
      <c r="X425" s="178">
        <v>0</v>
      </c>
      <c r="Y425" s="178">
        <v>0</v>
      </c>
      <c r="Z425" s="178">
        <v>0</v>
      </c>
      <c r="AA425" s="178">
        <v>0</v>
      </c>
      <c r="AB425" s="178">
        <v>0</v>
      </c>
      <c r="AC425" s="178">
        <v>0</v>
      </c>
      <c r="AD425" s="178">
        <v>0</v>
      </c>
      <c r="AE425" s="178">
        <v>0</v>
      </c>
      <c r="AF425" s="178">
        <v>0</v>
      </c>
      <c r="AG425" s="178">
        <v>554.4</v>
      </c>
      <c r="AH425" s="178">
        <v>0</v>
      </c>
      <c r="AI425" s="177">
        <v>554.4</v>
      </c>
      <c r="AJ425" s="178">
        <v>0</v>
      </c>
      <c r="AK425" s="178">
        <v>0</v>
      </c>
      <c r="AL425" s="178">
        <v>0</v>
      </c>
      <c r="AM425" s="178">
        <v>0</v>
      </c>
      <c r="AN425" s="178">
        <v>0</v>
      </c>
      <c r="AO425" s="178">
        <v>0</v>
      </c>
      <c r="AP425" s="178">
        <v>0</v>
      </c>
      <c r="AQ425" s="178">
        <v>0</v>
      </c>
      <c r="AR425" s="178">
        <v>0</v>
      </c>
      <c r="AS425" s="178">
        <v>0</v>
      </c>
      <c r="AT425" s="178">
        <v>0</v>
      </c>
      <c r="AU425" s="177">
        <v>0</v>
      </c>
      <c r="AV425" s="177">
        <f t="shared" si="13"/>
        <v>26690.980000000003</v>
      </c>
      <c r="AW425" s="149"/>
      <c r="AX425" s="190"/>
      <c r="AY425" s="190"/>
      <c r="AZ425" s="190"/>
      <c r="BA425" s="190"/>
      <c r="BB425" s="190"/>
      <c r="BC425" s="190"/>
      <c r="BD425" s="190"/>
      <c r="BE425" s="190"/>
      <c r="BF425" s="190"/>
      <c r="BG425" s="190"/>
      <c r="BH425" s="190"/>
      <c r="BI425" s="190"/>
      <c r="BJ425" s="190"/>
      <c r="BK425" s="190"/>
      <c r="BL425" s="190"/>
      <c r="BM425" s="190"/>
      <c r="BN425" s="190"/>
      <c r="BO425" s="190"/>
      <c r="BP425" s="190"/>
      <c r="BQ425" s="190"/>
      <c r="BR425" s="190"/>
      <c r="BS425" s="190"/>
      <c r="BT425" s="190"/>
      <c r="BU425" s="190"/>
      <c r="BV425" s="190"/>
      <c r="BW425" s="190"/>
      <c r="BX425" s="190"/>
      <c r="BY425" s="190"/>
      <c r="BZ425" s="190"/>
      <c r="CA425" s="190"/>
      <c r="CB425" s="190"/>
      <c r="CC425" s="190"/>
      <c r="CD425" s="190"/>
      <c r="CE425" s="190"/>
      <c r="CF425" s="190"/>
      <c r="CG425" s="190"/>
      <c r="CH425" s="190"/>
      <c r="CI425" s="190"/>
      <c r="CJ425" s="190"/>
      <c r="CK425" s="190"/>
      <c r="CL425" s="190"/>
      <c r="CM425" s="190"/>
      <c r="CN425" s="190"/>
      <c r="CO425" s="190"/>
      <c r="CP425" s="190"/>
      <c r="CQ425" s="190"/>
      <c r="CR425" s="190"/>
      <c r="CS425" s="190"/>
      <c r="CT425" s="190"/>
      <c r="CU425" s="190"/>
      <c r="CV425" s="190"/>
      <c r="CW425" s="190"/>
      <c r="CX425" s="190"/>
      <c r="CY425" s="190"/>
      <c r="CZ425" s="190"/>
      <c r="DA425" s="190"/>
      <c r="DB425" s="190"/>
      <c r="DC425" s="190"/>
      <c r="DD425" s="190"/>
      <c r="DE425" s="190"/>
      <c r="DF425" s="190"/>
      <c r="DG425" s="190"/>
      <c r="DH425" s="190"/>
      <c r="DI425" s="190"/>
      <c r="DJ425" s="190"/>
      <c r="DK425" s="190"/>
      <c r="DL425" s="190"/>
      <c r="DM425" s="190"/>
    </row>
    <row r="426" spans="1:117" s="151" customFormat="1" ht="12.75" hidden="1" outlineLevel="1">
      <c r="A426" s="149" t="s">
        <v>2702</v>
      </c>
      <c r="B426" s="150"/>
      <c r="C426" s="150" t="s">
        <v>2703</v>
      </c>
      <c r="D426" s="150" t="s">
        <v>2704</v>
      </c>
      <c r="E426" s="177">
        <v>13007</v>
      </c>
      <c r="F426" s="177">
        <v>0</v>
      </c>
      <c r="G426" s="177"/>
      <c r="H426" s="178">
        <v>0</v>
      </c>
      <c r="I426" s="178">
        <v>0</v>
      </c>
      <c r="J426" s="178">
        <v>0</v>
      </c>
      <c r="K426" s="178">
        <v>0</v>
      </c>
      <c r="L426" s="178">
        <v>0</v>
      </c>
      <c r="M426" s="178">
        <v>0</v>
      </c>
      <c r="N426" s="178">
        <v>0</v>
      </c>
      <c r="O426" s="178">
        <v>0</v>
      </c>
      <c r="P426" s="178">
        <v>0</v>
      </c>
      <c r="Q426" s="178">
        <v>0</v>
      </c>
      <c r="R426" s="178">
        <v>0</v>
      </c>
      <c r="S426" s="178">
        <v>0</v>
      </c>
      <c r="T426" s="178">
        <v>0</v>
      </c>
      <c r="U426" s="178">
        <v>0</v>
      </c>
      <c r="V426" s="178">
        <v>0</v>
      </c>
      <c r="W426" s="178">
        <v>0</v>
      </c>
      <c r="X426" s="178">
        <v>0</v>
      </c>
      <c r="Y426" s="178">
        <v>0</v>
      </c>
      <c r="Z426" s="178">
        <v>0</v>
      </c>
      <c r="AA426" s="178">
        <v>0</v>
      </c>
      <c r="AB426" s="178">
        <v>0</v>
      </c>
      <c r="AC426" s="178">
        <v>0</v>
      </c>
      <c r="AD426" s="178">
        <v>0</v>
      </c>
      <c r="AE426" s="178">
        <v>0</v>
      </c>
      <c r="AF426" s="178">
        <v>0</v>
      </c>
      <c r="AG426" s="178">
        <v>18507.6</v>
      </c>
      <c r="AH426" s="178">
        <v>0</v>
      </c>
      <c r="AI426" s="177">
        <v>18507.6</v>
      </c>
      <c r="AJ426" s="178">
        <v>0</v>
      </c>
      <c r="AK426" s="178">
        <v>0</v>
      </c>
      <c r="AL426" s="178">
        <v>0</v>
      </c>
      <c r="AM426" s="178">
        <v>0</v>
      </c>
      <c r="AN426" s="178">
        <v>0</v>
      </c>
      <c r="AO426" s="178">
        <v>0</v>
      </c>
      <c r="AP426" s="178">
        <v>0</v>
      </c>
      <c r="AQ426" s="178">
        <v>0</v>
      </c>
      <c r="AR426" s="178">
        <v>0</v>
      </c>
      <c r="AS426" s="178">
        <v>0</v>
      </c>
      <c r="AT426" s="178">
        <v>0</v>
      </c>
      <c r="AU426" s="177">
        <v>0</v>
      </c>
      <c r="AV426" s="177">
        <f t="shared" si="13"/>
        <v>31514.6</v>
      </c>
      <c r="AW426" s="149"/>
      <c r="AX426" s="190"/>
      <c r="AY426" s="190"/>
      <c r="AZ426" s="190"/>
      <c r="BA426" s="190"/>
      <c r="BB426" s="190"/>
      <c r="BC426" s="190"/>
      <c r="BD426" s="190"/>
      <c r="BE426" s="190"/>
      <c r="BF426" s="190"/>
      <c r="BG426" s="190"/>
      <c r="BH426" s="190"/>
      <c r="BI426" s="190"/>
      <c r="BJ426" s="190"/>
      <c r="BK426" s="190"/>
      <c r="BL426" s="190"/>
      <c r="BM426" s="190"/>
      <c r="BN426" s="190"/>
      <c r="BO426" s="190"/>
      <c r="BP426" s="190"/>
      <c r="BQ426" s="190"/>
      <c r="BR426" s="190"/>
      <c r="BS426" s="190"/>
      <c r="BT426" s="190"/>
      <c r="BU426" s="190"/>
      <c r="BV426" s="190"/>
      <c r="BW426" s="190"/>
      <c r="BX426" s="190"/>
      <c r="BY426" s="190"/>
      <c r="BZ426" s="190"/>
      <c r="CA426" s="190"/>
      <c r="CB426" s="190"/>
      <c r="CC426" s="190"/>
      <c r="CD426" s="190"/>
      <c r="CE426" s="190"/>
      <c r="CF426" s="190"/>
      <c r="CG426" s="190"/>
      <c r="CH426" s="190"/>
      <c r="CI426" s="190"/>
      <c r="CJ426" s="190"/>
      <c r="CK426" s="190"/>
      <c r="CL426" s="190"/>
      <c r="CM426" s="190"/>
      <c r="CN426" s="190"/>
      <c r="CO426" s="190"/>
      <c r="CP426" s="190"/>
      <c r="CQ426" s="190"/>
      <c r="CR426" s="190"/>
      <c r="CS426" s="190"/>
      <c r="CT426" s="190"/>
      <c r="CU426" s="190"/>
      <c r="CV426" s="190"/>
      <c r="CW426" s="190"/>
      <c r="CX426" s="190"/>
      <c r="CY426" s="190"/>
      <c r="CZ426" s="190"/>
      <c r="DA426" s="190"/>
      <c r="DB426" s="190"/>
      <c r="DC426" s="190"/>
      <c r="DD426" s="190"/>
      <c r="DE426" s="190"/>
      <c r="DF426" s="190"/>
      <c r="DG426" s="190"/>
      <c r="DH426" s="190"/>
      <c r="DI426" s="190"/>
      <c r="DJ426" s="190"/>
      <c r="DK426" s="190"/>
      <c r="DL426" s="190"/>
      <c r="DM426" s="190"/>
    </row>
    <row r="427" spans="1:117" s="151" customFormat="1" ht="12.75" hidden="1" outlineLevel="1">
      <c r="A427" s="149" t="s">
        <v>2705</v>
      </c>
      <c r="B427" s="150"/>
      <c r="C427" s="150" t="s">
        <v>2706</v>
      </c>
      <c r="D427" s="150" t="s">
        <v>2707</v>
      </c>
      <c r="E427" s="177">
        <v>276750.91</v>
      </c>
      <c r="F427" s="177">
        <v>5534</v>
      </c>
      <c r="G427" s="177"/>
      <c r="H427" s="178">
        <v>0</v>
      </c>
      <c r="I427" s="178">
        <v>0</v>
      </c>
      <c r="J427" s="178">
        <v>0</v>
      </c>
      <c r="K427" s="178">
        <v>0</v>
      </c>
      <c r="L427" s="178">
        <v>0</v>
      </c>
      <c r="M427" s="178">
        <v>0</v>
      </c>
      <c r="N427" s="178">
        <v>0</v>
      </c>
      <c r="O427" s="178">
        <v>0</v>
      </c>
      <c r="P427" s="178">
        <v>0</v>
      </c>
      <c r="Q427" s="178">
        <v>0</v>
      </c>
      <c r="R427" s="178">
        <v>0</v>
      </c>
      <c r="S427" s="178">
        <v>0</v>
      </c>
      <c r="T427" s="178">
        <v>0</v>
      </c>
      <c r="U427" s="178">
        <v>0</v>
      </c>
      <c r="V427" s="178">
        <v>0</v>
      </c>
      <c r="W427" s="178">
        <v>0</v>
      </c>
      <c r="X427" s="178">
        <v>0</v>
      </c>
      <c r="Y427" s="178">
        <v>0</v>
      </c>
      <c r="Z427" s="178">
        <v>0</v>
      </c>
      <c r="AA427" s="178">
        <v>0</v>
      </c>
      <c r="AB427" s="178">
        <v>0</v>
      </c>
      <c r="AC427" s="178">
        <v>0</v>
      </c>
      <c r="AD427" s="178">
        <v>0</v>
      </c>
      <c r="AE427" s="178">
        <v>0</v>
      </c>
      <c r="AF427" s="178">
        <v>0</v>
      </c>
      <c r="AG427" s="178">
        <v>0</v>
      </c>
      <c r="AH427" s="178">
        <v>0</v>
      </c>
      <c r="AI427" s="177">
        <v>0</v>
      </c>
      <c r="AJ427" s="178">
        <v>0</v>
      </c>
      <c r="AK427" s="178">
        <v>0</v>
      </c>
      <c r="AL427" s="178">
        <v>0</v>
      </c>
      <c r="AM427" s="178">
        <v>0</v>
      </c>
      <c r="AN427" s="178">
        <v>0</v>
      </c>
      <c r="AO427" s="178">
        <v>0</v>
      </c>
      <c r="AP427" s="178">
        <v>0</v>
      </c>
      <c r="AQ427" s="178">
        <v>0</v>
      </c>
      <c r="AR427" s="178">
        <v>0</v>
      </c>
      <c r="AS427" s="178">
        <v>0</v>
      </c>
      <c r="AT427" s="178">
        <v>0</v>
      </c>
      <c r="AU427" s="177">
        <v>0</v>
      </c>
      <c r="AV427" s="177">
        <f t="shared" si="13"/>
        <v>282284.91</v>
      </c>
      <c r="AW427" s="149"/>
      <c r="AX427" s="190"/>
      <c r="AY427" s="190"/>
      <c r="AZ427" s="190"/>
      <c r="BA427" s="190"/>
      <c r="BB427" s="190"/>
      <c r="BC427" s="190"/>
      <c r="BD427" s="190"/>
      <c r="BE427" s="190"/>
      <c r="BF427" s="190"/>
      <c r="BG427" s="190"/>
      <c r="BH427" s="190"/>
      <c r="BI427" s="190"/>
      <c r="BJ427" s="190"/>
      <c r="BK427" s="190"/>
      <c r="BL427" s="190"/>
      <c r="BM427" s="190"/>
      <c r="BN427" s="190"/>
      <c r="BO427" s="190"/>
      <c r="BP427" s="190"/>
      <c r="BQ427" s="190"/>
      <c r="BR427" s="190"/>
      <c r="BS427" s="190"/>
      <c r="BT427" s="190"/>
      <c r="BU427" s="190"/>
      <c r="BV427" s="190"/>
      <c r="BW427" s="190"/>
      <c r="BX427" s="190"/>
      <c r="BY427" s="190"/>
      <c r="BZ427" s="190"/>
      <c r="CA427" s="190"/>
      <c r="CB427" s="190"/>
      <c r="CC427" s="190"/>
      <c r="CD427" s="190"/>
      <c r="CE427" s="190"/>
      <c r="CF427" s="190"/>
      <c r="CG427" s="190"/>
      <c r="CH427" s="190"/>
      <c r="CI427" s="190"/>
      <c r="CJ427" s="190"/>
      <c r="CK427" s="190"/>
      <c r="CL427" s="190"/>
      <c r="CM427" s="190"/>
      <c r="CN427" s="190"/>
      <c r="CO427" s="190"/>
      <c r="CP427" s="190"/>
      <c r="CQ427" s="190"/>
      <c r="CR427" s="190"/>
      <c r="CS427" s="190"/>
      <c r="CT427" s="190"/>
      <c r="CU427" s="190"/>
      <c r="CV427" s="190"/>
      <c r="CW427" s="190"/>
      <c r="CX427" s="190"/>
      <c r="CY427" s="190"/>
      <c r="CZ427" s="190"/>
      <c r="DA427" s="190"/>
      <c r="DB427" s="190"/>
      <c r="DC427" s="190"/>
      <c r="DD427" s="190"/>
      <c r="DE427" s="190"/>
      <c r="DF427" s="190"/>
      <c r="DG427" s="190"/>
      <c r="DH427" s="190"/>
      <c r="DI427" s="190"/>
      <c r="DJ427" s="190"/>
      <c r="DK427" s="190"/>
      <c r="DL427" s="190"/>
      <c r="DM427" s="190"/>
    </row>
    <row r="428" spans="1:117" s="151" customFormat="1" ht="12.75" hidden="1" outlineLevel="1">
      <c r="A428" s="149" t="s">
        <v>2708</v>
      </c>
      <c r="B428" s="150"/>
      <c r="C428" s="150" t="s">
        <v>2709</v>
      </c>
      <c r="D428" s="150" t="s">
        <v>2710</v>
      </c>
      <c r="E428" s="177">
        <v>297088.42</v>
      </c>
      <c r="F428" s="177">
        <v>1434.7</v>
      </c>
      <c r="G428" s="177"/>
      <c r="H428" s="178">
        <v>0</v>
      </c>
      <c r="I428" s="178">
        <v>0</v>
      </c>
      <c r="J428" s="178">
        <v>0</v>
      </c>
      <c r="K428" s="178">
        <v>0</v>
      </c>
      <c r="L428" s="178">
        <v>1754.5</v>
      </c>
      <c r="M428" s="178">
        <v>47157.49</v>
      </c>
      <c r="N428" s="178">
        <v>0</v>
      </c>
      <c r="O428" s="178">
        <v>0</v>
      </c>
      <c r="P428" s="178">
        <v>0</v>
      </c>
      <c r="Q428" s="178">
        <v>0</v>
      </c>
      <c r="R428" s="178">
        <v>75</v>
      </c>
      <c r="S428" s="178">
        <v>0</v>
      </c>
      <c r="T428" s="178">
        <v>0</v>
      </c>
      <c r="U428" s="178">
        <v>5297</v>
      </c>
      <c r="V428" s="178">
        <v>0</v>
      </c>
      <c r="W428" s="178">
        <v>0</v>
      </c>
      <c r="X428" s="178">
        <v>0</v>
      </c>
      <c r="Y428" s="178">
        <v>0</v>
      </c>
      <c r="Z428" s="178">
        <v>0</v>
      </c>
      <c r="AA428" s="178">
        <v>0</v>
      </c>
      <c r="AB428" s="178">
        <v>0</v>
      </c>
      <c r="AC428" s="178">
        <v>0</v>
      </c>
      <c r="AD428" s="178">
        <v>0</v>
      </c>
      <c r="AE428" s="178">
        <v>0</v>
      </c>
      <c r="AF428" s="178">
        <v>0</v>
      </c>
      <c r="AG428" s="178">
        <v>1420.5</v>
      </c>
      <c r="AH428" s="178">
        <v>0</v>
      </c>
      <c r="AI428" s="177">
        <v>55704.49</v>
      </c>
      <c r="AJ428" s="178">
        <v>0</v>
      </c>
      <c r="AK428" s="178">
        <v>0</v>
      </c>
      <c r="AL428" s="178">
        <v>0</v>
      </c>
      <c r="AM428" s="178">
        <v>0</v>
      </c>
      <c r="AN428" s="178">
        <v>0</v>
      </c>
      <c r="AO428" s="178">
        <v>0</v>
      </c>
      <c r="AP428" s="178">
        <v>0</v>
      </c>
      <c r="AQ428" s="178">
        <v>0</v>
      </c>
      <c r="AR428" s="178">
        <v>0</v>
      </c>
      <c r="AS428" s="178">
        <v>0</v>
      </c>
      <c r="AT428" s="178">
        <v>0</v>
      </c>
      <c r="AU428" s="177">
        <v>0</v>
      </c>
      <c r="AV428" s="177">
        <f t="shared" si="13"/>
        <v>354227.61</v>
      </c>
      <c r="AW428" s="149"/>
      <c r="AX428" s="190"/>
      <c r="AY428" s="190"/>
      <c r="AZ428" s="190"/>
      <c r="BA428" s="190"/>
      <c r="BB428" s="190"/>
      <c r="BC428" s="190"/>
      <c r="BD428" s="190"/>
      <c r="BE428" s="190"/>
      <c r="BF428" s="190"/>
      <c r="BG428" s="190"/>
      <c r="BH428" s="190"/>
      <c r="BI428" s="190"/>
      <c r="BJ428" s="190"/>
      <c r="BK428" s="190"/>
      <c r="BL428" s="190"/>
      <c r="BM428" s="190"/>
      <c r="BN428" s="190"/>
      <c r="BO428" s="190"/>
      <c r="BP428" s="190"/>
      <c r="BQ428" s="190"/>
      <c r="BR428" s="190"/>
      <c r="BS428" s="190"/>
      <c r="BT428" s="190"/>
      <c r="BU428" s="190"/>
      <c r="BV428" s="190"/>
      <c r="BW428" s="190"/>
      <c r="BX428" s="190"/>
      <c r="BY428" s="190"/>
      <c r="BZ428" s="190"/>
      <c r="CA428" s="190"/>
      <c r="CB428" s="190"/>
      <c r="CC428" s="190"/>
      <c r="CD428" s="190"/>
      <c r="CE428" s="190"/>
      <c r="CF428" s="190"/>
      <c r="CG428" s="190"/>
      <c r="CH428" s="190"/>
      <c r="CI428" s="190"/>
      <c r="CJ428" s="190"/>
      <c r="CK428" s="190"/>
      <c r="CL428" s="190"/>
      <c r="CM428" s="190"/>
      <c r="CN428" s="190"/>
      <c r="CO428" s="190"/>
      <c r="CP428" s="190"/>
      <c r="CQ428" s="190"/>
      <c r="CR428" s="190"/>
      <c r="CS428" s="190"/>
      <c r="CT428" s="190"/>
      <c r="CU428" s="190"/>
      <c r="CV428" s="190"/>
      <c r="CW428" s="190"/>
      <c r="CX428" s="190"/>
      <c r="CY428" s="190"/>
      <c r="CZ428" s="190"/>
      <c r="DA428" s="190"/>
      <c r="DB428" s="190"/>
      <c r="DC428" s="190"/>
      <c r="DD428" s="190"/>
      <c r="DE428" s="190"/>
      <c r="DF428" s="190"/>
      <c r="DG428" s="190"/>
      <c r="DH428" s="190"/>
      <c r="DI428" s="190"/>
      <c r="DJ428" s="190"/>
      <c r="DK428" s="190"/>
      <c r="DL428" s="190"/>
      <c r="DM428" s="190"/>
    </row>
    <row r="429" spans="1:117" s="151" customFormat="1" ht="12.75" hidden="1" outlineLevel="1">
      <c r="A429" s="149" t="s">
        <v>2711</v>
      </c>
      <c r="B429" s="150"/>
      <c r="C429" s="150" t="s">
        <v>2712</v>
      </c>
      <c r="D429" s="150" t="s">
        <v>2713</v>
      </c>
      <c r="E429" s="177">
        <v>52336.13</v>
      </c>
      <c r="F429" s="177">
        <v>122.25</v>
      </c>
      <c r="G429" s="177"/>
      <c r="H429" s="178">
        <v>0</v>
      </c>
      <c r="I429" s="178">
        <v>0</v>
      </c>
      <c r="J429" s="178">
        <v>0</v>
      </c>
      <c r="K429" s="178">
        <v>0</v>
      </c>
      <c r="L429" s="178">
        <v>0</v>
      </c>
      <c r="M429" s="178">
        <v>1749.5</v>
      </c>
      <c r="N429" s="178">
        <v>135</v>
      </c>
      <c r="O429" s="178">
        <v>0</v>
      </c>
      <c r="P429" s="178">
        <v>30.5</v>
      </c>
      <c r="Q429" s="178">
        <v>0</v>
      </c>
      <c r="R429" s="178">
        <v>0</v>
      </c>
      <c r="S429" s="178">
        <v>0</v>
      </c>
      <c r="T429" s="178">
        <v>0</v>
      </c>
      <c r="U429" s="178">
        <v>0</v>
      </c>
      <c r="V429" s="178">
        <v>0</v>
      </c>
      <c r="W429" s="178">
        <v>0</v>
      </c>
      <c r="X429" s="178">
        <v>0</v>
      </c>
      <c r="Y429" s="178">
        <v>0</v>
      </c>
      <c r="Z429" s="178">
        <v>0</v>
      </c>
      <c r="AA429" s="178">
        <v>46.9</v>
      </c>
      <c r="AB429" s="178">
        <v>0</v>
      </c>
      <c r="AC429" s="178">
        <v>0</v>
      </c>
      <c r="AD429" s="178">
        <v>0</v>
      </c>
      <c r="AE429" s="178">
        <v>5</v>
      </c>
      <c r="AF429" s="178">
        <v>0</v>
      </c>
      <c r="AG429" s="178">
        <v>3180.25</v>
      </c>
      <c r="AH429" s="178">
        <v>0</v>
      </c>
      <c r="AI429" s="177">
        <v>5147.15</v>
      </c>
      <c r="AJ429" s="178">
        <v>0</v>
      </c>
      <c r="AK429" s="178">
        <v>0</v>
      </c>
      <c r="AL429" s="178">
        <v>0</v>
      </c>
      <c r="AM429" s="178">
        <v>0</v>
      </c>
      <c r="AN429" s="178">
        <v>0</v>
      </c>
      <c r="AO429" s="178">
        <v>0</v>
      </c>
      <c r="AP429" s="178">
        <v>0</v>
      </c>
      <c r="AQ429" s="178">
        <v>0</v>
      </c>
      <c r="AR429" s="178">
        <v>0</v>
      </c>
      <c r="AS429" s="178">
        <v>0</v>
      </c>
      <c r="AT429" s="178">
        <v>0</v>
      </c>
      <c r="AU429" s="177">
        <v>0</v>
      </c>
      <c r="AV429" s="177">
        <f t="shared" si="13"/>
        <v>57605.53</v>
      </c>
      <c r="AW429" s="149"/>
      <c r="AX429" s="190"/>
      <c r="AY429" s="190"/>
      <c r="AZ429" s="190"/>
      <c r="BA429" s="190"/>
      <c r="BB429" s="190"/>
      <c r="BC429" s="190"/>
      <c r="BD429" s="190"/>
      <c r="BE429" s="190"/>
      <c r="BF429" s="190"/>
      <c r="BG429" s="190"/>
      <c r="BH429" s="190"/>
      <c r="BI429" s="190"/>
      <c r="BJ429" s="190"/>
      <c r="BK429" s="190"/>
      <c r="BL429" s="190"/>
      <c r="BM429" s="190"/>
      <c r="BN429" s="190"/>
      <c r="BO429" s="190"/>
      <c r="BP429" s="190"/>
      <c r="BQ429" s="190"/>
      <c r="BR429" s="190"/>
      <c r="BS429" s="190"/>
      <c r="BT429" s="190"/>
      <c r="BU429" s="190"/>
      <c r="BV429" s="190"/>
      <c r="BW429" s="190"/>
      <c r="BX429" s="190"/>
      <c r="BY429" s="190"/>
      <c r="BZ429" s="190"/>
      <c r="CA429" s="190"/>
      <c r="CB429" s="190"/>
      <c r="CC429" s="190"/>
      <c r="CD429" s="190"/>
      <c r="CE429" s="190"/>
      <c r="CF429" s="190"/>
      <c r="CG429" s="190"/>
      <c r="CH429" s="190"/>
      <c r="CI429" s="190"/>
      <c r="CJ429" s="190"/>
      <c r="CK429" s="190"/>
      <c r="CL429" s="190"/>
      <c r="CM429" s="190"/>
      <c r="CN429" s="190"/>
      <c r="CO429" s="190"/>
      <c r="CP429" s="190"/>
      <c r="CQ429" s="190"/>
      <c r="CR429" s="190"/>
      <c r="CS429" s="190"/>
      <c r="CT429" s="190"/>
      <c r="CU429" s="190"/>
      <c r="CV429" s="190"/>
      <c r="CW429" s="190"/>
      <c r="CX429" s="190"/>
      <c r="CY429" s="190"/>
      <c r="CZ429" s="190"/>
      <c r="DA429" s="190"/>
      <c r="DB429" s="190"/>
      <c r="DC429" s="190"/>
      <c r="DD429" s="190"/>
      <c r="DE429" s="190"/>
      <c r="DF429" s="190"/>
      <c r="DG429" s="190"/>
      <c r="DH429" s="190"/>
      <c r="DI429" s="190"/>
      <c r="DJ429" s="190"/>
      <c r="DK429" s="190"/>
      <c r="DL429" s="190"/>
      <c r="DM429" s="190"/>
    </row>
    <row r="430" spans="1:117" s="151" customFormat="1" ht="12.75" hidden="1" outlineLevel="1">
      <c r="A430" s="149" t="s">
        <v>2714</v>
      </c>
      <c r="B430" s="150"/>
      <c r="C430" s="150" t="s">
        <v>2715</v>
      </c>
      <c r="D430" s="150" t="s">
        <v>2716</v>
      </c>
      <c r="E430" s="177">
        <v>38778.48</v>
      </c>
      <c r="F430" s="177">
        <v>0</v>
      </c>
      <c r="G430" s="177"/>
      <c r="H430" s="178">
        <v>0</v>
      </c>
      <c r="I430" s="178">
        <v>0</v>
      </c>
      <c r="J430" s="178">
        <v>0</v>
      </c>
      <c r="K430" s="178">
        <v>0</v>
      </c>
      <c r="L430" s="178">
        <v>848.61</v>
      </c>
      <c r="M430" s="178">
        <v>0</v>
      </c>
      <c r="N430" s="178">
        <v>0</v>
      </c>
      <c r="O430" s="178">
        <v>0</v>
      </c>
      <c r="P430" s="178">
        <v>0</v>
      </c>
      <c r="Q430" s="178">
        <v>0</v>
      </c>
      <c r="R430" s="178">
        <v>0</v>
      </c>
      <c r="S430" s="178">
        <v>0</v>
      </c>
      <c r="T430" s="178">
        <v>0</v>
      </c>
      <c r="U430" s="178">
        <v>0</v>
      </c>
      <c r="V430" s="178">
        <v>26143</v>
      </c>
      <c r="W430" s="178">
        <v>0</v>
      </c>
      <c r="X430" s="178">
        <v>0</v>
      </c>
      <c r="Y430" s="178">
        <v>0</v>
      </c>
      <c r="Z430" s="178">
        <v>0</v>
      </c>
      <c r="AA430" s="178">
        <v>0</v>
      </c>
      <c r="AB430" s="178">
        <v>0</v>
      </c>
      <c r="AC430" s="178">
        <v>0</v>
      </c>
      <c r="AD430" s="178">
        <v>0</v>
      </c>
      <c r="AE430" s="178">
        <v>0</v>
      </c>
      <c r="AF430" s="178">
        <v>0</v>
      </c>
      <c r="AG430" s="178">
        <v>0</v>
      </c>
      <c r="AH430" s="178">
        <v>0</v>
      </c>
      <c r="AI430" s="177">
        <v>26991.61</v>
      </c>
      <c r="AJ430" s="178">
        <v>0</v>
      </c>
      <c r="AK430" s="178">
        <v>0</v>
      </c>
      <c r="AL430" s="178">
        <v>0</v>
      </c>
      <c r="AM430" s="178">
        <v>0</v>
      </c>
      <c r="AN430" s="178">
        <v>0</v>
      </c>
      <c r="AO430" s="178">
        <v>0</v>
      </c>
      <c r="AP430" s="178">
        <v>0</v>
      </c>
      <c r="AQ430" s="178">
        <v>0</v>
      </c>
      <c r="AR430" s="178">
        <v>0</v>
      </c>
      <c r="AS430" s="178">
        <v>0</v>
      </c>
      <c r="AT430" s="178">
        <v>0</v>
      </c>
      <c r="AU430" s="177">
        <v>0</v>
      </c>
      <c r="AV430" s="177">
        <f t="shared" si="13"/>
        <v>65770.09</v>
      </c>
      <c r="AW430" s="149"/>
      <c r="AX430" s="190"/>
      <c r="AY430" s="190"/>
      <c r="AZ430" s="190"/>
      <c r="BA430" s="190"/>
      <c r="BB430" s="190"/>
      <c r="BC430" s="190"/>
      <c r="BD430" s="190"/>
      <c r="BE430" s="190"/>
      <c r="BF430" s="190"/>
      <c r="BG430" s="190"/>
      <c r="BH430" s="190"/>
      <c r="BI430" s="190"/>
      <c r="BJ430" s="190"/>
      <c r="BK430" s="190"/>
      <c r="BL430" s="190"/>
      <c r="BM430" s="190"/>
      <c r="BN430" s="190"/>
      <c r="BO430" s="190"/>
      <c r="BP430" s="190"/>
      <c r="BQ430" s="190"/>
      <c r="BR430" s="190"/>
      <c r="BS430" s="190"/>
      <c r="BT430" s="190"/>
      <c r="BU430" s="190"/>
      <c r="BV430" s="190"/>
      <c r="BW430" s="190"/>
      <c r="BX430" s="190"/>
      <c r="BY430" s="190"/>
      <c r="BZ430" s="190"/>
      <c r="CA430" s="190"/>
      <c r="CB430" s="190"/>
      <c r="CC430" s="190"/>
      <c r="CD430" s="190"/>
      <c r="CE430" s="190"/>
      <c r="CF430" s="190"/>
      <c r="CG430" s="190"/>
      <c r="CH430" s="190"/>
      <c r="CI430" s="190"/>
      <c r="CJ430" s="190"/>
      <c r="CK430" s="190"/>
      <c r="CL430" s="190"/>
      <c r="CM430" s="190"/>
      <c r="CN430" s="190"/>
      <c r="CO430" s="190"/>
      <c r="CP430" s="190"/>
      <c r="CQ430" s="190"/>
      <c r="CR430" s="190"/>
      <c r="CS430" s="190"/>
      <c r="CT430" s="190"/>
      <c r="CU430" s="190"/>
      <c r="CV430" s="190"/>
      <c r="CW430" s="190"/>
      <c r="CX430" s="190"/>
      <c r="CY430" s="190"/>
      <c r="CZ430" s="190"/>
      <c r="DA430" s="190"/>
      <c r="DB430" s="190"/>
      <c r="DC430" s="190"/>
      <c r="DD430" s="190"/>
      <c r="DE430" s="190"/>
      <c r="DF430" s="190"/>
      <c r="DG430" s="190"/>
      <c r="DH430" s="190"/>
      <c r="DI430" s="190"/>
      <c r="DJ430" s="190"/>
      <c r="DK430" s="190"/>
      <c r="DL430" s="190"/>
      <c r="DM430" s="190"/>
    </row>
    <row r="431" spans="1:117" s="151" customFormat="1" ht="12.75" hidden="1" outlineLevel="1">
      <c r="A431" s="149" t="s">
        <v>2717</v>
      </c>
      <c r="B431" s="150"/>
      <c r="C431" s="150" t="s">
        <v>2718</v>
      </c>
      <c r="D431" s="150" t="s">
        <v>2719</v>
      </c>
      <c r="E431" s="177">
        <v>20101.75</v>
      </c>
      <c r="F431" s="177">
        <v>3936</v>
      </c>
      <c r="G431" s="177"/>
      <c r="H431" s="178">
        <v>0</v>
      </c>
      <c r="I431" s="178">
        <v>0</v>
      </c>
      <c r="J431" s="178">
        <v>0</v>
      </c>
      <c r="K431" s="178">
        <v>0</v>
      </c>
      <c r="L431" s="178">
        <v>0</v>
      </c>
      <c r="M431" s="178">
        <v>0</v>
      </c>
      <c r="N431" s="178">
        <v>0</v>
      </c>
      <c r="O431" s="178">
        <v>0</v>
      </c>
      <c r="P431" s="178">
        <v>623.5</v>
      </c>
      <c r="Q431" s="178">
        <v>0</v>
      </c>
      <c r="R431" s="178">
        <v>0</v>
      </c>
      <c r="S431" s="178">
        <v>0</v>
      </c>
      <c r="T431" s="178">
        <v>0</v>
      </c>
      <c r="U431" s="178">
        <v>0</v>
      </c>
      <c r="V431" s="178">
        <v>0</v>
      </c>
      <c r="W431" s="178">
        <v>0</v>
      </c>
      <c r="X431" s="178">
        <v>0</v>
      </c>
      <c r="Y431" s="178">
        <v>0</v>
      </c>
      <c r="Z431" s="178">
        <v>0</v>
      </c>
      <c r="AA431" s="178">
        <v>0</v>
      </c>
      <c r="AB431" s="178">
        <v>0</v>
      </c>
      <c r="AC431" s="178">
        <v>0</v>
      </c>
      <c r="AD431" s="178">
        <v>0</v>
      </c>
      <c r="AE431" s="178">
        <v>0</v>
      </c>
      <c r="AF431" s="178">
        <v>0</v>
      </c>
      <c r="AG431" s="178">
        <v>0</v>
      </c>
      <c r="AH431" s="178">
        <v>0</v>
      </c>
      <c r="AI431" s="177">
        <v>623.5</v>
      </c>
      <c r="AJ431" s="178">
        <v>0</v>
      </c>
      <c r="AK431" s="178">
        <v>0</v>
      </c>
      <c r="AL431" s="178">
        <v>0</v>
      </c>
      <c r="AM431" s="178">
        <v>0</v>
      </c>
      <c r="AN431" s="178">
        <v>0</v>
      </c>
      <c r="AO431" s="178">
        <v>0</v>
      </c>
      <c r="AP431" s="178">
        <v>0</v>
      </c>
      <c r="AQ431" s="178">
        <v>0</v>
      </c>
      <c r="AR431" s="178">
        <v>0</v>
      </c>
      <c r="AS431" s="178">
        <v>0</v>
      </c>
      <c r="AT431" s="178">
        <v>0</v>
      </c>
      <c r="AU431" s="177">
        <v>0</v>
      </c>
      <c r="AV431" s="177">
        <f t="shared" si="13"/>
        <v>24661.25</v>
      </c>
      <c r="AW431" s="149"/>
      <c r="AX431" s="190"/>
      <c r="AY431" s="190"/>
      <c r="AZ431" s="190"/>
      <c r="BA431" s="190"/>
      <c r="BB431" s="190"/>
      <c r="BC431" s="190"/>
      <c r="BD431" s="190"/>
      <c r="BE431" s="190"/>
      <c r="BF431" s="190"/>
      <c r="BG431" s="190"/>
      <c r="BH431" s="190"/>
      <c r="BI431" s="190"/>
      <c r="BJ431" s="190"/>
      <c r="BK431" s="190"/>
      <c r="BL431" s="190"/>
      <c r="BM431" s="190"/>
      <c r="BN431" s="190"/>
      <c r="BO431" s="190"/>
      <c r="BP431" s="190"/>
      <c r="BQ431" s="190"/>
      <c r="BR431" s="190"/>
      <c r="BS431" s="190"/>
      <c r="BT431" s="190"/>
      <c r="BU431" s="190"/>
      <c r="BV431" s="190"/>
      <c r="BW431" s="190"/>
      <c r="BX431" s="190"/>
      <c r="BY431" s="190"/>
      <c r="BZ431" s="190"/>
      <c r="CA431" s="190"/>
      <c r="CB431" s="190"/>
      <c r="CC431" s="190"/>
      <c r="CD431" s="190"/>
      <c r="CE431" s="190"/>
      <c r="CF431" s="190"/>
      <c r="CG431" s="190"/>
      <c r="CH431" s="190"/>
      <c r="CI431" s="190"/>
      <c r="CJ431" s="190"/>
      <c r="CK431" s="190"/>
      <c r="CL431" s="190"/>
      <c r="CM431" s="190"/>
      <c r="CN431" s="190"/>
      <c r="CO431" s="190"/>
      <c r="CP431" s="190"/>
      <c r="CQ431" s="190"/>
      <c r="CR431" s="190"/>
      <c r="CS431" s="190"/>
      <c r="CT431" s="190"/>
      <c r="CU431" s="190"/>
      <c r="CV431" s="190"/>
      <c r="CW431" s="190"/>
      <c r="CX431" s="190"/>
      <c r="CY431" s="190"/>
      <c r="CZ431" s="190"/>
      <c r="DA431" s="190"/>
      <c r="DB431" s="190"/>
      <c r="DC431" s="190"/>
      <c r="DD431" s="190"/>
      <c r="DE431" s="190"/>
      <c r="DF431" s="190"/>
      <c r="DG431" s="190"/>
      <c r="DH431" s="190"/>
      <c r="DI431" s="190"/>
      <c r="DJ431" s="190"/>
      <c r="DK431" s="190"/>
      <c r="DL431" s="190"/>
      <c r="DM431" s="190"/>
    </row>
    <row r="432" spans="1:117" s="151" customFormat="1" ht="12.75" hidden="1" outlineLevel="1">
      <c r="A432" s="149" t="s">
        <v>2720</v>
      </c>
      <c r="B432" s="150"/>
      <c r="C432" s="150" t="s">
        <v>2721</v>
      </c>
      <c r="D432" s="150" t="s">
        <v>2722</v>
      </c>
      <c r="E432" s="177">
        <v>124479.71</v>
      </c>
      <c r="F432" s="177">
        <v>0</v>
      </c>
      <c r="G432" s="177"/>
      <c r="H432" s="178">
        <v>0</v>
      </c>
      <c r="I432" s="178">
        <v>0</v>
      </c>
      <c r="J432" s="178">
        <v>0</v>
      </c>
      <c r="K432" s="178">
        <v>0</v>
      </c>
      <c r="L432" s="178">
        <v>0</v>
      </c>
      <c r="M432" s="178">
        <v>0</v>
      </c>
      <c r="N432" s="178">
        <v>0</v>
      </c>
      <c r="O432" s="178">
        <v>0</v>
      </c>
      <c r="P432" s="178">
        <v>0</v>
      </c>
      <c r="Q432" s="178">
        <v>0</v>
      </c>
      <c r="R432" s="178">
        <v>1596215.93</v>
      </c>
      <c r="S432" s="178">
        <v>0</v>
      </c>
      <c r="T432" s="178">
        <v>0</v>
      </c>
      <c r="U432" s="178">
        <v>0</v>
      </c>
      <c r="V432" s="178">
        <v>0</v>
      </c>
      <c r="W432" s="178">
        <v>0</v>
      </c>
      <c r="X432" s="178">
        <v>0</v>
      </c>
      <c r="Y432" s="178">
        <v>0</v>
      </c>
      <c r="Z432" s="178">
        <v>0</v>
      </c>
      <c r="AA432" s="178">
        <v>0</v>
      </c>
      <c r="AB432" s="178">
        <v>0</v>
      </c>
      <c r="AC432" s="178">
        <v>0</v>
      </c>
      <c r="AD432" s="178">
        <v>0</v>
      </c>
      <c r="AE432" s="178">
        <v>0</v>
      </c>
      <c r="AF432" s="178">
        <v>0</v>
      </c>
      <c r="AG432" s="178">
        <v>0</v>
      </c>
      <c r="AH432" s="178">
        <v>0</v>
      </c>
      <c r="AI432" s="177">
        <v>1596215.93</v>
      </c>
      <c r="AJ432" s="178">
        <v>0</v>
      </c>
      <c r="AK432" s="178">
        <v>0</v>
      </c>
      <c r="AL432" s="178">
        <v>0</v>
      </c>
      <c r="AM432" s="178">
        <v>0</v>
      </c>
      <c r="AN432" s="178">
        <v>0</v>
      </c>
      <c r="AO432" s="178">
        <v>0</v>
      </c>
      <c r="AP432" s="178">
        <v>0</v>
      </c>
      <c r="AQ432" s="178">
        <v>0</v>
      </c>
      <c r="AR432" s="178">
        <v>0</v>
      </c>
      <c r="AS432" s="178">
        <v>0</v>
      </c>
      <c r="AT432" s="178">
        <v>0</v>
      </c>
      <c r="AU432" s="177">
        <v>0</v>
      </c>
      <c r="AV432" s="177">
        <f t="shared" si="13"/>
        <v>1720695.64</v>
      </c>
      <c r="AW432" s="149"/>
      <c r="AX432" s="190"/>
      <c r="AY432" s="190"/>
      <c r="AZ432" s="190"/>
      <c r="BA432" s="190"/>
      <c r="BB432" s="190"/>
      <c r="BC432" s="190"/>
      <c r="BD432" s="190"/>
      <c r="BE432" s="190"/>
      <c r="BF432" s="190"/>
      <c r="BG432" s="190"/>
      <c r="BH432" s="190"/>
      <c r="BI432" s="190"/>
      <c r="BJ432" s="190"/>
      <c r="BK432" s="190"/>
      <c r="BL432" s="190"/>
      <c r="BM432" s="190"/>
      <c r="BN432" s="190"/>
      <c r="BO432" s="190"/>
      <c r="BP432" s="190"/>
      <c r="BQ432" s="190"/>
      <c r="BR432" s="190"/>
      <c r="BS432" s="190"/>
      <c r="BT432" s="190"/>
      <c r="BU432" s="190"/>
      <c r="BV432" s="190"/>
      <c r="BW432" s="190"/>
      <c r="BX432" s="190"/>
      <c r="BY432" s="190"/>
      <c r="BZ432" s="190"/>
      <c r="CA432" s="190"/>
      <c r="CB432" s="190"/>
      <c r="CC432" s="190"/>
      <c r="CD432" s="190"/>
      <c r="CE432" s="190"/>
      <c r="CF432" s="190"/>
      <c r="CG432" s="190"/>
      <c r="CH432" s="190"/>
      <c r="CI432" s="190"/>
      <c r="CJ432" s="190"/>
      <c r="CK432" s="190"/>
      <c r="CL432" s="190"/>
      <c r="CM432" s="190"/>
      <c r="CN432" s="190"/>
      <c r="CO432" s="190"/>
      <c r="CP432" s="190"/>
      <c r="CQ432" s="190"/>
      <c r="CR432" s="190"/>
      <c r="CS432" s="190"/>
      <c r="CT432" s="190"/>
      <c r="CU432" s="190"/>
      <c r="CV432" s="190"/>
      <c r="CW432" s="190"/>
      <c r="CX432" s="190"/>
      <c r="CY432" s="190"/>
      <c r="CZ432" s="190"/>
      <c r="DA432" s="190"/>
      <c r="DB432" s="190"/>
      <c r="DC432" s="190"/>
      <c r="DD432" s="190"/>
      <c r="DE432" s="190"/>
      <c r="DF432" s="190"/>
      <c r="DG432" s="190"/>
      <c r="DH432" s="190"/>
      <c r="DI432" s="190"/>
      <c r="DJ432" s="190"/>
      <c r="DK432" s="190"/>
      <c r="DL432" s="190"/>
      <c r="DM432" s="190"/>
    </row>
    <row r="433" spans="1:117" s="151" customFormat="1" ht="12.75" hidden="1" outlineLevel="1">
      <c r="A433" s="149" t="s">
        <v>2723</v>
      </c>
      <c r="B433" s="150"/>
      <c r="C433" s="150" t="s">
        <v>2724</v>
      </c>
      <c r="D433" s="150" t="s">
        <v>2725</v>
      </c>
      <c r="E433" s="177">
        <v>339327.81</v>
      </c>
      <c r="F433" s="177">
        <v>1008.12</v>
      </c>
      <c r="G433" s="177"/>
      <c r="H433" s="178">
        <v>0</v>
      </c>
      <c r="I433" s="178">
        <v>1672.4</v>
      </c>
      <c r="J433" s="178">
        <v>0</v>
      </c>
      <c r="K433" s="178">
        <v>0</v>
      </c>
      <c r="L433" s="178">
        <v>7830.45</v>
      </c>
      <c r="M433" s="178">
        <v>6489.51</v>
      </c>
      <c r="N433" s="178">
        <v>0</v>
      </c>
      <c r="O433" s="178">
        <v>0</v>
      </c>
      <c r="P433" s="178">
        <v>0</v>
      </c>
      <c r="Q433" s="178">
        <v>0</v>
      </c>
      <c r="R433" s="178">
        <v>7937.75</v>
      </c>
      <c r="S433" s="178">
        <v>0</v>
      </c>
      <c r="T433" s="178">
        <v>0</v>
      </c>
      <c r="U433" s="178">
        <v>0</v>
      </c>
      <c r="V433" s="178">
        <v>132585.57</v>
      </c>
      <c r="W433" s="178">
        <v>0</v>
      </c>
      <c r="X433" s="178">
        <v>0</v>
      </c>
      <c r="Y433" s="178">
        <v>0</v>
      </c>
      <c r="Z433" s="178">
        <v>0</v>
      </c>
      <c r="AA433" s="178">
        <v>0</v>
      </c>
      <c r="AB433" s="178">
        <v>0</v>
      </c>
      <c r="AC433" s="178">
        <v>0</v>
      </c>
      <c r="AD433" s="178">
        <v>0</v>
      </c>
      <c r="AE433" s="178">
        <v>0</v>
      </c>
      <c r="AF433" s="178">
        <v>0</v>
      </c>
      <c r="AG433" s="178">
        <v>3226.32</v>
      </c>
      <c r="AH433" s="178">
        <v>0</v>
      </c>
      <c r="AI433" s="177">
        <v>159742</v>
      </c>
      <c r="AJ433" s="178">
        <v>0</v>
      </c>
      <c r="AK433" s="178">
        <v>0</v>
      </c>
      <c r="AL433" s="178">
        <v>0</v>
      </c>
      <c r="AM433" s="178">
        <v>0</v>
      </c>
      <c r="AN433" s="178">
        <v>0</v>
      </c>
      <c r="AO433" s="178">
        <v>0</v>
      </c>
      <c r="AP433" s="178">
        <v>0</v>
      </c>
      <c r="AQ433" s="178">
        <v>0</v>
      </c>
      <c r="AR433" s="178">
        <v>0</v>
      </c>
      <c r="AS433" s="178">
        <v>0</v>
      </c>
      <c r="AT433" s="178">
        <v>0</v>
      </c>
      <c r="AU433" s="177">
        <v>0</v>
      </c>
      <c r="AV433" s="177">
        <f t="shared" si="13"/>
        <v>500077.93</v>
      </c>
      <c r="AW433" s="149"/>
      <c r="AX433" s="190"/>
      <c r="AY433" s="190"/>
      <c r="AZ433" s="190"/>
      <c r="BA433" s="190"/>
      <c r="BB433" s="190"/>
      <c r="BC433" s="190"/>
      <c r="BD433" s="190"/>
      <c r="BE433" s="190"/>
      <c r="BF433" s="190"/>
      <c r="BG433" s="190"/>
      <c r="BH433" s="190"/>
      <c r="BI433" s="190"/>
      <c r="BJ433" s="190"/>
      <c r="BK433" s="190"/>
      <c r="BL433" s="190"/>
      <c r="BM433" s="190"/>
      <c r="BN433" s="190"/>
      <c r="BO433" s="190"/>
      <c r="BP433" s="190"/>
      <c r="BQ433" s="190"/>
      <c r="BR433" s="190"/>
      <c r="BS433" s="190"/>
      <c r="BT433" s="190"/>
      <c r="BU433" s="190"/>
      <c r="BV433" s="190"/>
      <c r="BW433" s="190"/>
      <c r="BX433" s="190"/>
      <c r="BY433" s="190"/>
      <c r="BZ433" s="190"/>
      <c r="CA433" s="190"/>
      <c r="CB433" s="190"/>
      <c r="CC433" s="190"/>
      <c r="CD433" s="190"/>
      <c r="CE433" s="190"/>
      <c r="CF433" s="190"/>
      <c r="CG433" s="190"/>
      <c r="CH433" s="190"/>
      <c r="CI433" s="190"/>
      <c r="CJ433" s="190"/>
      <c r="CK433" s="190"/>
      <c r="CL433" s="190"/>
      <c r="CM433" s="190"/>
      <c r="CN433" s="190"/>
      <c r="CO433" s="190"/>
      <c r="CP433" s="190"/>
      <c r="CQ433" s="190"/>
      <c r="CR433" s="190"/>
      <c r="CS433" s="190"/>
      <c r="CT433" s="190"/>
      <c r="CU433" s="190"/>
      <c r="CV433" s="190"/>
      <c r="CW433" s="190"/>
      <c r="CX433" s="190"/>
      <c r="CY433" s="190"/>
      <c r="CZ433" s="190"/>
      <c r="DA433" s="190"/>
      <c r="DB433" s="190"/>
      <c r="DC433" s="190"/>
      <c r="DD433" s="190"/>
      <c r="DE433" s="190"/>
      <c r="DF433" s="190"/>
      <c r="DG433" s="190"/>
      <c r="DH433" s="190"/>
      <c r="DI433" s="190"/>
      <c r="DJ433" s="190"/>
      <c r="DK433" s="190"/>
      <c r="DL433" s="190"/>
      <c r="DM433" s="190"/>
    </row>
    <row r="434" spans="1:117" s="151" customFormat="1" ht="12.75" hidden="1" outlineLevel="1">
      <c r="A434" s="149" t="s">
        <v>2726</v>
      </c>
      <c r="B434" s="150"/>
      <c r="C434" s="150" t="s">
        <v>2727</v>
      </c>
      <c r="D434" s="150" t="s">
        <v>2728</v>
      </c>
      <c r="E434" s="177">
        <v>6050215.8</v>
      </c>
      <c r="F434" s="177">
        <v>184753.86</v>
      </c>
      <c r="G434" s="177"/>
      <c r="H434" s="178">
        <v>0</v>
      </c>
      <c r="I434" s="178">
        <v>0</v>
      </c>
      <c r="J434" s="178">
        <v>0</v>
      </c>
      <c r="K434" s="178">
        <v>106</v>
      </c>
      <c r="L434" s="178">
        <v>836</v>
      </c>
      <c r="M434" s="178">
        <v>601</v>
      </c>
      <c r="N434" s="178">
        <v>96843.49</v>
      </c>
      <c r="O434" s="178">
        <v>0</v>
      </c>
      <c r="P434" s="178">
        <v>3233.03</v>
      </c>
      <c r="Q434" s="178">
        <v>0</v>
      </c>
      <c r="R434" s="178">
        <v>0</v>
      </c>
      <c r="S434" s="178">
        <v>55</v>
      </c>
      <c r="T434" s="178">
        <v>1500</v>
      </c>
      <c r="U434" s="178">
        <v>0</v>
      </c>
      <c r="V434" s="178">
        <v>0</v>
      </c>
      <c r="W434" s="178">
        <v>0</v>
      </c>
      <c r="X434" s="178">
        <v>0</v>
      </c>
      <c r="Y434" s="178">
        <v>0</v>
      </c>
      <c r="Z434" s="178">
        <v>0</v>
      </c>
      <c r="AA434" s="178">
        <v>1964.47</v>
      </c>
      <c r="AB434" s="178">
        <v>0</v>
      </c>
      <c r="AC434" s="178">
        <v>0</v>
      </c>
      <c r="AD434" s="178">
        <v>46</v>
      </c>
      <c r="AE434" s="178">
        <v>306.48</v>
      </c>
      <c r="AF434" s="178">
        <v>0</v>
      </c>
      <c r="AG434" s="178">
        <v>161542.99</v>
      </c>
      <c r="AH434" s="178">
        <v>0</v>
      </c>
      <c r="AI434" s="177">
        <v>267034.46</v>
      </c>
      <c r="AJ434" s="178">
        <v>0</v>
      </c>
      <c r="AK434" s="178">
        <v>0</v>
      </c>
      <c r="AL434" s="178">
        <v>0</v>
      </c>
      <c r="AM434" s="178">
        <v>0</v>
      </c>
      <c r="AN434" s="178">
        <v>0</v>
      </c>
      <c r="AO434" s="178">
        <v>0</v>
      </c>
      <c r="AP434" s="178">
        <v>46998.82</v>
      </c>
      <c r="AQ434" s="178">
        <v>0</v>
      </c>
      <c r="AR434" s="178">
        <v>0</v>
      </c>
      <c r="AS434" s="178">
        <v>0</v>
      </c>
      <c r="AT434" s="178">
        <v>0</v>
      </c>
      <c r="AU434" s="177">
        <v>46998.82</v>
      </c>
      <c r="AV434" s="177">
        <f t="shared" si="13"/>
        <v>6549002.94</v>
      </c>
      <c r="AW434" s="149"/>
      <c r="AX434" s="190"/>
      <c r="AY434" s="190"/>
      <c r="AZ434" s="190"/>
      <c r="BA434" s="190"/>
      <c r="BB434" s="190"/>
      <c r="BC434" s="190"/>
      <c r="BD434" s="190"/>
      <c r="BE434" s="190"/>
      <c r="BF434" s="190"/>
      <c r="BG434" s="190"/>
      <c r="BH434" s="190"/>
      <c r="BI434" s="190"/>
      <c r="BJ434" s="190"/>
      <c r="BK434" s="190"/>
      <c r="BL434" s="190"/>
      <c r="BM434" s="190"/>
      <c r="BN434" s="190"/>
      <c r="BO434" s="190"/>
      <c r="BP434" s="190"/>
      <c r="BQ434" s="190"/>
      <c r="BR434" s="190"/>
      <c r="BS434" s="190"/>
      <c r="BT434" s="190"/>
      <c r="BU434" s="190"/>
      <c r="BV434" s="190"/>
      <c r="BW434" s="190"/>
      <c r="BX434" s="190"/>
      <c r="BY434" s="190"/>
      <c r="BZ434" s="190"/>
      <c r="CA434" s="190"/>
      <c r="CB434" s="190"/>
      <c r="CC434" s="190"/>
      <c r="CD434" s="190"/>
      <c r="CE434" s="190"/>
      <c r="CF434" s="190"/>
      <c r="CG434" s="190"/>
      <c r="CH434" s="190"/>
      <c r="CI434" s="190"/>
      <c r="CJ434" s="190"/>
      <c r="CK434" s="190"/>
      <c r="CL434" s="190"/>
      <c r="CM434" s="190"/>
      <c r="CN434" s="190"/>
      <c r="CO434" s="190"/>
      <c r="CP434" s="190"/>
      <c r="CQ434" s="190"/>
      <c r="CR434" s="190"/>
      <c r="CS434" s="190"/>
      <c r="CT434" s="190"/>
      <c r="CU434" s="190"/>
      <c r="CV434" s="190"/>
      <c r="CW434" s="190"/>
      <c r="CX434" s="190"/>
      <c r="CY434" s="190"/>
      <c r="CZ434" s="190"/>
      <c r="DA434" s="190"/>
      <c r="DB434" s="190"/>
      <c r="DC434" s="190"/>
      <c r="DD434" s="190"/>
      <c r="DE434" s="190"/>
      <c r="DF434" s="190"/>
      <c r="DG434" s="190"/>
      <c r="DH434" s="190"/>
      <c r="DI434" s="190"/>
      <c r="DJ434" s="190"/>
      <c r="DK434" s="190"/>
      <c r="DL434" s="190"/>
      <c r="DM434" s="190"/>
    </row>
    <row r="435" spans="1:117" s="151" customFormat="1" ht="12.75" hidden="1" outlineLevel="1">
      <c r="A435" s="149" t="s">
        <v>2729</v>
      </c>
      <c r="B435" s="150"/>
      <c r="C435" s="150" t="s">
        <v>2730</v>
      </c>
      <c r="D435" s="150" t="s">
        <v>2731</v>
      </c>
      <c r="E435" s="177">
        <v>456103.42</v>
      </c>
      <c r="F435" s="177">
        <v>33146.42</v>
      </c>
      <c r="G435" s="177"/>
      <c r="H435" s="178">
        <v>0</v>
      </c>
      <c r="I435" s="178">
        <v>0</v>
      </c>
      <c r="J435" s="178">
        <v>0</v>
      </c>
      <c r="K435" s="178">
        <v>0</v>
      </c>
      <c r="L435" s="178">
        <v>0</v>
      </c>
      <c r="M435" s="178">
        <v>0</v>
      </c>
      <c r="N435" s="178">
        <v>0</v>
      </c>
      <c r="O435" s="178">
        <v>0</v>
      </c>
      <c r="P435" s="178">
        <v>0</v>
      </c>
      <c r="Q435" s="178">
        <v>0</v>
      </c>
      <c r="R435" s="178">
        <v>0</v>
      </c>
      <c r="S435" s="178">
        <v>0</v>
      </c>
      <c r="T435" s="178">
        <v>25896.57</v>
      </c>
      <c r="U435" s="178">
        <v>0</v>
      </c>
      <c r="V435" s="178">
        <v>0</v>
      </c>
      <c r="W435" s="178">
        <v>0</v>
      </c>
      <c r="X435" s="178">
        <v>0</v>
      </c>
      <c r="Y435" s="178">
        <v>0</v>
      </c>
      <c r="Z435" s="178">
        <v>0</v>
      </c>
      <c r="AA435" s="178">
        <v>0</v>
      </c>
      <c r="AB435" s="178">
        <v>0</v>
      </c>
      <c r="AC435" s="178">
        <v>0</v>
      </c>
      <c r="AD435" s="178">
        <v>0</v>
      </c>
      <c r="AE435" s="178">
        <v>0</v>
      </c>
      <c r="AF435" s="178">
        <v>0</v>
      </c>
      <c r="AG435" s="178">
        <v>4944.02</v>
      </c>
      <c r="AH435" s="178">
        <v>0</v>
      </c>
      <c r="AI435" s="177">
        <v>30840.59</v>
      </c>
      <c r="AJ435" s="178">
        <v>0</v>
      </c>
      <c r="AK435" s="178">
        <v>0</v>
      </c>
      <c r="AL435" s="178">
        <v>0</v>
      </c>
      <c r="AM435" s="178">
        <v>0</v>
      </c>
      <c r="AN435" s="178">
        <v>0</v>
      </c>
      <c r="AO435" s="178">
        <v>0</v>
      </c>
      <c r="AP435" s="178">
        <v>0</v>
      </c>
      <c r="AQ435" s="178">
        <v>0</v>
      </c>
      <c r="AR435" s="178">
        <v>0</v>
      </c>
      <c r="AS435" s="178">
        <v>0</v>
      </c>
      <c r="AT435" s="178">
        <v>0</v>
      </c>
      <c r="AU435" s="177">
        <v>0</v>
      </c>
      <c r="AV435" s="177">
        <f t="shared" si="13"/>
        <v>520090.43</v>
      </c>
      <c r="AW435" s="149"/>
      <c r="AX435" s="190"/>
      <c r="AY435" s="190"/>
      <c r="AZ435" s="190"/>
      <c r="BA435" s="190"/>
      <c r="BB435" s="190"/>
      <c r="BC435" s="190"/>
      <c r="BD435" s="190"/>
      <c r="BE435" s="190"/>
      <c r="BF435" s="190"/>
      <c r="BG435" s="190"/>
      <c r="BH435" s="190"/>
      <c r="BI435" s="190"/>
      <c r="BJ435" s="190"/>
      <c r="BK435" s="190"/>
      <c r="BL435" s="190"/>
      <c r="BM435" s="190"/>
      <c r="BN435" s="190"/>
      <c r="BO435" s="190"/>
      <c r="BP435" s="190"/>
      <c r="BQ435" s="190"/>
      <c r="BR435" s="190"/>
      <c r="BS435" s="190"/>
      <c r="BT435" s="190"/>
      <c r="BU435" s="190"/>
      <c r="BV435" s="190"/>
      <c r="BW435" s="190"/>
      <c r="BX435" s="190"/>
      <c r="BY435" s="190"/>
      <c r="BZ435" s="190"/>
      <c r="CA435" s="190"/>
      <c r="CB435" s="190"/>
      <c r="CC435" s="190"/>
      <c r="CD435" s="190"/>
      <c r="CE435" s="190"/>
      <c r="CF435" s="190"/>
      <c r="CG435" s="190"/>
      <c r="CH435" s="190"/>
      <c r="CI435" s="190"/>
      <c r="CJ435" s="190"/>
      <c r="CK435" s="190"/>
      <c r="CL435" s="190"/>
      <c r="CM435" s="190"/>
      <c r="CN435" s="190"/>
      <c r="CO435" s="190"/>
      <c r="CP435" s="190"/>
      <c r="CQ435" s="190"/>
      <c r="CR435" s="190"/>
      <c r="CS435" s="190"/>
      <c r="CT435" s="190"/>
      <c r="CU435" s="190"/>
      <c r="CV435" s="190"/>
      <c r="CW435" s="190"/>
      <c r="CX435" s="190"/>
      <c r="CY435" s="190"/>
      <c r="CZ435" s="190"/>
      <c r="DA435" s="190"/>
      <c r="DB435" s="190"/>
      <c r="DC435" s="190"/>
      <c r="DD435" s="190"/>
      <c r="DE435" s="190"/>
      <c r="DF435" s="190"/>
      <c r="DG435" s="190"/>
      <c r="DH435" s="190"/>
      <c r="DI435" s="190"/>
      <c r="DJ435" s="190"/>
      <c r="DK435" s="190"/>
      <c r="DL435" s="190"/>
      <c r="DM435" s="190"/>
    </row>
    <row r="436" spans="1:117" s="151" customFormat="1" ht="12.75" hidden="1" outlineLevel="1">
      <c r="A436" s="149" t="s">
        <v>2732</v>
      </c>
      <c r="B436" s="150"/>
      <c r="C436" s="150" t="s">
        <v>2733</v>
      </c>
      <c r="D436" s="150" t="s">
        <v>2734</v>
      </c>
      <c r="E436" s="177">
        <v>83267.7</v>
      </c>
      <c r="F436" s="177">
        <v>997.62</v>
      </c>
      <c r="G436" s="177"/>
      <c r="H436" s="178">
        <v>0</v>
      </c>
      <c r="I436" s="178">
        <v>0</v>
      </c>
      <c r="J436" s="178">
        <v>0</v>
      </c>
      <c r="K436" s="178">
        <v>0</v>
      </c>
      <c r="L436" s="178">
        <v>0</v>
      </c>
      <c r="M436" s="178">
        <v>0</v>
      </c>
      <c r="N436" s="178">
        <v>0</v>
      </c>
      <c r="O436" s="178">
        <v>0</v>
      </c>
      <c r="P436" s="178">
        <v>0</v>
      </c>
      <c r="Q436" s="178">
        <v>0</v>
      </c>
      <c r="R436" s="178">
        <v>0</v>
      </c>
      <c r="S436" s="178">
        <v>0</v>
      </c>
      <c r="T436" s="178">
        <v>0</v>
      </c>
      <c r="U436" s="178">
        <v>0</v>
      </c>
      <c r="V436" s="178">
        <v>0</v>
      </c>
      <c r="W436" s="178">
        <v>0</v>
      </c>
      <c r="X436" s="178">
        <v>0</v>
      </c>
      <c r="Y436" s="178">
        <v>0</v>
      </c>
      <c r="Z436" s="178">
        <v>20518.05</v>
      </c>
      <c r="AA436" s="178">
        <v>85.77</v>
      </c>
      <c r="AB436" s="178">
        <v>0</v>
      </c>
      <c r="AC436" s="178">
        <v>0</v>
      </c>
      <c r="AD436" s="178">
        <v>0</v>
      </c>
      <c r="AE436" s="178">
        <v>0</v>
      </c>
      <c r="AF436" s="178">
        <v>0</v>
      </c>
      <c r="AG436" s="178">
        <v>20631.9</v>
      </c>
      <c r="AH436" s="178">
        <v>0</v>
      </c>
      <c r="AI436" s="177">
        <v>41235.72</v>
      </c>
      <c r="AJ436" s="178">
        <v>0</v>
      </c>
      <c r="AK436" s="178">
        <v>0</v>
      </c>
      <c r="AL436" s="178">
        <v>0</v>
      </c>
      <c r="AM436" s="178">
        <v>0</v>
      </c>
      <c r="AN436" s="178">
        <v>0</v>
      </c>
      <c r="AO436" s="178">
        <v>0</v>
      </c>
      <c r="AP436" s="178">
        <v>0</v>
      </c>
      <c r="AQ436" s="178">
        <v>0</v>
      </c>
      <c r="AR436" s="178">
        <v>0</v>
      </c>
      <c r="AS436" s="178">
        <v>0</v>
      </c>
      <c r="AT436" s="178">
        <v>0</v>
      </c>
      <c r="AU436" s="177">
        <v>0</v>
      </c>
      <c r="AV436" s="177">
        <f t="shared" si="13"/>
        <v>125501.04</v>
      </c>
      <c r="AW436" s="149"/>
      <c r="AX436" s="190"/>
      <c r="AY436" s="190"/>
      <c r="AZ436" s="190"/>
      <c r="BA436" s="190"/>
      <c r="BB436" s="190"/>
      <c r="BC436" s="190"/>
      <c r="BD436" s="190"/>
      <c r="BE436" s="190"/>
      <c r="BF436" s="190"/>
      <c r="BG436" s="190"/>
      <c r="BH436" s="190"/>
      <c r="BI436" s="190"/>
      <c r="BJ436" s="190"/>
      <c r="BK436" s="190"/>
      <c r="BL436" s="190"/>
      <c r="BM436" s="190"/>
      <c r="BN436" s="190"/>
      <c r="BO436" s="190"/>
      <c r="BP436" s="190"/>
      <c r="BQ436" s="190"/>
      <c r="BR436" s="190"/>
      <c r="BS436" s="190"/>
      <c r="BT436" s="190"/>
      <c r="BU436" s="190"/>
      <c r="BV436" s="190"/>
      <c r="BW436" s="190"/>
      <c r="BX436" s="190"/>
      <c r="BY436" s="190"/>
      <c r="BZ436" s="190"/>
      <c r="CA436" s="190"/>
      <c r="CB436" s="190"/>
      <c r="CC436" s="190"/>
      <c r="CD436" s="190"/>
      <c r="CE436" s="190"/>
      <c r="CF436" s="190"/>
      <c r="CG436" s="190"/>
      <c r="CH436" s="190"/>
      <c r="CI436" s="190"/>
      <c r="CJ436" s="190"/>
      <c r="CK436" s="190"/>
      <c r="CL436" s="190"/>
      <c r="CM436" s="190"/>
      <c r="CN436" s="190"/>
      <c r="CO436" s="190"/>
      <c r="CP436" s="190"/>
      <c r="CQ436" s="190"/>
      <c r="CR436" s="190"/>
      <c r="CS436" s="190"/>
      <c r="CT436" s="190"/>
      <c r="CU436" s="190"/>
      <c r="CV436" s="190"/>
      <c r="CW436" s="190"/>
      <c r="CX436" s="190"/>
      <c r="CY436" s="190"/>
      <c r="CZ436" s="190"/>
      <c r="DA436" s="190"/>
      <c r="DB436" s="190"/>
      <c r="DC436" s="190"/>
      <c r="DD436" s="190"/>
      <c r="DE436" s="190"/>
      <c r="DF436" s="190"/>
      <c r="DG436" s="190"/>
      <c r="DH436" s="190"/>
      <c r="DI436" s="190"/>
      <c r="DJ436" s="190"/>
      <c r="DK436" s="190"/>
      <c r="DL436" s="190"/>
      <c r="DM436" s="190"/>
    </row>
    <row r="437" spans="1:117" s="151" customFormat="1" ht="12.75" hidden="1" outlineLevel="1">
      <c r="A437" s="149" t="s">
        <v>2735</v>
      </c>
      <c r="B437" s="150"/>
      <c r="C437" s="150" t="s">
        <v>2736</v>
      </c>
      <c r="D437" s="150" t="s">
        <v>2737</v>
      </c>
      <c r="E437" s="177">
        <v>1747.42</v>
      </c>
      <c r="F437" s="177">
        <v>-8327.42</v>
      </c>
      <c r="G437" s="177"/>
      <c r="H437" s="178">
        <v>0</v>
      </c>
      <c r="I437" s="178">
        <v>0</v>
      </c>
      <c r="J437" s="178">
        <v>0</v>
      </c>
      <c r="K437" s="178">
        <v>0</v>
      </c>
      <c r="L437" s="178">
        <v>0</v>
      </c>
      <c r="M437" s="178">
        <v>0</v>
      </c>
      <c r="N437" s="178">
        <v>0</v>
      </c>
      <c r="O437" s="178">
        <v>0</v>
      </c>
      <c r="P437" s="178">
        <v>0</v>
      </c>
      <c r="Q437" s="178">
        <v>0</v>
      </c>
      <c r="R437" s="178">
        <v>0</v>
      </c>
      <c r="S437" s="178">
        <v>0</v>
      </c>
      <c r="T437" s="178">
        <v>0</v>
      </c>
      <c r="U437" s="178">
        <v>0</v>
      </c>
      <c r="V437" s="178">
        <v>0</v>
      </c>
      <c r="W437" s="178">
        <v>0</v>
      </c>
      <c r="X437" s="178">
        <v>0</v>
      </c>
      <c r="Y437" s="178">
        <v>0</v>
      </c>
      <c r="Z437" s="178">
        <v>0</v>
      </c>
      <c r="AA437" s="178">
        <v>0</v>
      </c>
      <c r="AB437" s="178">
        <v>0</v>
      </c>
      <c r="AC437" s="178">
        <v>0</v>
      </c>
      <c r="AD437" s="178">
        <v>0</v>
      </c>
      <c r="AE437" s="178">
        <v>0</v>
      </c>
      <c r="AF437" s="178">
        <v>0</v>
      </c>
      <c r="AG437" s="178">
        <v>0</v>
      </c>
      <c r="AH437" s="178">
        <v>0</v>
      </c>
      <c r="AI437" s="177">
        <v>0</v>
      </c>
      <c r="AJ437" s="178">
        <v>0</v>
      </c>
      <c r="AK437" s="178">
        <v>0</v>
      </c>
      <c r="AL437" s="178">
        <v>0</v>
      </c>
      <c r="AM437" s="178">
        <v>0</v>
      </c>
      <c r="AN437" s="178">
        <v>0</v>
      </c>
      <c r="AO437" s="178">
        <v>0</v>
      </c>
      <c r="AP437" s="178">
        <v>0</v>
      </c>
      <c r="AQ437" s="178">
        <v>0</v>
      </c>
      <c r="AR437" s="178">
        <v>0</v>
      </c>
      <c r="AS437" s="178">
        <v>0</v>
      </c>
      <c r="AT437" s="178">
        <v>0</v>
      </c>
      <c r="AU437" s="177">
        <v>0</v>
      </c>
      <c r="AV437" s="177">
        <f t="shared" si="13"/>
        <v>-6580</v>
      </c>
      <c r="AW437" s="149"/>
      <c r="AX437" s="190"/>
      <c r="AY437" s="190"/>
      <c r="AZ437" s="190"/>
      <c r="BA437" s="190"/>
      <c r="BB437" s="190"/>
      <c r="BC437" s="190"/>
      <c r="BD437" s="190"/>
      <c r="BE437" s="190"/>
      <c r="BF437" s="190"/>
      <c r="BG437" s="190"/>
      <c r="BH437" s="190"/>
      <c r="BI437" s="190"/>
      <c r="BJ437" s="190"/>
      <c r="BK437" s="190"/>
      <c r="BL437" s="190"/>
      <c r="BM437" s="190"/>
      <c r="BN437" s="190"/>
      <c r="BO437" s="190"/>
      <c r="BP437" s="190"/>
      <c r="BQ437" s="190"/>
      <c r="BR437" s="190"/>
      <c r="BS437" s="190"/>
      <c r="BT437" s="190"/>
      <c r="BU437" s="190"/>
      <c r="BV437" s="190"/>
      <c r="BW437" s="190"/>
      <c r="BX437" s="190"/>
      <c r="BY437" s="190"/>
      <c r="BZ437" s="190"/>
      <c r="CA437" s="190"/>
      <c r="CB437" s="190"/>
      <c r="CC437" s="190"/>
      <c r="CD437" s="190"/>
      <c r="CE437" s="190"/>
      <c r="CF437" s="190"/>
      <c r="CG437" s="190"/>
      <c r="CH437" s="190"/>
      <c r="CI437" s="190"/>
      <c r="CJ437" s="190"/>
      <c r="CK437" s="190"/>
      <c r="CL437" s="190"/>
      <c r="CM437" s="190"/>
      <c r="CN437" s="190"/>
      <c r="CO437" s="190"/>
      <c r="CP437" s="190"/>
      <c r="CQ437" s="190"/>
      <c r="CR437" s="190"/>
      <c r="CS437" s="190"/>
      <c r="CT437" s="190"/>
      <c r="CU437" s="190"/>
      <c r="CV437" s="190"/>
      <c r="CW437" s="190"/>
      <c r="CX437" s="190"/>
      <c r="CY437" s="190"/>
      <c r="CZ437" s="190"/>
      <c r="DA437" s="190"/>
      <c r="DB437" s="190"/>
      <c r="DC437" s="190"/>
      <c r="DD437" s="190"/>
      <c r="DE437" s="190"/>
      <c r="DF437" s="190"/>
      <c r="DG437" s="190"/>
      <c r="DH437" s="190"/>
      <c r="DI437" s="190"/>
      <c r="DJ437" s="190"/>
      <c r="DK437" s="190"/>
      <c r="DL437" s="190"/>
      <c r="DM437" s="190"/>
    </row>
    <row r="438" spans="1:117" s="151" customFormat="1" ht="12.75" hidden="1" outlineLevel="1">
      <c r="A438" s="149" t="s">
        <v>2738</v>
      </c>
      <c r="B438" s="150"/>
      <c r="C438" s="150" t="s">
        <v>2739</v>
      </c>
      <c r="D438" s="150" t="s">
        <v>2740</v>
      </c>
      <c r="E438" s="177">
        <v>193178.92</v>
      </c>
      <c r="F438" s="177">
        <v>17117</v>
      </c>
      <c r="G438" s="177"/>
      <c r="H438" s="178">
        <v>0</v>
      </c>
      <c r="I438" s="178">
        <v>0</v>
      </c>
      <c r="J438" s="178">
        <v>0</v>
      </c>
      <c r="K438" s="178">
        <v>0</v>
      </c>
      <c r="L438" s="178">
        <v>0</v>
      </c>
      <c r="M438" s="178">
        <v>0</v>
      </c>
      <c r="N438" s="178">
        <v>0</v>
      </c>
      <c r="O438" s="178">
        <v>0</v>
      </c>
      <c r="P438" s="178">
        <v>0</v>
      </c>
      <c r="Q438" s="178">
        <v>0</v>
      </c>
      <c r="R438" s="178">
        <v>0</v>
      </c>
      <c r="S438" s="178">
        <v>0</v>
      </c>
      <c r="T438" s="178">
        <v>0</v>
      </c>
      <c r="U438" s="178">
        <v>0</v>
      </c>
      <c r="V438" s="178">
        <v>0</v>
      </c>
      <c r="W438" s="178">
        <v>0</v>
      </c>
      <c r="X438" s="178">
        <v>0</v>
      </c>
      <c r="Y438" s="178">
        <v>0</v>
      </c>
      <c r="Z438" s="178">
        <v>0</v>
      </c>
      <c r="AA438" s="178">
        <v>0</v>
      </c>
      <c r="AB438" s="178">
        <v>0</v>
      </c>
      <c r="AC438" s="178">
        <v>0</v>
      </c>
      <c r="AD438" s="178">
        <v>0</v>
      </c>
      <c r="AE438" s="178">
        <v>0</v>
      </c>
      <c r="AF438" s="178">
        <v>0</v>
      </c>
      <c r="AG438" s="178">
        <v>5974.61</v>
      </c>
      <c r="AH438" s="178">
        <v>0</v>
      </c>
      <c r="AI438" s="177">
        <v>5974.61</v>
      </c>
      <c r="AJ438" s="178">
        <v>0</v>
      </c>
      <c r="AK438" s="178">
        <v>0</v>
      </c>
      <c r="AL438" s="178">
        <v>0</v>
      </c>
      <c r="AM438" s="178">
        <v>0</v>
      </c>
      <c r="AN438" s="178">
        <v>0</v>
      </c>
      <c r="AO438" s="178">
        <v>0</v>
      </c>
      <c r="AP438" s="178">
        <v>0</v>
      </c>
      <c r="AQ438" s="178">
        <v>0</v>
      </c>
      <c r="AR438" s="178">
        <v>0</v>
      </c>
      <c r="AS438" s="178">
        <v>0</v>
      </c>
      <c r="AT438" s="178">
        <v>0</v>
      </c>
      <c r="AU438" s="177">
        <v>0</v>
      </c>
      <c r="AV438" s="177">
        <f t="shared" si="13"/>
        <v>216270.53</v>
      </c>
      <c r="AW438" s="149"/>
      <c r="AX438" s="190"/>
      <c r="AY438" s="190"/>
      <c r="AZ438" s="190"/>
      <c r="BA438" s="190"/>
      <c r="BB438" s="190"/>
      <c r="BC438" s="190"/>
      <c r="BD438" s="190"/>
      <c r="BE438" s="190"/>
      <c r="BF438" s="190"/>
      <c r="BG438" s="190"/>
      <c r="BH438" s="190"/>
      <c r="BI438" s="190"/>
      <c r="BJ438" s="190"/>
      <c r="BK438" s="190"/>
      <c r="BL438" s="190"/>
      <c r="BM438" s="190"/>
      <c r="BN438" s="190"/>
      <c r="BO438" s="190"/>
      <c r="BP438" s="190"/>
      <c r="BQ438" s="190"/>
      <c r="BR438" s="190"/>
      <c r="BS438" s="190"/>
      <c r="BT438" s="190"/>
      <c r="BU438" s="190"/>
      <c r="BV438" s="190"/>
      <c r="BW438" s="190"/>
      <c r="BX438" s="190"/>
      <c r="BY438" s="190"/>
      <c r="BZ438" s="190"/>
      <c r="CA438" s="190"/>
      <c r="CB438" s="190"/>
      <c r="CC438" s="190"/>
      <c r="CD438" s="190"/>
      <c r="CE438" s="190"/>
      <c r="CF438" s="190"/>
      <c r="CG438" s="190"/>
      <c r="CH438" s="190"/>
      <c r="CI438" s="190"/>
      <c r="CJ438" s="190"/>
      <c r="CK438" s="190"/>
      <c r="CL438" s="190"/>
      <c r="CM438" s="190"/>
      <c r="CN438" s="190"/>
      <c r="CO438" s="190"/>
      <c r="CP438" s="190"/>
      <c r="CQ438" s="190"/>
      <c r="CR438" s="190"/>
      <c r="CS438" s="190"/>
      <c r="CT438" s="190"/>
      <c r="CU438" s="190"/>
      <c r="CV438" s="190"/>
      <c r="CW438" s="190"/>
      <c r="CX438" s="190"/>
      <c r="CY438" s="190"/>
      <c r="CZ438" s="190"/>
      <c r="DA438" s="190"/>
      <c r="DB438" s="190"/>
      <c r="DC438" s="190"/>
      <c r="DD438" s="190"/>
      <c r="DE438" s="190"/>
      <c r="DF438" s="190"/>
      <c r="DG438" s="190"/>
      <c r="DH438" s="190"/>
      <c r="DI438" s="190"/>
      <c r="DJ438" s="190"/>
      <c r="DK438" s="190"/>
      <c r="DL438" s="190"/>
      <c r="DM438" s="190"/>
    </row>
    <row r="439" spans="1:117" s="151" customFormat="1" ht="12.75" hidden="1" outlineLevel="1">
      <c r="A439" s="149" t="s">
        <v>2741</v>
      </c>
      <c r="B439" s="150"/>
      <c r="C439" s="150" t="s">
        <v>2742</v>
      </c>
      <c r="D439" s="150" t="s">
        <v>2743</v>
      </c>
      <c r="E439" s="177">
        <v>318320.07</v>
      </c>
      <c r="F439" s="177">
        <v>105</v>
      </c>
      <c r="G439" s="177"/>
      <c r="H439" s="178">
        <v>0</v>
      </c>
      <c r="I439" s="178">
        <v>0</v>
      </c>
      <c r="J439" s="178">
        <v>0</v>
      </c>
      <c r="K439" s="178">
        <v>0</v>
      </c>
      <c r="L439" s="178">
        <v>0</v>
      </c>
      <c r="M439" s="178">
        <v>0</v>
      </c>
      <c r="N439" s="178">
        <v>0</v>
      </c>
      <c r="O439" s="178">
        <v>0</v>
      </c>
      <c r="P439" s="178">
        <v>0</v>
      </c>
      <c r="Q439" s="178">
        <v>0</v>
      </c>
      <c r="R439" s="178">
        <v>0</v>
      </c>
      <c r="S439" s="178">
        <v>0</v>
      </c>
      <c r="T439" s="178">
        <v>0</v>
      </c>
      <c r="U439" s="178">
        <v>0</v>
      </c>
      <c r="V439" s="178">
        <v>0</v>
      </c>
      <c r="W439" s="178">
        <v>0</v>
      </c>
      <c r="X439" s="178">
        <v>0</v>
      </c>
      <c r="Y439" s="178">
        <v>0</v>
      </c>
      <c r="Z439" s="178">
        <v>0</v>
      </c>
      <c r="AA439" s="178">
        <v>0</v>
      </c>
      <c r="AB439" s="178">
        <v>0</v>
      </c>
      <c r="AC439" s="178">
        <v>0</v>
      </c>
      <c r="AD439" s="178">
        <v>0</v>
      </c>
      <c r="AE439" s="178">
        <v>0</v>
      </c>
      <c r="AF439" s="178">
        <v>0</v>
      </c>
      <c r="AG439" s="178">
        <v>0</v>
      </c>
      <c r="AH439" s="178">
        <v>0</v>
      </c>
      <c r="AI439" s="177">
        <v>0</v>
      </c>
      <c r="AJ439" s="178">
        <v>0</v>
      </c>
      <c r="AK439" s="178">
        <v>0</v>
      </c>
      <c r="AL439" s="178">
        <v>0</v>
      </c>
      <c r="AM439" s="178">
        <v>0</v>
      </c>
      <c r="AN439" s="178">
        <v>0</v>
      </c>
      <c r="AO439" s="178">
        <v>0</v>
      </c>
      <c r="AP439" s="178">
        <v>0</v>
      </c>
      <c r="AQ439" s="178">
        <v>0</v>
      </c>
      <c r="AR439" s="178">
        <v>0</v>
      </c>
      <c r="AS439" s="178">
        <v>0</v>
      </c>
      <c r="AT439" s="178">
        <v>0</v>
      </c>
      <c r="AU439" s="177">
        <v>0</v>
      </c>
      <c r="AV439" s="177">
        <f t="shared" si="13"/>
        <v>318425.07</v>
      </c>
      <c r="AW439" s="149"/>
      <c r="AX439" s="190"/>
      <c r="AY439" s="190"/>
      <c r="AZ439" s="190"/>
      <c r="BA439" s="190"/>
      <c r="BB439" s="190"/>
      <c r="BC439" s="190"/>
      <c r="BD439" s="190"/>
      <c r="BE439" s="190"/>
      <c r="BF439" s="190"/>
      <c r="BG439" s="190"/>
      <c r="BH439" s="190"/>
      <c r="BI439" s="190"/>
      <c r="BJ439" s="190"/>
      <c r="BK439" s="190"/>
      <c r="BL439" s="190"/>
      <c r="BM439" s="190"/>
      <c r="BN439" s="190"/>
      <c r="BO439" s="190"/>
      <c r="BP439" s="190"/>
      <c r="BQ439" s="190"/>
      <c r="BR439" s="190"/>
      <c r="BS439" s="190"/>
      <c r="BT439" s="190"/>
      <c r="BU439" s="190"/>
      <c r="BV439" s="190"/>
      <c r="BW439" s="190"/>
      <c r="BX439" s="190"/>
      <c r="BY439" s="190"/>
      <c r="BZ439" s="190"/>
      <c r="CA439" s="190"/>
      <c r="CB439" s="190"/>
      <c r="CC439" s="190"/>
      <c r="CD439" s="190"/>
      <c r="CE439" s="190"/>
      <c r="CF439" s="190"/>
      <c r="CG439" s="190"/>
      <c r="CH439" s="190"/>
      <c r="CI439" s="190"/>
      <c r="CJ439" s="190"/>
      <c r="CK439" s="190"/>
      <c r="CL439" s="190"/>
      <c r="CM439" s="190"/>
      <c r="CN439" s="190"/>
      <c r="CO439" s="190"/>
      <c r="CP439" s="190"/>
      <c r="CQ439" s="190"/>
      <c r="CR439" s="190"/>
      <c r="CS439" s="190"/>
      <c r="CT439" s="190"/>
      <c r="CU439" s="190"/>
      <c r="CV439" s="190"/>
      <c r="CW439" s="190"/>
      <c r="CX439" s="190"/>
      <c r="CY439" s="190"/>
      <c r="CZ439" s="190"/>
      <c r="DA439" s="190"/>
      <c r="DB439" s="190"/>
      <c r="DC439" s="190"/>
      <c r="DD439" s="190"/>
      <c r="DE439" s="190"/>
      <c r="DF439" s="190"/>
      <c r="DG439" s="190"/>
      <c r="DH439" s="190"/>
      <c r="DI439" s="190"/>
      <c r="DJ439" s="190"/>
      <c r="DK439" s="190"/>
      <c r="DL439" s="190"/>
      <c r="DM439" s="190"/>
    </row>
    <row r="440" spans="1:117" s="151" customFormat="1" ht="12.75" hidden="1" outlineLevel="1">
      <c r="A440" s="149" t="s">
        <v>2744</v>
      </c>
      <c r="B440" s="150"/>
      <c r="C440" s="150" t="s">
        <v>2745</v>
      </c>
      <c r="D440" s="150" t="s">
        <v>2746</v>
      </c>
      <c r="E440" s="177">
        <v>80</v>
      </c>
      <c r="F440" s="177">
        <v>0</v>
      </c>
      <c r="G440" s="177"/>
      <c r="H440" s="178">
        <v>0</v>
      </c>
      <c r="I440" s="178">
        <v>0</v>
      </c>
      <c r="J440" s="178">
        <v>0</v>
      </c>
      <c r="K440" s="178">
        <v>0</v>
      </c>
      <c r="L440" s="178">
        <v>0</v>
      </c>
      <c r="M440" s="178">
        <v>0</v>
      </c>
      <c r="N440" s="178">
        <v>0</v>
      </c>
      <c r="O440" s="178">
        <v>0</v>
      </c>
      <c r="P440" s="178">
        <v>0</v>
      </c>
      <c r="Q440" s="178">
        <v>0</v>
      </c>
      <c r="R440" s="178">
        <v>0</v>
      </c>
      <c r="S440" s="178">
        <v>0</v>
      </c>
      <c r="T440" s="178">
        <v>0</v>
      </c>
      <c r="U440" s="178">
        <v>0</v>
      </c>
      <c r="V440" s="178">
        <v>0</v>
      </c>
      <c r="W440" s="178">
        <v>0</v>
      </c>
      <c r="X440" s="178">
        <v>0</v>
      </c>
      <c r="Y440" s="178">
        <v>0</v>
      </c>
      <c r="Z440" s="178">
        <v>0</v>
      </c>
      <c r="AA440" s="178">
        <v>0</v>
      </c>
      <c r="AB440" s="178">
        <v>0</v>
      </c>
      <c r="AC440" s="178">
        <v>0</v>
      </c>
      <c r="AD440" s="178">
        <v>0</v>
      </c>
      <c r="AE440" s="178">
        <v>0</v>
      </c>
      <c r="AF440" s="178">
        <v>0</v>
      </c>
      <c r="AG440" s="178">
        <v>0</v>
      </c>
      <c r="AH440" s="178">
        <v>0</v>
      </c>
      <c r="AI440" s="177">
        <v>0</v>
      </c>
      <c r="AJ440" s="178">
        <v>0</v>
      </c>
      <c r="AK440" s="178">
        <v>0</v>
      </c>
      <c r="AL440" s="178">
        <v>0</v>
      </c>
      <c r="AM440" s="178">
        <v>0</v>
      </c>
      <c r="AN440" s="178">
        <v>0</v>
      </c>
      <c r="AO440" s="178">
        <v>0</v>
      </c>
      <c r="AP440" s="178">
        <v>0</v>
      </c>
      <c r="AQ440" s="178">
        <v>0</v>
      </c>
      <c r="AR440" s="178">
        <v>0</v>
      </c>
      <c r="AS440" s="178">
        <v>0</v>
      </c>
      <c r="AT440" s="178">
        <v>0</v>
      </c>
      <c r="AU440" s="177">
        <v>0</v>
      </c>
      <c r="AV440" s="177">
        <f t="shared" si="13"/>
        <v>80</v>
      </c>
      <c r="AW440" s="149"/>
      <c r="AX440" s="190"/>
      <c r="AY440" s="190"/>
      <c r="AZ440" s="190"/>
      <c r="BA440" s="190"/>
      <c r="BB440" s="190"/>
      <c r="BC440" s="190"/>
      <c r="BD440" s="190"/>
      <c r="BE440" s="190"/>
      <c r="BF440" s="190"/>
      <c r="BG440" s="190"/>
      <c r="BH440" s="190"/>
      <c r="BI440" s="190"/>
      <c r="BJ440" s="190"/>
      <c r="BK440" s="190"/>
      <c r="BL440" s="190"/>
      <c r="BM440" s="190"/>
      <c r="BN440" s="190"/>
      <c r="BO440" s="190"/>
      <c r="BP440" s="190"/>
      <c r="BQ440" s="190"/>
      <c r="BR440" s="190"/>
      <c r="BS440" s="190"/>
      <c r="BT440" s="190"/>
      <c r="BU440" s="190"/>
      <c r="BV440" s="190"/>
      <c r="BW440" s="190"/>
      <c r="BX440" s="190"/>
      <c r="BY440" s="190"/>
      <c r="BZ440" s="190"/>
      <c r="CA440" s="190"/>
      <c r="CB440" s="190"/>
      <c r="CC440" s="190"/>
      <c r="CD440" s="190"/>
      <c r="CE440" s="190"/>
      <c r="CF440" s="190"/>
      <c r="CG440" s="190"/>
      <c r="CH440" s="190"/>
      <c r="CI440" s="190"/>
      <c r="CJ440" s="190"/>
      <c r="CK440" s="190"/>
      <c r="CL440" s="190"/>
      <c r="CM440" s="190"/>
      <c r="CN440" s="190"/>
      <c r="CO440" s="190"/>
      <c r="CP440" s="190"/>
      <c r="CQ440" s="190"/>
      <c r="CR440" s="190"/>
      <c r="CS440" s="190"/>
      <c r="CT440" s="190"/>
      <c r="CU440" s="190"/>
      <c r="CV440" s="190"/>
      <c r="CW440" s="190"/>
      <c r="CX440" s="190"/>
      <c r="CY440" s="190"/>
      <c r="CZ440" s="190"/>
      <c r="DA440" s="190"/>
      <c r="DB440" s="190"/>
      <c r="DC440" s="190"/>
      <c r="DD440" s="190"/>
      <c r="DE440" s="190"/>
      <c r="DF440" s="190"/>
      <c r="DG440" s="190"/>
      <c r="DH440" s="190"/>
      <c r="DI440" s="190"/>
      <c r="DJ440" s="190"/>
      <c r="DK440" s="190"/>
      <c r="DL440" s="190"/>
      <c r="DM440" s="190"/>
    </row>
    <row r="441" spans="1:117" s="151" customFormat="1" ht="12.75" hidden="1" outlineLevel="1">
      <c r="A441" s="149" t="s">
        <v>2747</v>
      </c>
      <c r="B441" s="150"/>
      <c r="C441" s="150" t="s">
        <v>2748</v>
      </c>
      <c r="D441" s="150" t="s">
        <v>2749</v>
      </c>
      <c r="E441" s="177">
        <v>-1140.06</v>
      </c>
      <c r="F441" s="177">
        <v>0</v>
      </c>
      <c r="G441" s="177"/>
      <c r="H441" s="178">
        <v>0</v>
      </c>
      <c r="I441" s="178">
        <v>0</v>
      </c>
      <c r="J441" s="178">
        <v>0</v>
      </c>
      <c r="K441" s="178">
        <v>0</v>
      </c>
      <c r="L441" s="178">
        <v>0</v>
      </c>
      <c r="M441" s="178">
        <v>0</v>
      </c>
      <c r="N441" s="178">
        <v>0</v>
      </c>
      <c r="O441" s="178">
        <v>0</v>
      </c>
      <c r="P441" s="178">
        <v>0</v>
      </c>
      <c r="Q441" s="178">
        <v>0</v>
      </c>
      <c r="R441" s="178">
        <v>0</v>
      </c>
      <c r="S441" s="178">
        <v>0</v>
      </c>
      <c r="T441" s="178">
        <v>0</v>
      </c>
      <c r="U441" s="178">
        <v>0</v>
      </c>
      <c r="V441" s="178">
        <v>0</v>
      </c>
      <c r="W441" s="178">
        <v>0</v>
      </c>
      <c r="X441" s="178">
        <v>0</v>
      </c>
      <c r="Y441" s="178">
        <v>0</v>
      </c>
      <c r="Z441" s="178">
        <v>0</v>
      </c>
      <c r="AA441" s="178">
        <v>0</v>
      </c>
      <c r="AB441" s="178">
        <v>0</v>
      </c>
      <c r="AC441" s="178">
        <v>0</v>
      </c>
      <c r="AD441" s="178">
        <v>0</v>
      </c>
      <c r="AE441" s="178">
        <v>0</v>
      </c>
      <c r="AF441" s="178">
        <v>0</v>
      </c>
      <c r="AG441" s="178">
        <v>0</v>
      </c>
      <c r="AH441" s="178">
        <v>0</v>
      </c>
      <c r="AI441" s="177">
        <v>0</v>
      </c>
      <c r="AJ441" s="178">
        <v>0</v>
      </c>
      <c r="AK441" s="178">
        <v>0</v>
      </c>
      <c r="AL441" s="178">
        <v>0</v>
      </c>
      <c r="AM441" s="178">
        <v>0</v>
      </c>
      <c r="AN441" s="178">
        <v>0</v>
      </c>
      <c r="AO441" s="178">
        <v>0</v>
      </c>
      <c r="AP441" s="178">
        <v>0</v>
      </c>
      <c r="AQ441" s="178">
        <v>0</v>
      </c>
      <c r="AR441" s="178">
        <v>0</v>
      </c>
      <c r="AS441" s="178">
        <v>0</v>
      </c>
      <c r="AT441" s="178">
        <v>0</v>
      </c>
      <c r="AU441" s="177">
        <v>0</v>
      </c>
      <c r="AV441" s="177">
        <f t="shared" si="13"/>
        <v>-1140.06</v>
      </c>
      <c r="AW441" s="149"/>
      <c r="AX441" s="190"/>
      <c r="AY441" s="190"/>
      <c r="AZ441" s="190"/>
      <c r="BA441" s="190"/>
      <c r="BB441" s="190"/>
      <c r="BC441" s="190"/>
      <c r="BD441" s="190"/>
      <c r="BE441" s="190"/>
      <c r="BF441" s="190"/>
      <c r="BG441" s="190"/>
      <c r="BH441" s="190"/>
      <c r="BI441" s="190"/>
      <c r="BJ441" s="190"/>
      <c r="BK441" s="190"/>
      <c r="BL441" s="190"/>
      <c r="BM441" s="190"/>
      <c r="BN441" s="190"/>
      <c r="BO441" s="190"/>
      <c r="BP441" s="190"/>
      <c r="BQ441" s="190"/>
      <c r="BR441" s="190"/>
      <c r="BS441" s="190"/>
      <c r="BT441" s="190"/>
      <c r="BU441" s="190"/>
      <c r="BV441" s="190"/>
      <c r="BW441" s="190"/>
      <c r="BX441" s="190"/>
      <c r="BY441" s="190"/>
      <c r="BZ441" s="190"/>
      <c r="CA441" s="190"/>
      <c r="CB441" s="190"/>
      <c r="CC441" s="190"/>
      <c r="CD441" s="190"/>
      <c r="CE441" s="190"/>
      <c r="CF441" s="190"/>
      <c r="CG441" s="190"/>
      <c r="CH441" s="190"/>
      <c r="CI441" s="190"/>
      <c r="CJ441" s="190"/>
      <c r="CK441" s="190"/>
      <c r="CL441" s="190"/>
      <c r="CM441" s="190"/>
      <c r="CN441" s="190"/>
      <c r="CO441" s="190"/>
      <c r="CP441" s="190"/>
      <c r="CQ441" s="190"/>
      <c r="CR441" s="190"/>
      <c r="CS441" s="190"/>
      <c r="CT441" s="190"/>
      <c r="CU441" s="190"/>
      <c r="CV441" s="190"/>
      <c r="CW441" s="190"/>
      <c r="CX441" s="190"/>
      <c r="CY441" s="190"/>
      <c r="CZ441" s="190"/>
      <c r="DA441" s="190"/>
      <c r="DB441" s="190"/>
      <c r="DC441" s="190"/>
      <c r="DD441" s="190"/>
      <c r="DE441" s="190"/>
      <c r="DF441" s="190"/>
      <c r="DG441" s="190"/>
      <c r="DH441" s="190"/>
      <c r="DI441" s="190"/>
      <c r="DJ441" s="190"/>
      <c r="DK441" s="190"/>
      <c r="DL441" s="190"/>
      <c r="DM441" s="190"/>
    </row>
    <row r="442" spans="1:117" s="151" customFormat="1" ht="12.75" hidden="1" outlineLevel="1">
      <c r="A442" s="149" t="s">
        <v>2756</v>
      </c>
      <c r="B442" s="150"/>
      <c r="C442" s="150" t="s">
        <v>351</v>
      </c>
      <c r="D442" s="150" t="s">
        <v>352</v>
      </c>
      <c r="E442" s="177">
        <v>4200</v>
      </c>
      <c r="F442" s="177">
        <v>0</v>
      </c>
      <c r="G442" s="177"/>
      <c r="H442" s="178">
        <v>0</v>
      </c>
      <c r="I442" s="178">
        <v>0</v>
      </c>
      <c r="J442" s="178">
        <v>0</v>
      </c>
      <c r="K442" s="178">
        <v>0</v>
      </c>
      <c r="L442" s="178">
        <v>0</v>
      </c>
      <c r="M442" s="178">
        <v>0</v>
      </c>
      <c r="N442" s="178">
        <v>0</v>
      </c>
      <c r="O442" s="178">
        <v>0</v>
      </c>
      <c r="P442" s="178">
        <v>0</v>
      </c>
      <c r="Q442" s="178">
        <v>0</v>
      </c>
      <c r="R442" s="178">
        <v>0</v>
      </c>
      <c r="S442" s="178">
        <v>0</v>
      </c>
      <c r="T442" s="178">
        <v>0</v>
      </c>
      <c r="U442" s="178">
        <v>0</v>
      </c>
      <c r="V442" s="178">
        <v>0</v>
      </c>
      <c r="W442" s="178">
        <v>0</v>
      </c>
      <c r="X442" s="178">
        <v>0</v>
      </c>
      <c r="Y442" s="178">
        <v>0</v>
      </c>
      <c r="Z442" s="178">
        <v>0</v>
      </c>
      <c r="AA442" s="178">
        <v>0</v>
      </c>
      <c r="AB442" s="178">
        <v>0</v>
      </c>
      <c r="AC442" s="178">
        <v>0</v>
      </c>
      <c r="AD442" s="178">
        <v>0</v>
      </c>
      <c r="AE442" s="178">
        <v>0</v>
      </c>
      <c r="AF442" s="178">
        <v>0</v>
      </c>
      <c r="AG442" s="178">
        <v>0</v>
      </c>
      <c r="AH442" s="178">
        <v>0</v>
      </c>
      <c r="AI442" s="177">
        <v>0</v>
      </c>
      <c r="AJ442" s="178">
        <v>0</v>
      </c>
      <c r="AK442" s="178">
        <v>0</v>
      </c>
      <c r="AL442" s="178">
        <v>0</v>
      </c>
      <c r="AM442" s="178">
        <v>0</v>
      </c>
      <c r="AN442" s="178">
        <v>0</v>
      </c>
      <c r="AO442" s="178">
        <v>0</v>
      </c>
      <c r="AP442" s="178">
        <v>0</v>
      </c>
      <c r="AQ442" s="178">
        <v>0</v>
      </c>
      <c r="AR442" s="178">
        <v>0</v>
      </c>
      <c r="AS442" s="178">
        <v>0</v>
      </c>
      <c r="AT442" s="178">
        <v>0</v>
      </c>
      <c r="AU442" s="177">
        <v>0</v>
      </c>
      <c r="AV442" s="177">
        <f t="shared" si="13"/>
        <v>4200</v>
      </c>
      <c r="AW442" s="149"/>
      <c r="AX442" s="190"/>
      <c r="AY442" s="190"/>
      <c r="AZ442" s="190"/>
      <c r="BA442" s="190"/>
      <c r="BB442" s="190"/>
      <c r="BC442" s="190"/>
      <c r="BD442" s="190"/>
      <c r="BE442" s="190"/>
      <c r="BF442" s="190"/>
      <c r="BG442" s="190"/>
      <c r="BH442" s="190"/>
      <c r="BI442" s="190"/>
      <c r="BJ442" s="190"/>
      <c r="BK442" s="190"/>
      <c r="BL442" s="190"/>
      <c r="BM442" s="190"/>
      <c r="BN442" s="190"/>
      <c r="BO442" s="190"/>
      <c r="BP442" s="190"/>
      <c r="BQ442" s="190"/>
      <c r="BR442" s="190"/>
      <c r="BS442" s="190"/>
      <c r="BT442" s="190"/>
      <c r="BU442" s="190"/>
      <c r="BV442" s="190"/>
      <c r="BW442" s="190"/>
      <c r="BX442" s="190"/>
      <c r="BY442" s="190"/>
      <c r="BZ442" s="190"/>
      <c r="CA442" s="190"/>
      <c r="CB442" s="190"/>
      <c r="CC442" s="190"/>
      <c r="CD442" s="190"/>
      <c r="CE442" s="190"/>
      <c r="CF442" s="190"/>
      <c r="CG442" s="190"/>
      <c r="CH442" s="190"/>
      <c r="CI442" s="190"/>
      <c r="CJ442" s="190"/>
      <c r="CK442" s="190"/>
      <c r="CL442" s="190"/>
      <c r="CM442" s="190"/>
      <c r="CN442" s="190"/>
      <c r="CO442" s="190"/>
      <c r="CP442" s="190"/>
      <c r="CQ442" s="190"/>
      <c r="CR442" s="190"/>
      <c r="CS442" s="190"/>
      <c r="CT442" s="190"/>
      <c r="CU442" s="190"/>
      <c r="CV442" s="190"/>
      <c r="CW442" s="190"/>
      <c r="CX442" s="190"/>
      <c r="CY442" s="190"/>
      <c r="CZ442" s="190"/>
      <c r="DA442" s="190"/>
      <c r="DB442" s="190"/>
      <c r="DC442" s="190"/>
      <c r="DD442" s="190"/>
      <c r="DE442" s="190"/>
      <c r="DF442" s="190"/>
      <c r="DG442" s="190"/>
      <c r="DH442" s="190"/>
      <c r="DI442" s="190"/>
      <c r="DJ442" s="190"/>
      <c r="DK442" s="190"/>
      <c r="DL442" s="190"/>
      <c r="DM442" s="190"/>
    </row>
    <row r="443" spans="1:117" s="151" customFormat="1" ht="12.75" hidden="1" outlineLevel="1">
      <c r="A443" s="149" t="s">
        <v>362</v>
      </c>
      <c r="B443" s="150"/>
      <c r="C443" s="150" t="s">
        <v>363</v>
      </c>
      <c r="D443" s="150" t="s">
        <v>364</v>
      </c>
      <c r="E443" s="177">
        <v>117889.11</v>
      </c>
      <c r="F443" s="177">
        <v>0</v>
      </c>
      <c r="G443" s="177"/>
      <c r="H443" s="178">
        <v>0</v>
      </c>
      <c r="I443" s="178">
        <v>0</v>
      </c>
      <c r="J443" s="178">
        <v>0</v>
      </c>
      <c r="K443" s="178">
        <v>0</v>
      </c>
      <c r="L443" s="178">
        <v>0</v>
      </c>
      <c r="M443" s="178">
        <v>0</v>
      </c>
      <c r="N443" s="178">
        <v>0</v>
      </c>
      <c r="O443" s="178">
        <v>0</v>
      </c>
      <c r="P443" s="178">
        <v>0</v>
      </c>
      <c r="Q443" s="178">
        <v>0</v>
      </c>
      <c r="R443" s="178">
        <v>0</v>
      </c>
      <c r="S443" s="178">
        <v>0</v>
      </c>
      <c r="T443" s="178">
        <v>0</v>
      </c>
      <c r="U443" s="178">
        <v>0</v>
      </c>
      <c r="V443" s="178">
        <v>0</v>
      </c>
      <c r="W443" s="178">
        <v>0</v>
      </c>
      <c r="X443" s="178">
        <v>0</v>
      </c>
      <c r="Y443" s="178">
        <v>0</v>
      </c>
      <c r="Z443" s="178">
        <v>0</v>
      </c>
      <c r="AA443" s="178">
        <v>0</v>
      </c>
      <c r="AB443" s="178">
        <v>0</v>
      </c>
      <c r="AC443" s="178">
        <v>0</v>
      </c>
      <c r="AD443" s="178">
        <v>0</v>
      </c>
      <c r="AE443" s="178">
        <v>0</v>
      </c>
      <c r="AF443" s="178">
        <v>0</v>
      </c>
      <c r="AG443" s="178">
        <v>0</v>
      </c>
      <c r="AH443" s="178">
        <v>0</v>
      </c>
      <c r="AI443" s="177">
        <v>0</v>
      </c>
      <c r="AJ443" s="178">
        <v>0</v>
      </c>
      <c r="AK443" s="178">
        <v>0</v>
      </c>
      <c r="AL443" s="178">
        <v>0</v>
      </c>
      <c r="AM443" s="178">
        <v>0</v>
      </c>
      <c r="AN443" s="178">
        <v>0</v>
      </c>
      <c r="AO443" s="178">
        <v>0</v>
      </c>
      <c r="AP443" s="178">
        <v>0</v>
      </c>
      <c r="AQ443" s="178">
        <v>0</v>
      </c>
      <c r="AR443" s="178">
        <v>0</v>
      </c>
      <c r="AS443" s="178">
        <v>0</v>
      </c>
      <c r="AT443" s="178">
        <v>0</v>
      </c>
      <c r="AU443" s="177">
        <v>0</v>
      </c>
      <c r="AV443" s="177">
        <f t="shared" si="13"/>
        <v>117889.11</v>
      </c>
      <c r="AW443" s="149"/>
      <c r="AX443" s="190"/>
      <c r="AY443" s="190"/>
      <c r="AZ443" s="190"/>
      <c r="BA443" s="190"/>
      <c r="BB443" s="190"/>
      <c r="BC443" s="190"/>
      <c r="BD443" s="190"/>
      <c r="BE443" s="190"/>
      <c r="BF443" s="190"/>
      <c r="BG443" s="190"/>
      <c r="BH443" s="190"/>
      <c r="BI443" s="190"/>
      <c r="BJ443" s="190"/>
      <c r="BK443" s="190"/>
      <c r="BL443" s="190"/>
      <c r="BM443" s="190"/>
      <c r="BN443" s="190"/>
      <c r="BO443" s="190"/>
      <c r="BP443" s="190"/>
      <c r="BQ443" s="190"/>
      <c r="BR443" s="190"/>
      <c r="BS443" s="190"/>
      <c r="BT443" s="190"/>
      <c r="BU443" s="190"/>
      <c r="BV443" s="190"/>
      <c r="BW443" s="190"/>
      <c r="BX443" s="190"/>
      <c r="BY443" s="190"/>
      <c r="BZ443" s="190"/>
      <c r="CA443" s="190"/>
      <c r="CB443" s="190"/>
      <c r="CC443" s="190"/>
      <c r="CD443" s="190"/>
      <c r="CE443" s="190"/>
      <c r="CF443" s="190"/>
      <c r="CG443" s="190"/>
      <c r="CH443" s="190"/>
      <c r="CI443" s="190"/>
      <c r="CJ443" s="190"/>
      <c r="CK443" s="190"/>
      <c r="CL443" s="190"/>
      <c r="CM443" s="190"/>
      <c r="CN443" s="190"/>
      <c r="CO443" s="190"/>
      <c r="CP443" s="190"/>
      <c r="CQ443" s="190"/>
      <c r="CR443" s="190"/>
      <c r="CS443" s="190"/>
      <c r="CT443" s="190"/>
      <c r="CU443" s="190"/>
      <c r="CV443" s="190"/>
      <c r="CW443" s="190"/>
      <c r="CX443" s="190"/>
      <c r="CY443" s="190"/>
      <c r="CZ443" s="190"/>
      <c r="DA443" s="190"/>
      <c r="DB443" s="190"/>
      <c r="DC443" s="190"/>
      <c r="DD443" s="190"/>
      <c r="DE443" s="190"/>
      <c r="DF443" s="190"/>
      <c r="DG443" s="190"/>
      <c r="DH443" s="190"/>
      <c r="DI443" s="190"/>
      <c r="DJ443" s="190"/>
      <c r="DK443" s="190"/>
      <c r="DL443" s="190"/>
      <c r="DM443" s="190"/>
    </row>
    <row r="444" spans="1:117" s="151" customFormat="1" ht="12.75" hidden="1" outlineLevel="1">
      <c r="A444" s="149" t="s">
        <v>371</v>
      </c>
      <c r="B444" s="150"/>
      <c r="C444" s="150" t="s">
        <v>372</v>
      </c>
      <c r="D444" s="150" t="s">
        <v>373</v>
      </c>
      <c r="E444" s="177">
        <v>-229</v>
      </c>
      <c r="F444" s="177">
        <v>0</v>
      </c>
      <c r="G444" s="177"/>
      <c r="H444" s="178">
        <v>0</v>
      </c>
      <c r="I444" s="178">
        <v>0</v>
      </c>
      <c r="J444" s="178">
        <v>0</v>
      </c>
      <c r="K444" s="178">
        <v>0</v>
      </c>
      <c r="L444" s="178">
        <v>0</v>
      </c>
      <c r="M444" s="178">
        <v>0</v>
      </c>
      <c r="N444" s="178">
        <v>0</v>
      </c>
      <c r="O444" s="178">
        <v>0</v>
      </c>
      <c r="P444" s="178">
        <v>0</v>
      </c>
      <c r="Q444" s="178">
        <v>0</v>
      </c>
      <c r="R444" s="178">
        <v>0</v>
      </c>
      <c r="S444" s="178">
        <v>0</v>
      </c>
      <c r="T444" s="178">
        <v>0</v>
      </c>
      <c r="U444" s="178">
        <v>0</v>
      </c>
      <c r="V444" s="178">
        <v>0</v>
      </c>
      <c r="W444" s="178">
        <v>0</v>
      </c>
      <c r="X444" s="178">
        <v>0</v>
      </c>
      <c r="Y444" s="178">
        <v>0</v>
      </c>
      <c r="Z444" s="178">
        <v>0</v>
      </c>
      <c r="AA444" s="178">
        <v>0</v>
      </c>
      <c r="AB444" s="178">
        <v>0</v>
      </c>
      <c r="AC444" s="178">
        <v>0</v>
      </c>
      <c r="AD444" s="178">
        <v>0</v>
      </c>
      <c r="AE444" s="178">
        <v>0</v>
      </c>
      <c r="AF444" s="178">
        <v>0</v>
      </c>
      <c r="AG444" s="178">
        <v>3725.28</v>
      </c>
      <c r="AH444" s="178">
        <v>0</v>
      </c>
      <c r="AI444" s="177">
        <v>3725.28</v>
      </c>
      <c r="AJ444" s="178">
        <v>0</v>
      </c>
      <c r="AK444" s="178">
        <v>0</v>
      </c>
      <c r="AL444" s="178">
        <v>0</v>
      </c>
      <c r="AM444" s="178">
        <v>0</v>
      </c>
      <c r="AN444" s="178">
        <v>0</v>
      </c>
      <c r="AO444" s="178">
        <v>0</v>
      </c>
      <c r="AP444" s="178">
        <v>0</v>
      </c>
      <c r="AQ444" s="178">
        <v>0</v>
      </c>
      <c r="AR444" s="178">
        <v>0</v>
      </c>
      <c r="AS444" s="178">
        <v>0</v>
      </c>
      <c r="AT444" s="178">
        <v>0</v>
      </c>
      <c r="AU444" s="177">
        <v>0</v>
      </c>
      <c r="AV444" s="177">
        <f t="shared" si="13"/>
        <v>3496.28</v>
      </c>
      <c r="AW444" s="149"/>
      <c r="AX444" s="190"/>
      <c r="AY444" s="190"/>
      <c r="AZ444" s="190"/>
      <c r="BA444" s="190"/>
      <c r="BB444" s="190"/>
      <c r="BC444" s="190"/>
      <c r="BD444" s="190"/>
      <c r="BE444" s="190"/>
      <c r="BF444" s="190"/>
      <c r="BG444" s="190"/>
      <c r="BH444" s="190"/>
      <c r="BI444" s="190"/>
      <c r="BJ444" s="190"/>
      <c r="BK444" s="190"/>
      <c r="BL444" s="190"/>
      <c r="BM444" s="190"/>
      <c r="BN444" s="190"/>
      <c r="BO444" s="190"/>
      <c r="BP444" s="190"/>
      <c r="BQ444" s="190"/>
      <c r="BR444" s="190"/>
      <c r="BS444" s="190"/>
      <c r="BT444" s="190"/>
      <c r="BU444" s="190"/>
      <c r="BV444" s="190"/>
      <c r="BW444" s="190"/>
      <c r="BX444" s="190"/>
      <c r="BY444" s="190"/>
      <c r="BZ444" s="190"/>
      <c r="CA444" s="190"/>
      <c r="CB444" s="190"/>
      <c r="CC444" s="190"/>
      <c r="CD444" s="190"/>
      <c r="CE444" s="190"/>
      <c r="CF444" s="190"/>
      <c r="CG444" s="190"/>
      <c r="CH444" s="190"/>
      <c r="CI444" s="190"/>
      <c r="CJ444" s="190"/>
      <c r="CK444" s="190"/>
      <c r="CL444" s="190"/>
      <c r="CM444" s="190"/>
      <c r="CN444" s="190"/>
      <c r="CO444" s="190"/>
      <c r="CP444" s="190"/>
      <c r="CQ444" s="190"/>
      <c r="CR444" s="190"/>
      <c r="CS444" s="190"/>
      <c r="CT444" s="190"/>
      <c r="CU444" s="190"/>
      <c r="CV444" s="190"/>
      <c r="CW444" s="190"/>
      <c r="CX444" s="190"/>
      <c r="CY444" s="190"/>
      <c r="CZ444" s="190"/>
      <c r="DA444" s="190"/>
      <c r="DB444" s="190"/>
      <c r="DC444" s="190"/>
      <c r="DD444" s="190"/>
      <c r="DE444" s="190"/>
      <c r="DF444" s="190"/>
      <c r="DG444" s="190"/>
      <c r="DH444" s="190"/>
      <c r="DI444" s="190"/>
      <c r="DJ444" s="190"/>
      <c r="DK444" s="190"/>
      <c r="DL444" s="190"/>
      <c r="DM444" s="190"/>
    </row>
    <row r="445" spans="1:117" s="151" customFormat="1" ht="12.75" hidden="1" outlineLevel="1">
      <c r="A445" s="149" t="s">
        <v>380</v>
      </c>
      <c r="B445" s="150"/>
      <c r="C445" s="150" t="s">
        <v>381</v>
      </c>
      <c r="D445" s="150" t="s">
        <v>382</v>
      </c>
      <c r="E445" s="177">
        <v>1534825.67</v>
      </c>
      <c r="F445" s="177">
        <v>14394.98</v>
      </c>
      <c r="G445" s="177"/>
      <c r="H445" s="178">
        <v>0</v>
      </c>
      <c r="I445" s="178">
        <v>0</v>
      </c>
      <c r="J445" s="178">
        <v>0</v>
      </c>
      <c r="K445" s="178">
        <v>0</v>
      </c>
      <c r="L445" s="178">
        <v>0</v>
      </c>
      <c r="M445" s="178">
        <v>0</v>
      </c>
      <c r="N445" s="178">
        <v>0</v>
      </c>
      <c r="O445" s="178">
        <v>0</v>
      </c>
      <c r="P445" s="178">
        <v>2058.13</v>
      </c>
      <c r="Q445" s="178">
        <v>0</v>
      </c>
      <c r="R445" s="178">
        <v>0</v>
      </c>
      <c r="S445" s="178">
        <v>0</v>
      </c>
      <c r="T445" s="178">
        <v>0</v>
      </c>
      <c r="U445" s="178">
        <v>0</v>
      </c>
      <c r="V445" s="178">
        <v>0</v>
      </c>
      <c r="W445" s="178">
        <v>0</v>
      </c>
      <c r="X445" s="178">
        <v>0</v>
      </c>
      <c r="Y445" s="178">
        <v>0</v>
      </c>
      <c r="Z445" s="178">
        <v>0</v>
      </c>
      <c r="AA445" s="178">
        <v>0</v>
      </c>
      <c r="AB445" s="178">
        <v>0</v>
      </c>
      <c r="AC445" s="178">
        <v>0</v>
      </c>
      <c r="AD445" s="178">
        <v>0</v>
      </c>
      <c r="AE445" s="178">
        <v>0</v>
      </c>
      <c r="AF445" s="178">
        <v>0</v>
      </c>
      <c r="AG445" s="178">
        <v>-4511.42</v>
      </c>
      <c r="AH445" s="178">
        <v>0</v>
      </c>
      <c r="AI445" s="177">
        <v>-2453.29</v>
      </c>
      <c r="AJ445" s="178">
        <v>0</v>
      </c>
      <c r="AK445" s="178">
        <v>0</v>
      </c>
      <c r="AL445" s="178">
        <v>0</v>
      </c>
      <c r="AM445" s="178">
        <v>0</v>
      </c>
      <c r="AN445" s="178">
        <v>0</v>
      </c>
      <c r="AO445" s="178">
        <v>0</v>
      </c>
      <c r="AP445" s="178">
        <v>0</v>
      </c>
      <c r="AQ445" s="178">
        <v>0</v>
      </c>
      <c r="AR445" s="178">
        <v>0</v>
      </c>
      <c r="AS445" s="178">
        <v>0</v>
      </c>
      <c r="AT445" s="178">
        <v>0</v>
      </c>
      <c r="AU445" s="177">
        <v>0</v>
      </c>
      <c r="AV445" s="177">
        <f t="shared" si="13"/>
        <v>1546767.3599999999</v>
      </c>
      <c r="AW445" s="149"/>
      <c r="AX445" s="190"/>
      <c r="AY445" s="190"/>
      <c r="AZ445" s="190"/>
      <c r="BA445" s="190"/>
      <c r="BB445" s="190"/>
      <c r="BC445" s="190"/>
      <c r="BD445" s="190"/>
      <c r="BE445" s="190"/>
      <c r="BF445" s="190"/>
      <c r="BG445" s="190"/>
      <c r="BH445" s="190"/>
      <c r="BI445" s="190"/>
      <c r="BJ445" s="190"/>
      <c r="BK445" s="190"/>
      <c r="BL445" s="190"/>
      <c r="BM445" s="190"/>
      <c r="BN445" s="190"/>
      <c r="BO445" s="190"/>
      <c r="BP445" s="190"/>
      <c r="BQ445" s="190"/>
      <c r="BR445" s="190"/>
      <c r="BS445" s="190"/>
      <c r="BT445" s="190"/>
      <c r="BU445" s="190"/>
      <c r="BV445" s="190"/>
      <c r="BW445" s="190"/>
      <c r="BX445" s="190"/>
      <c r="BY445" s="190"/>
      <c r="BZ445" s="190"/>
      <c r="CA445" s="190"/>
      <c r="CB445" s="190"/>
      <c r="CC445" s="190"/>
      <c r="CD445" s="190"/>
      <c r="CE445" s="190"/>
      <c r="CF445" s="190"/>
      <c r="CG445" s="190"/>
      <c r="CH445" s="190"/>
      <c r="CI445" s="190"/>
      <c r="CJ445" s="190"/>
      <c r="CK445" s="190"/>
      <c r="CL445" s="190"/>
      <c r="CM445" s="190"/>
      <c r="CN445" s="190"/>
      <c r="CO445" s="190"/>
      <c r="CP445" s="190"/>
      <c r="CQ445" s="190"/>
      <c r="CR445" s="190"/>
      <c r="CS445" s="190"/>
      <c r="CT445" s="190"/>
      <c r="CU445" s="190"/>
      <c r="CV445" s="190"/>
      <c r="CW445" s="190"/>
      <c r="CX445" s="190"/>
      <c r="CY445" s="190"/>
      <c r="CZ445" s="190"/>
      <c r="DA445" s="190"/>
      <c r="DB445" s="190"/>
      <c r="DC445" s="190"/>
      <c r="DD445" s="190"/>
      <c r="DE445" s="190"/>
      <c r="DF445" s="190"/>
      <c r="DG445" s="190"/>
      <c r="DH445" s="190"/>
      <c r="DI445" s="190"/>
      <c r="DJ445" s="190"/>
      <c r="DK445" s="190"/>
      <c r="DL445" s="190"/>
      <c r="DM445" s="190"/>
    </row>
    <row r="446" spans="1:117" s="151" customFormat="1" ht="12.75" hidden="1" outlineLevel="1">
      <c r="A446" s="149" t="s">
        <v>383</v>
      </c>
      <c r="B446" s="150"/>
      <c r="C446" s="150" t="s">
        <v>384</v>
      </c>
      <c r="D446" s="150" t="s">
        <v>385</v>
      </c>
      <c r="E446" s="177">
        <v>0</v>
      </c>
      <c r="F446" s="177">
        <v>0</v>
      </c>
      <c r="G446" s="177"/>
      <c r="H446" s="178">
        <v>0</v>
      </c>
      <c r="I446" s="178">
        <v>0</v>
      </c>
      <c r="J446" s="178">
        <v>0</v>
      </c>
      <c r="K446" s="178">
        <v>0</v>
      </c>
      <c r="L446" s="178">
        <v>0</v>
      </c>
      <c r="M446" s="178">
        <v>0</v>
      </c>
      <c r="N446" s="178">
        <v>0</v>
      </c>
      <c r="O446" s="178">
        <v>0</v>
      </c>
      <c r="P446" s="178">
        <v>0</v>
      </c>
      <c r="Q446" s="178">
        <v>0</v>
      </c>
      <c r="R446" s="178">
        <v>0</v>
      </c>
      <c r="S446" s="178">
        <v>0</v>
      </c>
      <c r="T446" s="178">
        <v>0</v>
      </c>
      <c r="U446" s="178">
        <v>0</v>
      </c>
      <c r="V446" s="178">
        <v>0</v>
      </c>
      <c r="W446" s="178">
        <v>0</v>
      </c>
      <c r="X446" s="178">
        <v>0</v>
      </c>
      <c r="Y446" s="178">
        <v>0</v>
      </c>
      <c r="Z446" s="178">
        <v>0</v>
      </c>
      <c r="AA446" s="178">
        <v>0</v>
      </c>
      <c r="AB446" s="178">
        <v>0</v>
      </c>
      <c r="AC446" s="178">
        <v>0</v>
      </c>
      <c r="AD446" s="178">
        <v>0</v>
      </c>
      <c r="AE446" s="178">
        <v>0</v>
      </c>
      <c r="AF446" s="178">
        <v>0</v>
      </c>
      <c r="AG446" s="178">
        <v>491.65</v>
      </c>
      <c r="AH446" s="178">
        <v>0</v>
      </c>
      <c r="AI446" s="177">
        <v>491.65</v>
      </c>
      <c r="AJ446" s="178">
        <v>0</v>
      </c>
      <c r="AK446" s="178">
        <v>0</v>
      </c>
      <c r="AL446" s="178">
        <v>0</v>
      </c>
      <c r="AM446" s="178">
        <v>0</v>
      </c>
      <c r="AN446" s="178">
        <v>0</v>
      </c>
      <c r="AO446" s="178">
        <v>0</v>
      </c>
      <c r="AP446" s="178">
        <v>0</v>
      </c>
      <c r="AQ446" s="178">
        <v>0</v>
      </c>
      <c r="AR446" s="178">
        <v>0</v>
      </c>
      <c r="AS446" s="178">
        <v>0</v>
      </c>
      <c r="AT446" s="178">
        <v>0</v>
      </c>
      <c r="AU446" s="177">
        <v>0</v>
      </c>
      <c r="AV446" s="177">
        <f t="shared" si="13"/>
        <v>491.65</v>
      </c>
      <c r="AW446" s="149"/>
      <c r="AX446" s="190"/>
      <c r="AY446" s="190"/>
      <c r="AZ446" s="190"/>
      <c r="BA446" s="190"/>
      <c r="BB446" s="190"/>
      <c r="BC446" s="190"/>
      <c r="BD446" s="190"/>
      <c r="BE446" s="190"/>
      <c r="BF446" s="190"/>
      <c r="BG446" s="190"/>
      <c r="BH446" s="190"/>
      <c r="BI446" s="190"/>
      <c r="BJ446" s="190"/>
      <c r="BK446" s="190"/>
      <c r="BL446" s="190"/>
      <c r="BM446" s="190"/>
      <c r="BN446" s="190"/>
      <c r="BO446" s="190"/>
      <c r="BP446" s="190"/>
      <c r="BQ446" s="190"/>
      <c r="BR446" s="190"/>
      <c r="BS446" s="190"/>
      <c r="BT446" s="190"/>
      <c r="BU446" s="190"/>
      <c r="BV446" s="190"/>
      <c r="BW446" s="190"/>
      <c r="BX446" s="190"/>
      <c r="BY446" s="190"/>
      <c r="BZ446" s="190"/>
      <c r="CA446" s="190"/>
      <c r="CB446" s="190"/>
      <c r="CC446" s="190"/>
      <c r="CD446" s="190"/>
      <c r="CE446" s="190"/>
      <c r="CF446" s="190"/>
      <c r="CG446" s="190"/>
      <c r="CH446" s="190"/>
      <c r="CI446" s="190"/>
      <c r="CJ446" s="190"/>
      <c r="CK446" s="190"/>
      <c r="CL446" s="190"/>
      <c r="CM446" s="190"/>
      <c r="CN446" s="190"/>
      <c r="CO446" s="190"/>
      <c r="CP446" s="190"/>
      <c r="CQ446" s="190"/>
      <c r="CR446" s="190"/>
      <c r="CS446" s="190"/>
      <c r="CT446" s="190"/>
      <c r="CU446" s="190"/>
      <c r="CV446" s="190"/>
      <c r="CW446" s="190"/>
      <c r="CX446" s="190"/>
      <c r="CY446" s="190"/>
      <c r="CZ446" s="190"/>
      <c r="DA446" s="190"/>
      <c r="DB446" s="190"/>
      <c r="DC446" s="190"/>
      <c r="DD446" s="190"/>
      <c r="DE446" s="190"/>
      <c r="DF446" s="190"/>
      <c r="DG446" s="190"/>
      <c r="DH446" s="190"/>
      <c r="DI446" s="190"/>
      <c r="DJ446" s="190"/>
      <c r="DK446" s="190"/>
      <c r="DL446" s="190"/>
      <c r="DM446" s="190"/>
    </row>
    <row r="447" spans="1:117" s="151" customFormat="1" ht="12.75" hidden="1" outlineLevel="1">
      <c r="A447" s="149" t="s">
        <v>386</v>
      </c>
      <c r="B447" s="150"/>
      <c r="C447" s="150" t="s">
        <v>387</v>
      </c>
      <c r="D447" s="150" t="s">
        <v>388</v>
      </c>
      <c r="E447" s="177">
        <v>2386.69</v>
      </c>
      <c r="F447" s="177">
        <v>0</v>
      </c>
      <c r="G447" s="177"/>
      <c r="H447" s="178">
        <v>0</v>
      </c>
      <c r="I447" s="178">
        <v>0</v>
      </c>
      <c r="J447" s="178">
        <v>0</v>
      </c>
      <c r="K447" s="178">
        <v>0</v>
      </c>
      <c r="L447" s="178">
        <v>0</v>
      </c>
      <c r="M447" s="178">
        <v>0</v>
      </c>
      <c r="N447" s="178">
        <v>0</v>
      </c>
      <c r="O447" s="178">
        <v>0</v>
      </c>
      <c r="P447" s="178">
        <v>0</v>
      </c>
      <c r="Q447" s="178">
        <v>0</v>
      </c>
      <c r="R447" s="178">
        <v>0</v>
      </c>
      <c r="S447" s="178">
        <v>0</v>
      </c>
      <c r="T447" s="178">
        <v>0</v>
      </c>
      <c r="U447" s="178">
        <v>0</v>
      </c>
      <c r="V447" s="178">
        <v>0</v>
      </c>
      <c r="W447" s="178">
        <v>0</v>
      </c>
      <c r="X447" s="178">
        <v>0</v>
      </c>
      <c r="Y447" s="178">
        <v>0</v>
      </c>
      <c r="Z447" s="178">
        <v>0</v>
      </c>
      <c r="AA447" s="178">
        <v>0</v>
      </c>
      <c r="AB447" s="178">
        <v>0</v>
      </c>
      <c r="AC447" s="178">
        <v>0</v>
      </c>
      <c r="AD447" s="178">
        <v>0</v>
      </c>
      <c r="AE447" s="178">
        <v>0</v>
      </c>
      <c r="AF447" s="178">
        <v>0</v>
      </c>
      <c r="AG447" s="178">
        <v>0</v>
      </c>
      <c r="AH447" s="178">
        <v>0</v>
      </c>
      <c r="AI447" s="177">
        <v>0</v>
      </c>
      <c r="AJ447" s="178">
        <v>0</v>
      </c>
      <c r="AK447" s="178">
        <v>0</v>
      </c>
      <c r="AL447" s="178">
        <v>0</v>
      </c>
      <c r="AM447" s="178">
        <v>0</v>
      </c>
      <c r="AN447" s="178">
        <v>0</v>
      </c>
      <c r="AO447" s="178">
        <v>0</v>
      </c>
      <c r="AP447" s="178">
        <v>0</v>
      </c>
      <c r="AQ447" s="178">
        <v>0</v>
      </c>
      <c r="AR447" s="178">
        <v>0</v>
      </c>
      <c r="AS447" s="178">
        <v>0</v>
      </c>
      <c r="AT447" s="178">
        <v>0</v>
      </c>
      <c r="AU447" s="177">
        <v>0</v>
      </c>
      <c r="AV447" s="177">
        <f t="shared" si="13"/>
        <v>2386.69</v>
      </c>
      <c r="AW447" s="149"/>
      <c r="AX447" s="190"/>
      <c r="AY447" s="190"/>
      <c r="AZ447" s="190"/>
      <c r="BA447" s="190"/>
      <c r="BB447" s="190"/>
      <c r="BC447" s="190"/>
      <c r="BD447" s="190"/>
      <c r="BE447" s="190"/>
      <c r="BF447" s="190"/>
      <c r="BG447" s="190"/>
      <c r="BH447" s="190"/>
      <c r="BI447" s="190"/>
      <c r="BJ447" s="190"/>
      <c r="BK447" s="190"/>
      <c r="BL447" s="190"/>
      <c r="BM447" s="190"/>
      <c r="BN447" s="190"/>
      <c r="BO447" s="190"/>
      <c r="BP447" s="190"/>
      <c r="BQ447" s="190"/>
      <c r="BR447" s="190"/>
      <c r="BS447" s="190"/>
      <c r="BT447" s="190"/>
      <c r="BU447" s="190"/>
      <c r="BV447" s="190"/>
      <c r="BW447" s="190"/>
      <c r="BX447" s="190"/>
      <c r="BY447" s="190"/>
      <c r="BZ447" s="190"/>
      <c r="CA447" s="190"/>
      <c r="CB447" s="190"/>
      <c r="CC447" s="190"/>
      <c r="CD447" s="190"/>
      <c r="CE447" s="190"/>
      <c r="CF447" s="190"/>
      <c r="CG447" s="190"/>
      <c r="CH447" s="190"/>
      <c r="CI447" s="190"/>
      <c r="CJ447" s="190"/>
      <c r="CK447" s="190"/>
      <c r="CL447" s="190"/>
      <c r="CM447" s="190"/>
      <c r="CN447" s="190"/>
      <c r="CO447" s="190"/>
      <c r="CP447" s="190"/>
      <c r="CQ447" s="190"/>
      <c r="CR447" s="190"/>
      <c r="CS447" s="190"/>
      <c r="CT447" s="190"/>
      <c r="CU447" s="190"/>
      <c r="CV447" s="190"/>
      <c r="CW447" s="190"/>
      <c r="CX447" s="190"/>
      <c r="CY447" s="190"/>
      <c r="CZ447" s="190"/>
      <c r="DA447" s="190"/>
      <c r="DB447" s="190"/>
      <c r="DC447" s="190"/>
      <c r="DD447" s="190"/>
      <c r="DE447" s="190"/>
      <c r="DF447" s="190"/>
      <c r="DG447" s="190"/>
      <c r="DH447" s="190"/>
      <c r="DI447" s="190"/>
      <c r="DJ447" s="190"/>
      <c r="DK447" s="190"/>
      <c r="DL447" s="190"/>
      <c r="DM447" s="190"/>
    </row>
    <row r="448" spans="1:117" s="151" customFormat="1" ht="12.75" hidden="1" outlineLevel="1">
      <c r="A448" s="149" t="s">
        <v>389</v>
      </c>
      <c r="B448" s="150"/>
      <c r="C448" s="150" t="s">
        <v>390</v>
      </c>
      <c r="D448" s="150" t="s">
        <v>391</v>
      </c>
      <c r="E448" s="177">
        <v>347.87</v>
      </c>
      <c r="F448" s="177">
        <v>0</v>
      </c>
      <c r="G448" s="177"/>
      <c r="H448" s="178">
        <v>0</v>
      </c>
      <c r="I448" s="178">
        <v>0</v>
      </c>
      <c r="J448" s="178">
        <v>0</v>
      </c>
      <c r="K448" s="178">
        <v>0</v>
      </c>
      <c r="L448" s="178">
        <v>0</v>
      </c>
      <c r="M448" s="178">
        <v>0</v>
      </c>
      <c r="N448" s="178">
        <v>0</v>
      </c>
      <c r="O448" s="178">
        <v>0</v>
      </c>
      <c r="P448" s="178">
        <v>0</v>
      </c>
      <c r="Q448" s="178">
        <v>0</v>
      </c>
      <c r="R448" s="178">
        <v>0</v>
      </c>
      <c r="S448" s="178">
        <v>0</v>
      </c>
      <c r="T448" s="178">
        <v>0</v>
      </c>
      <c r="U448" s="178">
        <v>0</v>
      </c>
      <c r="V448" s="178">
        <v>0</v>
      </c>
      <c r="W448" s="178">
        <v>0</v>
      </c>
      <c r="X448" s="178">
        <v>0</v>
      </c>
      <c r="Y448" s="178">
        <v>0</v>
      </c>
      <c r="Z448" s="178">
        <v>0</v>
      </c>
      <c r="AA448" s="178">
        <v>0</v>
      </c>
      <c r="AB448" s="178">
        <v>0</v>
      </c>
      <c r="AC448" s="178">
        <v>0</v>
      </c>
      <c r="AD448" s="178">
        <v>0</v>
      </c>
      <c r="AE448" s="178">
        <v>0</v>
      </c>
      <c r="AF448" s="178">
        <v>0</v>
      </c>
      <c r="AG448" s="178">
        <v>206.73</v>
      </c>
      <c r="AH448" s="178">
        <v>0</v>
      </c>
      <c r="AI448" s="177">
        <v>206.73</v>
      </c>
      <c r="AJ448" s="178">
        <v>0</v>
      </c>
      <c r="AK448" s="178">
        <v>0</v>
      </c>
      <c r="AL448" s="178">
        <v>0</v>
      </c>
      <c r="AM448" s="178">
        <v>0</v>
      </c>
      <c r="AN448" s="178">
        <v>0</v>
      </c>
      <c r="AO448" s="178">
        <v>0</v>
      </c>
      <c r="AP448" s="178">
        <v>0</v>
      </c>
      <c r="AQ448" s="178">
        <v>0</v>
      </c>
      <c r="AR448" s="178">
        <v>0</v>
      </c>
      <c r="AS448" s="178">
        <v>0</v>
      </c>
      <c r="AT448" s="178">
        <v>0</v>
      </c>
      <c r="AU448" s="177">
        <v>0</v>
      </c>
      <c r="AV448" s="177">
        <f t="shared" si="13"/>
        <v>554.6</v>
      </c>
      <c r="AW448" s="149"/>
      <c r="AX448" s="190"/>
      <c r="AY448" s="190"/>
      <c r="AZ448" s="190"/>
      <c r="BA448" s="190"/>
      <c r="BB448" s="190"/>
      <c r="BC448" s="190"/>
      <c r="BD448" s="190"/>
      <c r="BE448" s="190"/>
      <c r="BF448" s="190"/>
      <c r="BG448" s="190"/>
      <c r="BH448" s="190"/>
      <c r="BI448" s="190"/>
      <c r="BJ448" s="190"/>
      <c r="BK448" s="190"/>
      <c r="BL448" s="190"/>
      <c r="BM448" s="190"/>
      <c r="BN448" s="190"/>
      <c r="BO448" s="190"/>
      <c r="BP448" s="190"/>
      <c r="BQ448" s="190"/>
      <c r="BR448" s="190"/>
      <c r="BS448" s="190"/>
      <c r="BT448" s="190"/>
      <c r="BU448" s="190"/>
      <c r="BV448" s="190"/>
      <c r="BW448" s="190"/>
      <c r="BX448" s="190"/>
      <c r="BY448" s="190"/>
      <c r="BZ448" s="190"/>
      <c r="CA448" s="190"/>
      <c r="CB448" s="190"/>
      <c r="CC448" s="190"/>
      <c r="CD448" s="190"/>
      <c r="CE448" s="190"/>
      <c r="CF448" s="190"/>
      <c r="CG448" s="190"/>
      <c r="CH448" s="190"/>
      <c r="CI448" s="190"/>
      <c r="CJ448" s="190"/>
      <c r="CK448" s="190"/>
      <c r="CL448" s="190"/>
      <c r="CM448" s="190"/>
      <c r="CN448" s="190"/>
      <c r="CO448" s="190"/>
      <c r="CP448" s="190"/>
      <c r="CQ448" s="190"/>
      <c r="CR448" s="190"/>
      <c r="CS448" s="190"/>
      <c r="CT448" s="190"/>
      <c r="CU448" s="190"/>
      <c r="CV448" s="190"/>
      <c r="CW448" s="190"/>
      <c r="CX448" s="190"/>
      <c r="CY448" s="190"/>
      <c r="CZ448" s="190"/>
      <c r="DA448" s="190"/>
      <c r="DB448" s="190"/>
      <c r="DC448" s="190"/>
      <c r="DD448" s="190"/>
      <c r="DE448" s="190"/>
      <c r="DF448" s="190"/>
      <c r="DG448" s="190"/>
      <c r="DH448" s="190"/>
      <c r="DI448" s="190"/>
      <c r="DJ448" s="190"/>
      <c r="DK448" s="190"/>
      <c r="DL448" s="190"/>
      <c r="DM448" s="190"/>
    </row>
    <row r="449" spans="1:117" s="151" customFormat="1" ht="12.75" hidden="1" outlineLevel="1">
      <c r="A449" s="149" t="s">
        <v>416</v>
      </c>
      <c r="B449" s="150"/>
      <c r="C449" s="150" t="s">
        <v>417</v>
      </c>
      <c r="D449" s="150" t="s">
        <v>418</v>
      </c>
      <c r="E449" s="177">
        <v>28892.1</v>
      </c>
      <c r="F449" s="177">
        <v>0</v>
      </c>
      <c r="G449" s="177"/>
      <c r="H449" s="178">
        <v>0</v>
      </c>
      <c r="I449" s="178">
        <v>0</v>
      </c>
      <c r="J449" s="178">
        <v>0</v>
      </c>
      <c r="K449" s="178">
        <v>0</v>
      </c>
      <c r="L449" s="178">
        <v>0</v>
      </c>
      <c r="M449" s="178">
        <v>0</v>
      </c>
      <c r="N449" s="178">
        <v>0</v>
      </c>
      <c r="O449" s="178">
        <v>0</v>
      </c>
      <c r="P449" s="178">
        <v>103502.96</v>
      </c>
      <c r="Q449" s="178">
        <v>0</v>
      </c>
      <c r="R449" s="178">
        <v>0</v>
      </c>
      <c r="S449" s="178">
        <v>0</v>
      </c>
      <c r="T449" s="178">
        <v>0</v>
      </c>
      <c r="U449" s="178">
        <v>0</v>
      </c>
      <c r="V449" s="178">
        <v>0</v>
      </c>
      <c r="W449" s="178">
        <v>0</v>
      </c>
      <c r="X449" s="178">
        <v>0</v>
      </c>
      <c r="Y449" s="178">
        <v>0</v>
      </c>
      <c r="Z449" s="178">
        <v>0</v>
      </c>
      <c r="AA449" s="178">
        <v>0</v>
      </c>
      <c r="AB449" s="178">
        <v>0</v>
      </c>
      <c r="AC449" s="178">
        <v>0</v>
      </c>
      <c r="AD449" s="178">
        <v>0</v>
      </c>
      <c r="AE449" s="178">
        <v>0</v>
      </c>
      <c r="AF449" s="178">
        <v>0</v>
      </c>
      <c r="AG449" s="178">
        <v>207584.5</v>
      </c>
      <c r="AH449" s="178">
        <v>0</v>
      </c>
      <c r="AI449" s="177">
        <v>311087.46</v>
      </c>
      <c r="AJ449" s="178">
        <v>0</v>
      </c>
      <c r="AK449" s="178">
        <v>0</v>
      </c>
      <c r="AL449" s="178">
        <v>0</v>
      </c>
      <c r="AM449" s="178">
        <v>0</v>
      </c>
      <c r="AN449" s="178">
        <v>0</v>
      </c>
      <c r="AO449" s="178">
        <v>0</v>
      </c>
      <c r="AP449" s="178">
        <v>0</v>
      </c>
      <c r="AQ449" s="178">
        <v>0</v>
      </c>
      <c r="AR449" s="178">
        <v>0</v>
      </c>
      <c r="AS449" s="178">
        <v>0</v>
      </c>
      <c r="AT449" s="178">
        <v>0</v>
      </c>
      <c r="AU449" s="177">
        <v>0</v>
      </c>
      <c r="AV449" s="177">
        <f t="shared" si="13"/>
        <v>339979.56</v>
      </c>
      <c r="AW449" s="149"/>
      <c r="AX449" s="190"/>
      <c r="AY449" s="190"/>
      <c r="AZ449" s="190"/>
      <c r="BA449" s="190"/>
      <c r="BB449" s="190"/>
      <c r="BC449" s="190"/>
      <c r="BD449" s="190"/>
      <c r="BE449" s="190"/>
      <c r="BF449" s="190"/>
      <c r="BG449" s="190"/>
      <c r="BH449" s="190"/>
      <c r="BI449" s="190"/>
      <c r="BJ449" s="190"/>
      <c r="BK449" s="190"/>
      <c r="BL449" s="190"/>
      <c r="BM449" s="190"/>
      <c r="BN449" s="190"/>
      <c r="BO449" s="190"/>
      <c r="BP449" s="190"/>
      <c r="BQ449" s="190"/>
      <c r="BR449" s="190"/>
      <c r="BS449" s="190"/>
      <c r="BT449" s="190"/>
      <c r="BU449" s="190"/>
      <c r="BV449" s="190"/>
      <c r="BW449" s="190"/>
      <c r="BX449" s="190"/>
      <c r="BY449" s="190"/>
      <c r="BZ449" s="190"/>
      <c r="CA449" s="190"/>
      <c r="CB449" s="190"/>
      <c r="CC449" s="190"/>
      <c r="CD449" s="190"/>
      <c r="CE449" s="190"/>
      <c r="CF449" s="190"/>
      <c r="CG449" s="190"/>
      <c r="CH449" s="190"/>
      <c r="CI449" s="190"/>
      <c r="CJ449" s="190"/>
      <c r="CK449" s="190"/>
      <c r="CL449" s="190"/>
      <c r="CM449" s="190"/>
      <c r="CN449" s="190"/>
      <c r="CO449" s="190"/>
      <c r="CP449" s="190"/>
      <c r="CQ449" s="190"/>
      <c r="CR449" s="190"/>
      <c r="CS449" s="190"/>
      <c r="CT449" s="190"/>
      <c r="CU449" s="190"/>
      <c r="CV449" s="190"/>
      <c r="CW449" s="190"/>
      <c r="CX449" s="190"/>
      <c r="CY449" s="190"/>
      <c r="CZ449" s="190"/>
      <c r="DA449" s="190"/>
      <c r="DB449" s="190"/>
      <c r="DC449" s="190"/>
      <c r="DD449" s="190"/>
      <c r="DE449" s="190"/>
      <c r="DF449" s="190"/>
      <c r="DG449" s="190"/>
      <c r="DH449" s="190"/>
      <c r="DI449" s="190"/>
      <c r="DJ449" s="190"/>
      <c r="DK449" s="190"/>
      <c r="DL449" s="190"/>
      <c r="DM449" s="190"/>
    </row>
    <row r="450" spans="1:117" s="151" customFormat="1" ht="12.75" hidden="1" outlineLevel="1">
      <c r="A450" s="149" t="s">
        <v>419</v>
      </c>
      <c r="B450" s="150"/>
      <c r="C450" s="150" t="s">
        <v>420</v>
      </c>
      <c r="D450" s="150" t="s">
        <v>421</v>
      </c>
      <c r="E450" s="177">
        <v>29.47</v>
      </c>
      <c r="F450" s="177">
        <v>0</v>
      </c>
      <c r="G450" s="177"/>
      <c r="H450" s="178">
        <v>0</v>
      </c>
      <c r="I450" s="178">
        <v>0</v>
      </c>
      <c r="J450" s="178">
        <v>0</v>
      </c>
      <c r="K450" s="178">
        <v>0</v>
      </c>
      <c r="L450" s="178">
        <v>0</v>
      </c>
      <c r="M450" s="178">
        <v>0</v>
      </c>
      <c r="N450" s="178">
        <v>0</v>
      </c>
      <c r="O450" s="178">
        <v>0</v>
      </c>
      <c r="P450" s="178">
        <v>0</v>
      </c>
      <c r="Q450" s="178">
        <v>0</v>
      </c>
      <c r="R450" s="178">
        <v>0</v>
      </c>
      <c r="S450" s="178">
        <v>0</v>
      </c>
      <c r="T450" s="178">
        <v>0</v>
      </c>
      <c r="U450" s="178">
        <v>0</v>
      </c>
      <c r="V450" s="178">
        <v>0</v>
      </c>
      <c r="W450" s="178">
        <v>0</v>
      </c>
      <c r="X450" s="178">
        <v>0</v>
      </c>
      <c r="Y450" s="178">
        <v>0</v>
      </c>
      <c r="Z450" s="178">
        <v>0</v>
      </c>
      <c r="AA450" s="178">
        <v>0</v>
      </c>
      <c r="AB450" s="178">
        <v>0</v>
      </c>
      <c r="AC450" s="178">
        <v>0</v>
      </c>
      <c r="AD450" s="178">
        <v>0</v>
      </c>
      <c r="AE450" s="178">
        <v>0</v>
      </c>
      <c r="AF450" s="178">
        <v>0</v>
      </c>
      <c r="AG450" s="178">
        <v>0</v>
      </c>
      <c r="AH450" s="178">
        <v>0</v>
      </c>
      <c r="AI450" s="177">
        <v>0</v>
      </c>
      <c r="AJ450" s="178">
        <v>0</v>
      </c>
      <c r="AK450" s="178">
        <v>0</v>
      </c>
      <c r="AL450" s="178">
        <v>0</v>
      </c>
      <c r="AM450" s="178">
        <v>0</v>
      </c>
      <c r="AN450" s="178">
        <v>0</v>
      </c>
      <c r="AO450" s="178">
        <v>0</v>
      </c>
      <c r="AP450" s="178">
        <v>0</v>
      </c>
      <c r="AQ450" s="178">
        <v>0</v>
      </c>
      <c r="AR450" s="178">
        <v>0</v>
      </c>
      <c r="AS450" s="178">
        <v>0</v>
      </c>
      <c r="AT450" s="178">
        <v>0</v>
      </c>
      <c r="AU450" s="177">
        <v>0</v>
      </c>
      <c r="AV450" s="177">
        <f t="shared" si="13"/>
        <v>29.47</v>
      </c>
      <c r="AW450" s="149"/>
      <c r="AX450" s="190"/>
      <c r="AY450" s="190"/>
      <c r="AZ450" s="190"/>
      <c r="BA450" s="190"/>
      <c r="BB450" s="190"/>
      <c r="BC450" s="190"/>
      <c r="BD450" s="190"/>
      <c r="BE450" s="190"/>
      <c r="BF450" s="190"/>
      <c r="BG450" s="190"/>
      <c r="BH450" s="190"/>
      <c r="BI450" s="190"/>
      <c r="BJ450" s="190"/>
      <c r="BK450" s="190"/>
      <c r="BL450" s="190"/>
      <c r="BM450" s="190"/>
      <c r="BN450" s="190"/>
      <c r="BO450" s="190"/>
      <c r="BP450" s="190"/>
      <c r="BQ450" s="190"/>
      <c r="BR450" s="190"/>
      <c r="BS450" s="190"/>
      <c r="BT450" s="190"/>
      <c r="BU450" s="190"/>
      <c r="BV450" s="190"/>
      <c r="BW450" s="190"/>
      <c r="BX450" s="190"/>
      <c r="BY450" s="190"/>
      <c r="BZ450" s="190"/>
      <c r="CA450" s="190"/>
      <c r="CB450" s="190"/>
      <c r="CC450" s="190"/>
      <c r="CD450" s="190"/>
      <c r="CE450" s="190"/>
      <c r="CF450" s="190"/>
      <c r="CG450" s="190"/>
      <c r="CH450" s="190"/>
      <c r="CI450" s="190"/>
      <c r="CJ450" s="190"/>
      <c r="CK450" s="190"/>
      <c r="CL450" s="190"/>
      <c r="CM450" s="190"/>
      <c r="CN450" s="190"/>
      <c r="CO450" s="190"/>
      <c r="CP450" s="190"/>
      <c r="CQ450" s="190"/>
      <c r="CR450" s="190"/>
      <c r="CS450" s="190"/>
      <c r="CT450" s="190"/>
      <c r="CU450" s="190"/>
      <c r="CV450" s="190"/>
      <c r="CW450" s="190"/>
      <c r="CX450" s="190"/>
      <c r="CY450" s="190"/>
      <c r="CZ450" s="190"/>
      <c r="DA450" s="190"/>
      <c r="DB450" s="190"/>
      <c r="DC450" s="190"/>
      <c r="DD450" s="190"/>
      <c r="DE450" s="190"/>
      <c r="DF450" s="190"/>
      <c r="DG450" s="190"/>
      <c r="DH450" s="190"/>
      <c r="DI450" s="190"/>
      <c r="DJ450" s="190"/>
      <c r="DK450" s="190"/>
      <c r="DL450" s="190"/>
      <c r="DM450" s="190"/>
    </row>
    <row r="451" spans="1:117" s="151" customFormat="1" ht="12.75" hidden="1" outlineLevel="1">
      <c r="A451" s="149" t="s">
        <v>422</v>
      </c>
      <c r="B451" s="150"/>
      <c r="C451" s="150" t="s">
        <v>423</v>
      </c>
      <c r="D451" s="150" t="s">
        <v>424</v>
      </c>
      <c r="E451" s="177">
        <v>0</v>
      </c>
      <c r="F451" s="177">
        <v>0</v>
      </c>
      <c r="G451" s="177"/>
      <c r="H451" s="178">
        <v>0</v>
      </c>
      <c r="I451" s="178">
        <v>0</v>
      </c>
      <c r="J451" s="178">
        <v>0</v>
      </c>
      <c r="K451" s="178">
        <v>0</v>
      </c>
      <c r="L451" s="178">
        <v>0</v>
      </c>
      <c r="M451" s="178">
        <v>0</v>
      </c>
      <c r="N451" s="178">
        <v>0</v>
      </c>
      <c r="O451" s="178">
        <v>0</v>
      </c>
      <c r="P451" s="178">
        <v>1250</v>
      </c>
      <c r="Q451" s="178">
        <v>0</v>
      </c>
      <c r="R451" s="178">
        <v>0</v>
      </c>
      <c r="S451" s="178">
        <v>0</v>
      </c>
      <c r="T451" s="178">
        <v>0</v>
      </c>
      <c r="U451" s="178">
        <v>0</v>
      </c>
      <c r="V451" s="178">
        <v>0</v>
      </c>
      <c r="W451" s="178">
        <v>0</v>
      </c>
      <c r="X451" s="178">
        <v>0</v>
      </c>
      <c r="Y451" s="178">
        <v>0</v>
      </c>
      <c r="Z451" s="178">
        <v>0</v>
      </c>
      <c r="AA451" s="178">
        <v>0</v>
      </c>
      <c r="AB451" s="178">
        <v>0</v>
      </c>
      <c r="AC451" s="178">
        <v>0</v>
      </c>
      <c r="AD451" s="178">
        <v>0</v>
      </c>
      <c r="AE451" s="178">
        <v>0</v>
      </c>
      <c r="AF451" s="178">
        <v>0</v>
      </c>
      <c r="AG451" s="178">
        <v>0</v>
      </c>
      <c r="AH451" s="178">
        <v>0</v>
      </c>
      <c r="AI451" s="177">
        <v>1250</v>
      </c>
      <c r="AJ451" s="178">
        <v>0</v>
      </c>
      <c r="AK451" s="178">
        <v>0</v>
      </c>
      <c r="AL451" s="178">
        <v>0</v>
      </c>
      <c r="AM451" s="178">
        <v>0</v>
      </c>
      <c r="AN451" s="178">
        <v>0</v>
      </c>
      <c r="AO451" s="178">
        <v>0</v>
      </c>
      <c r="AP451" s="178">
        <v>0</v>
      </c>
      <c r="AQ451" s="178">
        <v>0</v>
      </c>
      <c r="AR451" s="178">
        <v>0</v>
      </c>
      <c r="AS451" s="178">
        <v>0</v>
      </c>
      <c r="AT451" s="178">
        <v>0</v>
      </c>
      <c r="AU451" s="177">
        <v>0</v>
      </c>
      <c r="AV451" s="177">
        <f t="shared" si="13"/>
        <v>1250</v>
      </c>
      <c r="AW451" s="149"/>
      <c r="AX451" s="190"/>
      <c r="AY451" s="190"/>
      <c r="AZ451" s="190"/>
      <c r="BA451" s="190"/>
      <c r="BB451" s="190"/>
      <c r="BC451" s="190"/>
      <c r="BD451" s="190"/>
      <c r="BE451" s="190"/>
      <c r="BF451" s="190"/>
      <c r="BG451" s="190"/>
      <c r="BH451" s="190"/>
      <c r="BI451" s="190"/>
      <c r="BJ451" s="190"/>
      <c r="BK451" s="190"/>
      <c r="BL451" s="190"/>
      <c r="BM451" s="190"/>
      <c r="BN451" s="190"/>
      <c r="BO451" s="190"/>
      <c r="BP451" s="190"/>
      <c r="BQ451" s="190"/>
      <c r="BR451" s="190"/>
      <c r="BS451" s="190"/>
      <c r="BT451" s="190"/>
      <c r="BU451" s="190"/>
      <c r="BV451" s="190"/>
      <c r="BW451" s="190"/>
      <c r="BX451" s="190"/>
      <c r="BY451" s="190"/>
      <c r="BZ451" s="190"/>
      <c r="CA451" s="190"/>
      <c r="CB451" s="190"/>
      <c r="CC451" s="190"/>
      <c r="CD451" s="190"/>
      <c r="CE451" s="190"/>
      <c r="CF451" s="190"/>
      <c r="CG451" s="190"/>
      <c r="CH451" s="190"/>
      <c r="CI451" s="190"/>
      <c r="CJ451" s="190"/>
      <c r="CK451" s="190"/>
      <c r="CL451" s="190"/>
      <c r="CM451" s="190"/>
      <c r="CN451" s="190"/>
      <c r="CO451" s="190"/>
      <c r="CP451" s="190"/>
      <c r="CQ451" s="190"/>
      <c r="CR451" s="190"/>
      <c r="CS451" s="190"/>
      <c r="CT451" s="190"/>
      <c r="CU451" s="190"/>
      <c r="CV451" s="190"/>
      <c r="CW451" s="190"/>
      <c r="CX451" s="190"/>
      <c r="CY451" s="190"/>
      <c r="CZ451" s="190"/>
      <c r="DA451" s="190"/>
      <c r="DB451" s="190"/>
      <c r="DC451" s="190"/>
      <c r="DD451" s="190"/>
      <c r="DE451" s="190"/>
      <c r="DF451" s="190"/>
      <c r="DG451" s="190"/>
      <c r="DH451" s="190"/>
      <c r="DI451" s="190"/>
      <c r="DJ451" s="190"/>
      <c r="DK451" s="190"/>
      <c r="DL451" s="190"/>
      <c r="DM451" s="190"/>
    </row>
    <row r="452" spans="1:117" s="151" customFormat="1" ht="12.75" hidden="1" outlineLevel="1">
      <c r="A452" s="149" t="s">
        <v>425</v>
      </c>
      <c r="B452" s="150"/>
      <c r="C452" s="150" t="s">
        <v>426</v>
      </c>
      <c r="D452" s="150" t="s">
        <v>427</v>
      </c>
      <c r="E452" s="177">
        <v>45291.82</v>
      </c>
      <c r="F452" s="177">
        <v>0</v>
      </c>
      <c r="G452" s="177"/>
      <c r="H452" s="178">
        <v>0</v>
      </c>
      <c r="I452" s="178">
        <v>0</v>
      </c>
      <c r="J452" s="178">
        <v>0</v>
      </c>
      <c r="K452" s="178">
        <v>0</v>
      </c>
      <c r="L452" s="178">
        <v>0</v>
      </c>
      <c r="M452" s="178">
        <v>0</v>
      </c>
      <c r="N452" s="178">
        <v>0</v>
      </c>
      <c r="O452" s="178">
        <v>0</v>
      </c>
      <c r="P452" s="178">
        <v>11667.23</v>
      </c>
      <c r="Q452" s="178">
        <v>0</v>
      </c>
      <c r="R452" s="178">
        <v>0</v>
      </c>
      <c r="S452" s="178">
        <v>0</v>
      </c>
      <c r="T452" s="178">
        <v>0</v>
      </c>
      <c r="U452" s="178">
        <v>0</v>
      </c>
      <c r="V452" s="178">
        <v>0</v>
      </c>
      <c r="W452" s="178">
        <v>0</v>
      </c>
      <c r="X452" s="178">
        <v>0</v>
      </c>
      <c r="Y452" s="178">
        <v>0</v>
      </c>
      <c r="Z452" s="178">
        <v>0</v>
      </c>
      <c r="AA452" s="178">
        <v>0</v>
      </c>
      <c r="AB452" s="178">
        <v>0</v>
      </c>
      <c r="AC452" s="178">
        <v>0</v>
      </c>
      <c r="AD452" s="178">
        <v>0</v>
      </c>
      <c r="AE452" s="178">
        <v>0</v>
      </c>
      <c r="AF452" s="178">
        <v>0</v>
      </c>
      <c r="AG452" s="178">
        <v>420193.87</v>
      </c>
      <c r="AH452" s="178">
        <v>0</v>
      </c>
      <c r="AI452" s="177">
        <v>431861.1</v>
      </c>
      <c r="AJ452" s="178">
        <v>0</v>
      </c>
      <c r="AK452" s="178">
        <v>0</v>
      </c>
      <c r="AL452" s="178">
        <v>0</v>
      </c>
      <c r="AM452" s="178">
        <v>0</v>
      </c>
      <c r="AN452" s="178">
        <v>0</v>
      </c>
      <c r="AO452" s="178">
        <v>0</v>
      </c>
      <c r="AP452" s="178">
        <v>0</v>
      </c>
      <c r="AQ452" s="178">
        <v>0</v>
      </c>
      <c r="AR452" s="178">
        <v>0</v>
      </c>
      <c r="AS452" s="178">
        <v>0</v>
      </c>
      <c r="AT452" s="178">
        <v>0</v>
      </c>
      <c r="AU452" s="177">
        <v>0</v>
      </c>
      <c r="AV452" s="177">
        <f t="shared" si="13"/>
        <v>477152.92</v>
      </c>
      <c r="AW452" s="149"/>
      <c r="AX452" s="190"/>
      <c r="AY452" s="190"/>
      <c r="AZ452" s="190"/>
      <c r="BA452" s="190"/>
      <c r="BB452" s="190"/>
      <c r="BC452" s="190"/>
      <c r="BD452" s="190"/>
      <c r="BE452" s="190"/>
      <c r="BF452" s="190"/>
      <c r="BG452" s="190"/>
      <c r="BH452" s="190"/>
      <c r="BI452" s="190"/>
      <c r="BJ452" s="190"/>
      <c r="BK452" s="190"/>
      <c r="BL452" s="190"/>
      <c r="BM452" s="190"/>
      <c r="BN452" s="190"/>
      <c r="BO452" s="190"/>
      <c r="BP452" s="190"/>
      <c r="BQ452" s="190"/>
      <c r="BR452" s="190"/>
      <c r="BS452" s="190"/>
      <c r="BT452" s="190"/>
      <c r="BU452" s="190"/>
      <c r="BV452" s="190"/>
      <c r="BW452" s="190"/>
      <c r="BX452" s="190"/>
      <c r="BY452" s="190"/>
      <c r="BZ452" s="190"/>
      <c r="CA452" s="190"/>
      <c r="CB452" s="190"/>
      <c r="CC452" s="190"/>
      <c r="CD452" s="190"/>
      <c r="CE452" s="190"/>
      <c r="CF452" s="190"/>
      <c r="CG452" s="190"/>
      <c r="CH452" s="190"/>
      <c r="CI452" s="190"/>
      <c r="CJ452" s="190"/>
      <c r="CK452" s="190"/>
      <c r="CL452" s="190"/>
      <c r="CM452" s="190"/>
      <c r="CN452" s="190"/>
      <c r="CO452" s="190"/>
      <c r="CP452" s="190"/>
      <c r="CQ452" s="190"/>
      <c r="CR452" s="190"/>
      <c r="CS452" s="190"/>
      <c r="CT452" s="190"/>
      <c r="CU452" s="190"/>
      <c r="CV452" s="190"/>
      <c r="CW452" s="190"/>
      <c r="CX452" s="190"/>
      <c r="CY452" s="190"/>
      <c r="CZ452" s="190"/>
      <c r="DA452" s="190"/>
      <c r="DB452" s="190"/>
      <c r="DC452" s="190"/>
      <c r="DD452" s="190"/>
      <c r="DE452" s="190"/>
      <c r="DF452" s="190"/>
      <c r="DG452" s="190"/>
      <c r="DH452" s="190"/>
      <c r="DI452" s="190"/>
      <c r="DJ452" s="190"/>
      <c r="DK452" s="190"/>
      <c r="DL452" s="190"/>
      <c r="DM452" s="190"/>
    </row>
    <row r="453" spans="1:117" s="151" customFormat="1" ht="12.75" hidden="1" outlineLevel="1">
      <c r="A453" s="149" t="s">
        <v>431</v>
      </c>
      <c r="B453" s="150"/>
      <c r="C453" s="150" t="s">
        <v>432</v>
      </c>
      <c r="D453" s="150" t="s">
        <v>433</v>
      </c>
      <c r="E453" s="177">
        <v>1382344.72</v>
      </c>
      <c r="F453" s="177">
        <v>0</v>
      </c>
      <c r="G453" s="177"/>
      <c r="H453" s="178">
        <v>0</v>
      </c>
      <c r="I453" s="178">
        <v>0</v>
      </c>
      <c r="J453" s="178">
        <v>0</v>
      </c>
      <c r="K453" s="178">
        <v>0</v>
      </c>
      <c r="L453" s="178">
        <v>0</v>
      </c>
      <c r="M453" s="178">
        <v>0</v>
      </c>
      <c r="N453" s="178">
        <v>0</v>
      </c>
      <c r="O453" s="178">
        <v>0</v>
      </c>
      <c r="P453" s="178">
        <v>0</v>
      </c>
      <c r="Q453" s="178">
        <v>0</v>
      </c>
      <c r="R453" s="178">
        <v>0</v>
      </c>
      <c r="S453" s="178">
        <v>0</v>
      </c>
      <c r="T453" s="178">
        <v>0</v>
      </c>
      <c r="U453" s="178">
        <v>0</v>
      </c>
      <c r="V453" s="178">
        <v>0</v>
      </c>
      <c r="W453" s="178">
        <v>0</v>
      </c>
      <c r="X453" s="178">
        <v>0</v>
      </c>
      <c r="Y453" s="178">
        <v>0</v>
      </c>
      <c r="Z453" s="178">
        <v>0</v>
      </c>
      <c r="AA453" s="178">
        <v>0</v>
      </c>
      <c r="AB453" s="178">
        <v>0</v>
      </c>
      <c r="AC453" s="178">
        <v>0</v>
      </c>
      <c r="AD453" s="178">
        <v>0</v>
      </c>
      <c r="AE453" s="178">
        <v>0</v>
      </c>
      <c r="AF453" s="178">
        <v>0</v>
      </c>
      <c r="AG453" s="178">
        <v>6468</v>
      </c>
      <c r="AH453" s="178">
        <v>0</v>
      </c>
      <c r="AI453" s="177">
        <v>6468</v>
      </c>
      <c r="AJ453" s="178">
        <v>0</v>
      </c>
      <c r="AK453" s="178">
        <v>0</v>
      </c>
      <c r="AL453" s="178">
        <v>0</v>
      </c>
      <c r="AM453" s="178">
        <v>0</v>
      </c>
      <c r="AN453" s="178">
        <v>0</v>
      </c>
      <c r="AO453" s="178">
        <v>0</v>
      </c>
      <c r="AP453" s="178">
        <v>0</v>
      </c>
      <c r="AQ453" s="178">
        <v>0</v>
      </c>
      <c r="AR453" s="178">
        <v>0</v>
      </c>
      <c r="AS453" s="178">
        <v>0</v>
      </c>
      <c r="AT453" s="178">
        <v>0</v>
      </c>
      <c r="AU453" s="177">
        <v>0</v>
      </c>
      <c r="AV453" s="177">
        <f t="shared" si="13"/>
        <v>1388812.72</v>
      </c>
      <c r="AW453" s="149"/>
      <c r="AX453" s="190"/>
      <c r="AY453" s="190"/>
      <c r="AZ453" s="190"/>
      <c r="BA453" s="190"/>
      <c r="BB453" s="190"/>
      <c r="BC453" s="190"/>
      <c r="BD453" s="190"/>
      <c r="BE453" s="190"/>
      <c r="BF453" s="190"/>
      <c r="BG453" s="190"/>
      <c r="BH453" s="190"/>
      <c r="BI453" s="190"/>
      <c r="BJ453" s="190"/>
      <c r="BK453" s="190"/>
      <c r="BL453" s="190"/>
      <c r="BM453" s="190"/>
      <c r="BN453" s="190"/>
      <c r="BO453" s="190"/>
      <c r="BP453" s="190"/>
      <c r="BQ453" s="190"/>
      <c r="BR453" s="190"/>
      <c r="BS453" s="190"/>
      <c r="BT453" s="190"/>
      <c r="BU453" s="190"/>
      <c r="BV453" s="190"/>
      <c r="BW453" s="190"/>
      <c r="BX453" s="190"/>
      <c r="BY453" s="190"/>
      <c r="BZ453" s="190"/>
      <c r="CA453" s="190"/>
      <c r="CB453" s="190"/>
      <c r="CC453" s="190"/>
      <c r="CD453" s="190"/>
      <c r="CE453" s="190"/>
      <c r="CF453" s="190"/>
      <c r="CG453" s="190"/>
      <c r="CH453" s="190"/>
      <c r="CI453" s="190"/>
      <c r="CJ453" s="190"/>
      <c r="CK453" s="190"/>
      <c r="CL453" s="190"/>
      <c r="CM453" s="190"/>
      <c r="CN453" s="190"/>
      <c r="CO453" s="190"/>
      <c r="CP453" s="190"/>
      <c r="CQ453" s="190"/>
      <c r="CR453" s="190"/>
      <c r="CS453" s="190"/>
      <c r="CT453" s="190"/>
      <c r="CU453" s="190"/>
      <c r="CV453" s="190"/>
      <c r="CW453" s="190"/>
      <c r="CX453" s="190"/>
      <c r="CY453" s="190"/>
      <c r="CZ453" s="190"/>
      <c r="DA453" s="190"/>
      <c r="DB453" s="190"/>
      <c r="DC453" s="190"/>
      <c r="DD453" s="190"/>
      <c r="DE453" s="190"/>
      <c r="DF453" s="190"/>
      <c r="DG453" s="190"/>
      <c r="DH453" s="190"/>
      <c r="DI453" s="190"/>
      <c r="DJ453" s="190"/>
      <c r="DK453" s="190"/>
      <c r="DL453" s="190"/>
      <c r="DM453" s="190"/>
    </row>
    <row r="454" spans="1:117" s="151" customFormat="1" ht="12.75" hidden="1" outlineLevel="1">
      <c r="A454" s="149" t="s">
        <v>434</v>
      </c>
      <c r="B454" s="150"/>
      <c r="C454" s="150" t="s">
        <v>435</v>
      </c>
      <c r="D454" s="150" t="s">
        <v>436</v>
      </c>
      <c r="E454" s="177">
        <v>3075299.76</v>
      </c>
      <c r="F454" s="177">
        <v>26092.46</v>
      </c>
      <c r="G454" s="177"/>
      <c r="H454" s="178">
        <v>3615.91</v>
      </c>
      <c r="I454" s="178">
        <v>2394.49</v>
      </c>
      <c r="J454" s="178">
        <v>124.73</v>
      </c>
      <c r="K454" s="178">
        <v>457.38</v>
      </c>
      <c r="L454" s="178">
        <v>43458.15</v>
      </c>
      <c r="M454" s="178">
        <v>32401.92</v>
      </c>
      <c r="N454" s="178">
        <v>4841.31</v>
      </c>
      <c r="O454" s="178">
        <v>0</v>
      </c>
      <c r="P454" s="178">
        <v>444292.83</v>
      </c>
      <c r="Q454" s="178">
        <v>0</v>
      </c>
      <c r="R454" s="178">
        <v>355708.21</v>
      </c>
      <c r="S454" s="178">
        <v>14389.22</v>
      </c>
      <c r="T454" s="178">
        <v>12298.99</v>
      </c>
      <c r="U454" s="178">
        <v>43659.99</v>
      </c>
      <c r="V454" s="178">
        <v>14766.53</v>
      </c>
      <c r="W454" s="178">
        <v>0</v>
      </c>
      <c r="X454" s="178">
        <v>0</v>
      </c>
      <c r="Y454" s="178">
        <v>0</v>
      </c>
      <c r="Z454" s="178">
        <v>0</v>
      </c>
      <c r="AA454" s="178">
        <v>178144.91</v>
      </c>
      <c r="AB454" s="178">
        <v>0</v>
      </c>
      <c r="AC454" s="178">
        <v>124.32</v>
      </c>
      <c r="AD454" s="178">
        <v>0</v>
      </c>
      <c r="AE454" s="178">
        <v>613949.84</v>
      </c>
      <c r="AF454" s="178">
        <v>27360.12</v>
      </c>
      <c r="AG454" s="178">
        <v>350766.97</v>
      </c>
      <c r="AH454" s="178">
        <v>496632.07</v>
      </c>
      <c r="AI454" s="177">
        <v>2639387.89</v>
      </c>
      <c r="AJ454" s="178">
        <v>0</v>
      </c>
      <c r="AK454" s="178">
        <v>0</v>
      </c>
      <c r="AL454" s="178">
        <v>0</v>
      </c>
      <c r="AM454" s="178">
        <v>0</v>
      </c>
      <c r="AN454" s="178">
        <v>0</v>
      </c>
      <c r="AO454" s="178">
        <v>0</v>
      </c>
      <c r="AP454" s="178">
        <v>0</v>
      </c>
      <c r="AQ454" s="178">
        <v>0</v>
      </c>
      <c r="AR454" s="178">
        <v>0</v>
      </c>
      <c r="AS454" s="178">
        <v>0</v>
      </c>
      <c r="AT454" s="178">
        <v>0</v>
      </c>
      <c r="AU454" s="177">
        <v>0</v>
      </c>
      <c r="AV454" s="177">
        <f t="shared" si="13"/>
        <v>5740780.109999999</v>
      </c>
      <c r="AW454" s="149"/>
      <c r="AX454" s="190"/>
      <c r="AY454" s="190"/>
      <c r="AZ454" s="190"/>
      <c r="BA454" s="190"/>
      <c r="BB454" s="190"/>
      <c r="BC454" s="190"/>
      <c r="BD454" s="190"/>
      <c r="BE454" s="190"/>
      <c r="BF454" s="190"/>
      <c r="BG454" s="190"/>
      <c r="BH454" s="190"/>
      <c r="BI454" s="190"/>
      <c r="BJ454" s="190"/>
      <c r="BK454" s="190"/>
      <c r="BL454" s="190"/>
      <c r="BM454" s="190"/>
      <c r="BN454" s="190"/>
      <c r="BO454" s="190"/>
      <c r="BP454" s="190"/>
      <c r="BQ454" s="190"/>
      <c r="BR454" s="190"/>
      <c r="BS454" s="190"/>
      <c r="BT454" s="190"/>
      <c r="BU454" s="190"/>
      <c r="BV454" s="190"/>
      <c r="BW454" s="190"/>
      <c r="BX454" s="190"/>
      <c r="BY454" s="190"/>
      <c r="BZ454" s="190"/>
      <c r="CA454" s="190"/>
      <c r="CB454" s="190"/>
      <c r="CC454" s="190"/>
      <c r="CD454" s="190"/>
      <c r="CE454" s="190"/>
      <c r="CF454" s="190"/>
      <c r="CG454" s="190"/>
      <c r="CH454" s="190"/>
      <c r="CI454" s="190"/>
      <c r="CJ454" s="190"/>
      <c r="CK454" s="190"/>
      <c r="CL454" s="190"/>
      <c r="CM454" s="190"/>
      <c r="CN454" s="190"/>
      <c r="CO454" s="190"/>
      <c r="CP454" s="190"/>
      <c r="CQ454" s="190"/>
      <c r="CR454" s="190"/>
      <c r="CS454" s="190"/>
      <c r="CT454" s="190"/>
      <c r="CU454" s="190"/>
      <c r="CV454" s="190"/>
      <c r="CW454" s="190"/>
      <c r="CX454" s="190"/>
      <c r="CY454" s="190"/>
      <c r="CZ454" s="190"/>
      <c r="DA454" s="190"/>
      <c r="DB454" s="190"/>
      <c r="DC454" s="190"/>
      <c r="DD454" s="190"/>
      <c r="DE454" s="190"/>
      <c r="DF454" s="190"/>
      <c r="DG454" s="190"/>
      <c r="DH454" s="190"/>
      <c r="DI454" s="190"/>
      <c r="DJ454" s="190"/>
      <c r="DK454" s="190"/>
      <c r="DL454" s="190"/>
      <c r="DM454" s="190"/>
    </row>
    <row r="455" spans="1:117" s="151" customFormat="1" ht="12.75" hidden="1" outlineLevel="1">
      <c r="A455" s="149" t="s">
        <v>437</v>
      </c>
      <c r="B455" s="150"/>
      <c r="C455" s="150" t="s">
        <v>438</v>
      </c>
      <c r="D455" s="150" t="s">
        <v>439</v>
      </c>
      <c r="E455" s="177">
        <v>163206.54</v>
      </c>
      <c r="F455" s="177">
        <v>3951.65</v>
      </c>
      <c r="G455" s="177"/>
      <c r="H455" s="178">
        <v>157</v>
      </c>
      <c r="I455" s="178">
        <v>218.71</v>
      </c>
      <c r="J455" s="178">
        <v>28977.21</v>
      </c>
      <c r="K455" s="178">
        <v>0</v>
      </c>
      <c r="L455" s="178">
        <v>0</v>
      </c>
      <c r="M455" s="178">
        <v>55891.31</v>
      </c>
      <c r="N455" s="178">
        <v>24834.82</v>
      </c>
      <c r="O455" s="178">
        <v>0</v>
      </c>
      <c r="P455" s="178">
        <v>1170.01</v>
      </c>
      <c r="Q455" s="178">
        <v>0</v>
      </c>
      <c r="R455" s="178">
        <v>12333.62</v>
      </c>
      <c r="S455" s="178">
        <v>0</v>
      </c>
      <c r="T455" s="178">
        <v>0</v>
      </c>
      <c r="U455" s="178">
        <v>1372.27</v>
      </c>
      <c r="V455" s="178">
        <v>9090.35</v>
      </c>
      <c r="W455" s="178">
        <v>0</v>
      </c>
      <c r="X455" s="178">
        <v>0</v>
      </c>
      <c r="Y455" s="178">
        <v>0</v>
      </c>
      <c r="Z455" s="178">
        <v>0</v>
      </c>
      <c r="AA455" s="178">
        <v>6592.5</v>
      </c>
      <c r="AB455" s="178">
        <v>0</v>
      </c>
      <c r="AC455" s="178">
        <v>0</v>
      </c>
      <c r="AD455" s="178">
        <v>0</v>
      </c>
      <c r="AE455" s="178">
        <v>584.14</v>
      </c>
      <c r="AF455" s="178">
        <v>0</v>
      </c>
      <c r="AG455" s="178">
        <v>18097.07</v>
      </c>
      <c r="AH455" s="178">
        <v>0</v>
      </c>
      <c r="AI455" s="177">
        <v>159319.01</v>
      </c>
      <c r="AJ455" s="178">
        <v>0</v>
      </c>
      <c r="AK455" s="178">
        <v>0</v>
      </c>
      <c r="AL455" s="178">
        <v>0</v>
      </c>
      <c r="AM455" s="178">
        <v>0</v>
      </c>
      <c r="AN455" s="178">
        <v>0</v>
      </c>
      <c r="AO455" s="178">
        <v>0</v>
      </c>
      <c r="AP455" s="178">
        <v>0</v>
      </c>
      <c r="AQ455" s="178">
        <v>0</v>
      </c>
      <c r="AR455" s="178">
        <v>0</v>
      </c>
      <c r="AS455" s="178">
        <v>0</v>
      </c>
      <c r="AT455" s="178">
        <v>0</v>
      </c>
      <c r="AU455" s="177">
        <v>0</v>
      </c>
      <c r="AV455" s="177">
        <f t="shared" si="13"/>
        <v>326477.2</v>
      </c>
      <c r="AW455" s="149"/>
      <c r="AX455" s="190"/>
      <c r="AY455" s="190"/>
      <c r="AZ455" s="190"/>
      <c r="BA455" s="190"/>
      <c r="BB455" s="190"/>
      <c r="BC455" s="190"/>
      <c r="BD455" s="190"/>
      <c r="BE455" s="190"/>
      <c r="BF455" s="190"/>
      <c r="BG455" s="190"/>
      <c r="BH455" s="190"/>
      <c r="BI455" s="190"/>
      <c r="BJ455" s="190"/>
      <c r="BK455" s="190"/>
      <c r="BL455" s="190"/>
      <c r="BM455" s="190"/>
      <c r="BN455" s="190"/>
      <c r="BO455" s="190"/>
      <c r="BP455" s="190"/>
      <c r="BQ455" s="190"/>
      <c r="BR455" s="190"/>
      <c r="BS455" s="190"/>
      <c r="BT455" s="190"/>
      <c r="BU455" s="190"/>
      <c r="BV455" s="190"/>
      <c r="BW455" s="190"/>
      <c r="BX455" s="190"/>
      <c r="BY455" s="190"/>
      <c r="BZ455" s="190"/>
      <c r="CA455" s="190"/>
      <c r="CB455" s="190"/>
      <c r="CC455" s="190"/>
      <c r="CD455" s="190"/>
      <c r="CE455" s="190"/>
      <c r="CF455" s="190"/>
      <c r="CG455" s="190"/>
      <c r="CH455" s="190"/>
      <c r="CI455" s="190"/>
      <c r="CJ455" s="190"/>
      <c r="CK455" s="190"/>
      <c r="CL455" s="190"/>
      <c r="CM455" s="190"/>
      <c r="CN455" s="190"/>
      <c r="CO455" s="190"/>
      <c r="CP455" s="190"/>
      <c r="CQ455" s="190"/>
      <c r="CR455" s="190"/>
      <c r="CS455" s="190"/>
      <c r="CT455" s="190"/>
      <c r="CU455" s="190"/>
      <c r="CV455" s="190"/>
      <c r="CW455" s="190"/>
      <c r="CX455" s="190"/>
      <c r="CY455" s="190"/>
      <c r="CZ455" s="190"/>
      <c r="DA455" s="190"/>
      <c r="DB455" s="190"/>
      <c r="DC455" s="190"/>
      <c r="DD455" s="190"/>
      <c r="DE455" s="190"/>
      <c r="DF455" s="190"/>
      <c r="DG455" s="190"/>
      <c r="DH455" s="190"/>
      <c r="DI455" s="190"/>
      <c r="DJ455" s="190"/>
      <c r="DK455" s="190"/>
      <c r="DL455" s="190"/>
      <c r="DM455" s="190"/>
    </row>
    <row r="456" spans="1:117" s="151" customFormat="1" ht="12.75" hidden="1" outlineLevel="1">
      <c r="A456" s="149" t="s">
        <v>440</v>
      </c>
      <c r="B456" s="150"/>
      <c r="C456" s="150" t="s">
        <v>441</v>
      </c>
      <c r="D456" s="150" t="s">
        <v>442</v>
      </c>
      <c r="E456" s="177">
        <v>20521.89</v>
      </c>
      <c r="F456" s="177">
        <v>0</v>
      </c>
      <c r="G456" s="177"/>
      <c r="H456" s="178">
        <v>0</v>
      </c>
      <c r="I456" s="178">
        <v>0</v>
      </c>
      <c r="J456" s="178">
        <v>0</v>
      </c>
      <c r="K456" s="178">
        <v>0</v>
      </c>
      <c r="L456" s="178">
        <v>0</v>
      </c>
      <c r="M456" s="178">
        <v>0</v>
      </c>
      <c r="N456" s="178">
        <v>0</v>
      </c>
      <c r="O456" s="178">
        <v>0</v>
      </c>
      <c r="P456" s="178">
        <v>0</v>
      </c>
      <c r="Q456" s="178">
        <v>0</v>
      </c>
      <c r="R456" s="178">
        <v>0</v>
      </c>
      <c r="S456" s="178">
        <v>0</v>
      </c>
      <c r="T456" s="178">
        <v>-314.52</v>
      </c>
      <c r="U456" s="178">
        <v>0</v>
      </c>
      <c r="V456" s="178">
        <v>0</v>
      </c>
      <c r="W456" s="178">
        <v>0</v>
      </c>
      <c r="X456" s="178">
        <v>0</v>
      </c>
      <c r="Y456" s="178">
        <v>0</v>
      </c>
      <c r="Z456" s="178">
        <v>0</v>
      </c>
      <c r="AA456" s="178">
        <v>0</v>
      </c>
      <c r="AB456" s="178">
        <v>0</v>
      </c>
      <c r="AC456" s="178">
        <v>0</v>
      </c>
      <c r="AD456" s="178">
        <v>0</v>
      </c>
      <c r="AE456" s="178">
        <v>0</v>
      </c>
      <c r="AF456" s="178">
        <v>0</v>
      </c>
      <c r="AG456" s="178">
        <v>1591.29</v>
      </c>
      <c r="AH456" s="178">
        <v>0</v>
      </c>
      <c r="AI456" s="177">
        <v>1276.77</v>
      </c>
      <c r="AJ456" s="178">
        <v>0</v>
      </c>
      <c r="AK456" s="178">
        <v>0</v>
      </c>
      <c r="AL456" s="178">
        <v>0</v>
      </c>
      <c r="AM456" s="178">
        <v>0</v>
      </c>
      <c r="AN456" s="178">
        <v>0</v>
      </c>
      <c r="AO456" s="178">
        <v>0</v>
      </c>
      <c r="AP456" s="178">
        <v>0</v>
      </c>
      <c r="AQ456" s="178">
        <v>0</v>
      </c>
      <c r="AR456" s="178">
        <v>0</v>
      </c>
      <c r="AS456" s="178">
        <v>0</v>
      </c>
      <c r="AT456" s="178">
        <v>0</v>
      </c>
      <c r="AU456" s="177">
        <v>0</v>
      </c>
      <c r="AV456" s="177">
        <f t="shared" si="13"/>
        <v>21798.66</v>
      </c>
      <c r="AW456" s="149"/>
      <c r="AX456" s="190"/>
      <c r="AY456" s="190"/>
      <c r="AZ456" s="190"/>
      <c r="BA456" s="190"/>
      <c r="BB456" s="190"/>
      <c r="BC456" s="190"/>
      <c r="BD456" s="190"/>
      <c r="BE456" s="190"/>
      <c r="BF456" s="190"/>
      <c r="BG456" s="190"/>
      <c r="BH456" s="190"/>
      <c r="BI456" s="190"/>
      <c r="BJ456" s="190"/>
      <c r="BK456" s="190"/>
      <c r="BL456" s="190"/>
      <c r="BM456" s="190"/>
      <c r="BN456" s="190"/>
      <c r="BO456" s="190"/>
      <c r="BP456" s="190"/>
      <c r="BQ456" s="190"/>
      <c r="BR456" s="190"/>
      <c r="BS456" s="190"/>
      <c r="BT456" s="190"/>
      <c r="BU456" s="190"/>
      <c r="BV456" s="190"/>
      <c r="BW456" s="190"/>
      <c r="BX456" s="190"/>
      <c r="BY456" s="190"/>
      <c r="BZ456" s="190"/>
      <c r="CA456" s="190"/>
      <c r="CB456" s="190"/>
      <c r="CC456" s="190"/>
      <c r="CD456" s="190"/>
      <c r="CE456" s="190"/>
      <c r="CF456" s="190"/>
      <c r="CG456" s="190"/>
      <c r="CH456" s="190"/>
      <c r="CI456" s="190"/>
      <c r="CJ456" s="190"/>
      <c r="CK456" s="190"/>
      <c r="CL456" s="190"/>
      <c r="CM456" s="190"/>
      <c r="CN456" s="190"/>
      <c r="CO456" s="190"/>
      <c r="CP456" s="190"/>
      <c r="CQ456" s="190"/>
      <c r="CR456" s="190"/>
      <c r="CS456" s="190"/>
      <c r="CT456" s="190"/>
      <c r="CU456" s="190"/>
      <c r="CV456" s="190"/>
      <c r="CW456" s="190"/>
      <c r="CX456" s="190"/>
      <c r="CY456" s="190"/>
      <c r="CZ456" s="190"/>
      <c r="DA456" s="190"/>
      <c r="DB456" s="190"/>
      <c r="DC456" s="190"/>
      <c r="DD456" s="190"/>
      <c r="DE456" s="190"/>
      <c r="DF456" s="190"/>
      <c r="DG456" s="190"/>
      <c r="DH456" s="190"/>
      <c r="DI456" s="190"/>
      <c r="DJ456" s="190"/>
      <c r="DK456" s="190"/>
      <c r="DL456" s="190"/>
      <c r="DM456" s="190"/>
    </row>
    <row r="457" spans="1:117" s="151" customFormat="1" ht="12.75" hidden="1" outlineLevel="1">
      <c r="A457" s="149" t="s">
        <v>449</v>
      </c>
      <c r="B457" s="150"/>
      <c r="C457" s="150" t="s">
        <v>450</v>
      </c>
      <c r="D457" s="150" t="s">
        <v>451</v>
      </c>
      <c r="E457" s="177">
        <v>8784.48</v>
      </c>
      <c r="F457" s="177">
        <v>0</v>
      </c>
      <c r="G457" s="177"/>
      <c r="H457" s="178">
        <v>0</v>
      </c>
      <c r="I457" s="178">
        <v>0</v>
      </c>
      <c r="J457" s="178">
        <v>0</v>
      </c>
      <c r="K457" s="178">
        <v>0</v>
      </c>
      <c r="L457" s="178">
        <v>0</v>
      </c>
      <c r="M457" s="178">
        <v>0</v>
      </c>
      <c r="N457" s="178">
        <v>0</v>
      </c>
      <c r="O457" s="178">
        <v>0</v>
      </c>
      <c r="P457" s="178">
        <v>0</v>
      </c>
      <c r="Q457" s="178">
        <v>0</v>
      </c>
      <c r="R457" s="178">
        <v>0</v>
      </c>
      <c r="S457" s="178">
        <v>0</v>
      </c>
      <c r="T457" s="178">
        <v>0</v>
      </c>
      <c r="U457" s="178">
        <v>0</v>
      </c>
      <c r="V457" s="178">
        <v>0</v>
      </c>
      <c r="W457" s="178">
        <v>0</v>
      </c>
      <c r="X457" s="178">
        <v>0</v>
      </c>
      <c r="Y457" s="178">
        <v>0</v>
      </c>
      <c r="Z457" s="178">
        <v>0</v>
      </c>
      <c r="AA457" s="178">
        <v>0</v>
      </c>
      <c r="AB457" s="178">
        <v>0</v>
      </c>
      <c r="AC457" s="178">
        <v>0</v>
      </c>
      <c r="AD457" s="178">
        <v>0</v>
      </c>
      <c r="AE457" s="178">
        <v>0</v>
      </c>
      <c r="AF457" s="178">
        <v>0</v>
      </c>
      <c r="AG457" s="178">
        <v>0</v>
      </c>
      <c r="AH457" s="178">
        <v>0</v>
      </c>
      <c r="AI457" s="177">
        <v>0</v>
      </c>
      <c r="AJ457" s="178">
        <v>0</v>
      </c>
      <c r="AK457" s="178">
        <v>0</v>
      </c>
      <c r="AL457" s="178">
        <v>0</v>
      </c>
      <c r="AM457" s="178">
        <v>0</v>
      </c>
      <c r="AN457" s="178">
        <v>0</v>
      </c>
      <c r="AO457" s="178">
        <v>0</v>
      </c>
      <c r="AP457" s="178">
        <v>0</v>
      </c>
      <c r="AQ457" s="178">
        <v>0</v>
      </c>
      <c r="AR457" s="178">
        <v>0</v>
      </c>
      <c r="AS457" s="178">
        <v>0</v>
      </c>
      <c r="AT457" s="178">
        <v>0</v>
      </c>
      <c r="AU457" s="177">
        <v>0</v>
      </c>
      <c r="AV457" s="177">
        <f t="shared" si="13"/>
        <v>8784.48</v>
      </c>
      <c r="AW457" s="149"/>
      <c r="AX457" s="190"/>
      <c r="AY457" s="190"/>
      <c r="AZ457" s="190"/>
      <c r="BA457" s="190"/>
      <c r="BB457" s="190"/>
      <c r="BC457" s="190"/>
      <c r="BD457" s="190"/>
      <c r="BE457" s="190"/>
      <c r="BF457" s="190"/>
      <c r="BG457" s="190"/>
      <c r="BH457" s="190"/>
      <c r="BI457" s="190"/>
      <c r="BJ457" s="190"/>
      <c r="BK457" s="190"/>
      <c r="BL457" s="190"/>
      <c r="BM457" s="190"/>
      <c r="BN457" s="190"/>
      <c r="BO457" s="190"/>
      <c r="BP457" s="190"/>
      <c r="BQ457" s="190"/>
      <c r="BR457" s="190"/>
      <c r="BS457" s="190"/>
      <c r="BT457" s="190"/>
      <c r="BU457" s="190"/>
      <c r="BV457" s="190"/>
      <c r="BW457" s="190"/>
      <c r="BX457" s="190"/>
      <c r="BY457" s="190"/>
      <c r="BZ457" s="190"/>
      <c r="CA457" s="190"/>
      <c r="CB457" s="190"/>
      <c r="CC457" s="190"/>
      <c r="CD457" s="190"/>
      <c r="CE457" s="190"/>
      <c r="CF457" s="190"/>
      <c r="CG457" s="190"/>
      <c r="CH457" s="190"/>
      <c r="CI457" s="190"/>
      <c r="CJ457" s="190"/>
      <c r="CK457" s="190"/>
      <c r="CL457" s="190"/>
      <c r="CM457" s="190"/>
      <c r="CN457" s="190"/>
      <c r="CO457" s="190"/>
      <c r="CP457" s="190"/>
      <c r="CQ457" s="190"/>
      <c r="CR457" s="190"/>
      <c r="CS457" s="190"/>
      <c r="CT457" s="190"/>
      <c r="CU457" s="190"/>
      <c r="CV457" s="190"/>
      <c r="CW457" s="190"/>
      <c r="CX457" s="190"/>
      <c r="CY457" s="190"/>
      <c r="CZ457" s="190"/>
      <c r="DA457" s="190"/>
      <c r="DB457" s="190"/>
      <c r="DC457" s="190"/>
      <c r="DD457" s="190"/>
      <c r="DE457" s="190"/>
      <c r="DF457" s="190"/>
      <c r="DG457" s="190"/>
      <c r="DH457" s="190"/>
      <c r="DI457" s="190"/>
      <c r="DJ457" s="190"/>
      <c r="DK457" s="190"/>
      <c r="DL457" s="190"/>
      <c r="DM457" s="190"/>
    </row>
    <row r="458" spans="1:117" s="151" customFormat="1" ht="12.75" hidden="1" outlineLevel="1">
      <c r="A458" s="149" t="s">
        <v>452</v>
      </c>
      <c r="B458" s="150"/>
      <c r="C458" s="150" t="s">
        <v>453</v>
      </c>
      <c r="D458" s="150" t="s">
        <v>454</v>
      </c>
      <c r="E458" s="177">
        <v>95743.17</v>
      </c>
      <c r="F458" s="177">
        <v>0</v>
      </c>
      <c r="G458" s="177"/>
      <c r="H458" s="178">
        <v>0</v>
      </c>
      <c r="I458" s="178">
        <v>0</v>
      </c>
      <c r="J458" s="178">
        <v>0</v>
      </c>
      <c r="K458" s="178">
        <v>0</v>
      </c>
      <c r="L458" s="178">
        <v>0</v>
      </c>
      <c r="M458" s="178">
        <v>0</v>
      </c>
      <c r="N458" s="178">
        <v>103907.35</v>
      </c>
      <c r="O458" s="178">
        <v>0</v>
      </c>
      <c r="P458" s="178">
        <v>1290</v>
      </c>
      <c r="Q458" s="178">
        <v>0</v>
      </c>
      <c r="R458" s="178">
        <v>0</v>
      </c>
      <c r="S458" s="178">
        <v>0</v>
      </c>
      <c r="T458" s="178">
        <v>0</v>
      </c>
      <c r="U458" s="178">
        <v>0</v>
      </c>
      <c r="V458" s="178">
        <v>2040</v>
      </c>
      <c r="W458" s="178">
        <v>0</v>
      </c>
      <c r="X458" s="178">
        <v>0</v>
      </c>
      <c r="Y458" s="178">
        <v>0</v>
      </c>
      <c r="Z458" s="178">
        <v>0</v>
      </c>
      <c r="AA458" s="178">
        <v>385371.13</v>
      </c>
      <c r="AB458" s="178">
        <v>0</v>
      </c>
      <c r="AC458" s="178">
        <v>0</v>
      </c>
      <c r="AD458" s="178">
        <v>0</v>
      </c>
      <c r="AE458" s="178">
        <v>0</v>
      </c>
      <c r="AF458" s="178">
        <v>0</v>
      </c>
      <c r="AG458" s="178">
        <v>22505.7</v>
      </c>
      <c r="AH458" s="178">
        <v>0</v>
      </c>
      <c r="AI458" s="177">
        <v>515114.18</v>
      </c>
      <c r="AJ458" s="178">
        <v>0</v>
      </c>
      <c r="AK458" s="178">
        <v>0</v>
      </c>
      <c r="AL458" s="178">
        <v>0</v>
      </c>
      <c r="AM458" s="178">
        <v>0</v>
      </c>
      <c r="AN458" s="178">
        <v>0</v>
      </c>
      <c r="AO458" s="178">
        <v>0</v>
      </c>
      <c r="AP458" s="178">
        <v>0</v>
      </c>
      <c r="AQ458" s="178">
        <v>0</v>
      </c>
      <c r="AR458" s="178">
        <v>0</v>
      </c>
      <c r="AS458" s="178">
        <v>0</v>
      </c>
      <c r="AT458" s="178">
        <v>0</v>
      </c>
      <c r="AU458" s="177">
        <v>0</v>
      </c>
      <c r="AV458" s="177">
        <f t="shared" si="13"/>
        <v>610857.35</v>
      </c>
      <c r="AW458" s="149"/>
      <c r="AX458" s="190"/>
      <c r="AY458" s="190"/>
      <c r="AZ458" s="190"/>
      <c r="BA458" s="190"/>
      <c r="BB458" s="190"/>
      <c r="BC458" s="190"/>
      <c r="BD458" s="190"/>
      <c r="BE458" s="190"/>
      <c r="BF458" s="190"/>
      <c r="BG458" s="190"/>
      <c r="BH458" s="190"/>
      <c r="BI458" s="190"/>
      <c r="BJ458" s="190"/>
      <c r="BK458" s="190"/>
      <c r="BL458" s="190"/>
      <c r="BM458" s="190"/>
      <c r="BN458" s="190"/>
      <c r="BO458" s="190"/>
      <c r="BP458" s="190"/>
      <c r="BQ458" s="190"/>
      <c r="BR458" s="190"/>
      <c r="BS458" s="190"/>
      <c r="BT458" s="190"/>
      <c r="BU458" s="190"/>
      <c r="BV458" s="190"/>
      <c r="BW458" s="190"/>
      <c r="BX458" s="190"/>
      <c r="BY458" s="190"/>
      <c r="BZ458" s="190"/>
      <c r="CA458" s="190"/>
      <c r="CB458" s="190"/>
      <c r="CC458" s="190"/>
      <c r="CD458" s="190"/>
      <c r="CE458" s="190"/>
      <c r="CF458" s="190"/>
      <c r="CG458" s="190"/>
      <c r="CH458" s="190"/>
      <c r="CI458" s="190"/>
      <c r="CJ458" s="190"/>
      <c r="CK458" s="190"/>
      <c r="CL458" s="190"/>
      <c r="CM458" s="190"/>
      <c r="CN458" s="190"/>
      <c r="CO458" s="190"/>
      <c r="CP458" s="190"/>
      <c r="CQ458" s="190"/>
      <c r="CR458" s="190"/>
      <c r="CS458" s="190"/>
      <c r="CT458" s="190"/>
      <c r="CU458" s="190"/>
      <c r="CV458" s="190"/>
      <c r="CW458" s="190"/>
      <c r="CX458" s="190"/>
      <c r="CY458" s="190"/>
      <c r="CZ458" s="190"/>
      <c r="DA458" s="190"/>
      <c r="DB458" s="190"/>
      <c r="DC458" s="190"/>
      <c r="DD458" s="190"/>
      <c r="DE458" s="190"/>
      <c r="DF458" s="190"/>
      <c r="DG458" s="190"/>
      <c r="DH458" s="190"/>
      <c r="DI458" s="190"/>
      <c r="DJ458" s="190"/>
      <c r="DK458" s="190"/>
      <c r="DL458" s="190"/>
      <c r="DM458" s="190"/>
    </row>
    <row r="459" spans="1:117" s="151" customFormat="1" ht="12.75" hidden="1" outlineLevel="1">
      <c r="A459" s="149" t="s">
        <v>455</v>
      </c>
      <c r="B459" s="150"/>
      <c r="C459" s="150" t="s">
        <v>456</v>
      </c>
      <c r="D459" s="150" t="s">
        <v>457</v>
      </c>
      <c r="E459" s="177">
        <v>23330.74</v>
      </c>
      <c r="F459" s="177">
        <v>269.3</v>
      </c>
      <c r="G459" s="177"/>
      <c r="H459" s="178">
        <v>0</v>
      </c>
      <c r="I459" s="178">
        <v>0</v>
      </c>
      <c r="J459" s="178">
        <v>0</v>
      </c>
      <c r="K459" s="178">
        <v>0</v>
      </c>
      <c r="L459" s="178">
        <v>0</v>
      </c>
      <c r="M459" s="178">
        <v>0</v>
      </c>
      <c r="N459" s="178">
        <v>0</v>
      </c>
      <c r="O459" s="178">
        <v>0</v>
      </c>
      <c r="P459" s="178">
        <v>0</v>
      </c>
      <c r="Q459" s="178">
        <v>0</v>
      </c>
      <c r="R459" s="178">
        <v>0</v>
      </c>
      <c r="S459" s="178">
        <v>0</v>
      </c>
      <c r="T459" s="178">
        <v>0</v>
      </c>
      <c r="U459" s="178">
        <v>0</v>
      </c>
      <c r="V459" s="178">
        <v>0</v>
      </c>
      <c r="W459" s="178">
        <v>0</v>
      </c>
      <c r="X459" s="178">
        <v>0</v>
      </c>
      <c r="Y459" s="178">
        <v>0</v>
      </c>
      <c r="Z459" s="178">
        <v>0</v>
      </c>
      <c r="AA459" s="178">
        <v>0</v>
      </c>
      <c r="AB459" s="178">
        <v>0</v>
      </c>
      <c r="AC459" s="178">
        <v>0</v>
      </c>
      <c r="AD459" s="178">
        <v>0</v>
      </c>
      <c r="AE459" s="178">
        <v>0</v>
      </c>
      <c r="AF459" s="178">
        <v>0</v>
      </c>
      <c r="AG459" s="178">
        <v>869.29</v>
      </c>
      <c r="AH459" s="178">
        <v>0</v>
      </c>
      <c r="AI459" s="177">
        <v>869.29</v>
      </c>
      <c r="AJ459" s="178">
        <v>0</v>
      </c>
      <c r="AK459" s="178">
        <v>0</v>
      </c>
      <c r="AL459" s="178">
        <v>0</v>
      </c>
      <c r="AM459" s="178">
        <v>0</v>
      </c>
      <c r="AN459" s="178">
        <v>0</v>
      </c>
      <c r="AO459" s="178">
        <v>0</v>
      </c>
      <c r="AP459" s="178">
        <v>0</v>
      </c>
      <c r="AQ459" s="178">
        <v>0</v>
      </c>
      <c r="AR459" s="178">
        <v>0</v>
      </c>
      <c r="AS459" s="178">
        <v>0</v>
      </c>
      <c r="AT459" s="178">
        <v>0</v>
      </c>
      <c r="AU459" s="177">
        <v>0</v>
      </c>
      <c r="AV459" s="177">
        <f t="shared" si="13"/>
        <v>24469.33</v>
      </c>
      <c r="AW459" s="149"/>
      <c r="AX459" s="190"/>
      <c r="AY459" s="190"/>
      <c r="AZ459" s="190"/>
      <c r="BA459" s="190"/>
      <c r="BB459" s="190"/>
      <c r="BC459" s="190"/>
      <c r="BD459" s="190"/>
      <c r="BE459" s="190"/>
      <c r="BF459" s="190"/>
      <c r="BG459" s="190"/>
      <c r="BH459" s="190"/>
      <c r="BI459" s="190"/>
      <c r="BJ459" s="190"/>
      <c r="BK459" s="190"/>
      <c r="BL459" s="190"/>
      <c r="BM459" s="190"/>
      <c r="BN459" s="190"/>
      <c r="BO459" s="190"/>
      <c r="BP459" s="190"/>
      <c r="BQ459" s="190"/>
      <c r="BR459" s="190"/>
      <c r="BS459" s="190"/>
      <c r="BT459" s="190"/>
      <c r="BU459" s="190"/>
      <c r="BV459" s="190"/>
      <c r="BW459" s="190"/>
      <c r="BX459" s="190"/>
      <c r="BY459" s="190"/>
      <c r="BZ459" s="190"/>
      <c r="CA459" s="190"/>
      <c r="CB459" s="190"/>
      <c r="CC459" s="190"/>
      <c r="CD459" s="190"/>
      <c r="CE459" s="190"/>
      <c r="CF459" s="190"/>
      <c r="CG459" s="190"/>
      <c r="CH459" s="190"/>
      <c r="CI459" s="190"/>
      <c r="CJ459" s="190"/>
      <c r="CK459" s="190"/>
      <c r="CL459" s="190"/>
      <c r="CM459" s="190"/>
      <c r="CN459" s="190"/>
      <c r="CO459" s="190"/>
      <c r="CP459" s="190"/>
      <c r="CQ459" s="190"/>
      <c r="CR459" s="190"/>
      <c r="CS459" s="190"/>
      <c r="CT459" s="190"/>
      <c r="CU459" s="190"/>
      <c r="CV459" s="190"/>
      <c r="CW459" s="190"/>
      <c r="CX459" s="190"/>
      <c r="CY459" s="190"/>
      <c r="CZ459" s="190"/>
      <c r="DA459" s="190"/>
      <c r="DB459" s="190"/>
      <c r="DC459" s="190"/>
      <c r="DD459" s="190"/>
      <c r="DE459" s="190"/>
      <c r="DF459" s="190"/>
      <c r="DG459" s="190"/>
      <c r="DH459" s="190"/>
      <c r="DI459" s="190"/>
      <c r="DJ459" s="190"/>
      <c r="DK459" s="190"/>
      <c r="DL459" s="190"/>
      <c r="DM459" s="190"/>
    </row>
    <row r="460" spans="1:117" s="151" customFormat="1" ht="12.75" hidden="1" outlineLevel="1">
      <c r="A460" s="149" t="s">
        <v>458</v>
      </c>
      <c r="B460" s="150"/>
      <c r="C460" s="150" t="s">
        <v>459</v>
      </c>
      <c r="D460" s="150" t="s">
        <v>460</v>
      </c>
      <c r="E460" s="177">
        <v>390395.83</v>
      </c>
      <c r="F460" s="177">
        <v>115927.59</v>
      </c>
      <c r="G460" s="177"/>
      <c r="H460" s="178">
        <v>0</v>
      </c>
      <c r="I460" s="178">
        <v>0</v>
      </c>
      <c r="J460" s="178">
        <v>0</v>
      </c>
      <c r="K460" s="178">
        <v>0</v>
      </c>
      <c r="L460" s="178">
        <v>0</v>
      </c>
      <c r="M460" s="178">
        <v>0</v>
      </c>
      <c r="N460" s="178">
        <v>0</v>
      </c>
      <c r="O460" s="178">
        <v>0</v>
      </c>
      <c r="P460" s="178">
        <v>0</v>
      </c>
      <c r="Q460" s="178">
        <v>0</v>
      </c>
      <c r="R460" s="178">
        <v>0</v>
      </c>
      <c r="S460" s="178">
        <v>0</v>
      </c>
      <c r="T460" s="178">
        <v>0</v>
      </c>
      <c r="U460" s="178">
        <v>0</v>
      </c>
      <c r="V460" s="178">
        <v>0</v>
      </c>
      <c r="W460" s="178">
        <v>0</v>
      </c>
      <c r="X460" s="178">
        <v>0</v>
      </c>
      <c r="Y460" s="178">
        <v>0</v>
      </c>
      <c r="Z460" s="178">
        <v>0</v>
      </c>
      <c r="AA460" s="178">
        <v>224</v>
      </c>
      <c r="AB460" s="178">
        <v>0</v>
      </c>
      <c r="AC460" s="178">
        <v>0</v>
      </c>
      <c r="AD460" s="178">
        <v>0</v>
      </c>
      <c r="AE460" s="178">
        <v>1125</v>
      </c>
      <c r="AF460" s="178">
        <v>0</v>
      </c>
      <c r="AG460" s="178">
        <v>3000</v>
      </c>
      <c r="AH460" s="178">
        <v>0</v>
      </c>
      <c r="AI460" s="177">
        <v>4349</v>
      </c>
      <c r="AJ460" s="178">
        <v>0</v>
      </c>
      <c r="AK460" s="178">
        <v>0</v>
      </c>
      <c r="AL460" s="178">
        <v>0</v>
      </c>
      <c r="AM460" s="178">
        <v>0</v>
      </c>
      <c r="AN460" s="178">
        <v>0</v>
      </c>
      <c r="AO460" s="178">
        <v>0</v>
      </c>
      <c r="AP460" s="178">
        <v>0</v>
      </c>
      <c r="AQ460" s="178">
        <v>0</v>
      </c>
      <c r="AR460" s="178">
        <v>0</v>
      </c>
      <c r="AS460" s="178">
        <v>0</v>
      </c>
      <c r="AT460" s="178">
        <v>0</v>
      </c>
      <c r="AU460" s="177">
        <v>0</v>
      </c>
      <c r="AV460" s="177">
        <f t="shared" si="13"/>
        <v>510672.42000000004</v>
      </c>
      <c r="AW460" s="149"/>
      <c r="AX460" s="190"/>
      <c r="AY460" s="190"/>
      <c r="AZ460" s="190"/>
      <c r="BA460" s="190"/>
      <c r="BB460" s="190"/>
      <c r="BC460" s="190"/>
      <c r="BD460" s="190"/>
      <c r="BE460" s="190"/>
      <c r="BF460" s="190"/>
      <c r="BG460" s="190"/>
      <c r="BH460" s="190"/>
      <c r="BI460" s="190"/>
      <c r="BJ460" s="190"/>
      <c r="BK460" s="190"/>
      <c r="BL460" s="190"/>
      <c r="BM460" s="190"/>
      <c r="BN460" s="190"/>
      <c r="BO460" s="190"/>
      <c r="BP460" s="190"/>
      <c r="BQ460" s="190"/>
      <c r="BR460" s="190"/>
      <c r="BS460" s="190"/>
      <c r="BT460" s="190"/>
      <c r="BU460" s="190"/>
      <c r="BV460" s="190"/>
      <c r="BW460" s="190"/>
      <c r="BX460" s="190"/>
      <c r="BY460" s="190"/>
      <c r="BZ460" s="190"/>
      <c r="CA460" s="190"/>
      <c r="CB460" s="190"/>
      <c r="CC460" s="190"/>
      <c r="CD460" s="190"/>
      <c r="CE460" s="190"/>
      <c r="CF460" s="190"/>
      <c r="CG460" s="190"/>
      <c r="CH460" s="190"/>
      <c r="CI460" s="190"/>
      <c r="CJ460" s="190"/>
      <c r="CK460" s="190"/>
      <c r="CL460" s="190"/>
      <c r="CM460" s="190"/>
      <c r="CN460" s="190"/>
      <c r="CO460" s="190"/>
      <c r="CP460" s="190"/>
      <c r="CQ460" s="190"/>
      <c r="CR460" s="190"/>
      <c r="CS460" s="190"/>
      <c r="CT460" s="190"/>
      <c r="CU460" s="190"/>
      <c r="CV460" s="190"/>
      <c r="CW460" s="190"/>
      <c r="CX460" s="190"/>
      <c r="CY460" s="190"/>
      <c r="CZ460" s="190"/>
      <c r="DA460" s="190"/>
      <c r="DB460" s="190"/>
      <c r="DC460" s="190"/>
      <c r="DD460" s="190"/>
      <c r="DE460" s="190"/>
      <c r="DF460" s="190"/>
      <c r="DG460" s="190"/>
      <c r="DH460" s="190"/>
      <c r="DI460" s="190"/>
      <c r="DJ460" s="190"/>
      <c r="DK460" s="190"/>
      <c r="DL460" s="190"/>
      <c r="DM460" s="190"/>
    </row>
    <row r="461" spans="1:117" s="151" customFormat="1" ht="12.75" hidden="1" outlineLevel="1">
      <c r="A461" s="149" t="s">
        <v>461</v>
      </c>
      <c r="B461" s="150"/>
      <c r="C461" s="150" t="s">
        <v>462</v>
      </c>
      <c r="D461" s="150" t="s">
        <v>463</v>
      </c>
      <c r="E461" s="177">
        <v>740541.67</v>
      </c>
      <c r="F461" s="177">
        <v>461337.48</v>
      </c>
      <c r="G461" s="177"/>
      <c r="H461" s="178">
        <v>0</v>
      </c>
      <c r="I461" s="178">
        <v>0</v>
      </c>
      <c r="J461" s="178">
        <v>0</v>
      </c>
      <c r="K461" s="178">
        <v>0</v>
      </c>
      <c r="L461" s="178">
        <v>0</v>
      </c>
      <c r="M461" s="178">
        <v>0</v>
      </c>
      <c r="N461" s="178">
        <v>0</v>
      </c>
      <c r="O461" s="178">
        <v>0</v>
      </c>
      <c r="P461" s="178">
        <v>0</v>
      </c>
      <c r="Q461" s="178">
        <v>0</v>
      </c>
      <c r="R461" s="178">
        <v>0</v>
      </c>
      <c r="S461" s="178">
        <v>0</v>
      </c>
      <c r="T461" s="178">
        <v>0</v>
      </c>
      <c r="U461" s="178">
        <v>0</v>
      </c>
      <c r="V461" s="178">
        <v>0</v>
      </c>
      <c r="W461" s="178">
        <v>0</v>
      </c>
      <c r="X461" s="178">
        <v>0</v>
      </c>
      <c r="Y461" s="178">
        <v>0</v>
      </c>
      <c r="Z461" s="178">
        <v>0</v>
      </c>
      <c r="AA461" s="178">
        <v>22593.42</v>
      </c>
      <c r="AB461" s="178">
        <v>0</v>
      </c>
      <c r="AC461" s="178">
        <v>0</v>
      </c>
      <c r="AD461" s="178">
        <v>0</v>
      </c>
      <c r="AE461" s="178">
        <v>0</v>
      </c>
      <c r="AF461" s="178">
        <v>0</v>
      </c>
      <c r="AG461" s="178">
        <v>0</v>
      </c>
      <c r="AH461" s="178">
        <v>0</v>
      </c>
      <c r="AI461" s="177">
        <v>22593.42</v>
      </c>
      <c r="AJ461" s="178">
        <v>0</v>
      </c>
      <c r="AK461" s="178">
        <v>0</v>
      </c>
      <c r="AL461" s="178">
        <v>0</v>
      </c>
      <c r="AM461" s="178">
        <v>0</v>
      </c>
      <c r="AN461" s="178">
        <v>0</v>
      </c>
      <c r="AO461" s="178">
        <v>0</v>
      </c>
      <c r="AP461" s="178">
        <v>0</v>
      </c>
      <c r="AQ461" s="178">
        <v>0</v>
      </c>
      <c r="AR461" s="178">
        <v>0</v>
      </c>
      <c r="AS461" s="178">
        <v>0</v>
      </c>
      <c r="AT461" s="178">
        <v>0</v>
      </c>
      <c r="AU461" s="177">
        <v>0</v>
      </c>
      <c r="AV461" s="177">
        <f t="shared" si="13"/>
        <v>1224472.5699999998</v>
      </c>
      <c r="AW461" s="149"/>
      <c r="AX461" s="190"/>
      <c r="AY461" s="190"/>
      <c r="AZ461" s="190"/>
      <c r="BA461" s="190"/>
      <c r="BB461" s="190"/>
      <c r="BC461" s="190"/>
      <c r="BD461" s="190"/>
      <c r="BE461" s="190"/>
      <c r="BF461" s="190"/>
      <c r="BG461" s="190"/>
      <c r="BH461" s="190"/>
      <c r="BI461" s="190"/>
      <c r="BJ461" s="190"/>
      <c r="BK461" s="190"/>
      <c r="BL461" s="190"/>
      <c r="BM461" s="190"/>
      <c r="BN461" s="190"/>
      <c r="BO461" s="190"/>
      <c r="BP461" s="190"/>
      <c r="BQ461" s="190"/>
      <c r="BR461" s="190"/>
      <c r="BS461" s="190"/>
      <c r="BT461" s="190"/>
      <c r="BU461" s="190"/>
      <c r="BV461" s="190"/>
      <c r="BW461" s="190"/>
      <c r="BX461" s="190"/>
      <c r="BY461" s="190"/>
      <c r="BZ461" s="190"/>
      <c r="CA461" s="190"/>
      <c r="CB461" s="190"/>
      <c r="CC461" s="190"/>
      <c r="CD461" s="190"/>
      <c r="CE461" s="190"/>
      <c r="CF461" s="190"/>
      <c r="CG461" s="190"/>
      <c r="CH461" s="190"/>
      <c r="CI461" s="190"/>
      <c r="CJ461" s="190"/>
      <c r="CK461" s="190"/>
      <c r="CL461" s="190"/>
      <c r="CM461" s="190"/>
      <c r="CN461" s="190"/>
      <c r="CO461" s="190"/>
      <c r="CP461" s="190"/>
      <c r="CQ461" s="190"/>
      <c r="CR461" s="190"/>
      <c r="CS461" s="190"/>
      <c r="CT461" s="190"/>
      <c r="CU461" s="190"/>
      <c r="CV461" s="190"/>
      <c r="CW461" s="190"/>
      <c r="CX461" s="190"/>
      <c r="CY461" s="190"/>
      <c r="CZ461" s="190"/>
      <c r="DA461" s="190"/>
      <c r="DB461" s="190"/>
      <c r="DC461" s="190"/>
      <c r="DD461" s="190"/>
      <c r="DE461" s="190"/>
      <c r="DF461" s="190"/>
      <c r="DG461" s="190"/>
      <c r="DH461" s="190"/>
      <c r="DI461" s="190"/>
      <c r="DJ461" s="190"/>
      <c r="DK461" s="190"/>
      <c r="DL461" s="190"/>
      <c r="DM461" s="190"/>
    </row>
    <row r="462" spans="1:117" s="151" customFormat="1" ht="12.75" hidden="1" outlineLevel="1">
      <c r="A462" s="149" t="s">
        <v>464</v>
      </c>
      <c r="B462" s="150"/>
      <c r="C462" s="150" t="s">
        <v>465</v>
      </c>
      <c r="D462" s="150" t="s">
        <v>466</v>
      </c>
      <c r="E462" s="177">
        <v>38455.22</v>
      </c>
      <c r="F462" s="177">
        <v>14564</v>
      </c>
      <c r="G462" s="177"/>
      <c r="H462" s="178">
        <v>0</v>
      </c>
      <c r="I462" s="178">
        <v>20131.22</v>
      </c>
      <c r="J462" s="178">
        <v>0</v>
      </c>
      <c r="K462" s="178">
        <v>0</v>
      </c>
      <c r="L462" s="178">
        <v>0</v>
      </c>
      <c r="M462" s="178">
        <v>7187</v>
      </c>
      <c r="N462" s="178">
        <v>0</v>
      </c>
      <c r="O462" s="178">
        <v>0</v>
      </c>
      <c r="P462" s="178">
        <v>0</v>
      </c>
      <c r="Q462" s="178">
        <v>0</v>
      </c>
      <c r="R462" s="178">
        <v>0</v>
      </c>
      <c r="S462" s="178">
        <v>0</v>
      </c>
      <c r="T462" s="178">
        <v>0</v>
      </c>
      <c r="U462" s="178">
        <v>0</v>
      </c>
      <c r="V462" s="178">
        <v>0</v>
      </c>
      <c r="W462" s="178">
        <v>0</v>
      </c>
      <c r="X462" s="178">
        <v>0</v>
      </c>
      <c r="Y462" s="178">
        <v>0</v>
      </c>
      <c r="Z462" s="178">
        <v>0</v>
      </c>
      <c r="AA462" s="178">
        <v>1725</v>
      </c>
      <c r="AB462" s="178">
        <v>0</v>
      </c>
      <c r="AC462" s="178">
        <v>0</v>
      </c>
      <c r="AD462" s="178">
        <v>0</v>
      </c>
      <c r="AE462" s="178">
        <v>0</v>
      </c>
      <c r="AF462" s="178">
        <v>0</v>
      </c>
      <c r="AG462" s="178">
        <v>0</v>
      </c>
      <c r="AH462" s="178">
        <v>0</v>
      </c>
      <c r="AI462" s="177">
        <v>29043.22</v>
      </c>
      <c r="AJ462" s="178">
        <v>0</v>
      </c>
      <c r="AK462" s="178">
        <v>0</v>
      </c>
      <c r="AL462" s="178">
        <v>0</v>
      </c>
      <c r="AM462" s="178">
        <v>0</v>
      </c>
      <c r="AN462" s="178">
        <v>0</v>
      </c>
      <c r="AO462" s="178">
        <v>0</v>
      </c>
      <c r="AP462" s="178">
        <v>0</v>
      </c>
      <c r="AQ462" s="178">
        <v>0</v>
      </c>
      <c r="AR462" s="178">
        <v>0</v>
      </c>
      <c r="AS462" s="178">
        <v>0</v>
      </c>
      <c r="AT462" s="178">
        <v>0</v>
      </c>
      <c r="AU462" s="177">
        <v>0</v>
      </c>
      <c r="AV462" s="177">
        <f t="shared" si="13"/>
        <v>82062.44</v>
      </c>
      <c r="AW462" s="149"/>
      <c r="AX462" s="190"/>
      <c r="AY462" s="190"/>
      <c r="AZ462" s="190"/>
      <c r="BA462" s="190"/>
      <c r="BB462" s="190"/>
      <c r="BC462" s="190"/>
      <c r="BD462" s="190"/>
      <c r="BE462" s="190"/>
      <c r="BF462" s="190"/>
      <c r="BG462" s="190"/>
      <c r="BH462" s="190"/>
      <c r="BI462" s="190"/>
      <c r="BJ462" s="190"/>
      <c r="BK462" s="190"/>
      <c r="BL462" s="190"/>
      <c r="BM462" s="190"/>
      <c r="BN462" s="190"/>
      <c r="BO462" s="190"/>
      <c r="BP462" s="190"/>
      <c r="BQ462" s="190"/>
      <c r="BR462" s="190"/>
      <c r="BS462" s="190"/>
      <c r="BT462" s="190"/>
      <c r="BU462" s="190"/>
      <c r="BV462" s="190"/>
      <c r="BW462" s="190"/>
      <c r="BX462" s="190"/>
      <c r="BY462" s="190"/>
      <c r="BZ462" s="190"/>
      <c r="CA462" s="190"/>
      <c r="CB462" s="190"/>
      <c r="CC462" s="190"/>
      <c r="CD462" s="190"/>
      <c r="CE462" s="190"/>
      <c r="CF462" s="190"/>
      <c r="CG462" s="190"/>
      <c r="CH462" s="190"/>
      <c r="CI462" s="190"/>
      <c r="CJ462" s="190"/>
      <c r="CK462" s="190"/>
      <c r="CL462" s="190"/>
      <c r="CM462" s="190"/>
      <c r="CN462" s="190"/>
      <c r="CO462" s="190"/>
      <c r="CP462" s="190"/>
      <c r="CQ462" s="190"/>
      <c r="CR462" s="190"/>
      <c r="CS462" s="190"/>
      <c r="CT462" s="190"/>
      <c r="CU462" s="190"/>
      <c r="CV462" s="190"/>
      <c r="CW462" s="190"/>
      <c r="CX462" s="190"/>
      <c r="CY462" s="190"/>
      <c r="CZ462" s="190"/>
      <c r="DA462" s="190"/>
      <c r="DB462" s="190"/>
      <c r="DC462" s="190"/>
      <c r="DD462" s="190"/>
      <c r="DE462" s="190"/>
      <c r="DF462" s="190"/>
      <c r="DG462" s="190"/>
      <c r="DH462" s="190"/>
      <c r="DI462" s="190"/>
      <c r="DJ462" s="190"/>
      <c r="DK462" s="190"/>
      <c r="DL462" s="190"/>
      <c r="DM462" s="190"/>
    </row>
    <row r="463" spans="1:117" s="151" customFormat="1" ht="12.75" hidden="1" outlineLevel="1">
      <c r="A463" s="149" t="s">
        <v>467</v>
      </c>
      <c r="B463" s="150"/>
      <c r="C463" s="150" t="s">
        <v>468</v>
      </c>
      <c r="D463" s="150" t="s">
        <v>469</v>
      </c>
      <c r="E463" s="177">
        <v>17218.1</v>
      </c>
      <c r="F463" s="177">
        <v>40</v>
      </c>
      <c r="G463" s="177"/>
      <c r="H463" s="178">
        <v>0</v>
      </c>
      <c r="I463" s="178">
        <v>0</v>
      </c>
      <c r="J463" s="178">
        <v>0</v>
      </c>
      <c r="K463" s="178">
        <v>0</v>
      </c>
      <c r="L463" s="178">
        <v>0</v>
      </c>
      <c r="M463" s="178">
        <v>0</v>
      </c>
      <c r="N463" s="178">
        <v>0</v>
      </c>
      <c r="O463" s="178">
        <v>0</v>
      </c>
      <c r="P463" s="178">
        <v>35</v>
      </c>
      <c r="Q463" s="178">
        <v>0</v>
      </c>
      <c r="R463" s="178">
        <v>0</v>
      </c>
      <c r="S463" s="178">
        <v>0</v>
      </c>
      <c r="T463" s="178">
        <v>0</v>
      </c>
      <c r="U463" s="178">
        <v>0</v>
      </c>
      <c r="V463" s="178">
        <v>0</v>
      </c>
      <c r="W463" s="178">
        <v>0</v>
      </c>
      <c r="X463" s="178">
        <v>0</v>
      </c>
      <c r="Y463" s="178">
        <v>0</v>
      </c>
      <c r="Z463" s="178">
        <v>0</v>
      </c>
      <c r="AA463" s="178">
        <v>0</v>
      </c>
      <c r="AB463" s="178">
        <v>0</v>
      </c>
      <c r="AC463" s="178">
        <v>0</v>
      </c>
      <c r="AD463" s="178">
        <v>0</v>
      </c>
      <c r="AE463" s="178">
        <v>0</v>
      </c>
      <c r="AF463" s="178">
        <v>0</v>
      </c>
      <c r="AG463" s="178">
        <v>0</v>
      </c>
      <c r="AH463" s="178">
        <v>0</v>
      </c>
      <c r="AI463" s="177">
        <v>35</v>
      </c>
      <c r="AJ463" s="178">
        <v>0</v>
      </c>
      <c r="AK463" s="178">
        <v>0</v>
      </c>
      <c r="AL463" s="178">
        <v>0</v>
      </c>
      <c r="AM463" s="178">
        <v>0</v>
      </c>
      <c r="AN463" s="178">
        <v>0</v>
      </c>
      <c r="AO463" s="178">
        <v>0</v>
      </c>
      <c r="AP463" s="178">
        <v>0</v>
      </c>
      <c r="AQ463" s="178">
        <v>0</v>
      </c>
      <c r="AR463" s="178">
        <v>0</v>
      </c>
      <c r="AS463" s="178">
        <v>0</v>
      </c>
      <c r="AT463" s="178">
        <v>0</v>
      </c>
      <c r="AU463" s="177">
        <v>0</v>
      </c>
      <c r="AV463" s="177">
        <f t="shared" si="13"/>
        <v>17293.1</v>
      </c>
      <c r="AW463" s="149"/>
      <c r="AX463" s="190"/>
      <c r="AY463" s="190"/>
      <c r="AZ463" s="190"/>
      <c r="BA463" s="190"/>
      <c r="BB463" s="190"/>
      <c r="BC463" s="190"/>
      <c r="BD463" s="190"/>
      <c r="BE463" s="190"/>
      <c r="BF463" s="190"/>
      <c r="BG463" s="190"/>
      <c r="BH463" s="190"/>
      <c r="BI463" s="190"/>
      <c r="BJ463" s="190"/>
      <c r="BK463" s="190"/>
      <c r="BL463" s="190"/>
      <c r="BM463" s="190"/>
      <c r="BN463" s="190"/>
      <c r="BO463" s="190"/>
      <c r="BP463" s="190"/>
      <c r="BQ463" s="190"/>
      <c r="BR463" s="190"/>
      <c r="BS463" s="190"/>
      <c r="BT463" s="190"/>
      <c r="BU463" s="190"/>
      <c r="BV463" s="190"/>
      <c r="BW463" s="190"/>
      <c r="BX463" s="190"/>
      <c r="BY463" s="190"/>
      <c r="BZ463" s="190"/>
      <c r="CA463" s="190"/>
      <c r="CB463" s="190"/>
      <c r="CC463" s="190"/>
      <c r="CD463" s="190"/>
      <c r="CE463" s="190"/>
      <c r="CF463" s="190"/>
      <c r="CG463" s="190"/>
      <c r="CH463" s="190"/>
      <c r="CI463" s="190"/>
      <c r="CJ463" s="190"/>
      <c r="CK463" s="190"/>
      <c r="CL463" s="190"/>
      <c r="CM463" s="190"/>
      <c r="CN463" s="190"/>
      <c r="CO463" s="190"/>
      <c r="CP463" s="190"/>
      <c r="CQ463" s="190"/>
      <c r="CR463" s="190"/>
      <c r="CS463" s="190"/>
      <c r="CT463" s="190"/>
      <c r="CU463" s="190"/>
      <c r="CV463" s="190"/>
      <c r="CW463" s="190"/>
      <c r="CX463" s="190"/>
      <c r="CY463" s="190"/>
      <c r="CZ463" s="190"/>
      <c r="DA463" s="190"/>
      <c r="DB463" s="190"/>
      <c r="DC463" s="190"/>
      <c r="DD463" s="190"/>
      <c r="DE463" s="190"/>
      <c r="DF463" s="190"/>
      <c r="DG463" s="190"/>
      <c r="DH463" s="190"/>
      <c r="DI463" s="190"/>
      <c r="DJ463" s="190"/>
      <c r="DK463" s="190"/>
      <c r="DL463" s="190"/>
      <c r="DM463" s="190"/>
    </row>
    <row r="464" spans="1:117" s="151" customFormat="1" ht="12.75" hidden="1" outlineLevel="1">
      <c r="A464" s="149" t="s">
        <v>470</v>
      </c>
      <c r="B464" s="150"/>
      <c r="C464" s="150" t="s">
        <v>471</v>
      </c>
      <c r="D464" s="150" t="s">
        <v>472</v>
      </c>
      <c r="E464" s="177">
        <v>518412.58</v>
      </c>
      <c r="F464" s="177">
        <v>0</v>
      </c>
      <c r="G464" s="177"/>
      <c r="H464" s="178">
        <v>0</v>
      </c>
      <c r="I464" s="178">
        <v>0</v>
      </c>
      <c r="J464" s="178">
        <v>0</v>
      </c>
      <c r="K464" s="178">
        <v>75</v>
      </c>
      <c r="L464" s="178">
        <v>17440</v>
      </c>
      <c r="M464" s="178">
        <v>426</v>
      </c>
      <c r="N464" s="178">
        <v>188</v>
      </c>
      <c r="O464" s="178">
        <v>0</v>
      </c>
      <c r="P464" s="178">
        <v>3147.5</v>
      </c>
      <c r="Q464" s="178">
        <v>0</v>
      </c>
      <c r="R464" s="178">
        <v>0</v>
      </c>
      <c r="S464" s="178">
        <v>0</v>
      </c>
      <c r="T464" s="178">
        <v>1061</v>
      </c>
      <c r="U464" s="178">
        <v>0</v>
      </c>
      <c r="V464" s="178">
        <v>0</v>
      </c>
      <c r="W464" s="178">
        <v>0</v>
      </c>
      <c r="X464" s="178">
        <v>0</v>
      </c>
      <c r="Y464" s="178">
        <v>0</v>
      </c>
      <c r="Z464" s="178">
        <v>0</v>
      </c>
      <c r="AA464" s="178">
        <v>5049.4</v>
      </c>
      <c r="AB464" s="178">
        <v>0</v>
      </c>
      <c r="AC464" s="178">
        <v>0</v>
      </c>
      <c r="AD464" s="178">
        <v>33</v>
      </c>
      <c r="AE464" s="178">
        <v>126</v>
      </c>
      <c r="AF464" s="178">
        <v>0</v>
      </c>
      <c r="AG464" s="178">
        <v>4669.5</v>
      </c>
      <c r="AH464" s="178">
        <v>0</v>
      </c>
      <c r="AI464" s="177">
        <v>32215.4</v>
      </c>
      <c r="AJ464" s="178">
        <v>0</v>
      </c>
      <c r="AK464" s="178">
        <v>0</v>
      </c>
      <c r="AL464" s="178">
        <v>0</v>
      </c>
      <c r="AM464" s="178">
        <v>0</v>
      </c>
      <c r="AN464" s="178">
        <v>0</v>
      </c>
      <c r="AO464" s="178">
        <v>0</v>
      </c>
      <c r="AP464" s="178">
        <v>0</v>
      </c>
      <c r="AQ464" s="178">
        <v>0</v>
      </c>
      <c r="AR464" s="178">
        <v>0</v>
      </c>
      <c r="AS464" s="178">
        <v>0</v>
      </c>
      <c r="AT464" s="178">
        <v>0</v>
      </c>
      <c r="AU464" s="177">
        <v>0</v>
      </c>
      <c r="AV464" s="177">
        <f t="shared" si="13"/>
        <v>550627.98</v>
      </c>
      <c r="AW464" s="149"/>
      <c r="AX464" s="190"/>
      <c r="AY464" s="190"/>
      <c r="AZ464" s="190"/>
      <c r="BA464" s="190"/>
      <c r="BB464" s="190"/>
      <c r="BC464" s="190"/>
      <c r="BD464" s="190"/>
      <c r="BE464" s="190"/>
      <c r="BF464" s="190"/>
      <c r="BG464" s="190"/>
      <c r="BH464" s="190"/>
      <c r="BI464" s="190"/>
      <c r="BJ464" s="190"/>
      <c r="BK464" s="190"/>
      <c r="BL464" s="190"/>
      <c r="BM464" s="190"/>
      <c r="BN464" s="190"/>
      <c r="BO464" s="190"/>
      <c r="BP464" s="190"/>
      <c r="BQ464" s="190"/>
      <c r="BR464" s="190"/>
      <c r="BS464" s="190"/>
      <c r="BT464" s="190"/>
      <c r="BU464" s="190"/>
      <c r="BV464" s="190"/>
      <c r="BW464" s="190"/>
      <c r="BX464" s="190"/>
      <c r="BY464" s="190"/>
      <c r="BZ464" s="190"/>
      <c r="CA464" s="190"/>
      <c r="CB464" s="190"/>
      <c r="CC464" s="190"/>
      <c r="CD464" s="190"/>
      <c r="CE464" s="190"/>
      <c r="CF464" s="190"/>
      <c r="CG464" s="190"/>
      <c r="CH464" s="190"/>
      <c r="CI464" s="190"/>
      <c r="CJ464" s="190"/>
      <c r="CK464" s="190"/>
      <c r="CL464" s="190"/>
      <c r="CM464" s="190"/>
      <c r="CN464" s="190"/>
      <c r="CO464" s="190"/>
      <c r="CP464" s="190"/>
      <c r="CQ464" s="190"/>
      <c r="CR464" s="190"/>
      <c r="CS464" s="190"/>
      <c r="CT464" s="190"/>
      <c r="CU464" s="190"/>
      <c r="CV464" s="190"/>
      <c r="CW464" s="190"/>
      <c r="CX464" s="190"/>
      <c r="CY464" s="190"/>
      <c r="CZ464" s="190"/>
      <c r="DA464" s="190"/>
      <c r="DB464" s="190"/>
      <c r="DC464" s="190"/>
      <c r="DD464" s="190"/>
      <c r="DE464" s="190"/>
      <c r="DF464" s="190"/>
      <c r="DG464" s="190"/>
      <c r="DH464" s="190"/>
      <c r="DI464" s="190"/>
      <c r="DJ464" s="190"/>
      <c r="DK464" s="190"/>
      <c r="DL464" s="190"/>
      <c r="DM464" s="190"/>
    </row>
    <row r="465" spans="1:117" s="151" customFormat="1" ht="12.75" hidden="1" outlineLevel="1">
      <c r="A465" s="149" t="s">
        <v>473</v>
      </c>
      <c r="B465" s="150"/>
      <c r="C465" s="150" t="s">
        <v>474</v>
      </c>
      <c r="D465" s="150" t="s">
        <v>475</v>
      </c>
      <c r="E465" s="177">
        <v>395523.94</v>
      </c>
      <c r="F465" s="177">
        <v>0</v>
      </c>
      <c r="G465" s="177"/>
      <c r="H465" s="178">
        <v>0</v>
      </c>
      <c r="I465" s="178">
        <v>0</v>
      </c>
      <c r="J465" s="178">
        <v>0</v>
      </c>
      <c r="K465" s="178">
        <v>0</v>
      </c>
      <c r="L465" s="178">
        <v>0</v>
      </c>
      <c r="M465" s="178">
        <v>428.02</v>
      </c>
      <c r="N465" s="178">
        <v>0</v>
      </c>
      <c r="O465" s="178">
        <v>0</v>
      </c>
      <c r="P465" s="178">
        <v>0</v>
      </c>
      <c r="Q465" s="178">
        <v>0</v>
      </c>
      <c r="R465" s="178">
        <v>0</v>
      </c>
      <c r="S465" s="178">
        <v>0</v>
      </c>
      <c r="T465" s="178">
        <v>0</v>
      </c>
      <c r="U465" s="178">
        <v>0</v>
      </c>
      <c r="V465" s="178">
        <v>0</v>
      </c>
      <c r="W465" s="178">
        <v>0</v>
      </c>
      <c r="X465" s="178">
        <v>0</v>
      </c>
      <c r="Y465" s="178">
        <v>0</v>
      </c>
      <c r="Z465" s="178">
        <v>0</v>
      </c>
      <c r="AA465" s="178">
        <v>0</v>
      </c>
      <c r="AB465" s="178">
        <v>0</v>
      </c>
      <c r="AC465" s="178">
        <v>0</v>
      </c>
      <c r="AD465" s="178">
        <v>0</v>
      </c>
      <c r="AE465" s="178">
        <v>0</v>
      </c>
      <c r="AF465" s="178">
        <v>0</v>
      </c>
      <c r="AG465" s="178">
        <v>39144.58</v>
      </c>
      <c r="AH465" s="178">
        <v>0</v>
      </c>
      <c r="AI465" s="177">
        <v>39572.6</v>
      </c>
      <c r="AJ465" s="178">
        <v>0</v>
      </c>
      <c r="AK465" s="178">
        <v>0</v>
      </c>
      <c r="AL465" s="178">
        <v>0</v>
      </c>
      <c r="AM465" s="178">
        <v>0</v>
      </c>
      <c r="AN465" s="178">
        <v>0</v>
      </c>
      <c r="AO465" s="178">
        <v>0</v>
      </c>
      <c r="AP465" s="178">
        <v>0</v>
      </c>
      <c r="AQ465" s="178">
        <v>0</v>
      </c>
      <c r="AR465" s="178">
        <v>0</v>
      </c>
      <c r="AS465" s="178">
        <v>0</v>
      </c>
      <c r="AT465" s="178">
        <v>0</v>
      </c>
      <c r="AU465" s="177">
        <v>0</v>
      </c>
      <c r="AV465" s="177">
        <f t="shared" si="13"/>
        <v>435096.54</v>
      </c>
      <c r="AW465" s="149"/>
      <c r="AX465" s="190"/>
      <c r="AY465" s="190"/>
      <c r="AZ465" s="190"/>
      <c r="BA465" s="190"/>
      <c r="BB465" s="190"/>
      <c r="BC465" s="190"/>
      <c r="BD465" s="190"/>
      <c r="BE465" s="190"/>
      <c r="BF465" s="190"/>
      <c r="BG465" s="190"/>
      <c r="BH465" s="190"/>
      <c r="BI465" s="190"/>
      <c r="BJ465" s="190"/>
      <c r="BK465" s="190"/>
      <c r="BL465" s="190"/>
      <c r="BM465" s="190"/>
      <c r="BN465" s="190"/>
      <c r="BO465" s="190"/>
      <c r="BP465" s="190"/>
      <c r="BQ465" s="190"/>
      <c r="BR465" s="190"/>
      <c r="BS465" s="190"/>
      <c r="BT465" s="190"/>
      <c r="BU465" s="190"/>
      <c r="BV465" s="190"/>
      <c r="BW465" s="190"/>
      <c r="BX465" s="190"/>
      <c r="BY465" s="190"/>
      <c r="BZ465" s="190"/>
      <c r="CA465" s="190"/>
      <c r="CB465" s="190"/>
      <c r="CC465" s="190"/>
      <c r="CD465" s="190"/>
      <c r="CE465" s="190"/>
      <c r="CF465" s="190"/>
      <c r="CG465" s="190"/>
      <c r="CH465" s="190"/>
      <c r="CI465" s="190"/>
      <c r="CJ465" s="190"/>
      <c r="CK465" s="190"/>
      <c r="CL465" s="190"/>
      <c r="CM465" s="190"/>
      <c r="CN465" s="190"/>
      <c r="CO465" s="190"/>
      <c r="CP465" s="190"/>
      <c r="CQ465" s="190"/>
      <c r="CR465" s="190"/>
      <c r="CS465" s="190"/>
      <c r="CT465" s="190"/>
      <c r="CU465" s="190"/>
      <c r="CV465" s="190"/>
      <c r="CW465" s="190"/>
      <c r="CX465" s="190"/>
      <c r="CY465" s="190"/>
      <c r="CZ465" s="190"/>
      <c r="DA465" s="190"/>
      <c r="DB465" s="190"/>
      <c r="DC465" s="190"/>
      <c r="DD465" s="190"/>
      <c r="DE465" s="190"/>
      <c r="DF465" s="190"/>
      <c r="DG465" s="190"/>
      <c r="DH465" s="190"/>
      <c r="DI465" s="190"/>
      <c r="DJ465" s="190"/>
      <c r="DK465" s="190"/>
      <c r="DL465" s="190"/>
      <c r="DM465" s="190"/>
    </row>
    <row r="466" spans="1:117" s="151" customFormat="1" ht="12.75" hidden="1" outlineLevel="1">
      <c r="A466" s="149" t="s">
        <v>476</v>
      </c>
      <c r="B466" s="150"/>
      <c r="C466" s="150" t="s">
        <v>477</v>
      </c>
      <c r="D466" s="150" t="s">
        <v>478</v>
      </c>
      <c r="E466" s="177">
        <v>1486190.02</v>
      </c>
      <c r="F466" s="177">
        <v>1921.09</v>
      </c>
      <c r="G466" s="177"/>
      <c r="H466" s="178">
        <v>0</v>
      </c>
      <c r="I466" s="178">
        <v>0</v>
      </c>
      <c r="J466" s="178">
        <v>0</v>
      </c>
      <c r="K466" s="178">
        <v>551</v>
      </c>
      <c r="L466" s="178">
        <v>9722.42</v>
      </c>
      <c r="M466" s="178">
        <v>8502.45</v>
      </c>
      <c r="N466" s="178">
        <v>1375</v>
      </c>
      <c r="O466" s="178">
        <v>0</v>
      </c>
      <c r="P466" s="178">
        <v>18764.69</v>
      </c>
      <c r="Q466" s="178">
        <v>0</v>
      </c>
      <c r="R466" s="178">
        <v>1762.5</v>
      </c>
      <c r="S466" s="178">
        <v>0</v>
      </c>
      <c r="T466" s="178">
        <v>7763</v>
      </c>
      <c r="U466" s="178">
        <v>9752.99</v>
      </c>
      <c r="V466" s="178">
        <v>300.15</v>
      </c>
      <c r="W466" s="178">
        <v>0</v>
      </c>
      <c r="X466" s="178">
        <v>0</v>
      </c>
      <c r="Y466" s="178">
        <v>0</v>
      </c>
      <c r="Z466" s="178">
        <v>0</v>
      </c>
      <c r="AA466" s="178">
        <v>10371.46</v>
      </c>
      <c r="AB466" s="178">
        <v>0</v>
      </c>
      <c r="AC466" s="178">
        <v>0</v>
      </c>
      <c r="AD466" s="178">
        <v>239</v>
      </c>
      <c r="AE466" s="178">
        <v>925</v>
      </c>
      <c r="AF466" s="178">
        <v>0</v>
      </c>
      <c r="AG466" s="178">
        <v>20599.94</v>
      </c>
      <c r="AH466" s="178">
        <v>0</v>
      </c>
      <c r="AI466" s="177">
        <v>90629.6</v>
      </c>
      <c r="AJ466" s="178">
        <v>0</v>
      </c>
      <c r="AK466" s="178">
        <v>0</v>
      </c>
      <c r="AL466" s="178">
        <v>0</v>
      </c>
      <c r="AM466" s="178">
        <v>0</v>
      </c>
      <c r="AN466" s="178">
        <v>0</v>
      </c>
      <c r="AO466" s="178">
        <v>0</v>
      </c>
      <c r="AP466" s="178">
        <v>0</v>
      </c>
      <c r="AQ466" s="178">
        <v>0</v>
      </c>
      <c r="AR466" s="178">
        <v>0</v>
      </c>
      <c r="AS466" s="178">
        <v>0</v>
      </c>
      <c r="AT466" s="178">
        <v>0</v>
      </c>
      <c r="AU466" s="177">
        <v>0</v>
      </c>
      <c r="AV466" s="177">
        <f t="shared" si="13"/>
        <v>1578740.7100000002</v>
      </c>
      <c r="AW466" s="149"/>
      <c r="AX466" s="190"/>
      <c r="AY466" s="190"/>
      <c r="AZ466" s="190"/>
      <c r="BA466" s="190"/>
      <c r="BB466" s="190"/>
      <c r="BC466" s="190"/>
      <c r="BD466" s="190"/>
      <c r="BE466" s="190"/>
      <c r="BF466" s="190"/>
      <c r="BG466" s="190"/>
      <c r="BH466" s="190"/>
      <c r="BI466" s="190"/>
      <c r="BJ466" s="190"/>
      <c r="BK466" s="190"/>
      <c r="BL466" s="190"/>
      <c r="BM466" s="190"/>
      <c r="BN466" s="190"/>
      <c r="BO466" s="190"/>
      <c r="BP466" s="190"/>
      <c r="BQ466" s="190"/>
      <c r="BR466" s="190"/>
      <c r="BS466" s="190"/>
      <c r="BT466" s="190"/>
      <c r="BU466" s="190"/>
      <c r="BV466" s="190"/>
      <c r="BW466" s="190"/>
      <c r="BX466" s="190"/>
      <c r="BY466" s="190"/>
      <c r="BZ466" s="190"/>
      <c r="CA466" s="190"/>
      <c r="CB466" s="190"/>
      <c r="CC466" s="190"/>
      <c r="CD466" s="190"/>
      <c r="CE466" s="190"/>
      <c r="CF466" s="190"/>
      <c r="CG466" s="190"/>
      <c r="CH466" s="190"/>
      <c r="CI466" s="190"/>
      <c r="CJ466" s="190"/>
      <c r="CK466" s="190"/>
      <c r="CL466" s="190"/>
      <c r="CM466" s="190"/>
      <c r="CN466" s="190"/>
      <c r="CO466" s="190"/>
      <c r="CP466" s="190"/>
      <c r="CQ466" s="190"/>
      <c r="CR466" s="190"/>
      <c r="CS466" s="190"/>
      <c r="CT466" s="190"/>
      <c r="CU466" s="190"/>
      <c r="CV466" s="190"/>
      <c r="CW466" s="190"/>
      <c r="CX466" s="190"/>
      <c r="CY466" s="190"/>
      <c r="CZ466" s="190"/>
      <c r="DA466" s="190"/>
      <c r="DB466" s="190"/>
      <c r="DC466" s="190"/>
      <c r="DD466" s="190"/>
      <c r="DE466" s="190"/>
      <c r="DF466" s="190"/>
      <c r="DG466" s="190"/>
      <c r="DH466" s="190"/>
      <c r="DI466" s="190"/>
      <c r="DJ466" s="190"/>
      <c r="DK466" s="190"/>
      <c r="DL466" s="190"/>
      <c r="DM466" s="190"/>
    </row>
    <row r="467" spans="1:117" s="151" customFormat="1" ht="12.75" hidden="1" outlineLevel="1">
      <c r="A467" s="149" t="s">
        <v>479</v>
      </c>
      <c r="B467" s="150"/>
      <c r="C467" s="150" t="s">
        <v>480</v>
      </c>
      <c r="D467" s="150" t="s">
        <v>481</v>
      </c>
      <c r="E467" s="177">
        <v>6580929.06</v>
      </c>
      <c r="F467" s="177">
        <v>11002.82</v>
      </c>
      <c r="G467" s="177"/>
      <c r="H467" s="178">
        <v>0</v>
      </c>
      <c r="I467" s="178">
        <v>127.95</v>
      </c>
      <c r="J467" s="178">
        <v>0</v>
      </c>
      <c r="K467" s="178">
        <v>641</v>
      </c>
      <c r="L467" s="178">
        <v>9279.16</v>
      </c>
      <c r="M467" s="178">
        <v>7016.12</v>
      </c>
      <c r="N467" s="178">
        <v>1751.06</v>
      </c>
      <c r="O467" s="178">
        <v>0</v>
      </c>
      <c r="P467" s="178">
        <v>14372.75</v>
      </c>
      <c r="Q467" s="178">
        <v>0</v>
      </c>
      <c r="R467" s="178">
        <v>144939.03</v>
      </c>
      <c r="S467" s="178">
        <v>1963.6</v>
      </c>
      <c r="T467" s="178">
        <v>9030</v>
      </c>
      <c r="U467" s="178">
        <v>773.47</v>
      </c>
      <c r="V467" s="178">
        <v>0</v>
      </c>
      <c r="W467" s="178">
        <v>0</v>
      </c>
      <c r="X467" s="178">
        <v>0</v>
      </c>
      <c r="Y467" s="178">
        <v>0</v>
      </c>
      <c r="Z467" s="178">
        <v>0</v>
      </c>
      <c r="AA467" s="178">
        <v>18499.15</v>
      </c>
      <c r="AB467" s="178">
        <v>0</v>
      </c>
      <c r="AC467" s="178">
        <v>0</v>
      </c>
      <c r="AD467" s="178">
        <v>278</v>
      </c>
      <c r="AE467" s="178">
        <v>26424.29</v>
      </c>
      <c r="AF467" s="178">
        <v>79.2</v>
      </c>
      <c r="AG467" s="178">
        <v>72921.74</v>
      </c>
      <c r="AH467" s="178">
        <v>0</v>
      </c>
      <c r="AI467" s="177">
        <v>308096.52</v>
      </c>
      <c r="AJ467" s="178">
        <v>0</v>
      </c>
      <c r="AK467" s="178">
        <v>0</v>
      </c>
      <c r="AL467" s="178">
        <v>0</v>
      </c>
      <c r="AM467" s="178">
        <v>0</v>
      </c>
      <c r="AN467" s="178">
        <v>0</v>
      </c>
      <c r="AO467" s="178">
        <v>0</v>
      </c>
      <c r="AP467" s="178">
        <v>0</v>
      </c>
      <c r="AQ467" s="178">
        <v>0</v>
      </c>
      <c r="AR467" s="178">
        <v>0</v>
      </c>
      <c r="AS467" s="178">
        <v>0</v>
      </c>
      <c r="AT467" s="178">
        <v>0</v>
      </c>
      <c r="AU467" s="177">
        <v>0</v>
      </c>
      <c r="AV467" s="177">
        <f t="shared" si="13"/>
        <v>6900028.4</v>
      </c>
      <c r="AW467" s="149"/>
      <c r="AX467" s="190"/>
      <c r="AY467" s="190"/>
      <c r="AZ467" s="190"/>
      <c r="BA467" s="190"/>
      <c r="BB467" s="190"/>
      <c r="BC467" s="190"/>
      <c r="BD467" s="190"/>
      <c r="BE467" s="190"/>
      <c r="BF467" s="190"/>
      <c r="BG467" s="190"/>
      <c r="BH467" s="190"/>
      <c r="BI467" s="190"/>
      <c r="BJ467" s="190"/>
      <c r="BK467" s="190"/>
      <c r="BL467" s="190"/>
      <c r="BM467" s="190"/>
      <c r="BN467" s="190"/>
      <c r="BO467" s="190"/>
      <c r="BP467" s="190"/>
      <c r="BQ467" s="190"/>
      <c r="BR467" s="190"/>
      <c r="BS467" s="190"/>
      <c r="BT467" s="190"/>
      <c r="BU467" s="190"/>
      <c r="BV467" s="190"/>
      <c r="BW467" s="190"/>
      <c r="BX467" s="190"/>
      <c r="BY467" s="190"/>
      <c r="BZ467" s="190"/>
      <c r="CA467" s="190"/>
      <c r="CB467" s="190"/>
      <c r="CC467" s="190"/>
      <c r="CD467" s="190"/>
      <c r="CE467" s="190"/>
      <c r="CF467" s="190"/>
      <c r="CG467" s="190"/>
      <c r="CH467" s="190"/>
      <c r="CI467" s="190"/>
      <c r="CJ467" s="190"/>
      <c r="CK467" s="190"/>
      <c r="CL467" s="190"/>
      <c r="CM467" s="190"/>
      <c r="CN467" s="190"/>
      <c r="CO467" s="190"/>
      <c r="CP467" s="190"/>
      <c r="CQ467" s="190"/>
      <c r="CR467" s="190"/>
      <c r="CS467" s="190"/>
      <c r="CT467" s="190"/>
      <c r="CU467" s="190"/>
      <c r="CV467" s="190"/>
      <c r="CW467" s="190"/>
      <c r="CX467" s="190"/>
      <c r="CY467" s="190"/>
      <c r="CZ467" s="190"/>
      <c r="DA467" s="190"/>
      <c r="DB467" s="190"/>
      <c r="DC467" s="190"/>
      <c r="DD467" s="190"/>
      <c r="DE467" s="190"/>
      <c r="DF467" s="190"/>
      <c r="DG467" s="190"/>
      <c r="DH467" s="190"/>
      <c r="DI467" s="190"/>
      <c r="DJ467" s="190"/>
      <c r="DK467" s="190"/>
      <c r="DL467" s="190"/>
      <c r="DM467" s="190"/>
    </row>
    <row r="468" spans="1:117" s="151" customFormat="1" ht="12.75" hidden="1" outlineLevel="1">
      <c r="A468" s="149" t="s">
        <v>482</v>
      </c>
      <c r="B468" s="150"/>
      <c r="C468" s="150" t="s">
        <v>483</v>
      </c>
      <c r="D468" s="150" t="s">
        <v>484</v>
      </c>
      <c r="E468" s="177">
        <v>1556714.84</v>
      </c>
      <c r="F468" s="177">
        <v>3193.39</v>
      </c>
      <c r="G468" s="177"/>
      <c r="H468" s="178">
        <v>699.19</v>
      </c>
      <c r="I468" s="178">
        <v>0</v>
      </c>
      <c r="J468" s="178">
        <v>0</v>
      </c>
      <c r="K468" s="178">
        <v>0</v>
      </c>
      <c r="L468" s="178">
        <v>13.63</v>
      </c>
      <c r="M468" s="178">
        <v>4391.84</v>
      </c>
      <c r="N468" s="178">
        <v>0</v>
      </c>
      <c r="O468" s="178">
        <v>0</v>
      </c>
      <c r="P468" s="178">
        <v>5301.61</v>
      </c>
      <c r="Q468" s="178">
        <v>0</v>
      </c>
      <c r="R468" s="178">
        <v>9986.42</v>
      </c>
      <c r="S468" s="178">
        <v>0</v>
      </c>
      <c r="T468" s="178">
        <v>0</v>
      </c>
      <c r="U468" s="178">
        <v>7930.95</v>
      </c>
      <c r="V468" s="178">
        <v>0</v>
      </c>
      <c r="W468" s="178">
        <v>0</v>
      </c>
      <c r="X468" s="178">
        <v>0</v>
      </c>
      <c r="Y468" s="178">
        <v>0</v>
      </c>
      <c r="Z468" s="178">
        <v>0</v>
      </c>
      <c r="AA468" s="178">
        <v>17039.55</v>
      </c>
      <c r="AB468" s="178">
        <v>0</v>
      </c>
      <c r="AC468" s="178">
        <v>0</v>
      </c>
      <c r="AD468" s="178">
        <v>0</v>
      </c>
      <c r="AE468" s="178">
        <v>1110.48</v>
      </c>
      <c r="AF468" s="178">
        <v>0</v>
      </c>
      <c r="AG468" s="178">
        <v>19762.72</v>
      </c>
      <c r="AH468" s="178">
        <v>0</v>
      </c>
      <c r="AI468" s="177">
        <v>66236.39</v>
      </c>
      <c r="AJ468" s="178">
        <v>0</v>
      </c>
      <c r="AK468" s="178">
        <v>0</v>
      </c>
      <c r="AL468" s="178">
        <v>0</v>
      </c>
      <c r="AM468" s="178">
        <v>0</v>
      </c>
      <c r="AN468" s="178">
        <v>0</v>
      </c>
      <c r="AO468" s="178">
        <v>0</v>
      </c>
      <c r="AP468" s="178">
        <v>0</v>
      </c>
      <c r="AQ468" s="178">
        <v>0</v>
      </c>
      <c r="AR468" s="178">
        <v>0</v>
      </c>
      <c r="AS468" s="178">
        <v>0</v>
      </c>
      <c r="AT468" s="178">
        <v>0</v>
      </c>
      <c r="AU468" s="177">
        <v>0</v>
      </c>
      <c r="AV468" s="177">
        <f t="shared" si="13"/>
        <v>1626144.6199999999</v>
      </c>
      <c r="AW468" s="149"/>
      <c r="AX468" s="190"/>
      <c r="AY468" s="190"/>
      <c r="AZ468" s="190"/>
      <c r="BA468" s="190"/>
      <c r="BB468" s="190"/>
      <c r="BC468" s="190"/>
      <c r="BD468" s="190"/>
      <c r="BE468" s="190"/>
      <c r="BF468" s="190"/>
      <c r="BG468" s="190"/>
      <c r="BH468" s="190"/>
      <c r="BI468" s="190"/>
      <c r="BJ468" s="190"/>
      <c r="BK468" s="190"/>
      <c r="BL468" s="190"/>
      <c r="BM468" s="190"/>
      <c r="BN468" s="190"/>
      <c r="BO468" s="190"/>
      <c r="BP468" s="190"/>
      <c r="BQ468" s="190"/>
      <c r="BR468" s="190"/>
      <c r="BS468" s="190"/>
      <c r="BT468" s="190"/>
      <c r="BU468" s="190"/>
      <c r="BV468" s="190"/>
      <c r="BW468" s="190"/>
      <c r="BX468" s="190"/>
      <c r="BY468" s="190"/>
      <c r="BZ468" s="190"/>
      <c r="CA468" s="190"/>
      <c r="CB468" s="190"/>
      <c r="CC468" s="190"/>
      <c r="CD468" s="190"/>
      <c r="CE468" s="190"/>
      <c r="CF468" s="190"/>
      <c r="CG468" s="190"/>
      <c r="CH468" s="190"/>
      <c r="CI468" s="190"/>
      <c r="CJ468" s="190"/>
      <c r="CK468" s="190"/>
      <c r="CL468" s="190"/>
      <c r="CM468" s="190"/>
      <c r="CN468" s="190"/>
      <c r="CO468" s="190"/>
      <c r="CP468" s="190"/>
      <c r="CQ468" s="190"/>
      <c r="CR468" s="190"/>
      <c r="CS468" s="190"/>
      <c r="CT468" s="190"/>
      <c r="CU468" s="190"/>
      <c r="CV468" s="190"/>
      <c r="CW468" s="190"/>
      <c r="CX468" s="190"/>
      <c r="CY468" s="190"/>
      <c r="CZ468" s="190"/>
      <c r="DA468" s="190"/>
      <c r="DB468" s="190"/>
      <c r="DC468" s="190"/>
      <c r="DD468" s="190"/>
      <c r="DE468" s="190"/>
      <c r="DF468" s="190"/>
      <c r="DG468" s="190"/>
      <c r="DH468" s="190"/>
      <c r="DI468" s="190"/>
      <c r="DJ468" s="190"/>
      <c r="DK468" s="190"/>
      <c r="DL468" s="190"/>
      <c r="DM468" s="190"/>
    </row>
    <row r="469" spans="1:117" s="151" customFormat="1" ht="12.75" hidden="1" outlineLevel="1">
      <c r="A469" s="149" t="s">
        <v>485</v>
      </c>
      <c r="B469" s="150"/>
      <c r="C469" s="150" t="s">
        <v>486</v>
      </c>
      <c r="D469" s="150" t="s">
        <v>487</v>
      </c>
      <c r="E469" s="177">
        <v>165022.04</v>
      </c>
      <c r="F469" s="177">
        <v>0</v>
      </c>
      <c r="G469" s="177"/>
      <c r="H469" s="178">
        <v>0</v>
      </c>
      <c r="I469" s="178">
        <v>0</v>
      </c>
      <c r="J469" s="178">
        <v>0</v>
      </c>
      <c r="K469" s="178">
        <v>0</v>
      </c>
      <c r="L469" s="178">
        <v>0</v>
      </c>
      <c r="M469" s="178">
        <v>49132.57</v>
      </c>
      <c r="N469" s="178">
        <v>0</v>
      </c>
      <c r="O469" s="178">
        <v>0</v>
      </c>
      <c r="P469" s="178">
        <v>0</v>
      </c>
      <c r="Q469" s="178">
        <v>0</v>
      </c>
      <c r="R469" s="178">
        <v>31570.2</v>
      </c>
      <c r="S469" s="178">
        <v>0</v>
      </c>
      <c r="T469" s="178">
        <v>0</v>
      </c>
      <c r="U469" s="178">
        <v>0</v>
      </c>
      <c r="V469" s="178">
        <v>0</v>
      </c>
      <c r="W469" s="178">
        <v>0</v>
      </c>
      <c r="X469" s="178">
        <v>0</v>
      </c>
      <c r="Y469" s="178">
        <v>0</v>
      </c>
      <c r="Z469" s="178">
        <v>0</v>
      </c>
      <c r="AA469" s="178">
        <v>0</v>
      </c>
      <c r="AB469" s="178">
        <v>0</v>
      </c>
      <c r="AC469" s="178">
        <v>0</v>
      </c>
      <c r="AD469" s="178">
        <v>0</v>
      </c>
      <c r="AE469" s="178">
        <v>3234.58</v>
      </c>
      <c r="AF469" s="178">
        <v>0</v>
      </c>
      <c r="AG469" s="178">
        <v>0</v>
      </c>
      <c r="AH469" s="178">
        <v>0</v>
      </c>
      <c r="AI469" s="177">
        <v>83937.35</v>
      </c>
      <c r="AJ469" s="178">
        <v>0</v>
      </c>
      <c r="AK469" s="178">
        <v>0</v>
      </c>
      <c r="AL469" s="178">
        <v>0</v>
      </c>
      <c r="AM469" s="178">
        <v>0</v>
      </c>
      <c r="AN469" s="178">
        <v>0</v>
      </c>
      <c r="AO469" s="178">
        <v>0</v>
      </c>
      <c r="AP469" s="178">
        <v>0</v>
      </c>
      <c r="AQ469" s="178">
        <v>0</v>
      </c>
      <c r="AR469" s="178">
        <v>0</v>
      </c>
      <c r="AS469" s="178">
        <v>0</v>
      </c>
      <c r="AT469" s="178">
        <v>0</v>
      </c>
      <c r="AU469" s="177">
        <v>0</v>
      </c>
      <c r="AV469" s="177">
        <f t="shared" si="13"/>
        <v>248959.39</v>
      </c>
      <c r="AW469" s="149"/>
      <c r="AX469" s="190"/>
      <c r="AY469" s="190"/>
      <c r="AZ469" s="190"/>
      <c r="BA469" s="190"/>
      <c r="BB469" s="190"/>
      <c r="BC469" s="190"/>
      <c r="BD469" s="190"/>
      <c r="BE469" s="190"/>
      <c r="BF469" s="190"/>
      <c r="BG469" s="190"/>
      <c r="BH469" s="190"/>
      <c r="BI469" s="190"/>
      <c r="BJ469" s="190"/>
      <c r="BK469" s="190"/>
      <c r="BL469" s="190"/>
      <c r="BM469" s="190"/>
      <c r="BN469" s="190"/>
      <c r="BO469" s="190"/>
      <c r="BP469" s="190"/>
      <c r="BQ469" s="190"/>
      <c r="BR469" s="190"/>
      <c r="BS469" s="190"/>
      <c r="BT469" s="190"/>
      <c r="BU469" s="190"/>
      <c r="BV469" s="190"/>
      <c r="BW469" s="190"/>
      <c r="BX469" s="190"/>
      <c r="BY469" s="190"/>
      <c r="BZ469" s="190"/>
      <c r="CA469" s="190"/>
      <c r="CB469" s="190"/>
      <c r="CC469" s="190"/>
      <c r="CD469" s="190"/>
      <c r="CE469" s="190"/>
      <c r="CF469" s="190"/>
      <c r="CG469" s="190"/>
      <c r="CH469" s="190"/>
      <c r="CI469" s="190"/>
      <c r="CJ469" s="190"/>
      <c r="CK469" s="190"/>
      <c r="CL469" s="190"/>
      <c r="CM469" s="190"/>
      <c r="CN469" s="190"/>
      <c r="CO469" s="190"/>
      <c r="CP469" s="190"/>
      <c r="CQ469" s="190"/>
      <c r="CR469" s="190"/>
      <c r="CS469" s="190"/>
      <c r="CT469" s="190"/>
      <c r="CU469" s="190"/>
      <c r="CV469" s="190"/>
      <c r="CW469" s="190"/>
      <c r="CX469" s="190"/>
      <c r="CY469" s="190"/>
      <c r="CZ469" s="190"/>
      <c r="DA469" s="190"/>
      <c r="DB469" s="190"/>
      <c r="DC469" s="190"/>
      <c r="DD469" s="190"/>
      <c r="DE469" s="190"/>
      <c r="DF469" s="190"/>
      <c r="DG469" s="190"/>
      <c r="DH469" s="190"/>
      <c r="DI469" s="190"/>
      <c r="DJ469" s="190"/>
      <c r="DK469" s="190"/>
      <c r="DL469" s="190"/>
      <c r="DM469" s="190"/>
    </row>
    <row r="470" spans="1:117" s="151" customFormat="1" ht="12.75" hidden="1" outlineLevel="1">
      <c r="A470" s="149" t="s">
        <v>488</v>
      </c>
      <c r="B470" s="150"/>
      <c r="C470" s="150" t="s">
        <v>489</v>
      </c>
      <c r="D470" s="150" t="s">
        <v>490</v>
      </c>
      <c r="E470" s="177">
        <v>99098.75</v>
      </c>
      <c r="F470" s="177">
        <v>0</v>
      </c>
      <c r="G470" s="177"/>
      <c r="H470" s="178">
        <v>0</v>
      </c>
      <c r="I470" s="178">
        <v>0</v>
      </c>
      <c r="J470" s="178">
        <v>0</v>
      </c>
      <c r="K470" s="178">
        <v>490</v>
      </c>
      <c r="L470" s="178">
        <v>0</v>
      </c>
      <c r="M470" s="178">
        <v>2764</v>
      </c>
      <c r="N470" s="178">
        <v>1221</v>
      </c>
      <c r="O470" s="178">
        <v>0</v>
      </c>
      <c r="P470" s="178">
        <v>0</v>
      </c>
      <c r="Q470" s="178">
        <v>0</v>
      </c>
      <c r="R470" s="178">
        <v>0</v>
      </c>
      <c r="S470" s="178">
        <v>0</v>
      </c>
      <c r="T470" s="178">
        <v>6894</v>
      </c>
      <c r="U470" s="178">
        <v>0</v>
      </c>
      <c r="V470" s="178">
        <v>0</v>
      </c>
      <c r="W470" s="178">
        <v>0</v>
      </c>
      <c r="X470" s="178">
        <v>0</v>
      </c>
      <c r="Y470" s="178">
        <v>0</v>
      </c>
      <c r="Z470" s="178">
        <v>0</v>
      </c>
      <c r="AA470" s="178">
        <v>8809</v>
      </c>
      <c r="AB470" s="178">
        <v>0</v>
      </c>
      <c r="AC470" s="178">
        <v>0</v>
      </c>
      <c r="AD470" s="178">
        <v>212</v>
      </c>
      <c r="AE470" s="178">
        <v>822</v>
      </c>
      <c r="AF470" s="178">
        <v>0</v>
      </c>
      <c r="AG470" s="178">
        <v>126</v>
      </c>
      <c r="AH470" s="178">
        <v>0</v>
      </c>
      <c r="AI470" s="177">
        <v>21338</v>
      </c>
      <c r="AJ470" s="178">
        <v>0</v>
      </c>
      <c r="AK470" s="178">
        <v>0</v>
      </c>
      <c r="AL470" s="178">
        <v>0</v>
      </c>
      <c r="AM470" s="178">
        <v>0</v>
      </c>
      <c r="AN470" s="178">
        <v>0</v>
      </c>
      <c r="AO470" s="178">
        <v>0</v>
      </c>
      <c r="AP470" s="178">
        <v>0</v>
      </c>
      <c r="AQ470" s="178">
        <v>0</v>
      </c>
      <c r="AR470" s="178">
        <v>0</v>
      </c>
      <c r="AS470" s="178">
        <v>0</v>
      </c>
      <c r="AT470" s="178">
        <v>0</v>
      </c>
      <c r="AU470" s="177">
        <v>0</v>
      </c>
      <c r="AV470" s="177">
        <f t="shared" si="13"/>
        <v>120436.75</v>
      </c>
      <c r="AW470" s="149"/>
      <c r="AX470" s="190"/>
      <c r="AY470" s="190"/>
      <c r="AZ470" s="190"/>
      <c r="BA470" s="190"/>
      <c r="BB470" s="190"/>
      <c r="BC470" s="190"/>
      <c r="BD470" s="190"/>
      <c r="BE470" s="190"/>
      <c r="BF470" s="190"/>
      <c r="BG470" s="190"/>
      <c r="BH470" s="190"/>
      <c r="BI470" s="190"/>
      <c r="BJ470" s="190"/>
      <c r="BK470" s="190"/>
      <c r="BL470" s="190"/>
      <c r="BM470" s="190"/>
      <c r="BN470" s="190"/>
      <c r="BO470" s="190"/>
      <c r="BP470" s="190"/>
      <c r="BQ470" s="190"/>
      <c r="BR470" s="190"/>
      <c r="BS470" s="190"/>
      <c r="BT470" s="190"/>
      <c r="BU470" s="190"/>
      <c r="BV470" s="190"/>
      <c r="BW470" s="190"/>
      <c r="BX470" s="190"/>
      <c r="BY470" s="190"/>
      <c r="BZ470" s="190"/>
      <c r="CA470" s="190"/>
      <c r="CB470" s="190"/>
      <c r="CC470" s="190"/>
      <c r="CD470" s="190"/>
      <c r="CE470" s="190"/>
      <c r="CF470" s="190"/>
      <c r="CG470" s="190"/>
      <c r="CH470" s="190"/>
      <c r="CI470" s="190"/>
      <c r="CJ470" s="190"/>
      <c r="CK470" s="190"/>
      <c r="CL470" s="190"/>
      <c r="CM470" s="190"/>
      <c r="CN470" s="190"/>
      <c r="CO470" s="190"/>
      <c r="CP470" s="190"/>
      <c r="CQ470" s="190"/>
      <c r="CR470" s="190"/>
      <c r="CS470" s="190"/>
      <c r="CT470" s="190"/>
      <c r="CU470" s="190"/>
      <c r="CV470" s="190"/>
      <c r="CW470" s="190"/>
      <c r="CX470" s="190"/>
      <c r="CY470" s="190"/>
      <c r="CZ470" s="190"/>
      <c r="DA470" s="190"/>
      <c r="DB470" s="190"/>
      <c r="DC470" s="190"/>
      <c r="DD470" s="190"/>
      <c r="DE470" s="190"/>
      <c r="DF470" s="190"/>
      <c r="DG470" s="190"/>
      <c r="DH470" s="190"/>
      <c r="DI470" s="190"/>
      <c r="DJ470" s="190"/>
      <c r="DK470" s="190"/>
      <c r="DL470" s="190"/>
      <c r="DM470" s="190"/>
    </row>
    <row r="471" spans="1:117" s="151" customFormat="1" ht="12.75" hidden="1" outlineLevel="1">
      <c r="A471" s="149" t="s">
        <v>491</v>
      </c>
      <c r="B471" s="150"/>
      <c r="C471" s="150" t="s">
        <v>492</v>
      </c>
      <c r="D471" s="150" t="s">
        <v>493</v>
      </c>
      <c r="E471" s="177">
        <v>-495373.86</v>
      </c>
      <c r="F471" s="177">
        <v>0</v>
      </c>
      <c r="G471" s="177"/>
      <c r="H471" s="178">
        <v>0</v>
      </c>
      <c r="I471" s="178">
        <v>0</v>
      </c>
      <c r="J471" s="178">
        <v>0</v>
      </c>
      <c r="K471" s="178">
        <v>0</v>
      </c>
      <c r="L471" s="178">
        <v>0</v>
      </c>
      <c r="M471" s="178">
        <v>0</v>
      </c>
      <c r="N471" s="178">
        <v>0</v>
      </c>
      <c r="O471" s="178">
        <v>0</v>
      </c>
      <c r="P471" s="178">
        <v>91.08</v>
      </c>
      <c r="Q471" s="178">
        <v>0</v>
      </c>
      <c r="R471" s="178">
        <v>0</v>
      </c>
      <c r="S471" s="178">
        <v>0</v>
      </c>
      <c r="T471" s="178">
        <v>0</v>
      </c>
      <c r="U471" s="178">
        <v>0</v>
      </c>
      <c r="V471" s="178">
        <v>0</v>
      </c>
      <c r="W471" s="178">
        <v>0</v>
      </c>
      <c r="X471" s="178">
        <v>0</v>
      </c>
      <c r="Y471" s="178">
        <v>0</v>
      </c>
      <c r="Z471" s="178">
        <v>0</v>
      </c>
      <c r="AA471" s="178">
        <v>112497.79</v>
      </c>
      <c r="AB471" s="178">
        <v>0</v>
      </c>
      <c r="AC471" s="178">
        <v>0</v>
      </c>
      <c r="AD471" s="178">
        <v>0</v>
      </c>
      <c r="AE471" s="178">
        <v>0</v>
      </c>
      <c r="AF471" s="178">
        <v>0</v>
      </c>
      <c r="AG471" s="178">
        <v>12234.89</v>
      </c>
      <c r="AH471" s="178">
        <v>0</v>
      </c>
      <c r="AI471" s="177">
        <v>124823.76</v>
      </c>
      <c r="AJ471" s="178">
        <v>0</v>
      </c>
      <c r="AK471" s="178">
        <v>0</v>
      </c>
      <c r="AL471" s="178">
        <v>0</v>
      </c>
      <c r="AM471" s="178">
        <v>0</v>
      </c>
      <c r="AN471" s="178">
        <v>0</v>
      </c>
      <c r="AO471" s="178">
        <v>0</v>
      </c>
      <c r="AP471" s="178">
        <v>0</v>
      </c>
      <c r="AQ471" s="178">
        <v>0</v>
      </c>
      <c r="AR471" s="178">
        <v>0</v>
      </c>
      <c r="AS471" s="178">
        <v>0</v>
      </c>
      <c r="AT471" s="178">
        <v>0</v>
      </c>
      <c r="AU471" s="177">
        <v>0</v>
      </c>
      <c r="AV471" s="177">
        <f t="shared" si="13"/>
        <v>-370550.1</v>
      </c>
      <c r="AW471" s="149"/>
      <c r="AX471" s="190"/>
      <c r="AY471" s="190"/>
      <c r="AZ471" s="190"/>
      <c r="BA471" s="190"/>
      <c r="BB471" s="190"/>
      <c r="BC471" s="190"/>
      <c r="BD471" s="190"/>
      <c r="BE471" s="190"/>
      <c r="BF471" s="190"/>
      <c r="BG471" s="190"/>
      <c r="BH471" s="190"/>
      <c r="BI471" s="190"/>
      <c r="BJ471" s="190"/>
      <c r="BK471" s="190"/>
      <c r="BL471" s="190"/>
      <c r="BM471" s="190"/>
      <c r="BN471" s="190"/>
      <c r="BO471" s="190"/>
      <c r="BP471" s="190"/>
      <c r="BQ471" s="190"/>
      <c r="BR471" s="190"/>
      <c r="BS471" s="190"/>
      <c r="BT471" s="190"/>
      <c r="BU471" s="190"/>
      <c r="BV471" s="190"/>
      <c r="BW471" s="190"/>
      <c r="BX471" s="190"/>
      <c r="BY471" s="190"/>
      <c r="BZ471" s="190"/>
      <c r="CA471" s="190"/>
      <c r="CB471" s="190"/>
      <c r="CC471" s="190"/>
      <c r="CD471" s="190"/>
      <c r="CE471" s="190"/>
      <c r="CF471" s="190"/>
      <c r="CG471" s="190"/>
      <c r="CH471" s="190"/>
      <c r="CI471" s="190"/>
      <c r="CJ471" s="190"/>
      <c r="CK471" s="190"/>
      <c r="CL471" s="190"/>
      <c r="CM471" s="190"/>
      <c r="CN471" s="190"/>
      <c r="CO471" s="190"/>
      <c r="CP471" s="190"/>
      <c r="CQ471" s="190"/>
      <c r="CR471" s="190"/>
      <c r="CS471" s="190"/>
      <c r="CT471" s="190"/>
      <c r="CU471" s="190"/>
      <c r="CV471" s="190"/>
      <c r="CW471" s="190"/>
      <c r="CX471" s="190"/>
      <c r="CY471" s="190"/>
      <c r="CZ471" s="190"/>
      <c r="DA471" s="190"/>
      <c r="DB471" s="190"/>
      <c r="DC471" s="190"/>
      <c r="DD471" s="190"/>
      <c r="DE471" s="190"/>
      <c r="DF471" s="190"/>
      <c r="DG471" s="190"/>
      <c r="DH471" s="190"/>
      <c r="DI471" s="190"/>
      <c r="DJ471" s="190"/>
      <c r="DK471" s="190"/>
      <c r="DL471" s="190"/>
      <c r="DM471" s="190"/>
    </row>
    <row r="472" spans="1:117" s="151" customFormat="1" ht="12.75" hidden="1" outlineLevel="1">
      <c r="A472" s="149" t="s">
        <v>494</v>
      </c>
      <c r="B472" s="150"/>
      <c r="C472" s="150" t="s">
        <v>495</v>
      </c>
      <c r="D472" s="150" t="s">
        <v>496</v>
      </c>
      <c r="E472" s="177">
        <v>6754062.94</v>
      </c>
      <c r="F472" s="177">
        <v>0</v>
      </c>
      <c r="G472" s="177"/>
      <c r="H472" s="178">
        <v>0</v>
      </c>
      <c r="I472" s="178">
        <v>0</v>
      </c>
      <c r="J472" s="178">
        <v>0</v>
      </c>
      <c r="K472" s="178">
        <v>0</v>
      </c>
      <c r="L472" s="178">
        <v>0</v>
      </c>
      <c r="M472" s="178">
        <v>5206.01</v>
      </c>
      <c r="N472" s="178">
        <v>0</v>
      </c>
      <c r="O472" s="178">
        <v>0</v>
      </c>
      <c r="P472" s="178">
        <v>179893.71</v>
      </c>
      <c r="Q472" s="178">
        <v>0</v>
      </c>
      <c r="R472" s="178">
        <v>0</v>
      </c>
      <c r="S472" s="178">
        <v>0</v>
      </c>
      <c r="T472" s="178">
        <v>0</v>
      </c>
      <c r="U472" s="178">
        <v>0</v>
      </c>
      <c r="V472" s="178">
        <v>0</v>
      </c>
      <c r="W472" s="178">
        <v>0</v>
      </c>
      <c r="X472" s="178">
        <v>0</v>
      </c>
      <c r="Y472" s="178">
        <v>0</v>
      </c>
      <c r="Z472" s="178">
        <v>0</v>
      </c>
      <c r="AA472" s="178">
        <v>0</v>
      </c>
      <c r="AB472" s="178">
        <v>0</v>
      </c>
      <c r="AC472" s="178">
        <v>0</v>
      </c>
      <c r="AD472" s="178">
        <v>0</v>
      </c>
      <c r="AE472" s="178">
        <v>0</v>
      </c>
      <c r="AF472" s="178">
        <v>0</v>
      </c>
      <c r="AG472" s="178">
        <v>623.48</v>
      </c>
      <c r="AH472" s="178">
        <v>0</v>
      </c>
      <c r="AI472" s="177">
        <v>185723.2</v>
      </c>
      <c r="AJ472" s="178">
        <v>0</v>
      </c>
      <c r="AK472" s="178">
        <v>0</v>
      </c>
      <c r="AL472" s="178">
        <v>0</v>
      </c>
      <c r="AM472" s="178">
        <v>0</v>
      </c>
      <c r="AN472" s="178">
        <v>0</v>
      </c>
      <c r="AO472" s="178">
        <v>0</v>
      </c>
      <c r="AP472" s="178">
        <v>0</v>
      </c>
      <c r="AQ472" s="178">
        <v>0</v>
      </c>
      <c r="AR472" s="178">
        <v>0</v>
      </c>
      <c r="AS472" s="178">
        <v>0</v>
      </c>
      <c r="AT472" s="178">
        <v>0</v>
      </c>
      <c r="AU472" s="177">
        <v>0</v>
      </c>
      <c r="AV472" s="177">
        <f t="shared" si="13"/>
        <v>6939786.140000001</v>
      </c>
      <c r="AW472" s="149"/>
      <c r="AX472" s="190"/>
      <c r="AY472" s="190"/>
      <c r="AZ472" s="190"/>
      <c r="BA472" s="190"/>
      <c r="BB472" s="190"/>
      <c r="BC472" s="190"/>
      <c r="BD472" s="190"/>
      <c r="BE472" s="190"/>
      <c r="BF472" s="190"/>
      <c r="BG472" s="190"/>
      <c r="BH472" s="190"/>
      <c r="BI472" s="190"/>
      <c r="BJ472" s="190"/>
      <c r="BK472" s="190"/>
      <c r="BL472" s="190"/>
      <c r="BM472" s="190"/>
      <c r="BN472" s="190"/>
      <c r="BO472" s="190"/>
      <c r="BP472" s="190"/>
      <c r="BQ472" s="190"/>
      <c r="BR472" s="190"/>
      <c r="BS472" s="190"/>
      <c r="BT472" s="190"/>
      <c r="BU472" s="190"/>
      <c r="BV472" s="190"/>
      <c r="BW472" s="190"/>
      <c r="BX472" s="190"/>
      <c r="BY472" s="190"/>
      <c r="BZ472" s="190"/>
      <c r="CA472" s="190"/>
      <c r="CB472" s="190"/>
      <c r="CC472" s="190"/>
      <c r="CD472" s="190"/>
      <c r="CE472" s="190"/>
      <c r="CF472" s="190"/>
      <c r="CG472" s="190"/>
      <c r="CH472" s="190"/>
      <c r="CI472" s="190"/>
      <c r="CJ472" s="190"/>
      <c r="CK472" s="190"/>
      <c r="CL472" s="190"/>
      <c r="CM472" s="190"/>
      <c r="CN472" s="190"/>
      <c r="CO472" s="190"/>
      <c r="CP472" s="190"/>
      <c r="CQ472" s="190"/>
      <c r="CR472" s="190"/>
      <c r="CS472" s="190"/>
      <c r="CT472" s="190"/>
      <c r="CU472" s="190"/>
      <c r="CV472" s="190"/>
      <c r="CW472" s="190"/>
      <c r="CX472" s="190"/>
      <c r="CY472" s="190"/>
      <c r="CZ472" s="190"/>
      <c r="DA472" s="190"/>
      <c r="DB472" s="190"/>
      <c r="DC472" s="190"/>
      <c r="DD472" s="190"/>
      <c r="DE472" s="190"/>
      <c r="DF472" s="190"/>
      <c r="DG472" s="190"/>
      <c r="DH472" s="190"/>
      <c r="DI472" s="190"/>
      <c r="DJ472" s="190"/>
      <c r="DK472" s="190"/>
      <c r="DL472" s="190"/>
      <c r="DM472" s="190"/>
    </row>
    <row r="473" spans="1:117" s="151" customFormat="1" ht="12.75" hidden="1" outlineLevel="1">
      <c r="A473" s="149" t="s">
        <v>497</v>
      </c>
      <c r="B473" s="150"/>
      <c r="C473" s="150" t="s">
        <v>498</v>
      </c>
      <c r="D473" s="150" t="s">
        <v>499</v>
      </c>
      <c r="E473" s="177">
        <v>324504.14</v>
      </c>
      <c r="F473" s="177">
        <v>0</v>
      </c>
      <c r="G473" s="177"/>
      <c r="H473" s="178">
        <v>0</v>
      </c>
      <c r="I473" s="178">
        <v>0</v>
      </c>
      <c r="J473" s="178">
        <v>0</v>
      </c>
      <c r="K473" s="178">
        <v>0</v>
      </c>
      <c r="L473" s="178">
        <v>0</v>
      </c>
      <c r="M473" s="178">
        <v>0</v>
      </c>
      <c r="N473" s="178">
        <v>0</v>
      </c>
      <c r="O473" s="178">
        <v>0</v>
      </c>
      <c r="P473" s="178">
        <v>0</v>
      </c>
      <c r="Q473" s="178">
        <v>0</v>
      </c>
      <c r="R473" s="178">
        <v>0</v>
      </c>
      <c r="S473" s="178">
        <v>133.12</v>
      </c>
      <c r="T473" s="178">
        <v>0</v>
      </c>
      <c r="U473" s="178">
        <v>0</v>
      </c>
      <c r="V473" s="178">
        <v>0</v>
      </c>
      <c r="W473" s="178">
        <v>0</v>
      </c>
      <c r="X473" s="178">
        <v>0</v>
      </c>
      <c r="Y473" s="178">
        <v>0</v>
      </c>
      <c r="Z473" s="178">
        <v>0</v>
      </c>
      <c r="AA473" s="178">
        <v>0</v>
      </c>
      <c r="AB473" s="178">
        <v>0</v>
      </c>
      <c r="AC473" s="178">
        <v>0</v>
      </c>
      <c r="AD473" s="178">
        <v>0</v>
      </c>
      <c r="AE473" s="178">
        <v>0</v>
      </c>
      <c r="AF473" s="178">
        <v>0</v>
      </c>
      <c r="AG473" s="178">
        <v>206.26</v>
      </c>
      <c r="AH473" s="178">
        <v>0</v>
      </c>
      <c r="AI473" s="177">
        <v>339.38</v>
      </c>
      <c r="AJ473" s="178">
        <v>0</v>
      </c>
      <c r="AK473" s="178">
        <v>0</v>
      </c>
      <c r="AL473" s="178">
        <v>0</v>
      </c>
      <c r="AM473" s="178">
        <v>0</v>
      </c>
      <c r="AN473" s="178">
        <v>0</v>
      </c>
      <c r="AO473" s="178">
        <v>0</v>
      </c>
      <c r="AP473" s="178">
        <v>0</v>
      </c>
      <c r="AQ473" s="178">
        <v>0</v>
      </c>
      <c r="AR473" s="178">
        <v>0</v>
      </c>
      <c r="AS473" s="178">
        <v>0</v>
      </c>
      <c r="AT473" s="178">
        <v>0</v>
      </c>
      <c r="AU473" s="177">
        <v>0</v>
      </c>
      <c r="AV473" s="177">
        <f t="shared" si="13"/>
        <v>324843.52</v>
      </c>
      <c r="AW473" s="149"/>
      <c r="AX473" s="190"/>
      <c r="AY473" s="190"/>
      <c r="AZ473" s="190"/>
      <c r="BA473" s="190"/>
      <c r="BB473" s="190"/>
      <c r="BC473" s="190"/>
      <c r="BD473" s="190"/>
      <c r="BE473" s="190"/>
      <c r="BF473" s="190"/>
      <c r="BG473" s="190"/>
      <c r="BH473" s="190"/>
      <c r="BI473" s="190"/>
      <c r="BJ473" s="190"/>
      <c r="BK473" s="190"/>
      <c r="BL473" s="190"/>
      <c r="BM473" s="190"/>
      <c r="BN473" s="190"/>
      <c r="BO473" s="190"/>
      <c r="BP473" s="190"/>
      <c r="BQ473" s="190"/>
      <c r="BR473" s="190"/>
      <c r="BS473" s="190"/>
      <c r="BT473" s="190"/>
      <c r="BU473" s="190"/>
      <c r="BV473" s="190"/>
      <c r="BW473" s="190"/>
      <c r="BX473" s="190"/>
      <c r="BY473" s="190"/>
      <c r="BZ473" s="190"/>
      <c r="CA473" s="190"/>
      <c r="CB473" s="190"/>
      <c r="CC473" s="190"/>
      <c r="CD473" s="190"/>
      <c r="CE473" s="190"/>
      <c r="CF473" s="190"/>
      <c r="CG473" s="190"/>
      <c r="CH473" s="190"/>
      <c r="CI473" s="190"/>
      <c r="CJ473" s="190"/>
      <c r="CK473" s="190"/>
      <c r="CL473" s="190"/>
      <c r="CM473" s="190"/>
      <c r="CN473" s="190"/>
      <c r="CO473" s="190"/>
      <c r="CP473" s="190"/>
      <c r="CQ473" s="190"/>
      <c r="CR473" s="190"/>
      <c r="CS473" s="190"/>
      <c r="CT473" s="190"/>
      <c r="CU473" s="190"/>
      <c r="CV473" s="190"/>
      <c r="CW473" s="190"/>
      <c r="CX473" s="190"/>
      <c r="CY473" s="190"/>
      <c r="CZ473" s="190"/>
      <c r="DA473" s="190"/>
      <c r="DB473" s="190"/>
      <c r="DC473" s="190"/>
      <c r="DD473" s="190"/>
      <c r="DE473" s="190"/>
      <c r="DF473" s="190"/>
      <c r="DG473" s="190"/>
      <c r="DH473" s="190"/>
      <c r="DI473" s="190"/>
      <c r="DJ473" s="190"/>
      <c r="DK473" s="190"/>
      <c r="DL473" s="190"/>
      <c r="DM473" s="190"/>
    </row>
    <row r="474" spans="1:117" s="151" customFormat="1" ht="12.75" hidden="1" outlineLevel="1">
      <c r="A474" s="149" t="s">
        <v>500</v>
      </c>
      <c r="B474" s="150"/>
      <c r="C474" s="150" t="s">
        <v>501</v>
      </c>
      <c r="D474" s="150" t="s">
        <v>502</v>
      </c>
      <c r="E474" s="177">
        <v>197740.86</v>
      </c>
      <c r="F474" s="177">
        <v>0</v>
      </c>
      <c r="G474" s="177"/>
      <c r="H474" s="178">
        <v>0</v>
      </c>
      <c r="I474" s="178">
        <v>0</v>
      </c>
      <c r="J474" s="178">
        <v>0</v>
      </c>
      <c r="K474" s="178">
        <v>0</v>
      </c>
      <c r="L474" s="178">
        <v>0</v>
      </c>
      <c r="M474" s="178">
        <v>0</v>
      </c>
      <c r="N474" s="178">
        <v>0</v>
      </c>
      <c r="O474" s="178">
        <v>0</v>
      </c>
      <c r="P474" s="178">
        <v>153.48</v>
      </c>
      <c r="Q474" s="178">
        <v>0</v>
      </c>
      <c r="R474" s="178">
        <v>168916.8</v>
      </c>
      <c r="S474" s="178">
        <v>0</v>
      </c>
      <c r="T474" s="178">
        <v>0</v>
      </c>
      <c r="U474" s="178">
        <v>0</v>
      </c>
      <c r="V474" s="178">
        <v>0</v>
      </c>
      <c r="W474" s="178">
        <v>0</v>
      </c>
      <c r="X474" s="178">
        <v>0</v>
      </c>
      <c r="Y474" s="178">
        <v>0</v>
      </c>
      <c r="Z474" s="178">
        <v>0</v>
      </c>
      <c r="AA474" s="178">
        <v>527.76</v>
      </c>
      <c r="AB474" s="178">
        <v>0</v>
      </c>
      <c r="AC474" s="178">
        <v>0</v>
      </c>
      <c r="AD474" s="178">
        <v>0</v>
      </c>
      <c r="AE474" s="178">
        <v>0</v>
      </c>
      <c r="AF474" s="178">
        <v>0</v>
      </c>
      <c r="AG474" s="178">
        <v>15.36</v>
      </c>
      <c r="AH474" s="178">
        <v>0</v>
      </c>
      <c r="AI474" s="177">
        <v>169613.4</v>
      </c>
      <c r="AJ474" s="178">
        <v>0</v>
      </c>
      <c r="AK474" s="178">
        <v>0</v>
      </c>
      <c r="AL474" s="178">
        <v>0</v>
      </c>
      <c r="AM474" s="178">
        <v>0</v>
      </c>
      <c r="AN474" s="178">
        <v>0</v>
      </c>
      <c r="AO474" s="178">
        <v>0</v>
      </c>
      <c r="AP474" s="178">
        <v>0</v>
      </c>
      <c r="AQ474" s="178">
        <v>0</v>
      </c>
      <c r="AR474" s="178">
        <v>0</v>
      </c>
      <c r="AS474" s="178">
        <v>0</v>
      </c>
      <c r="AT474" s="178">
        <v>0</v>
      </c>
      <c r="AU474" s="177">
        <v>0</v>
      </c>
      <c r="AV474" s="177">
        <f t="shared" si="13"/>
        <v>367354.26</v>
      </c>
      <c r="AW474" s="149"/>
      <c r="AX474" s="190"/>
      <c r="AY474" s="190"/>
      <c r="AZ474" s="190"/>
      <c r="BA474" s="190"/>
      <c r="BB474" s="190"/>
      <c r="BC474" s="190"/>
      <c r="BD474" s="190"/>
      <c r="BE474" s="190"/>
      <c r="BF474" s="190"/>
      <c r="BG474" s="190"/>
      <c r="BH474" s="190"/>
      <c r="BI474" s="190"/>
      <c r="BJ474" s="190"/>
      <c r="BK474" s="190"/>
      <c r="BL474" s="190"/>
      <c r="BM474" s="190"/>
      <c r="BN474" s="190"/>
      <c r="BO474" s="190"/>
      <c r="BP474" s="190"/>
      <c r="BQ474" s="190"/>
      <c r="BR474" s="190"/>
      <c r="BS474" s="190"/>
      <c r="BT474" s="190"/>
      <c r="BU474" s="190"/>
      <c r="BV474" s="190"/>
      <c r="BW474" s="190"/>
      <c r="BX474" s="190"/>
      <c r="BY474" s="190"/>
      <c r="BZ474" s="190"/>
      <c r="CA474" s="190"/>
      <c r="CB474" s="190"/>
      <c r="CC474" s="190"/>
      <c r="CD474" s="190"/>
      <c r="CE474" s="190"/>
      <c r="CF474" s="190"/>
      <c r="CG474" s="190"/>
      <c r="CH474" s="190"/>
      <c r="CI474" s="190"/>
      <c r="CJ474" s="190"/>
      <c r="CK474" s="190"/>
      <c r="CL474" s="190"/>
      <c r="CM474" s="190"/>
      <c r="CN474" s="190"/>
      <c r="CO474" s="190"/>
      <c r="CP474" s="190"/>
      <c r="CQ474" s="190"/>
      <c r="CR474" s="190"/>
      <c r="CS474" s="190"/>
      <c r="CT474" s="190"/>
      <c r="CU474" s="190"/>
      <c r="CV474" s="190"/>
      <c r="CW474" s="190"/>
      <c r="CX474" s="190"/>
      <c r="CY474" s="190"/>
      <c r="CZ474" s="190"/>
      <c r="DA474" s="190"/>
      <c r="DB474" s="190"/>
      <c r="DC474" s="190"/>
      <c r="DD474" s="190"/>
      <c r="DE474" s="190"/>
      <c r="DF474" s="190"/>
      <c r="DG474" s="190"/>
      <c r="DH474" s="190"/>
      <c r="DI474" s="190"/>
      <c r="DJ474" s="190"/>
      <c r="DK474" s="190"/>
      <c r="DL474" s="190"/>
      <c r="DM474" s="190"/>
    </row>
    <row r="475" spans="1:117" s="151" customFormat="1" ht="12.75" hidden="1" outlineLevel="1">
      <c r="A475" s="149" t="s">
        <v>503</v>
      </c>
      <c r="B475" s="150"/>
      <c r="C475" s="150" t="s">
        <v>504</v>
      </c>
      <c r="D475" s="150" t="s">
        <v>505</v>
      </c>
      <c r="E475" s="177">
        <v>3934635.06</v>
      </c>
      <c r="F475" s="177">
        <v>0</v>
      </c>
      <c r="G475" s="177"/>
      <c r="H475" s="178">
        <v>0</v>
      </c>
      <c r="I475" s="178">
        <v>0</v>
      </c>
      <c r="J475" s="178">
        <v>0</v>
      </c>
      <c r="K475" s="178">
        <v>0</v>
      </c>
      <c r="L475" s="178">
        <v>0</v>
      </c>
      <c r="M475" s="178">
        <v>0</v>
      </c>
      <c r="N475" s="178">
        <v>0</v>
      </c>
      <c r="O475" s="178">
        <v>0</v>
      </c>
      <c r="P475" s="178">
        <v>0</v>
      </c>
      <c r="Q475" s="178">
        <v>0</v>
      </c>
      <c r="R475" s="178">
        <v>0</v>
      </c>
      <c r="S475" s="178">
        <v>0</v>
      </c>
      <c r="T475" s="178">
        <v>0</v>
      </c>
      <c r="U475" s="178">
        <v>0</v>
      </c>
      <c r="V475" s="178">
        <v>0</v>
      </c>
      <c r="W475" s="178">
        <v>0</v>
      </c>
      <c r="X475" s="178">
        <v>0</v>
      </c>
      <c r="Y475" s="178">
        <v>0</v>
      </c>
      <c r="Z475" s="178">
        <v>0</v>
      </c>
      <c r="AA475" s="178">
        <v>0</v>
      </c>
      <c r="AB475" s="178">
        <v>0</v>
      </c>
      <c r="AC475" s="178">
        <v>0</v>
      </c>
      <c r="AD475" s="178">
        <v>0</v>
      </c>
      <c r="AE475" s="178">
        <v>0</v>
      </c>
      <c r="AF475" s="178">
        <v>0</v>
      </c>
      <c r="AG475" s="178">
        <v>290.45</v>
      </c>
      <c r="AH475" s="178">
        <v>0</v>
      </c>
      <c r="AI475" s="177">
        <v>290.45</v>
      </c>
      <c r="AJ475" s="178">
        <v>0</v>
      </c>
      <c r="AK475" s="178">
        <v>0</v>
      </c>
      <c r="AL475" s="178">
        <v>0</v>
      </c>
      <c r="AM475" s="178">
        <v>0</v>
      </c>
      <c r="AN475" s="178">
        <v>0</v>
      </c>
      <c r="AO475" s="178">
        <v>0</v>
      </c>
      <c r="AP475" s="178">
        <v>0</v>
      </c>
      <c r="AQ475" s="178">
        <v>0</v>
      </c>
      <c r="AR475" s="178">
        <v>0</v>
      </c>
      <c r="AS475" s="178">
        <v>0</v>
      </c>
      <c r="AT475" s="178">
        <v>0</v>
      </c>
      <c r="AU475" s="177">
        <v>0</v>
      </c>
      <c r="AV475" s="177">
        <f t="shared" si="13"/>
        <v>3934925.5100000002</v>
      </c>
      <c r="AW475" s="149"/>
      <c r="AX475" s="190"/>
      <c r="AY475" s="190"/>
      <c r="AZ475" s="190"/>
      <c r="BA475" s="190"/>
      <c r="BB475" s="190"/>
      <c r="BC475" s="190"/>
      <c r="BD475" s="190"/>
      <c r="BE475" s="190"/>
      <c r="BF475" s="190"/>
      <c r="BG475" s="190"/>
      <c r="BH475" s="190"/>
      <c r="BI475" s="190"/>
      <c r="BJ475" s="190"/>
      <c r="BK475" s="190"/>
      <c r="BL475" s="190"/>
      <c r="BM475" s="190"/>
      <c r="BN475" s="190"/>
      <c r="BO475" s="190"/>
      <c r="BP475" s="190"/>
      <c r="BQ475" s="190"/>
      <c r="BR475" s="190"/>
      <c r="BS475" s="190"/>
      <c r="BT475" s="190"/>
      <c r="BU475" s="190"/>
      <c r="BV475" s="190"/>
      <c r="BW475" s="190"/>
      <c r="BX475" s="190"/>
      <c r="BY475" s="190"/>
      <c r="BZ475" s="190"/>
      <c r="CA475" s="190"/>
      <c r="CB475" s="190"/>
      <c r="CC475" s="190"/>
      <c r="CD475" s="190"/>
      <c r="CE475" s="190"/>
      <c r="CF475" s="190"/>
      <c r="CG475" s="190"/>
      <c r="CH475" s="190"/>
      <c r="CI475" s="190"/>
      <c r="CJ475" s="190"/>
      <c r="CK475" s="190"/>
      <c r="CL475" s="190"/>
      <c r="CM475" s="190"/>
      <c r="CN475" s="190"/>
      <c r="CO475" s="190"/>
      <c r="CP475" s="190"/>
      <c r="CQ475" s="190"/>
      <c r="CR475" s="190"/>
      <c r="CS475" s="190"/>
      <c r="CT475" s="190"/>
      <c r="CU475" s="190"/>
      <c r="CV475" s="190"/>
      <c r="CW475" s="190"/>
      <c r="CX475" s="190"/>
      <c r="CY475" s="190"/>
      <c r="CZ475" s="190"/>
      <c r="DA475" s="190"/>
      <c r="DB475" s="190"/>
      <c r="DC475" s="190"/>
      <c r="DD475" s="190"/>
      <c r="DE475" s="190"/>
      <c r="DF475" s="190"/>
      <c r="DG475" s="190"/>
      <c r="DH475" s="190"/>
      <c r="DI475" s="190"/>
      <c r="DJ475" s="190"/>
      <c r="DK475" s="190"/>
      <c r="DL475" s="190"/>
      <c r="DM475" s="190"/>
    </row>
    <row r="476" spans="1:117" s="151" customFormat="1" ht="12.75" hidden="1" outlineLevel="1">
      <c r="A476" s="149" t="s">
        <v>506</v>
      </c>
      <c r="B476" s="150"/>
      <c r="C476" s="150" t="s">
        <v>507</v>
      </c>
      <c r="D476" s="150" t="s">
        <v>508</v>
      </c>
      <c r="E476" s="177">
        <v>5546492.63</v>
      </c>
      <c r="F476" s="177">
        <v>0</v>
      </c>
      <c r="G476" s="177"/>
      <c r="H476" s="178">
        <v>0</v>
      </c>
      <c r="I476" s="178">
        <v>0</v>
      </c>
      <c r="J476" s="178">
        <v>0</v>
      </c>
      <c r="K476" s="178">
        <v>0</v>
      </c>
      <c r="L476" s="178">
        <v>0</v>
      </c>
      <c r="M476" s="178">
        <v>0</v>
      </c>
      <c r="N476" s="178">
        <v>0</v>
      </c>
      <c r="O476" s="178">
        <v>0</v>
      </c>
      <c r="P476" s="178">
        <v>0</v>
      </c>
      <c r="Q476" s="178">
        <v>0</v>
      </c>
      <c r="R476" s="178">
        <v>58571.45</v>
      </c>
      <c r="S476" s="178">
        <v>0</v>
      </c>
      <c r="T476" s="178">
        <v>0</v>
      </c>
      <c r="U476" s="178">
        <v>0</v>
      </c>
      <c r="V476" s="178">
        <v>0</v>
      </c>
      <c r="W476" s="178">
        <v>0</v>
      </c>
      <c r="X476" s="178">
        <v>0</v>
      </c>
      <c r="Y476" s="178">
        <v>0</v>
      </c>
      <c r="Z476" s="178">
        <v>0</v>
      </c>
      <c r="AA476" s="178">
        <v>0</v>
      </c>
      <c r="AB476" s="178">
        <v>0</v>
      </c>
      <c r="AC476" s="178">
        <v>0</v>
      </c>
      <c r="AD476" s="178">
        <v>0</v>
      </c>
      <c r="AE476" s="178">
        <v>0</v>
      </c>
      <c r="AF476" s="178">
        <v>0</v>
      </c>
      <c r="AG476" s="178">
        <v>672.17</v>
      </c>
      <c r="AH476" s="178">
        <v>0</v>
      </c>
      <c r="AI476" s="177">
        <v>59243.62</v>
      </c>
      <c r="AJ476" s="178">
        <v>0</v>
      </c>
      <c r="AK476" s="178">
        <v>0</v>
      </c>
      <c r="AL476" s="178">
        <v>0</v>
      </c>
      <c r="AM476" s="178">
        <v>0</v>
      </c>
      <c r="AN476" s="178">
        <v>0</v>
      </c>
      <c r="AO476" s="178">
        <v>0</v>
      </c>
      <c r="AP476" s="178">
        <v>0</v>
      </c>
      <c r="AQ476" s="178">
        <v>0</v>
      </c>
      <c r="AR476" s="178">
        <v>0</v>
      </c>
      <c r="AS476" s="178">
        <v>0</v>
      </c>
      <c r="AT476" s="178">
        <v>0</v>
      </c>
      <c r="AU476" s="177">
        <v>0</v>
      </c>
      <c r="AV476" s="177">
        <f t="shared" si="13"/>
        <v>5605736.25</v>
      </c>
      <c r="AW476" s="149"/>
      <c r="AX476" s="190"/>
      <c r="AY476" s="190"/>
      <c r="AZ476" s="190"/>
      <c r="BA476" s="190"/>
      <c r="BB476" s="190"/>
      <c r="BC476" s="190"/>
      <c r="BD476" s="190"/>
      <c r="BE476" s="190"/>
      <c r="BF476" s="190"/>
      <c r="BG476" s="190"/>
      <c r="BH476" s="190"/>
      <c r="BI476" s="190"/>
      <c r="BJ476" s="190"/>
      <c r="BK476" s="190"/>
      <c r="BL476" s="190"/>
      <c r="BM476" s="190"/>
      <c r="BN476" s="190"/>
      <c r="BO476" s="190"/>
      <c r="BP476" s="190"/>
      <c r="BQ476" s="190"/>
      <c r="BR476" s="190"/>
      <c r="BS476" s="190"/>
      <c r="BT476" s="190"/>
      <c r="BU476" s="190"/>
      <c r="BV476" s="190"/>
      <c r="BW476" s="190"/>
      <c r="BX476" s="190"/>
      <c r="BY476" s="190"/>
      <c r="BZ476" s="190"/>
      <c r="CA476" s="190"/>
      <c r="CB476" s="190"/>
      <c r="CC476" s="190"/>
      <c r="CD476" s="190"/>
      <c r="CE476" s="190"/>
      <c r="CF476" s="190"/>
      <c r="CG476" s="190"/>
      <c r="CH476" s="190"/>
      <c r="CI476" s="190"/>
      <c r="CJ476" s="190"/>
      <c r="CK476" s="190"/>
      <c r="CL476" s="190"/>
      <c r="CM476" s="190"/>
      <c r="CN476" s="190"/>
      <c r="CO476" s="190"/>
      <c r="CP476" s="190"/>
      <c r="CQ476" s="190"/>
      <c r="CR476" s="190"/>
      <c r="CS476" s="190"/>
      <c r="CT476" s="190"/>
      <c r="CU476" s="190"/>
      <c r="CV476" s="190"/>
      <c r="CW476" s="190"/>
      <c r="CX476" s="190"/>
      <c r="CY476" s="190"/>
      <c r="CZ476" s="190"/>
      <c r="DA476" s="190"/>
      <c r="DB476" s="190"/>
      <c r="DC476" s="190"/>
      <c r="DD476" s="190"/>
      <c r="DE476" s="190"/>
      <c r="DF476" s="190"/>
      <c r="DG476" s="190"/>
      <c r="DH476" s="190"/>
      <c r="DI476" s="190"/>
      <c r="DJ476" s="190"/>
      <c r="DK476" s="190"/>
      <c r="DL476" s="190"/>
      <c r="DM476" s="190"/>
    </row>
    <row r="477" spans="1:117" s="151" customFormat="1" ht="12.75" hidden="1" outlineLevel="1">
      <c r="A477" s="149" t="s">
        <v>509</v>
      </c>
      <c r="B477" s="150"/>
      <c r="C477" s="150" t="s">
        <v>510</v>
      </c>
      <c r="D477" s="150" t="s">
        <v>511</v>
      </c>
      <c r="E477" s="177">
        <v>54513.51</v>
      </c>
      <c r="F477" s="177">
        <v>19600.08</v>
      </c>
      <c r="G477" s="177"/>
      <c r="H477" s="178">
        <v>0</v>
      </c>
      <c r="I477" s="178">
        <v>0</v>
      </c>
      <c r="J477" s="178">
        <v>0</v>
      </c>
      <c r="K477" s="178">
        <v>0</v>
      </c>
      <c r="L477" s="178">
        <v>0</v>
      </c>
      <c r="M477" s="178">
        <v>0</v>
      </c>
      <c r="N477" s="178">
        <v>0</v>
      </c>
      <c r="O477" s="178">
        <v>0</v>
      </c>
      <c r="P477" s="178">
        <v>0</v>
      </c>
      <c r="Q477" s="178">
        <v>0</v>
      </c>
      <c r="R477" s="178">
        <v>0</v>
      </c>
      <c r="S477" s="178">
        <v>0</v>
      </c>
      <c r="T477" s="178">
        <v>0</v>
      </c>
      <c r="U477" s="178">
        <v>0</v>
      </c>
      <c r="V477" s="178">
        <v>0</v>
      </c>
      <c r="W477" s="178">
        <v>0</v>
      </c>
      <c r="X477" s="178">
        <v>0</v>
      </c>
      <c r="Y477" s="178">
        <v>0</v>
      </c>
      <c r="Z477" s="178">
        <v>0</v>
      </c>
      <c r="AA477" s="178">
        <v>0</v>
      </c>
      <c r="AB477" s="178">
        <v>0</v>
      </c>
      <c r="AC477" s="178">
        <v>0</v>
      </c>
      <c r="AD477" s="178">
        <v>0</v>
      </c>
      <c r="AE477" s="178">
        <v>0</v>
      </c>
      <c r="AF477" s="178">
        <v>0</v>
      </c>
      <c r="AG477" s="178">
        <v>3997.56</v>
      </c>
      <c r="AH477" s="178">
        <v>66323.64</v>
      </c>
      <c r="AI477" s="177">
        <v>70321.2</v>
      </c>
      <c r="AJ477" s="178">
        <v>0</v>
      </c>
      <c r="AK477" s="178">
        <v>0</v>
      </c>
      <c r="AL477" s="178">
        <v>0</v>
      </c>
      <c r="AM477" s="178">
        <v>0</v>
      </c>
      <c r="AN477" s="178">
        <v>0</v>
      </c>
      <c r="AO477" s="178">
        <v>0</v>
      </c>
      <c r="AP477" s="178">
        <v>0</v>
      </c>
      <c r="AQ477" s="178">
        <v>0</v>
      </c>
      <c r="AR477" s="178">
        <v>0</v>
      </c>
      <c r="AS477" s="178">
        <v>0</v>
      </c>
      <c r="AT477" s="178">
        <v>0</v>
      </c>
      <c r="AU477" s="177">
        <v>0</v>
      </c>
      <c r="AV477" s="177">
        <f t="shared" si="13"/>
        <v>144434.78999999998</v>
      </c>
      <c r="AW477" s="149"/>
      <c r="AX477" s="190"/>
      <c r="AY477" s="190"/>
      <c r="AZ477" s="190"/>
      <c r="BA477" s="190"/>
      <c r="BB477" s="190"/>
      <c r="BC477" s="190"/>
      <c r="BD477" s="190"/>
      <c r="BE477" s="190"/>
      <c r="BF477" s="190"/>
      <c r="BG477" s="190"/>
      <c r="BH477" s="190"/>
      <c r="BI477" s="190"/>
      <c r="BJ477" s="190"/>
      <c r="BK477" s="190"/>
      <c r="BL477" s="190"/>
      <c r="BM477" s="190"/>
      <c r="BN477" s="190"/>
      <c r="BO477" s="190"/>
      <c r="BP477" s="190"/>
      <c r="BQ477" s="190"/>
      <c r="BR477" s="190"/>
      <c r="BS477" s="190"/>
      <c r="BT477" s="190"/>
      <c r="BU477" s="190"/>
      <c r="BV477" s="190"/>
      <c r="BW477" s="190"/>
      <c r="BX477" s="190"/>
      <c r="BY477" s="190"/>
      <c r="BZ477" s="190"/>
      <c r="CA477" s="190"/>
      <c r="CB477" s="190"/>
      <c r="CC477" s="190"/>
      <c r="CD477" s="190"/>
      <c r="CE477" s="190"/>
      <c r="CF477" s="190"/>
      <c r="CG477" s="190"/>
      <c r="CH477" s="190"/>
      <c r="CI477" s="190"/>
      <c r="CJ477" s="190"/>
      <c r="CK477" s="190"/>
      <c r="CL477" s="190"/>
      <c r="CM477" s="190"/>
      <c r="CN477" s="190"/>
      <c r="CO477" s="190"/>
      <c r="CP477" s="190"/>
      <c r="CQ477" s="190"/>
      <c r="CR477" s="190"/>
      <c r="CS477" s="190"/>
      <c r="CT477" s="190"/>
      <c r="CU477" s="190"/>
      <c r="CV477" s="190"/>
      <c r="CW477" s="190"/>
      <c r="CX477" s="190"/>
      <c r="CY477" s="190"/>
      <c r="CZ477" s="190"/>
      <c r="DA477" s="190"/>
      <c r="DB477" s="190"/>
      <c r="DC477" s="190"/>
      <c r="DD477" s="190"/>
      <c r="DE477" s="190"/>
      <c r="DF477" s="190"/>
      <c r="DG477" s="190"/>
      <c r="DH477" s="190"/>
      <c r="DI477" s="190"/>
      <c r="DJ477" s="190"/>
      <c r="DK477" s="190"/>
      <c r="DL477" s="190"/>
      <c r="DM477" s="190"/>
    </row>
    <row r="478" spans="1:117" s="151" customFormat="1" ht="12.75" hidden="1" outlineLevel="1">
      <c r="A478" s="149" t="s">
        <v>512</v>
      </c>
      <c r="B478" s="150"/>
      <c r="C478" s="150" t="s">
        <v>513</v>
      </c>
      <c r="D478" s="150" t="s">
        <v>514</v>
      </c>
      <c r="E478" s="177">
        <v>7127168.36</v>
      </c>
      <c r="F478" s="177">
        <v>18679.51</v>
      </c>
      <c r="G478" s="177"/>
      <c r="H478" s="178">
        <v>0</v>
      </c>
      <c r="I478" s="178">
        <v>0</v>
      </c>
      <c r="J478" s="178">
        <v>0</v>
      </c>
      <c r="K478" s="178">
        <v>0</v>
      </c>
      <c r="L478" s="178">
        <v>0</v>
      </c>
      <c r="M478" s="178">
        <v>0</v>
      </c>
      <c r="N478" s="178">
        <v>0</v>
      </c>
      <c r="O478" s="178">
        <v>0</v>
      </c>
      <c r="P478" s="178">
        <v>9647.11</v>
      </c>
      <c r="Q478" s="178">
        <v>0</v>
      </c>
      <c r="R478" s="178">
        <v>1896491.05</v>
      </c>
      <c r="S478" s="178">
        <v>8855.6</v>
      </c>
      <c r="T478" s="178">
        <v>67.06</v>
      </c>
      <c r="U478" s="178">
        <v>0</v>
      </c>
      <c r="V478" s="178">
        <v>0</v>
      </c>
      <c r="W478" s="178">
        <v>0</v>
      </c>
      <c r="X478" s="178">
        <v>0</v>
      </c>
      <c r="Y478" s="178">
        <v>0</v>
      </c>
      <c r="Z478" s="178">
        <v>0</v>
      </c>
      <c r="AA478" s="178">
        <v>0</v>
      </c>
      <c r="AB478" s="178">
        <v>0</v>
      </c>
      <c r="AC478" s="178">
        <v>0</v>
      </c>
      <c r="AD478" s="178">
        <v>0</v>
      </c>
      <c r="AE478" s="178">
        <v>0</v>
      </c>
      <c r="AF478" s="178">
        <v>0</v>
      </c>
      <c r="AG478" s="178">
        <v>27291.93</v>
      </c>
      <c r="AH478" s="178">
        <v>0</v>
      </c>
      <c r="AI478" s="177">
        <v>1942352.75</v>
      </c>
      <c r="AJ478" s="178">
        <v>0</v>
      </c>
      <c r="AK478" s="178">
        <v>0</v>
      </c>
      <c r="AL478" s="178">
        <v>0</v>
      </c>
      <c r="AM478" s="178">
        <v>0</v>
      </c>
      <c r="AN478" s="178">
        <v>0</v>
      </c>
      <c r="AO478" s="178">
        <v>0</v>
      </c>
      <c r="AP478" s="178">
        <v>0</v>
      </c>
      <c r="AQ478" s="178">
        <v>0</v>
      </c>
      <c r="AR478" s="178">
        <v>0</v>
      </c>
      <c r="AS478" s="178">
        <v>0</v>
      </c>
      <c r="AT478" s="178">
        <v>0</v>
      </c>
      <c r="AU478" s="177">
        <v>0</v>
      </c>
      <c r="AV478" s="177">
        <f t="shared" si="13"/>
        <v>9088200.620000001</v>
      </c>
      <c r="AW478" s="149"/>
      <c r="AX478" s="190"/>
      <c r="AY478" s="190"/>
      <c r="AZ478" s="190"/>
      <c r="BA478" s="190"/>
      <c r="BB478" s="190"/>
      <c r="BC478" s="190"/>
      <c r="BD478" s="190"/>
      <c r="BE478" s="190"/>
      <c r="BF478" s="190"/>
      <c r="BG478" s="190"/>
      <c r="BH478" s="190"/>
      <c r="BI478" s="190"/>
      <c r="BJ478" s="190"/>
      <c r="BK478" s="190"/>
      <c r="BL478" s="190"/>
      <c r="BM478" s="190"/>
      <c r="BN478" s="190"/>
      <c r="BO478" s="190"/>
      <c r="BP478" s="190"/>
      <c r="BQ478" s="190"/>
      <c r="BR478" s="190"/>
      <c r="BS478" s="190"/>
      <c r="BT478" s="190"/>
      <c r="BU478" s="190"/>
      <c r="BV478" s="190"/>
      <c r="BW478" s="190"/>
      <c r="BX478" s="190"/>
      <c r="BY478" s="190"/>
      <c r="BZ478" s="190"/>
      <c r="CA478" s="190"/>
      <c r="CB478" s="190"/>
      <c r="CC478" s="190"/>
      <c r="CD478" s="190"/>
      <c r="CE478" s="190"/>
      <c r="CF478" s="190"/>
      <c r="CG478" s="190"/>
      <c r="CH478" s="190"/>
      <c r="CI478" s="190"/>
      <c r="CJ478" s="190"/>
      <c r="CK478" s="190"/>
      <c r="CL478" s="190"/>
      <c r="CM478" s="190"/>
      <c r="CN478" s="190"/>
      <c r="CO478" s="190"/>
      <c r="CP478" s="190"/>
      <c r="CQ478" s="190"/>
      <c r="CR478" s="190"/>
      <c r="CS478" s="190"/>
      <c r="CT478" s="190"/>
      <c r="CU478" s="190"/>
      <c r="CV478" s="190"/>
      <c r="CW478" s="190"/>
      <c r="CX478" s="190"/>
      <c r="CY478" s="190"/>
      <c r="CZ478" s="190"/>
      <c r="DA478" s="190"/>
      <c r="DB478" s="190"/>
      <c r="DC478" s="190"/>
      <c r="DD478" s="190"/>
      <c r="DE478" s="190"/>
      <c r="DF478" s="190"/>
      <c r="DG478" s="190"/>
      <c r="DH478" s="190"/>
      <c r="DI478" s="190"/>
      <c r="DJ478" s="190"/>
      <c r="DK478" s="190"/>
      <c r="DL478" s="190"/>
      <c r="DM478" s="190"/>
    </row>
    <row r="479" spans="1:117" s="151" customFormat="1" ht="12.75" hidden="1" outlineLevel="1">
      <c r="A479" s="149" t="s">
        <v>515</v>
      </c>
      <c r="B479" s="150"/>
      <c r="C479" s="150" t="s">
        <v>516</v>
      </c>
      <c r="D479" s="150" t="s">
        <v>517</v>
      </c>
      <c r="E479" s="177">
        <v>665376.68</v>
      </c>
      <c r="F479" s="177">
        <v>0</v>
      </c>
      <c r="G479" s="177"/>
      <c r="H479" s="178">
        <v>0</v>
      </c>
      <c r="I479" s="178">
        <v>0</v>
      </c>
      <c r="J479" s="178">
        <v>0</v>
      </c>
      <c r="K479" s="178">
        <v>0</v>
      </c>
      <c r="L479" s="178">
        <v>0</v>
      </c>
      <c r="M479" s="178">
        <v>0</v>
      </c>
      <c r="N479" s="178">
        <v>0</v>
      </c>
      <c r="O479" s="178">
        <v>0</v>
      </c>
      <c r="P479" s="178">
        <v>619.56</v>
      </c>
      <c r="Q479" s="178">
        <v>0</v>
      </c>
      <c r="R479" s="178">
        <v>592.64</v>
      </c>
      <c r="S479" s="178">
        <v>0</v>
      </c>
      <c r="T479" s="178">
        <v>0</v>
      </c>
      <c r="U479" s="178">
        <v>0</v>
      </c>
      <c r="V479" s="178">
        <v>0</v>
      </c>
      <c r="W479" s="178">
        <v>0</v>
      </c>
      <c r="X479" s="178">
        <v>0</v>
      </c>
      <c r="Y479" s="178">
        <v>0</v>
      </c>
      <c r="Z479" s="178">
        <v>0</v>
      </c>
      <c r="AA479" s="178">
        <v>0</v>
      </c>
      <c r="AB479" s="178">
        <v>0</v>
      </c>
      <c r="AC479" s="178">
        <v>0</v>
      </c>
      <c r="AD479" s="178">
        <v>0</v>
      </c>
      <c r="AE479" s="178">
        <v>0</v>
      </c>
      <c r="AF479" s="178">
        <v>0</v>
      </c>
      <c r="AG479" s="178">
        <v>5646.42</v>
      </c>
      <c r="AH479" s="178">
        <v>0</v>
      </c>
      <c r="AI479" s="177">
        <v>6858.62</v>
      </c>
      <c r="AJ479" s="178">
        <v>0</v>
      </c>
      <c r="AK479" s="178">
        <v>0</v>
      </c>
      <c r="AL479" s="178">
        <v>0</v>
      </c>
      <c r="AM479" s="178">
        <v>0</v>
      </c>
      <c r="AN479" s="178">
        <v>0</v>
      </c>
      <c r="AO479" s="178">
        <v>0</v>
      </c>
      <c r="AP479" s="178">
        <v>0</v>
      </c>
      <c r="AQ479" s="178">
        <v>0</v>
      </c>
      <c r="AR479" s="178">
        <v>0</v>
      </c>
      <c r="AS479" s="178">
        <v>0</v>
      </c>
      <c r="AT479" s="178">
        <v>0</v>
      </c>
      <c r="AU479" s="177">
        <v>0</v>
      </c>
      <c r="AV479" s="177">
        <f t="shared" si="13"/>
        <v>672235.3</v>
      </c>
      <c r="AW479" s="149"/>
      <c r="AX479" s="190"/>
      <c r="AY479" s="190"/>
      <c r="AZ479" s="190"/>
      <c r="BA479" s="190"/>
      <c r="BB479" s="190"/>
      <c r="BC479" s="190"/>
      <c r="BD479" s="190"/>
      <c r="BE479" s="190"/>
      <c r="BF479" s="190"/>
      <c r="BG479" s="190"/>
      <c r="BH479" s="190"/>
      <c r="BI479" s="190"/>
      <c r="BJ479" s="190"/>
      <c r="BK479" s="190"/>
      <c r="BL479" s="190"/>
      <c r="BM479" s="190"/>
      <c r="BN479" s="190"/>
      <c r="BO479" s="190"/>
      <c r="BP479" s="190"/>
      <c r="BQ479" s="190"/>
      <c r="BR479" s="190"/>
      <c r="BS479" s="190"/>
      <c r="BT479" s="190"/>
      <c r="BU479" s="190"/>
      <c r="BV479" s="190"/>
      <c r="BW479" s="190"/>
      <c r="BX479" s="190"/>
      <c r="BY479" s="190"/>
      <c r="BZ479" s="190"/>
      <c r="CA479" s="190"/>
      <c r="CB479" s="190"/>
      <c r="CC479" s="190"/>
      <c r="CD479" s="190"/>
      <c r="CE479" s="190"/>
      <c r="CF479" s="190"/>
      <c r="CG479" s="190"/>
      <c r="CH479" s="190"/>
      <c r="CI479" s="190"/>
      <c r="CJ479" s="190"/>
      <c r="CK479" s="190"/>
      <c r="CL479" s="190"/>
      <c r="CM479" s="190"/>
      <c r="CN479" s="190"/>
      <c r="CO479" s="190"/>
      <c r="CP479" s="190"/>
      <c r="CQ479" s="190"/>
      <c r="CR479" s="190"/>
      <c r="CS479" s="190"/>
      <c r="CT479" s="190"/>
      <c r="CU479" s="190"/>
      <c r="CV479" s="190"/>
      <c r="CW479" s="190"/>
      <c r="CX479" s="190"/>
      <c r="CY479" s="190"/>
      <c r="CZ479" s="190"/>
      <c r="DA479" s="190"/>
      <c r="DB479" s="190"/>
      <c r="DC479" s="190"/>
      <c r="DD479" s="190"/>
      <c r="DE479" s="190"/>
      <c r="DF479" s="190"/>
      <c r="DG479" s="190"/>
      <c r="DH479" s="190"/>
      <c r="DI479" s="190"/>
      <c r="DJ479" s="190"/>
      <c r="DK479" s="190"/>
      <c r="DL479" s="190"/>
      <c r="DM479" s="190"/>
    </row>
    <row r="480" spans="1:117" s="151" customFormat="1" ht="12.75" hidden="1" outlineLevel="1">
      <c r="A480" s="149" t="s">
        <v>518</v>
      </c>
      <c r="B480" s="150"/>
      <c r="C480" s="150" t="s">
        <v>519</v>
      </c>
      <c r="D480" s="150" t="s">
        <v>520</v>
      </c>
      <c r="E480" s="177">
        <v>221598.17</v>
      </c>
      <c r="F480" s="177">
        <v>0</v>
      </c>
      <c r="G480" s="177"/>
      <c r="H480" s="178">
        <v>0</v>
      </c>
      <c r="I480" s="178">
        <v>0</v>
      </c>
      <c r="J480" s="178">
        <v>0</v>
      </c>
      <c r="K480" s="178">
        <v>0</v>
      </c>
      <c r="L480" s="178">
        <v>0</v>
      </c>
      <c r="M480" s="178">
        <v>0</v>
      </c>
      <c r="N480" s="178">
        <v>0</v>
      </c>
      <c r="O480" s="178">
        <v>0</v>
      </c>
      <c r="P480" s="178">
        <v>263.15</v>
      </c>
      <c r="Q480" s="178">
        <v>0</v>
      </c>
      <c r="R480" s="178">
        <v>529534.23</v>
      </c>
      <c r="S480" s="178">
        <v>0</v>
      </c>
      <c r="T480" s="178">
        <v>0</v>
      </c>
      <c r="U480" s="178">
        <v>0</v>
      </c>
      <c r="V480" s="178">
        <v>0</v>
      </c>
      <c r="W480" s="178">
        <v>0</v>
      </c>
      <c r="X480" s="178">
        <v>0</v>
      </c>
      <c r="Y480" s="178">
        <v>0</v>
      </c>
      <c r="Z480" s="178">
        <v>0</v>
      </c>
      <c r="AA480" s="178">
        <v>493.92</v>
      </c>
      <c r="AB480" s="178">
        <v>0</v>
      </c>
      <c r="AC480" s="178">
        <v>0</v>
      </c>
      <c r="AD480" s="178">
        <v>0</v>
      </c>
      <c r="AE480" s="178">
        <v>0</v>
      </c>
      <c r="AF480" s="178">
        <v>0</v>
      </c>
      <c r="AG480" s="178">
        <v>0</v>
      </c>
      <c r="AH480" s="178">
        <v>0</v>
      </c>
      <c r="AI480" s="177">
        <v>530291.3</v>
      </c>
      <c r="AJ480" s="178">
        <v>0</v>
      </c>
      <c r="AK480" s="178">
        <v>0</v>
      </c>
      <c r="AL480" s="178">
        <v>0</v>
      </c>
      <c r="AM480" s="178">
        <v>0</v>
      </c>
      <c r="AN480" s="178">
        <v>0</v>
      </c>
      <c r="AO480" s="178">
        <v>0</v>
      </c>
      <c r="AP480" s="178">
        <v>0</v>
      </c>
      <c r="AQ480" s="178">
        <v>0</v>
      </c>
      <c r="AR480" s="178">
        <v>0</v>
      </c>
      <c r="AS480" s="178">
        <v>0</v>
      </c>
      <c r="AT480" s="178">
        <v>0</v>
      </c>
      <c r="AU480" s="177">
        <v>0</v>
      </c>
      <c r="AV480" s="177">
        <f t="shared" si="13"/>
        <v>751889.4700000001</v>
      </c>
      <c r="AW480" s="149"/>
      <c r="AX480" s="190"/>
      <c r="AY480" s="190"/>
      <c r="AZ480" s="190"/>
      <c r="BA480" s="190"/>
      <c r="BB480" s="190"/>
      <c r="BC480" s="190"/>
      <c r="BD480" s="190"/>
      <c r="BE480" s="190"/>
      <c r="BF480" s="190"/>
      <c r="BG480" s="190"/>
      <c r="BH480" s="190"/>
      <c r="BI480" s="190"/>
      <c r="BJ480" s="190"/>
      <c r="BK480" s="190"/>
      <c r="BL480" s="190"/>
      <c r="BM480" s="190"/>
      <c r="BN480" s="190"/>
      <c r="BO480" s="190"/>
      <c r="BP480" s="190"/>
      <c r="BQ480" s="190"/>
      <c r="BR480" s="190"/>
      <c r="BS480" s="190"/>
      <c r="BT480" s="190"/>
      <c r="BU480" s="190"/>
      <c r="BV480" s="190"/>
      <c r="BW480" s="190"/>
      <c r="BX480" s="190"/>
      <c r="BY480" s="190"/>
      <c r="BZ480" s="190"/>
      <c r="CA480" s="190"/>
      <c r="CB480" s="190"/>
      <c r="CC480" s="190"/>
      <c r="CD480" s="190"/>
      <c r="CE480" s="190"/>
      <c r="CF480" s="190"/>
      <c r="CG480" s="190"/>
      <c r="CH480" s="190"/>
      <c r="CI480" s="190"/>
      <c r="CJ480" s="190"/>
      <c r="CK480" s="190"/>
      <c r="CL480" s="190"/>
      <c r="CM480" s="190"/>
      <c r="CN480" s="190"/>
      <c r="CO480" s="190"/>
      <c r="CP480" s="190"/>
      <c r="CQ480" s="190"/>
      <c r="CR480" s="190"/>
      <c r="CS480" s="190"/>
      <c r="CT480" s="190"/>
      <c r="CU480" s="190"/>
      <c r="CV480" s="190"/>
      <c r="CW480" s="190"/>
      <c r="CX480" s="190"/>
      <c r="CY480" s="190"/>
      <c r="CZ480" s="190"/>
      <c r="DA480" s="190"/>
      <c r="DB480" s="190"/>
      <c r="DC480" s="190"/>
      <c r="DD480" s="190"/>
      <c r="DE480" s="190"/>
      <c r="DF480" s="190"/>
      <c r="DG480" s="190"/>
      <c r="DH480" s="190"/>
      <c r="DI480" s="190"/>
      <c r="DJ480" s="190"/>
      <c r="DK480" s="190"/>
      <c r="DL480" s="190"/>
      <c r="DM480" s="190"/>
    </row>
    <row r="481" spans="1:117" s="151" customFormat="1" ht="12.75" hidden="1" outlineLevel="1">
      <c r="A481" s="149" t="s">
        <v>521</v>
      </c>
      <c r="B481" s="150"/>
      <c r="C481" s="150" t="s">
        <v>522</v>
      </c>
      <c r="D481" s="150" t="s">
        <v>523</v>
      </c>
      <c r="E481" s="177">
        <v>34652.35</v>
      </c>
      <c r="F481" s="177">
        <v>0</v>
      </c>
      <c r="G481" s="177"/>
      <c r="H481" s="178">
        <v>0</v>
      </c>
      <c r="I481" s="178">
        <v>0</v>
      </c>
      <c r="J481" s="178">
        <v>0</v>
      </c>
      <c r="K481" s="178">
        <v>0</v>
      </c>
      <c r="L481" s="178">
        <v>0</v>
      </c>
      <c r="M481" s="178">
        <v>0</v>
      </c>
      <c r="N481" s="178">
        <v>0</v>
      </c>
      <c r="O481" s="178">
        <v>0</v>
      </c>
      <c r="P481" s="178">
        <v>0</v>
      </c>
      <c r="Q481" s="178">
        <v>0</v>
      </c>
      <c r="R481" s="178">
        <v>0</v>
      </c>
      <c r="S481" s="178">
        <v>0</v>
      </c>
      <c r="T481" s="178">
        <v>0</v>
      </c>
      <c r="U481" s="178">
        <v>0</v>
      </c>
      <c r="V481" s="178">
        <v>0</v>
      </c>
      <c r="W481" s="178">
        <v>0</v>
      </c>
      <c r="X481" s="178">
        <v>0</v>
      </c>
      <c r="Y481" s="178">
        <v>0</v>
      </c>
      <c r="Z481" s="178">
        <v>0</v>
      </c>
      <c r="AA481" s="178">
        <v>0</v>
      </c>
      <c r="AB481" s="178">
        <v>0</v>
      </c>
      <c r="AC481" s="178">
        <v>0</v>
      </c>
      <c r="AD481" s="178">
        <v>0</v>
      </c>
      <c r="AE481" s="178">
        <v>0</v>
      </c>
      <c r="AF481" s="178">
        <v>0</v>
      </c>
      <c r="AG481" s="178">
        <v>15820.81</v>
      </c>
      <c r="AH481" s="178">
        <v>0</v>
      </c>
      <c r="AI481" s="177">
        <v>15820.81</v>
      </c>
      <c r="AJ481" s="178">
        <v>0</v>
      </c>
      <c r="AK481" s="178">
        <v>0</v>
      </c>
      <c r="AL481" s="178">
        <v>0</v>
      </c>
      <c r="AM481" s="178">
        <v>0</v>
      </c>
      <c r="AN481" s="178">
        <v>0</v>
      </c>
      <c r="AO481" s="178">
        <v>0</v>
      </c>
      <c r="AP481" s="178">
        <v>0</v>
      </c>
      <c r="AQ481" s="178">
        <v>0</v>
      </c>
      <c r="AR481" s="178">
        <v>0</v>
      </c>
      <c r="AS481" s="178">
        <v>0</v>
      </c>
      <c r="AT481" s="178">
        <v>0</v>
      </c>
      <c r="AU481" s="177">
        <v>0</v>
      </c>
      <c r="AV481" s="177">
        <f t="shared" si="13"/>
        <v>50473.159999999996</v>
      </c>
      <c r="AW481" s="149"/>
      <c r="AX481" s="190"/>
      <c r="AY481" s="190"/>
      <c r="AZ481" s="190"/>
      <c r="BA481" s="190"/>
      <c r="BB481" s="190"/>
      <c r="BC481" s="190"/>
      <c r="BD481" s="190"/>
      <c r="BE481" s="190"/>
      <c r="BF481" s="190"/>
      <c r="BG481" s="190"/>
      <c r="BH481" s="190"/>
      <c r="BI481" s="190"/>
      <c r="BJ481" s="190"/>
      <c r="BK481" s="190"/>
      <c r="BL481" s="190"/>
      <c r="BM481" s="190"/>
      <c r="BN481" s="190"/>
      <c r="BO481" s="190"/>
      <c r="BP481" s="190"/>
      <c r="BQ481" s="190"/>
      <c r="BR481" s="190"/>
      <c r="BS481" s="190"/>
      <c r="BT481" s="190"/>
      <c r="BU481" s="190"/>
      <c r="BV481" s="190"/>
      <c r="BW481" s="190"/>
      <c r="BX481" s="190"/>
      <c r="BY481" s="190"/>
      <c r="BZ481" s="190"/>
      <c r="CA481" s="190"/>
      <c r="CB481" s="190"/>
      <c r="CC481" s="190"/>
      <c r="CD481" s="190"/>
      <c r="CE481" s="190"/>
      <c r="CF481" s="190"/>
      <c r="CG481" s="190"/>
      <c r="CH481" s="190"/>
      <c r="CI481" s="190"/>
      <c r="CJ481" s="190"/>
      <c r="CK481" s="190"/>
      <c r="CL481" s="190"/>
      <c r="CM481" s="190"/>
      <c r="CN481" s="190"/>
      <c r="CO481" s="190"/>
      <c r="CP481" s="190"/>
      <c r="CQ481" s="190"/>
      <c r="CR481" s="190"/>
      <c r="CS481" s="190"/>
      <c r="CT481" s="190"/>
      <c r="CU481" s="190"/>
      <c r="CV481" s="190"/>
      <c r="CW481" s="190"/>
      <c r="CX481" s="190"/>
      <c r="CY481" s="190"/>
      <c r="CZ481" s="190"/>
      <c r="DA481" s="190"/>
      <c r="DB481" s="190"/>
      <c r="DC481" s="190"/>
      <c r="DD481" s="190"/>
      <c r="DE481" s="190"/>
      <c r="DF481" s="190"/>
      <c r="DG481" s="190"/>
      <c r="DH481" s="190"/>
      <c r="DI481" s="190"/>
      <c r="DJ481" s="190"/>
      <c r="DK481" s="190"/>
      <c r="DL481" s="190"/>
      <c r="DM481" s="190"/>
    </row>
    <row r="482" spans="1:117" s="151" customFormat="1" ht="12.75" hidden="1" outlineLevel="1">
      <c r="A482" s="149" t="s">
        <v>524</v>
      </c>
      <c r="B482" s="150"/>
      <c r="C482" s="150" t="s">
        <v>525</v>
      </c>
      <c r="D482" s="150" t="s">
        <v>526</v>
      </c>
      <c r="E482" s="177">
        <v>2193165.67</v>
      </c>
      <c r="F482" s="177">
        <v>0</v>
      </c>
      <c r="G482" s="177"/>
      <c r="H482" s="178">
        <v>0</v>
      </c>
      <c r="I482" s="178">
        <v>0</v>
      </c>
      <c r="J482" s="178">
        <v>0</v>
      </c>
      <c r="K482" s="178">
        <v>0</v>
      </c>
      <c r="L482" s="178">
        <v>0</v>
      </c>
      <c r="M482" s="178">
        <v>119.54</v>
      </c>
      <c r="N482" s="178">
        <v>0</v>
      </c>
      <c r="O482" s="178">
        <v>0</v>
      </c>
      <c r="P482" s="178">
        <v>2249.43</v>
      </c>
      <c r="Q482" s="178">
        <v>0</v>
      </c>
      <c r="R482" s="178">
        <v>1228804.89</v>
      </c>
      <c r="S482" s="178">
        <v>12756.12</v>
      </c>
      <c r="T482" s="178">
        <v>0</v>
      </c>
      <c r="U482" s="178">
        <v>0</v>
      </c>
      <c r="V482" s="178">
        <v>0</v>
      </c>
      <c r="W482" s="178">
        <v>0</v>
      </c>
      <c r="X482" s="178">
        <v>0</v>
      </c>
      <c r="Y482" s="178">
        <v>0</v>
      </c>
      <c r="Z482" s="178">
        <v>0</v>
      </c>
      <c r="AA482" s="178">
        <v>0</v>
      </c>
      <c r="AB482" s="178">
        <v>0</v>
      </c>
      <c r="AC482" s="178">
        <v>0</v>
      </c>
      <c r="AD482" s="178">
        <v>0</v>
      </c>
      <c r="AE482" s="178">
        <v>0</v>
      </c>
      <c r="AF482" s="178">
        <v>0</v>
      </c>
      <c r="AG482" s="178">
        <v>1013.54</v>
      </c>
      <c r="AH482" s="178">
        <v>0</v>
      </c>
      <c r="AI482" s="177">
        <v>1244943.52</v>
      </c>
      <c r="AJ482" s="178">
        <v>0</v>
      </c>
      <c r="AK482" s="178">
        <v>0</v>
      </c>
      <c r="AL482" s="178">
        <v>0</v>
      </c>
      <c r="AM482" s="178">
        <v>0</v>
      </c>
      <c r="AN482" s="178">
        <v>0</v>
      </c>
      <c r="AO482" s="178">
        <v>0</v>
      </c>
      <c r="AP482" s="178">
        <v>0</v>
      </c>
      <c r="AQ482" s="178">
        <v>0</v>
      </c>
      <c r="AR482" s="178">
        <v>0</v>
      </c>
      <c r="AS482" s="178">
        <v>0</v>
      </c>
      <c r="AT482" s="178">
        <v>0</v>
      </c>
      <c r="AU482" s="177">
        <v>0</v>
      </c>
      <c r="AV482" s="177">
        <f t="shared" si="13"/>
        <v>3438109.19</v>
      </c>
      <c r="AW482" s="149"/>
      <c r="AX482" s="190"/>
      <c r="AY482" s="190"/>
      <c r="AZ482" s="190"/>
      <c r="BA482" s="190"/>
      <c r="BB482" s="190"/>
      <c r="BC482" s="190"/>
      <c r="BD482" s="190"/>
      <c r="BE482" s="190"/>
      <c r="BF482" s="190"/>
      <c r="BG482" s="190"/>
      <c r="BH482" s="190"/>
      <c r="BI482" s="190"/>
      <c r="BJ482" s="190"/>
      <c r="BK482" s="190"/>
      <c r="BL482" s="190"/>
      <c r="BM482" s="190"/>
      <c r="BN482" s="190"/>
      <c r="BO482" s="190"/>
      <c r="BP482" s="190"/>
      <c r="BQ482" s="190"/>
      <c r="BR482" s="190"/>
      <c r="BS482" s="190"/>
      <c r="BT482" s="190"/>
      <c r="BU482" s="190"/>
      <c r="BV482" s="190"/>
      <c r="BW482" s="190"/>
      <c r="BX482" s="190"/>
      <c r="BY482" s="190"/>
      <c r="BZ482" s="190"/>
      <c r="CA482" s="190"/>
      <c r="CB482" s="190"/>
      <c r="CC482" s="190"/>
      <c r="CD482" s="190"/>
      <c r="CE482" s="190"/>
      <c r="CF482" s="190"/>
      <c r="CG482" s="190"/>
      <c r="CH482" s="190"/>
      <c r="CI482" s="190"/>
      <c r="CJ482" s="190"/>
      <c r="CK482" s="190"/>
      <c r="CL482" s="190"/>
      <c r="CM482" s="190"/>
      <c r="CN482" s="190"/>
      <c r="CO482" s="190"/>
      <c r="CP482" s="190"/>
      <c r="CQ482" s="190"/>
      <c r="CR482" s="190"/>
      <c r="CS482" s="190"/>
      <c r="CT482" s="190"/>
      <c r="CU482" s="190"/>
      <c r="CV482" s="190"/>
      <c r="CW482" s="190"/>
      <c r="CX482" s="190"/>
      <c r="CY482" s="190"/>
      <c r="CZ482" s="190"/>
      <c r="DA482" s="190"/>
      <c r="DB482" s="190"/>
      <c r="DC482" s="190"/>
      <c r="DD482" s="190"/>
      <c r="DE482" s="190"/>
      <c r="DF482" s="190"/>
      <c r="DG482" s="190"/>
      <c r="DH482" s="190"/>
      <c r="DI482" s="190"/>
      <c r="DJ482" s="190"/>
      <c r="DK482" s="190"/>
      <c r="DL482" s="190"/>
      <c r="DM482" s="190"/>
    </row>
    <row r="483" spans="1:117" s="151" customFormat="1" ht="12.75" hidden="1" outlineLevel="1">
      <c r="A483" s="149" t="s">
        <v>527</v>
      </c>
      <c r="B483" s="150"/>
      <c r="C483" s="150" t="s">
        <v>528</v>
      </c>
      <c r="D483" s="150" t="s">
        <v>529</v>
      </c>
      <c r="E483" s="177">
        <v>52.15</v>
      </c>
      <c r="F483" s="177">
        <v>0</v>
      </c>
      <c r="G483" s="177"/>
      <c r="H483" s="178">
        <v>0</v>
      </c>
      <c r="I483" s="178">
        <v>0</v>
      </c>
      <c r="J483" s="178">
        <v>0</v>
      </c>
      <c r="K483" s="178">
        <v>0</v>
      </c>
      <c r="L483" s="178">
        <v>0</v>
      </c>
      <c r="M483" s="178">
        <v>0</v>
      </c>
      <c r="N483" s="178">
        <v>0</v>
      </c>
      <c r="O483" s="178">
        <v>0</v>
      </c>
      <c r="P483" s="178">
        <v>0</v>
      </c>
      <c r="Q483" s="178">
        <v>0</v>
      </c>
      <c r="R483" s="178">
        <v>0</v>
      </c>
      <c r="S483" s="178">
        <v>0</v>
      </c>
      <c r="T483" s="178">
        <v>0</v>
      </c>
      <c r="U483" s="178">
        <v>0</v>
      </c>
      <c r="V483" s="178">
        <v>0</v>
      </c>
      <c r="W483" s="178">
        <v>0</v>
      </c>
      <c r="X483" s="178">
        <v>0</v>
      </c>
      <c r="Y483" s="178">
        <v>0</v>
      </c>
      <c r="Z483" s="178">
        <v>0</v>
      </c>
      <c r="AA483" s="178">
        <v>0</v>
      </c>
      <c r="AB483" s="178">
        <v>0</v>
      </c>
      <c r="AC483" s="178">
        <v>0</v>
      </c>
      <c r="AD483" s="178">
        <v>0</v>
      </c>
      <c r="AE483" s="178">
        <v>0</v>
      </c>
      <c r="AF483" s="178">
        <v>0</v>
      </c>
      <c r="AG483" s="178">
        <v>20962.8</v>
      </c>
      <c r="AH483" s="178">
        <v>0</v>
      </c>
      <c r="AI483" s="177">
        <v>20962.8</v>
      </c>
      <c r="AJ483" s="178">
        <v>0</v>
      </c>
      <c r="AK483" s="178">
        <v>0</v>
      </c>
      <c r="AL483" s="178">
        <v>0</v>
      </c>
      <c r="AM483" s="178">
        <v>0</v>
      </c>
      <c r="AN483" s="178">
        <v>0</v>
      </c>
      <c r="AO483" s="178">
        <v>0</v>
      </c>
      <c r="AP483" s="178">
        <v>0</v>
      </c>
      <c r="AQ483" s="178">
        <v>0</v>
      </c>
      <c r="AR483" s="178">
        <v>0</v>
      </c>
      <c r="AS483" s="178">
        <v>0</v>
      </c>
      <c r="AT483" s="178">
        <v>0</v>
      </c>
      <c r="AU483" s="177">
        <v>0</v>
      </c>
      <c r="AV483" s="177">
        <f aca="true" t="shared" si="14" ref="AV483:AV526">E483+F483+G483+AI483+AU483</f>
        <v>21014.95</v>
      </c>
      <c r="AW483" s="149"/>
      <c r="AX483" s="190"/>
      <c r="AY483" s="190"/>
      <c r="AZ483" s="190"/>
      <c r="BA483" s="190"/>
      <c r="BB483" s="190"/>
      <c r="BC483" s="190"/>
      <c r="BD483" s="190"/>
      <c r="BE483" s="190"/>
      <c r="BF483" s="190"/>
      <c r="BG483" s="190"/>
      <c r="BH483" s="190"/>
      <c r="BI483" s="190"/>
      <c r="BJ483" s="190"/>
      <c r="BK483" s="190"/>
      <c r="BL483" s="190"/>
      <c r="BM483" s="190"/>
      <c r="BN483" s="190"/>
      <c r="BO483" s="190"/>
      <c r="BP483" s="190"/>
      <c r="BQ483" s="190"/>
      <c r="BR483" s="190"/>
      <c r="BS483" s="190"/>
      <c r="BT483" s="190"/>
      <c r="BU483" s="190"/>
      <c r="BV483" s="190"/>
      <c r="BW483" s="190"/>
      <c r="BX483" s="190"/>
      <c r="BY483" s="190"/>
      <c r="BZ483" s="190"/>
      <c r="CA483" s="190"/>
      <c r="CB483" s="190"/>
      <c r="CC483" s="190"/>
      <c r="CD483" s="190"/>
      <c r="CE483" s="190"/>
      <c r="CF483" s="190"/>
      <c r="CG483" s="190"/>
      <c r="CH483" s="190"/>
      <c r="CI483" s="190"/>
      <c r="CJ483" s="190"/>
      <c r="CK483" s="190"/>
      <c r="CL483" s="190"/>
      <c r="CM483" s="190"/>
      <c r="CN483" s="190"/>
      <c r="CO483" s="190"/>
      <c r="CP483" s="190"/>
      <c r="CQ483" s="190"/>
      <c r="CR483" s="190"/>
      <c r="CS483" s="190"/>
      <c r="CT483" s="190"/>
      <c r="CU483" s="190"/>
      <c r="CV483" s="190"/>
      <c r="CW483" s="190"/>
      <c r="CX483" s="190"/>
      <c r="CY483" s="190"/>
      <c r="CZ483" s="190"/>
      <c r="DA483" s="190"/>
      <c r="DB483" s="190"/>
      <c r="DC483" s="190"/>
      <c r="DD483" s="190"/>
      <c r="DE483" s="190"/>
      <c r="DF483" s="190"/>
      <c r="DG483" s="190"/>
      <c r="DH483" s="190"/>
      <c r="DI483" s="190"/>
      <c r="DJ483" s="190"/>
      <c r="DK483" s="190"/>
      <c r="DL483" s="190"/>
      <c r="DM483" s="190"/>
    </row>
    <row r="484" spans="1:117" s="151" customFormat="1" ht="12.75" hidden="1" outlineLevel="1">
      <c r="A484" s="149" t="s">
        <v>530</v>
      </c>
      <c r="B484" s="150"/>
      <c r="C484" s="150" t="s">
        <v>531</v>
      </c>
      <c r="D484" s="150" t="s">
        <v>532</v>
      </c>
      <c r="E484" s="177">
        <v>12231.4</v>
      </c>
      <c r="F484" s="177">
        <v>0</v>
      </c>
      <c r="G484" s="177"/>
      <c r="H484" s="178">
        <v>0</v>
      </c>
      <c r="I484" s="178">
        <v>0</v>
      </c>
      <c r="J484" s="178">
        <v>0</v>
      </c>
      <c r="K484" s="178">
        <v>0</v>
      </c>
      <c r="L484" s="178">
        <v>0</v>
      </c>
      <c r="M484" s="178">
        <v>0</v>
      </c>
      <c r="N484" s="178">
        <v>0</v>
      </c>
      <c r="O484" s="178">
        <v>0</v>
      </c>
      <c r="P484" s="178">
        <v>0</v>
      </c>
      <c r="Q484" s="178">
        <v>0</v>
      </c>
      <c r="R484" s="178">
        <v>0</v>
      </c>
      <c r="S484" s="178">
        <v>0</v>
      </c>
      <c r="T484" s="178">
        <v>0</v>
      </c>
      <c r="U484" s="178">
        <v>0</v>
      </c>
      <c r="V484" s="178">
        <v>0</v>
      </c>
      <c r="W484" s="178">
        <v>0</v>
      </c>
      <c r="X484" s="178">
        <v>0</v>
      </c>
      <c r="Y484" s="178">
        <v>0</v>
      </c>
      <c r="Z484" s="178">
        <v>0</v>
      </c>
      <c r="AA484" s="178">
        <v>0</v>
      </c>
      <c r="AB484" s="178">
        <v>0</v>
      </c>
      <c r="AC484" s="178">
        <v>0</v>
      </c>
      <c r="AD484" s="178">
        <v>0</v>
      </c>
      <c r="AE484" s="178">
        <v>0</v>
      </c>
      <c r="AF484" s="178">
        <v>0</v>
      </c>
      <c r="AG484" s="178">
        <v>0</v>
      </c>
      <c r="AH484" s="178">
        <v>0</v>
      </c>
      <c r="AI484" s="177">
        <v>0</v>
      </c>
      <c r="AJ484" s="178">
        <v>0</v>
      </c>
      <c r="AK484" s="178">
        <v>0</v>
      </c>
      <c r="AL484" s="178">
        <v>0</v>
      </c>
      <c r="AM484" s="178">
        <v>0</v>
      </c>
      <c r="AN484" s="178">
        <v>0</v>
      </c>
      <c r="AO484" s="178">
        <v>0</v>
      </c>
      <c r="AP484" s="178">
        <v>0</v>
      </c>
      <c r="AQ484" s="178">
        <v>0</v>
      </c>
      <c r="AR484" s="178">
        <v>0</v>
      </c>
      <c r="AS484" s="178">
        <v>0</v>
      </c>
      <c r="AT484" s="178">
        <v>0</v>
      </c>
      <c r="AU484" s="177">
        <v>0</v>
      </c>
      <c r="AV484" s="177">
        <f t="shared" si="14"/>
        <v>12231.4</v>
      </c>
      <c r="AW484" s="149"/>
      <c r="AX484" s="190"/>
      <c r="AY484" s="190"/>
      <c r="AZ484" s="190"/>
      <c r="BA484" s="190"/>
      <c r="BB484" s="190"/>
      <c r="BC484" s="190"/>
      <c r="BD484" s="190"/>
      <c r="BE484" s="190"/>
      <c r="BF484" s="190"/>
      <c r="BG484" s="190"/>
      <c r="BH484" s="190"/>
      <c r="BI484" s="190"/>
      <c r="BJ484" s="190"/>
      <c r="BK484" s="190"/>
      <c r="BL484" s="190"/>
      <c r="BM484" s="190"/>
      <c r="BN484" s="190"/>
      <c r="BO484" s="190"/>
      <c r="BP484" s="190"/>
      <c r="BQ484" s="190"/>
      <c r="BR484" s="190"/>
      <c r="BS484" s="190"/>
      <c r="BT484" s="190"/>
      <c r="BU484" s="190"/>
      <c r="BV484" s="190"/>
      <c r="BW484" s="190"/>
      <c r="BX484" s="190"/>
      <c r="BY484" s="190"/>
      <c r="BZ484" s="190"/>
      <c r="CA484" s="190"/>
      <c r="CB484" s="190"/>
      <c r="CC484" s="190"/>
      <c r="CD484" s="190"/>
      <c r="CE484" s="190"/>
      <c r="CF484" s="190"/>
      <c r="CG484" s="190"/>
      <c r="CH484" s="190"/>
      <c r="CI484" s="190"/>
      <c r="CJ484" s="190"/>
      <c r="CK484" s="190"/>
      <c r="CL484" s="190"/>
      <c r="CM484" s="190"/>
      <c r="CN484" s="190"/>
      <c r="CO484" s="190"/>
      <c r="CP484" s="190"/>
      <c r="CQ484" s="190"/>
      <c r="CR484" s="190"/>
      <c r="CS484" s="190"/>
      <c r="CT484" s="190"/>
      <c r="CU484" s="190"/>
      <c r="CV484" s="190"/>
      <c r="CW484" s="190"/>
      <c r="CX484" s="190"/>
      <c r="CY484" s="190"/>
      <c r="CZ484" s="190"/>
      <c r="DA484" s="190"/>
      <c r="DB484" s="190"/>
      <c r="DC484" s="190"/>
      <c r="DD484" s="190"/>
      <c r="DE484" s="190"/>
      <c r="DF484" s="190"/>
      <c r="DG484" s="190"/>
      <c r="DH484" s="190"/>
      <c r="DI484" s="190"/>
      <c r="DJ484" s="190"/>
      <c r="DK484" s="190"/>
      <c r="DL484" s="190"/>
      <c r="DM484" s="190"/>
    </row>
    <row r="485" spans="1:117" s="151" customFormat="1" ht="12.75" hidden="1" outlineLevel="1">
      <c r="A485" s="149" t="s">
        <v>533</v>
      </c>
      <c r="B485" s="150"/>
      <c r="C485" s="150" t="s">
        <v>534</v>
      </c>
      <c r="D485" s="150" t="s">
        <v>535</v>
      </c>
      <c r="E485" s="177">
        <v>273.41</v>
      </c>
      <c r="F485" s="177">
        <v>0</v>
      </c>
      <c r="G485" s="177"/>
      <c r="H485" s="178">
        <v>0</v>
      </c>
      <c r="I485" s="178">
        <v>0</v>
      </c>
      <c r="J485" s="178">
        <v>0</v>
      </c>
      <c r="K485" s="178">
        <v>0</v>
      </c>
      <c r="L485" s="178">
        <v>0</v>
      </c>
      <c r="M485" s="178">
        <v>0</v>
      </c>
      <c r="N485" s="178">
        <v>0</v>
      </c>
      <c r="O485" s="178">
        <v>0</v>
      </c>
      <c r="P485" s="178">
        <v>0</v>
      </c>
      <c r="Q485" s="178">
        <v>0</v>
      </c>
      <c r="R485" s="178">
        <v>0</v>
      </c>
      <c r="S485" s="178">
        <v>0</v>
      </c>
      <c r="T485" s="178">
        <v>0</v>
      </c>
      <c r="U485" s="178">
        <v>0</v>
      </c>
      <c r="V485" s="178">
        <v>0</v>
      </c>
      <c r="W485" s="178">
        <v>0</v>
      </c>
      <c r="X485" s="178">
        <v>0</v>
      </c>
      <c r="Y485" s="178">
        <v>0</v>
      </c>
      <c r="Z485" s="178">
        <v>0</v>
      </c>
      <c r="AA485" s="178">
        <v>0</v>
      </c>
      <c r="AB485" s="178">
        <v>0</v>
      </c>
      <c r="AC485" s="178">
        <v>0</v>
      </c>
      <c r="AD485" s="178">
        <v>0</v>
      </c>
      <c r="AE485" s="178">
        <v>0</v>
      </c>
      <c r="AF485" s="178">
        <v>0</v>
      </c>
      <c r="AG485" s="178">
        <v>0</v>
      </c>
      <c r="AH485" s="178">
        <v>0</v>
      </c>
      <c r="AI485" s="177">
        <v>0</v>
      </c>
      <c r="AJ485" s="178">
        <v>0</v>
      </c>
      <c r="AK485" s="178">
        <v>0</v>
      </c>
      <c r="AL485" s="178">
        <v>0</v>
      </c>
      <c r="AM485" s="178">
        <v>0</v>
      </c>
      <c r="AN485" s="178">
        <v>0</v>
      </c>
      <c r="AO485" s="178">
        <v>0</v>
      </c>
      <c r="AP485" s="178">
        <v>0</v>
      </c>
      <c r="AQ485" s="178">
        <v>0</v>
      </c>
      <c r="AR485" s="178">
        <v>0</v>
      </c>
      <c r="AS485" s="178">
        <v>0</v>
      </c>
      <c r="AT485" s="178">
        <v>0</v>
      </c>
      <c r="AU485" s="177">
        <v>0</v>
      </c>
      <c r="AV485" s="177">
        <f t="shared" si="14"/>
        <v>273.41</v>
      </c>
      <c r="AW485" s="149"/>
      <c r="AX485" s="190"/>
      <c r="AY485" s="190"/>
      <c r="AZ485" s="190"/>
      <c r="BA485" s="190"/>
      <c r="BB485" s="190"/>
      <c r="BC485" s="190"/>
      <c r="BD485" s="190"/>
      <c r="BE485" s="190"/>
      <c r="BF485" s="190"/>
      <c r="BG485" s="190"/>
      <c r="BH485" s="190"/>
      <c r="BI485" s="190"/>
      <c r="BJ485" s="190"/>
      <c r="BK485" s="190"/>
      <c r="BL485" s="190"/>
      <c r="BM485" s="190"/>
      <c r="BN485" s="190"/>
      <c r="BO485" s="190"/>
      <c r="BP485" s="190"/>
      <c r="BQ485" s="190"/>
      <c r="BR485" s="190"/>
      <c r="BS485" s="190"/>
      <c r="BT485" s="190"/>
      <c r="BU485" s="190"/>
      <c r="BV485" s="190"/>
      <c r="BW485" s="190"/>
      <c r="BX485" s="190"/>
      <c r="BY485" s="190"/>
      <c r="BZ485" s="190"/>
      <c r="CA485" s="190"/>
      <c r="CB485" s="190"/>
      <c r="CC485" s="190"/>
      <c r="CD485" s="190"/>
      <c r="CE485" s="190"/>
      <c r="CF485" s="190"/>
      <c r="CG485" s="190"/>
      <c r="CH485" s="190"/>
      <c r="CI485" s="190"/>
      <c r="CJ485" s="190"/>
      <c r="CK485" s="190"/>
      <c r="CL485" s="190"/>
      <c r="CM485" s="190"/>
      <c r="CN485" s="190"/>
      <c r="CO485" s="190"/>
      <c r="CP485" s="190"/>
      <c r="CQ485" s="190"/>
      <c r="CR485" s="190"/>
      <c r="CS485" s="190"/>
      <c r="CT485" s="190"/>
      <c r="CU485" s="190"/>
      <c r="CV485" s="190"/>
      <c r="CW485" s="190"/>
      <c r="CX485" s="190"/>
      <c r="CY485" s="190"/>
      <c r="CZ485" s="190"/>
      <c r="DA485" s="190"/>
      <c r="DB485" s="190"/>
      <c r="DC485" s="190"/>
      <c r="DD485" s="190"/>
      <c r="DE485" s="190"/>
      <c r="DF485" s="190"/>
      <c r="DG485" s="190"/>
      <c r="DH485" s="190"/>
      <c r="DI485" s="190"/>
      <c r="DJ485" s="190"/>
      <c r="DK485" s="190"/>
      <c r="DL485" s="190"/>
      <c r="DM485" s="190"/>
    </row>
    <row r="486" spans="1:117" s="151" customFormat="1" ht="12.75" hidden="1" outlineLevel="1">
      <c r="A486" s="149" t="s">
        <v>542</v>
      </c>
      <c r="B486" s="150"/>
      <c r="C486" s="150" t="s">
        <v>543</v>
      </c>
      <c r="D486" s="150" t="s">
        <v>544</v>
      </c>
      <c r="E486" s="177">
        <v>0</v>
      </c>
      <c r="F486" s="177">
        <v>0</v>
      </c>
      <c r="G486" s="177"/>
      <c r="H486" s="178">
        <v>0</v>
      </c>
      <c r="I486" s="178">
        <v>0</v>
      </c>
      <c r="J486" s="178">
        <v>0</v>
      </c>
      <c r="K486" s="178">
        <v>0</v>
      </c>
      <c r="L486" s="178">
        <v>0</v>
      </c>
      <c r="M486" s="178">
        <v>0</v>
      </c>
      <c r="N486" s="178">
        <v>0</v>
      </c>
      <c r="O486" s="178">
        <v>0</v>
      </c>
      <c r="P486" s="178">
        <v>0</v>
      </c>
      <c r="Q486" s="178">
        <v>0</v>
      </c>
      <c r="R486" s="178">
        <v>0</v>
      </c>
      <c r="S486" s="178">
        <v>0</v>
      </c>
      <c r="T486" s="178">
        <v>0</v>
      </c>
      <c r="U486" s="178">
        <v>0</v>
      </c>
      <c r="V486" s="178">
        <v>0</v>
      </c>
      <c r="W486" s="178">
        <v>0</v>
      </c>
      <c r="X486" s="178">
        <v>0</v>
      </c>
      <c r="Y486" s="178">
        <v>0</v>
      </c>
      <c r="Z486" s="178">
        <v>0</v>
      </c>
      <c r="AA486" s="178">
        <v>0</v>
      </c>
      <c r="AB486" s="178">
        <v>0</v>
      </c>
      <c r="AC486" s="178">
        <v>0</v>
      </c>
      <c r="AD486" s="178">
        <v>0</v>
      </c>
      <c r="AE486" s="178">
        <v>0</v>
      </c>
      <c r="AF486" s="178">
        <v>0</v>
      </c>
      <c r="AG486" s="178">
        <v>0</v>
      </c>
      <c r="AH486" s="178">
        <v>0</v>
      </c>
      <c r="AI486" s="177">
        <v>0</v>
      </c>
      <c r="AJ486" s="178">
        <v>0</v>
      </c>
      <c r="AK486" s="178">
        <v>0</v>
      </c>
      <c r="AL486" s="178">
        <v>0</v>
      </c>
      <c r="AM486" s="178">
        <v>0</v>
      </c>
      <c r="AN486" s="178">
        <v>0</v>
      </c>
      <c r="AO486" s="178">
        <v>0</v>
      </c>
      <c r="AP486" s="178">
        <v>0</v>
      </c>
      <c r="AQ486" s="178">
        <v>2888674.5</v>
      </c>
      <c r="AR486" s="178">
        <v>0</v>
      </c>
      <c r="AS486" s="178">
        <v>0</v>
      </c>
      <c r="AT486" s="178">
        <v>0</v>
      </c>
      <c r="AU486" s="177">
        <v>2888674.5</v>
      </c>
      <c r="AV486" s="177">
        <f t="shared" si="14"/>
        <v>2888674.5</v>
      </c>
      <c r="AW486" s="149"/>
      <c r="AX486" s="190"/>
      <c r="AY486" s="190"/>
      <c r="AZ486" s="190"/>
      <c r="BA486" s="190"/>
      <c r="BB486" s="190"/>
      <c r="BC486" s="190"/>
      <c r="BD486" s="190"/>
      <c r="BE486" s="190"/>
      <c r="BF486" s="190"/>
      <c r="BG486" s="190"/>
      <c r="BH486" s="190"/>
      <c r="BI486" s="190"/>
      <c r="BJ486" s="190"/>
      <c r="BK486" s="190"/>
      <c r="BL486" s="190"/>
      <c r="BM486" s="190"/>
      <c r="BN486" s="190"/>
      <c r="BO486" s="190"/>
      <c r="BP486" s="190"/>
      <c r="BQ486" s="190"/>
      <c r="BR486" s="190"/>
      <c r="BS486" s="190"/>
      <c r="BT486" s="190"/>
      <c r="BU486" s="190"/>
      <c r="BV486" s="190"/>
      <c r="BW486" s="190"/>
      <c r="BX486" s="190"/>
      <c r="BY486" s="190"/>
      <c r="BZ486" s="190"/>
      <c r="CA486" s="190"/>
      <c r="CB486" s="190"/>
      <c r="CC486" s="190"/>
      <c r="CD486" s="190"/>
      <c r="CE486" s="190"/>
      <c r="CF486" s="190"/>
      <c r="CG486" s="190"/>
      <c r="CH486" s="190"/>
      <c r="CI486" s="190"/>
      <c r="CJ486" s="190"/>
      <c r="CK486" s="190"/>
      <c r="CL486" s="190"/>
      <c r="CM486" s="190"/>
      <c r="CN486" s="190"/>
      <c r="CO486" s="190"/>
      <c r="CP486" s="190"/>
      <c r="CQ486" s="190"/>
      <c r="CR486" s="190"/>
      <c r="CS486" s="190"/>
      <c r="CT486" s="190"/>
      <c r="CU486" s="190"/>
      <c r="CV486" s="190"/>
      <c r="CW486" s="190"/>
      <c r="CX486" s="190"/>
      <c r="CY486" s="190"/>
      <c r="CZ486" s="190"/>
      <c r="DA486" s="190"/>
      <c r="DB486" s="190"/>
      <c r="DC486" s="190"/>
      <c r="DD486" s="190"/>
      <c r="DE486" s="190"/>
      <c r="DF486" s="190"/>
      <c r="DG486" s="190"/>
      <c r="DH486" s="190"/>
      <c r="DI486" s="190"/>
      <c r="DJ486" s="190"/>
      <c r="DK486" s="190"/>
      <c r="DL486" s="190"/>
      <c r="DM486" s="190"/>
    </row>
    <row r="487" spans="1:117" s="151" customFormat="1" ht="12.75" hidden="1" outlineLevel="1">
      <c r="A487" s="149" t="s">
        <v>547</v>
      </c>
      <c r="B487" s="150"/>
      <c r="C487" s="150" t="s">
        <v>548</v>
      </c>
      <c r="D487" s="150" t="s">
        <v>549</v>
      </c>
      <c r="E487" s="177">
        <v>0</v>
      </c>
      <c r="F487" s="177">
        <v>0</v>
      </c>
      <c r="G487" s="177"/>
      <c r="H487" s="178">
        <v>0</v>
      </c>
      <c r="I487" s="178">
        <v>0</v>
      </c>
      <c r="J487" s="178">
        <v>0</v>
      </c>
      <c r="K487" s="178">
        <v>0</v>
      </c>
      <c r="L487" s="178">
        <v>0</v>
      </c>
      <c r="M487" s="178">
        <v>0</v>
      </c>
      <c r="N487" s="178">
        <v>0</v>
      </c>
      <c r="O487" s="178">
        <v>0</v>
      </c>
      <c r="P487" s="178">
        <v>0</v>
      </c>
      <c r="Q487" s="178">
        <v>0</v>
      </c>
      <c r="R487" s="178">
        <v>0</v>
      </c>
      <c r="S487" s="178">
        <v>0</v>
      </c>
      <c r="T487" s="178">
        <v>0</v>
      </c>
      <c r="U487" s="178">
        <v>0</v>
      </c>
      <c r="V487" s="178">
        <v>0</v>
      </c>
      <c r="W487" s="178">
        <v>0</v>
      </c>
      <c r="X487" s="178">
        <v>0</v>
      </c>
      <c r="Y487" s="178">
        <v>0</v>
      </c>
      <c r="Z487" s="178">
        <v>0</v>
      </c>
      <c r="AA487" s="178">
        <v>0</v>
      </c>
      <c r="AB487" s="178">
        <v>0</v>
      </c>
      <c r="AC487" s="178">
        <v>0</v>
      </c>
      <c r="AD487" s="178">
        <v>0</v>
      </c>
      <c r="AE487" s="178">
        <v>0</v>
      </c>
      <c r="AF487" s="178">
        <v>0</v>
      </c>
      <c r="AG487" s="178">
        <v>0</v>
      </c>
      <c r="AH487" s="178">
        <v>0</v>
      </c>
      <c r="AI487" s="177">
        <v>0</v>
      </c>
      <c r="AJ487" s="178">
        <v>0</v>
      </c>
      <c r="AK487" s="178">
        <v>0</v>
      </c>
      <c r="AL487" s="178">
        <v>0</v>
      </c>
      <c r="AM487" s="178">
        <v>0</v>
      </c>
      <c r="AN487" s="178">
        <v>0</v>
      </c>
      <c r="AO487" s="178">
        <v>0</v>
      </c>
      <c r="AP487" s="178">
        <v>62708719.3</v>
      </c>
      <c r="AQ487" s="178">
        <v>0</v>
      </c>
      <c r="AR487" s="178">
        <v>0</v>
      </c>
      <c r="AS487" s="178">
        <v>0</v>
      </c>
      <c r="AT487" s="178">
        <v>0</v>
      </c>
      <c r="AU487" s="177">
        <v>62708719.3</v>
      </c>
      <c r="AV487" s="177">
        <f t="shared" si="14"/>
        <v>62708719.3</v>
      </c>
      <c r="AW487" s="149"/>
      <c r="AX487" s="190"/>
      <c r="AY487" s="190"/>
      <c r="AZ487" s="190"/>
      <c r="BA487" s="190"/>
      <c r="BB487" s="190"/>
      <c r="BC487" s="190"/>
      <c r="BD487" s="190"/>
      <c r="BE487" s="190"/>
      <c r="BF487" s="190"/>
      <c r="BG487" s="190"/>
      <c r="BH487" s="190"/>
      <c r="BI487" s="190"/>
      <c r="BJ487" s="190"/>
      <c r="BK487" s="190"/>
      <c r="BL487" s="190"/>
      <c r="BM487" s="190"/>
      <c r="BN487" s="190"/>
      <c r="BO487" s="190"/>
      <c r="BP487" s="190"/>
      <c r="BQ487" s="190"/>
      <c r="BR487" s="190"/>
      <c r="BS487" s="190"/>
      <c r="BT487" s="190"/>
      <c r="BU487" s="190"/>
      <c r="BV487" s="190"/>
      <c r="BW487" s="190"/>
      <c r="BX487" s="190"/>
      <c r="BY487" s="190"/>
      <c r="BZ487" s="190"/>
      <c r="CA487" s="190"/>
      <c r="CB487" s="190"/>
      <c r="CC487" s="190"/>
      <c r="CD487" s="190"/>
      <c r="CE487" s="190"/>
      <c r="CF487" s="190"/>
      <c r="CG487" s="190"/>
      <c r="CH487" s="190"/>
      <c r="CI487" s="190"/>
      <c r="CJ487" s="190"/>
      <c r="CK487" s="190"/>
      <c r="CL487" s="190"/>
      <c r="CM487" s="190"/>
      <c r="CN487" s="190"/>
      <c r="CO487" s="190"/>
      <c r="CP487" s="190"/>
      <c r="CQ487" s="190"/>
      <c r="CR487" s="190"/>
      <c r="CS487" s="190"/>
      <c r="CT487" s="190"/>
      <c r="CU487" s="190"/>
      <c r="CV487" s="190"/>
      <c r="CW487" s="190"/>
      <c r="CX487" s="190"/>
      <c r="CY487" s="190"/>
      <c r="CZ487" s="190"/>
      <c r="DA487" s="190"/>
      <c r="DB487" s="190"/>
      <c r="DC487" s="190"/>
      <c r="DD487" s="190"/>
      <c r="DE487" s="190"/>
      <c r="DF487" s="190"/>
      <c r="DG487" s="190"/>
      <c r="DH487" s="190"/>
      <c r="DI487" s="190"/>
      <c r="DJ487" s="190"/>
      <c r="DK487" s="190"/>
      <c r="DL487" s="190"/>
      <c r="DM487" s="190"/>
    </row>
    <row r="488" spans="1:117" s="151" customFormat="1" ht="12.75" hidden="1" outlineLevel="1">
      <c r="A488" s="149" t="s">
        <v>550</v>
      </c>
      <c r="B488" s="150"/>
      <c r="C488" s="150" t="s">
        <v>551</v>
      </c>
      <c r="D488" s="150" t="s">
        <v>552</v>
      </c>
      <c r="E488" s="177">
        <v>0</v>
      </c>
      <c r="F488" s="177">
        <v>0</v>
      </c>
      <c r="G488" s="177"/>
      <c r="H488" s="178">
        <v>0</v>
      </c>
      <c r="I488" s="178">
        <v>0</v>
      </c>
      <c r="J488" s="178">
        <v>0</v>
      </c>
      <c r="K488" s="178">
        <v>0</v>
      </c>
      <c r="L488" s="178">
        <v>0</v>
      </c>
      <c r="M488" s="178">
        <v>0</v>
      </c>
      <c r="N488" s="178">
        <v>0</v>
      </c>
      <c r="O488" s="178">
        <v>0</v>
      </c>
      <c r="P488" s="178">
        <v>0</v>
      </c>
      <c r="Q488" s="178">
        <v>0</v>
      </c>
      <c r="R488" s="178">
        <v>0</v>
      </c>
      <c r="S488" s="178">
        <v>0</v>
      </c>
      <c r="T488" s="178">
        <v>0</v>
      </c>
      <c r="U488" s="178">
        <v>0</v>
      </c>
      <c r="V488" s="178">
        <v>0</v>
      </c>
      <c r="W488" s="178">
        <v>0</v>
      </c>
      <c r="X488" s="178">
        <v>0</v>
      </c>
      <c r="Y488" s="178">
        <v>0</v>
      </c>
      <c r="Z488" s="178">
        <v>0</v>
      </c>
      <c r="AA488" s="178">
        <v>0</v>
      </c>
      <c r="AB488" s="178">
        <v>0</v>
      </c>
      <c r="AC488" s="178">
        <v>0</v>
      </c>
      <c r="AD488" s="178">
        <v>0</v>
      </c>
      <c r="AE488" s="178">
        <v>0</v>
      </c>
      <c r="AF488" s="178">
        <v>0</v>
      </c>
      <c r="AG488" s="178">
        <v>0</v>
      </c>
      <c r="AH488" s="178">
        <v>0</v>
      </c>
      <c r="AI488" s="177">
        <v>0</v>
      </c>
      <c r="AJ488" s="178">
        <v>0</v>
      </c>
      <c r="AK488" s="178">
        <v>0</v>
      </c>
      <c r="AL488" s="178">
        <v>0</v>
      </c>
      <c r="AM488" s="178">
        <v>0</v>
      </c>
      <c r="AN488" s="178">
        <v>0</v>
      </c>
      <c r="AO488" s="178">
        <v>0</v>
      </c>
      <c r="AP488" s="178">
        <v>5731084.03</v>
      </c>
      <c r="AQ488" s="178">
        <v>0</v>
      </c>
      <c r="AR488" s="178">
        <v>0</v>
      </c>
      <c r="AS488" s="178">
        <v>0</v>
      </c>
      <c r="AT488" s="178">
        <v>0</v>
      </c>
      <c r="AU488" s="177">
        <v>5731084.03</v>
      </c>
      <c r="AV488" s="177">
        <f t="shared" si="14"/>
        <v>5731084.03</v>
      </c>
      <c r="AW488" s="149"/>
      <c r="AX488" s="190"/>
      <c r="AY488" s="190"/>
      <c r="AZ488" s="190"/>
      <c r="BA488" s="190"/>
      <c r="BB488" s="190"/>
      <c r="BC488" s="190"/>
      <c r="BD488" s="190"/>
      <c r="BE488" s="190"/>
      <c r="BF488" s="190"/>
      <c r="BG488" s="190"/>
      <c r="BH488" s="190"/>
      <c r="BI488" s="190"/>
      <c r="BJ488" s="190"/>
      <c r="BK488" s="190"/>
      <c r="BL488" s="190"/>
      <c r="BM488" s="190"/>
      <c r="BN488" s="190"/>
      <c r="BO488" s="190"/>
      <c r="BP488" s="190"/>
      <c r="BQ488" s="190"/>
      <c r="BR488" s="190"/>
      <c r="BS488" s="190"/>
      <c r="BT488" s="190"/>
      <c r="BU488" s="190"/>
      <c r="BV488" s="190"/>
      <c r="BW488" s="190"/>
      <c r="BX488" s="190"/>
      <c r="BY488" s="190"/>
      <c r="BZ488" s="190"/>
      <c r="CA488" s="190"/>
      <c r="CB488" s="190"/>
      <c r="CC488" s="190"/>
      <c r="CD488" s="190"/>
      <c r="CE488" s="190"/>
      <c r="CF488" s="190"/>
      <c r="CG488" s="190"/>
      <c r="CH488" s="190"/>
      <c r="CI488" s="190"/>
      <c r="CJ488" s="190"/>
      <c r="CK488" s="190"/>
      <c r="CL488" s="190"/>
      <c r="CM488" s="190"/>
      <c r="CN488" s="190"/>
      <c r="CO488" s="190"/>
      <c r="CP488" s="190"/>
      <c r="CQ488" s="190"/>
      <c r="CR488" s="190"/>
      <c r="CS488" s="190"/>
      <c r="CT488" s="190"/>
      <c r="CU488" s="190"/>
      <c r="CV488" s="190"/>
      <c r="CW488" s="190"/>
      <c r="CX488" s="190"/>
      <c r="CY488" s="190"/>
      <c r="CZ488" s="190"/>
      <c r="DA488" s="190"/>
      <c r="DB488" s="190"/>
      <c r="DC488" s="190"/>
      <c r="DD488" s="190"/>
      <c r="DE488" s="190"/>
      <c r="DF488" s="190"/>
      <c r="DG488" s="190"/>
      <c r="DH488" s="190"/>
      <c r="DI488" s="190"/>
      <c r="DJ488" s="190"/>
      <c r="DK488" s="190"/>
      <c r="DL488" s="190"/>
      <c r="DM488" s="190"/>
    </row>
    <row r="489" spans="1:117" s="151" customFormat="1" ht="12.75" hidden="1" outlineLevel="1">
      <c r="A489" s="149" t="s">
        <v>553</v>
      </c>
      <c r="B489" s="150"/>
      <c r="C489" s="150" t="s">
        <v>554</v>
      </c>
      <c r="D489" s="150" t="s">
        <v>555</v>
      </c>
      <c r="E489" s="177">
        <v>0</v>
      </c>
      <c r="F489" s="177">
        <v>0</v>
      </c>
      <c r="G489" s="177"/>
      <c r="H489" s="178">
        <v>0</v>
      </c>
      <c r="I489" s="178">
        <v>0</v>
      </c>
      <c r="J489" s="178">
        <v>0</v>
      </c>
      <c r="K489" s="178">
        <v>0</v>
      </c>
      <c r="L489" s="178">
        <v>0</v>
      </c>
      <c r="M489" s="178">
        <v>0</v>
      </c>
      <c r="N489" s="178">
        <v>0</v>
      </c>
      <c r="O489" s="178">
        <v>0</v>
      </c>
      <c r="P489" s="178">
        <v>0</v>
      </c>
      <c r="Q489" s="178">
        <v>0</v>
      </c>
      <c r="R489" s="178">
        <v>0</v>
      </c>
      <c r="S489" s="178">
        <v>0</v>
      </c>
      <c r="T489" s="178">
        <v>0</v>
      </c>
      <c r="U489" s="178">
        <v>0</v>
      </c>
      <c r="V489" s="178">
        <v>0</v>
      </c>
      <c r="W489" s="178">
        <v>0</v>
      </c>
      <c r="X489" s="178">
        <v>0</v>
      </c>
      <c r="Y489" s="178">
        <v>0</v>
      </c>
      <c r="Z489" s="178">
        <v>0</v>
      </c>
      <c r="AA489" s="178">
        <v>0</v>
      </c>
      <c r="AB489" s="178">
        <v>0</v>
      </c>
      <c r="AC489" s="178">
        <v>0</v>
      </c>
      <c r="AD489" s="178">
        <v>0</v>
      </c>
      <c r="AE489" s="178">
        <v>0</v>
      </c>
      <c r="AF489" s="178">
        <v>0</v>
      </c>
      <c r="AG489" s="178">
        <v>0</v>
      </c>
      <c r="AH489" s="178">
        <v>0</v>
      </c>
      <c r="AI489" s="177">
        <v>0</v>
      </c>
      <c r="AJ489" s="178">
        <v>0</v>
      </c>
      <c r="AK489" s="178">
        <v>0</v>
      </c>
      <c r="AL489" s="178">
        <v>0</v>
      </c>
      <c r="AM489" s="178">
        <v>0</v>
      </c>
      <c r="AN489" s="178">
        <v>0</v>
      </c>
      <c r="AO489" s="178">
        <v>0</v>
      </c>
      <c r="AP489" s="178">
        <v>2007761.54</v>
      </c>
      <c r="AQ489" s="178">
        <v>0</v>
      </c>
      <c r="AR489" s="178">
        <v>0</v>
      </c>
      <c r="AS489" s="178">
        <v>0</v>
      </c>
      <c r="AT489" s="178">
        <v>0</v>
      </c>
      <c r="AU489" s="177">
        <v>2007761.54</v>
      </c>
      <c r="AV489" s="177">
        <f t="shared" si="14"/>
        <v>2007761.54</v>
      </c>
      <c r="AW489" s="149"/>
      <c r="AX489" s="190"/>
      <c r="AY489" s="190"/>
      <c r="AZ489" s="190"/>
      <c r="BA489" s="190"/>
      <c r="BB489" s="190"/>
      <c r="BC489" s="190"/>
      <c r="BD489" s="190"/>
      <c r="BE489" s="190"/>
      <c r="BF489" s="190"/>
      <c r="BG489" s="190"/>
      <c r="BH489" s="190"/>
      <c r="BI489" s="190"/>
      <c r="BJ489" s="190"/>
      <c r="BK489" s="190"/>
      <c r="BL489" s="190"/>
      <c r="BM489" s="190"/>
      <c r="BN489" s="190"/>
      <c r="BO489" s="190"/>
      <c r="BP489" s="190"/>
      <c r="BQ489" s="190"/>
      <c r="BR489" s="190"/>
      <c r="BS489" s="190"/>
      <c r="BT489" s="190"/>
      <c r="BU489" s="190"/>
      <c r="BV489" s="190"/>
      <c r="BW489" s="190"/>
      <c r="BX489" s="190"/>
      <c r="BY489" s="190"/>
      <c r="BZ489" s="190"/>
      <c r="CA489" s="190"/>
      <c r="CB489" s="190"/>
      <c r="CC489" s="190"/>
      <c r="CD489" s="190"/>
      <c r="CE489" s="190"/>
      <c r="CF489" s="190"/>
      <c r="CG489" s="190"/>
      <c r="CH489" s="190"/>
      <c r="CI489" s="190"/>
      <c r="CJ489" s="190"/>
      <c r="CK489" s="190"/>
      <c r="CL489" s="190"/>
      <c r="CM489" s="190"/>
      <c r="CN489" s="190"/>
      <c r="CO489" s="190"/>
      <c r="CP489" s="190"/>
      <c r="CQ489" s="190"/>
      <c r="CR489" s="190"/>
      <c r="CS489" s="190"/>
      <c r="CT489" s="190"/>
      <c r="CU489" s="190"/>
      <c r="CV489" s="190"/>
      <c r="CW489" s="190"/>
      <c r="CX489" s="190"/>
      <c r="CY489" s="190"/>
      <c r="CZ489" s="190"/>
      <c r="DA489" s="190"/>
      <c r="DB489" s="190"/>
      <c r="DC489" s="190"/>
      <c r="DD489" s="190"/>
      <c r="DE489" s="190"/>
      <c r="DF489" s="190"/>
      <c r="DG489" s="190"/>
      <c r="DH489" s="190"/>
      <c r="DI489" s="190"/>
      <c r="DJ489" s="190"/>
      <c r="DK489" s="190"/>
      <c r="DL489" s="190"/>
      <c r="DM489" s="190"/>
    </row>
    <row r="490" spans="1:117" s="151" customFormat="1" ht="12.75" hidden="1" outlineLevel="1">
      <c r="A490" s="149" t="s">
        <v>556</v>
      </c>
      <c r="B490" s="150"/>
      <c r="C490" s="150" t="s">
        <v>557</v>
      </c>
      <c r="D490" s="150" t="s">
        <v>558</v>
      </c>
      <c r="E490" s="177">
        <v>0</v>
      </c>
      <c r="F490" s="177">
        <v>0</v>
      </c>
      <c r="G490" s="177"/>
      <c r="H490" s="178">
        <v>0</v>
      </c>
      <c r="I490" s="178">
        <v>0</v>
      </c>
      <c r="J490" s="178">
        <v>0</v>
      </c>
      <c r="K490" s="178">
        <v>0</v>
      </c>
      <c r="L490" s="178">
        <v>0</v>
      </c>
      <c r="M490" s="178">
        <v>0</v>
      </c>
      <c r="N490" s="178">
        <v>0</v>
      </c>
      <c r="O490" s="178">
        <v>0</v>
      </c>
      <c r="P490" s="178">
        <v>0</v>
      </c>
      <c r="Q490" s="178">
        <v>0</v>
      </c>
      <c r="R490" s="178">
        <v>0</v>
      </c>
      <c r="S490" s="178">
        <v>0</v>
      </c>
      <c r="T490" s="178">
        <v>0</v>
      </c>
      <c r="U490" s="178">
        <v>0</v>
      </c>
      <c r="V490" s="178">
        <v>0</v>
      </c>
      <c r="W490" s="178">
        <v>0</v>
      </c>
      <c r="X490" s="178">
        <v>0</v>
      </c>
      <c r="Y490" s="178">
        <v>0</v>
      </c>
      <c r="Z490" s="178">
        <v>0</v>
      </c>
      <c r="AA490" s="178">
        <v>0</v>
      </c>
      <c r="AB490" s="178">
        <v>0</v>
      </c>
      <c r="AC490" s="178">
        <v>0</v>
      </c>
      <c r="AD490" s="178">
        <v>0</v>
      </c>
      <c r="AE490" s="178">
        <v>0</v>
      </c>
      <c r="AF490" s="178">
        <v>0</v>
      </c>
      <c r="AG490" s="178">
        <v>0</v>
      </c>
      <c r="AH490" s="178">
        <v>0</v>
      </c>
      <c r="AI490" s="177">
        <v>0</v>
      </c>
      <c r="AJ490" s="178">
        <v>0</v>
      </c>
      <c r="AK490" s="178">
        <v>0</v>
      </c>
      <c r="AL490" s="178">
        <v>0</v>
      </c>
      <c r="AM490" s="178">
        <v>0</v>
      </c>
      <c r="AN490" s="178">
        <v>0</v>
      </c>
      <c r="AO490" s="178">
        <v>0</v>
      </c>
      <c r="AP490" s="178">
        <v>21039846.51</v>
      </c>
      <c r="AQ490" s="178">
        <v>0</v>
      </c>
      <c r="AR490" s="178">
        <v>0</v>
      </c>
      <c r="AS490" s="178">
        <v>0</v>
      </c>
      <c r="AT490" s="178">
        <v>0</v>
      </c>
      <c r="AU490" s="177">
        <v>21039846.51</v>
      </c>
      <c r="AV490" s="177">
        <f t="shared" si="14"/>
        <v>21039846.51</v>
      </c>
      <c r="AW490" s="149"/>
      <c r="AX490" s="190"/>
      <c r="AY490" s="190"/>
      <c r="AZ490" s="190"/>
      <c r="BA490" s="190"/>
      <c r="BB490" s="190"/>
      <c r="BC490" s="190"/>
      <c r="BD490" s="190"/>
      <c r="BE490" s="190"/>
      <c r="BF490" s="190"/>
      <c r="BG490" s="190"/>
      <c r="BH490" s="190"/>
      <c r="BI490" s="190"/>
      <c r="BJ490" s="190"/>
      <c r="BK490" s="190"/>
      <c r="BL490" s="190"/>
      <c r="BM490" s="190"/>
      <c r="BN490" s="190"/>
      <c r="BO490" s="190"/>
      <c r="BP490" s="190"/>
      <c r="BQ490" s="190"/>
      <c r="BR490" s="190"/>
      <c r="BS490" s="190"/>
      <c r="BT490" s="190"/>
      <c r="BU490" s="190"/>
      <c r="BV490" s="190"/>
      <c r="BW490" s="190"/>
      <c r="BX490" s="190"/>
      <c r="BY490" s="190"/>
      <c r="BZ490" s="190"/>
      <c r="CA490" s="190"/>
      <c r="CB490" s="190"/>
      <c r="CC490" s="190"/>
      <c r="CD490" s="190"/>
      <c r="CE490" s="190"/>
      <c r="CF490" s="190"/>
      <c r="CG490" s="190"/>
      <c r="CH490" s="190"/>
      <c r="CI490" s="190"/>
      <c r="CJ490" s="190"/>
      <c r="CK490" s="190"/>
      <c r="CL490" s="190"/>
      <c r="CM490" s="190"/>
      <c r="CN490" s="190"/>
      <c r="CO490" s="190"/>
      <c r="CP490" s="190"/>
      <c r="CQ490" s="190"/>
      <c r="CR490" s="190"/>
      <c r="CS490" s="190"/>
      <c r="CT490" s="190"/>
      <c r="CU490" s="190"/>
      <c r="CV490" s="190"/>
      <c r="CW490" s="190"/>
      <c r="CX490" s="190"/>
      <c r="CY490" s="190"/>
      <c r="CZ490" s="190"/>
      <c r="DA490" s="190"/>
      <c r="DB490" s="190"/>
      <c r="DC490" s="190"/>
      <c r="DD490" s="190"/>
      <c r="DE490" s="190"/>
      <c r="DF490" s="190"/>
      <c r="DG490" s="190"/>
      <c r="DH490" s="190"/>
      <c r="DI490" s="190"/>
      <c r="DJ490" s="190"/>
      <c r="DK490" s="190"/>
      <c r="DL490" s="190"/>
      <c r="DM490" s="190"/>
    </row>
    <row r="491" spans="1:117" s="151" customFormat="1" ht="12.75" hidden="1" outlineLevel="1">
      <c r="A491" s="149" t="s">
        <v>559</v>
      </c>
      <c r="B491" s="150"/>
      <c r="C491" s="150" t="s">
        <v>560</v>
      </c>
      <c r="D491" s="150" t="s">
        <v>561</v>
      </c>
      <c r="E491" s="177">
        <v>0</v>
      </c>
      <c r="F491" s="177">
        <v>0</v>
      </c>
      <c r="G491" s="177"/>
      <c r="H491" s="178">
        <v>0</v>
      </c>
      <c r="I491" s="178">
        <v>0</v>
      </c>
      <c r="J491" s="178">
        <v>0</v>
      </c>
      <c r="K491" s="178">
        <v>0</v>
      </c>
      <c r="L491" s="178">
        <v>0</v>
      </c>
      <c r="M491" s="178">
        <v>0</v>
      </c>
      <c r="N491" s="178">
        <v>0</v>
      </c>
      <c r="O491" s="178">
        <v>0</v>
      </c>
      <c r="P491" s="178">
        <v>0</v>
      </c>
      <c r="Q491" s="178">
        <v>0</v>
      </c>
      <c r="R491" s="178">
        <v>0</v>
      </c>
      <c r="S491" s="178">
        <v>0</v>
      </c>
      <c r="T491" s="178">
        <v>0</v>
      </c>
      <c r="U491" s="178">
        <v>0</v>
      </c>
      <c r="V491" s="178">
        <v>0</v>
      </c>
      <c r="W491" s="178">
        <v>0</v>
      </c>
      <c r="X491" s="178">
        <v>0</v>
      </c>
      <c r="Y491" s="178">
        <v>0</v>
      </c>
      <c r="Z491" s="178">
        <v>0</v>
      </c>
      <c r="AA491" s="178">
        <v>0</v>
      </c>
      <c r="AB491" s="178">
        <v>0</v>
      </c>
      <c r="AC491" s="178">
        <v>0</v>
      </c>
      <c r="AD491" s="178">
        <v>0</v>
      </c>
      <c r="AE491" s="178">
        <v>0</v>
      </c>
      <c r="AF491" s="178">
        <v>0</v>
      </c>
      <c r="AG491" s="178">
        <v>0</v>
      </c>
      <c r="AH491" s="178">
        <v>0</v>
      </c>
      <c r="AI491" s="177">
        <v>0</v>
      </c>
      <c r="AJ491" s="178">
        <v>0</v>
      </c>
      <c r="AK491" s="178">
        <v>0</v>
      </c>
      <c r="AL491" s="178">
        <v>0</v>
      </c>
      <c r="AM491" s="178">
        <v>0</v>
      </c>
      <c r="AN491" s="178">
        <v>0</v>
      </c>
      <c r="AO491" s="178">
        <v>0</v>
      </c>
      <c r="AP491" s="178">
        <v>6021866.29</v>
      </c>
      <c r="AQ491" s="178">
        <v>0</v>
      </c>
      <c r="AR491" s="178">
        <v>0</v>
      </c>
      <c r="AS491" s="178">
        <v>0</v>
      </c>
      <c r="AT491" s="178">
        <v>0</v>
      </c>
      <c r="AU491" s="177">
        <v>6021866.29</v>
      </c>
      <c r="AV491" s="177">
        <f t="shared" si="14"/>
        <v>6021866.29</v>
      </c>
      <c r="AW491" s="149"/>
      <c r="AX491" s="190"/>
      <c r="AY491" s="190"/>
      <c r="AZ491" s="190"/>
      <c r="BA491" s="190"/>
      <c r="BB491" s="190"/>
      <c r="BC491" s="190"/>
      <c r="BD491" s="190"/>
      <c r="BE491" s="190"/>
      <c r="BF491" s="190"/>
      <c r="BG491" s="190"/>
      <c r="BH491" s="190"/>
      <c r="BI491" s="190"/>
      <c r="BJ491" s="190"/>
      <c r="BK491" s="190"/>
      <c r="BL491" s="190"/>
      <c r="BM491" s="190"/>
      <c r="BN491" s="190"/>
      <c r="BO491" s="190"/>
      <c r="BP491" s="190"/>
      <c r="BQ491" s="190"/>
      <c r="BR491" s="190"/>
      <c r="BS491" s="190"/>
      <c r="BT491" s="190"/>
      <c r="BU491" s="190"/>
      <c r="BV491" s="190"/>
      <c r="BW491" s="190"/>
      <c r="BX491" s="190"/>
      <c r="BY491" s="190"/>
      <c r="BZ491" s="190"/>
      <c r="CA491" s="190"/>
      <c r="CB491" s="190"/>
      <c r="CC491" s="190"/>
      <c r="CD491" s="190"/>
      <c r="CE491" s="190"/>
      <c r="CF491" s="190"/>
      <c r="CG491" s="190"/>
      <c r="CH491" s="190"/>
      <c r="CI491" s="190"/>
      <c r="CJ491" s="190"/>
      <c r="CK491" s="190"/>
      <c r="CL491" s="190"/>
      <c r="CM491" s="190"/>
      <c r="CN491" s="190"/>
      <c r="CO491" s="190"/>
      <c r="CP491" s="190"/>
      <c r="CQ491" s="190"/>
      <c r="CR491" s="190"/>
      <c r="CS491" s="190"/>
      <c r="CT491" s="190"/>
      <c r="CU491" s="190"/>
      <c r="CV491" s="190"/>
      <c r="CW491" s="190"/>
      <c r="CX491" s="190"/>
      <c r="CY491" s="190"/>
      <c r="CZ491" s="190"/>
      <c r="DA491" s="190"/>
      <c r="DB491" s="190"/>
      <c r="DC491" s="190"/>
      <c r="DD491" s="190"/>
      <c r="DE491" s="190"/>
      <c r="DF491" s="190"/>
      <c r="DG491" s="190"/>
      <c r="DH491" s="190"/>
      <c r="DI491" s="190"/>
      <c r="DJ491" s="190"/>
      <c r="DK491" s="190"/>
      <c r="DL491" s="190"/>
      <c r="DM491" s="190"/>
    </row>
    <row r="492" spans="1:117" s="151" customFormat="1" ht="12.75" hidden="1" outlineLevel="1">
      <c r="A492" s="149" t="s">
        <v>562</v>
      </c>
      <c r="B492" s="150"/>
      <c r="C492" s="150" t="s">
        <v>563</v>
      </c>
      <c r="D492" s="150" t="s">
        <v>564</v>
      </c>
      <c r="E492" s="177">
        <v>0</v>
      </c>
      <c r="F492" s="177">
        <v>0</v>
      </c>
      <c r="G492" s="177"/>
      <c r="H492" s="178">
        <v>0</v>
      </c>
      <c r="I492" s="178">
        <v>0</v>
      </c>
      <c r="J492" s="178">
        <v>0</v>
      </c>
      <c r="K492" s="178">
        <v>0</v>
      </c>
      <c r="L492" s="178">
        <v>0</v>
      </c>
      <c r="M492" s="178">
        <v>0</v>
      </c>
      <c r="N492" s="178">
        <v>0</v>
      </c>
      <c r="O492" s="178">
        <v>0</v>
      </c>
      <c r="P492" s="178">
        <v>0</v>
      </c>
      <c r="Q492" s="178">
        <v>0</v>
      </c>
      <c r="R492" s="178">
        <v>0</v>
      </c>
      <c r="S492" s="178">
        <v>0</v>
      </c>
      <c r="T492" s="178">
        <v>0</v>
      </c>
      <c r="U492" s="178">
        <v>0</v>
      </c>
      <c r="V492" s="178">
        <v>0</v>
      </c>
      <c r="W492" s="178">
        <v>0</v>
      </c>
      <c r="X492" s="178">
        <v>0</v>
      </c>
      <c r="Y492" s="178">
        <v>0</v>
      </c>
      <c r="Z492" s="178">
        <v>0</v>
      </c>
      <c r="AA492" s="178">
        <v>0</v>
      </c>
      <c r="AB492" s="178">
        <v>0</v>
      </c>
      <c r="AC492" s="178">
        <v>0</v>
      </c>
      <c r="AD492" s="178">
        <v>0</v>
      </c>
      <c r="AE492" s="178">
        <v>0</v>
      </c>
      <c r="AF492" s="178">
        <v>0</v>
      </c>
      <c r="AG492" s="178">
        <v>0</v>
      </c>
      <c r="AH492" s="178">
        <v>0</v>
      </c>
      <c r="AI492" s="177">
        <v>0</v>
      </c>
      <c r="AJ492" s="178">
        <v>0</v>
      </c>
      <c r="AK492" s="178">
        <v>0</v>
      </c>
      <c r="AL492" s="178">
        <v>0</v>
      </c>
      <c r="AM492" s="178">
        <v>0</v>
      </c>
      <c r="AN492" s="178">
        <v>0</v>
      </c>
      <c r="AO492" s="178">
        <v>0</v>
      </c>
      <c r="AP492" s="178">
        <v>776277.4</v>
      </c>
      <c r="AQ492" s="178">
        <v>0</v>
      </c>
      <c r="AR492" s="178">
        <v>0</v>
      </c>
      <c r="AS492" s="178">
        <v>0</v>
      </c>
      <c r="AT492" s="178">
        <v>0</v>
      </c>
      <c r="AU492" s="177">
        <v>776277.4</v>
      </c>
      <c r="AV492" s="177">
        <f t="shared" si="14"/>
        <v>776277.4</v>
      </c>
      <c r="AW492" s="149"/>
      <c r="AX492" s="190"/>
      <c r="AY492" s="190"/>
      <c r="AZ492" s="190"/>
      <c r="BA492" s="190"/>
      <c r="BB492" s="190"/>
      <c r="BC492" s="190"/>
      <c r="BD492" s="190"/>
      <c r="BE492" s="190"/>
      <c r="BF492" s="190"/>
      <c r="BG492" s="190"/>
      <c r="BH492" s="190"/>
      <c r="BI492" s="190"/>
      <c r="BJ492" s="190"/>
      <c r="BK492" s="190"/>
      <c r="BL492" s="190"/>
      <c r="BM492" s="190"/>
      <c r="BN492" s="190"/>
      <c r="BO492" s="190"/>
      <c r="BP492" s="190"/>
      <c r="BQ492" s="190"/>
      <c r="BR492" s="190"/>
      <c r="BS492" s="190"/>
      <c r="BT492" s="190"/>
      <c r="BU492" s="190"/>
      <c r="BV492" s="190"/>
      <c r="BW492" s="190"/>
      <c r="BX492" s="190"/>
      <c r="BY492" s="190"/>
      <c r="BZ492" s="190"/>
      <c r="CA492" s="190"/>
      <c r="CB492" s="190"/>
      <c r="CC492" s="190"/>
      <c r="CD492" s="190"/>
      <c r="CE492" s="190"/>
      <c r="CF492" s="190"/>
      <c r="CG492" s="190"/>
      <c r="CH492" s="190"/>
      <c r="CI492" s="190"/>
      <c r="CJ492" s="190"/>
      <c r="CK492" s="190"/>
      <c r="CL492" s="190"/>
      <c r="CM492" s="190"/>
      <c r="CN492" s="190"/>
      <c r="CO492" s="190"/>
      <c r="CP492" s="190"/>
      <c r="CQ492" s="190"/>
      <c r="CR492" s="190"/>
      <c r="CS492" s="190"/>
      <c r="CT492" s="190"/>
      <c r="CU492" s="190"/>
      <c r="CV492" s="190"/>
      <c r="CW492" s="190"/>
      <c r="CX492" s="190"/>
      <c r="CY492" s="190"/>
      <c r="CZ492" s="190"/>
      <c r="DA492" s="190"/>
      <c r="DB492" s="190"/>
      <c r="DC492" s="190"/>
      <c r="DD492" s="190"/>
      <c r="DE492" s="190"/>
      <c r="DF492" s="190"/>
      <c r="DG492" s="190"/>
      <c r="DH492" s="190"/>
      <c r="DI492" s="190"/>
      <c r="DJ492" s="190"/>
      <c r="DK492" s="190"/>
      <c r="DL492" s="190"/>
      <c r="DM492" s="190"/>
    </row>
    <row r="493" spans="1:117" s="151" customFormat="1" ht="12.75" hidden="1" outlineLevel="1">
      <c r="A493" s="149" t="s">
        <v>565</v>
      </c>
      <c r="B493" s="150"/>
      <c r="C493" s="150" t="s">
        <v>566</v>
      </c>
      <c r="D493" s="150" t="s">
        <v>567</v>
      </c>
      <c r="E493" s="177">
        <v>0</v>
      </c>
      <c r="F493" s="177">
        <v>0</v>
      </c>
      <c r="G493" s="177"/>
      <c r="H493" s="178">
        <v>0</v>
      </c>
      <c r="I493" s="178">
        <v>0</v>
      </c>
      <c r="J493" s="178">
        <v>0</v>
      </c>
      <c r="K493" s="178">
        <v>0</v>
      </c>
      <c r="L493" s="178">
        <v>0</v>
      </c>
      <c r="M493" s="178">
        <v>0</v>
      </c>
      <c r="N493" s="178">
        <v>0</v>
      </c>
      <c r="O493" s="178">
        <v>0</v>
      </c>
      <c r="P493" s="178">
        <v>0</v>
      </c>
      <c r="Q493" s="178">
        <v>0</v>
      </c>
      <c r="R493" s="178">
        <v>0</v>
      </c>
      <c r="S493" s="178">
        <v>0</v>
      </c>
      <c r="T493" s="178">
        <v>0</v>
      </c>
      <c r="U493" s="178">
        <v>0</v>
      </c>
      <c r="V493" s="178">
        <v>0</v>
      </c>
      <c r="W493" s="178">
        <v>0</v>
      </c>
      <c r="X493" s="178">
        <v>0</v>
      </c>
      <c r="Y493" s="178">
        <v>0</v>
      </c>
      <c r="Z493" s="178">
        <v>0</v>
      </c>
      <c r="AA493" s="178">
        <v>0</v>
      </c>
      <c r="AB493" s="178">
        <v>0</v>
      </c>
      <c r="AC493" s="178">
        <v>0</v>
      </c>
      <c r="AD493" s="178">
        <v>0</v>
      </c>
      <c r="AE493" s="178">
        <v>0</v>
      </c>
      <c r="AF493" s="178">
        <v>0</v>
      </c>
      <c r="AG493" s="178">
        <v>0</v>
      </c>
      <c r="AH493" s="178">
        <v>0</v>
      </c>
      <c r="AI493" s="177">
        <v>0</v>
      </c>
      <c r="AJ493" s="178">
        <v>0</v>
      </c>
      <c r="AK493" s="178">
        <v>0</v>
      </c>
      <c r="AL493" s="178">
        <v>0</v>
      </c>
      <c r="AM493" s="178">
        <v>0</v>
      </c>
      <c r="AN493" s="178">
        <v>0</v>
      </c>
      <c r="AO493" s="178">
        <v>0</v>
      </c>
      <c r="AP493" s="178">
        <v>391060.91</v>
      </c>
      <c r="AQ493" s="178">
        <v>0</v>
      </c>
      <c r="AR493" s="178">
        <v>0</v>
      </c>
      <c r="AS493" s="178">
        <v>0</v>
      </c>
      <c r="AT493" s="178">
        <v>0</v>
      </c>
      <c r="AU493" s="177">
        <v>391060.91</v>
      </c>
      <c r="AV493" s="177">
        <f t="shared" si="14"/>
        <v>391060.91</v>
      </c>
      <c r="AW493" s="149"/>
      <c r="AX493" s="190"/>
      <c r="AY493" s="190"/>
      <c r="AZ493" s="190"/>
      <c r="BA493" s="190"/>
      <c r="BB493" s="190"/>
      <c r="BC493" s="190"/>
      <c r="BD493" s="190"/>
      <c r="BE493" s="190"/>
      <c r="BF493" s="190"/>
      <c r="BG493" s="190"/>
      <c r="BH493" s="190"/>
      <c r="BI493" s="190"/>
      <c r="BJ493" s="190"/>
      <c r="BK493" s="190"/>
      <c r="BL493" s="190"/>
      <c r="BM493" s="190"/>
      <c r="BN493" s="190"/>
      <c r="BO493" s="190"/>
      <c r="BP493" s="190"/>
      <c r="BQ493" s="190"/>
      <c r="BR493" s="190"/>
      <c r="BS493" s="190"/>
      <c r="BT493" s="190"/>
      <c r="BU493" s="190"/>
      <c r="BV493" s="190"/>
      <c r="BW493" s="190"/>
      <c r="BX493" s="190"/>
      <c r="BY493" s="190"/>
      <c r="BZ493" s="190"/>
      <c r="CA493" s="190"/>
      <c r="CB493" s="190"/>
      <c r="CC493" s="190"/>
      <c r="CD493" s="190"/>
      <c r="CE493" s="190"/>
      <c r="CF493" s="190"/>
      <c r="CG493" s="190"/>
      <c r="CH493" s="190"/>
      <c r="CI493" s="190"/>
      <c r="CJ493" s="190"/>
      <c r="CK493" s="190"/>
      <c r="CL493" s="190"/>
      <c r="CM493" s="190"/>
      <c r="CN493" s="190"/>
      <c r="CO493" s="190"/>
      <c r="CP493" s="190"/>
      <c r="CQ493" s="190"/>
      <c r="CR493" s="190"/>
      <c r="CS493" s="190"/>
      <c r="CT493" s="190"/>
      <c r="CU493" s="190"/>
      <c r="CV493" s="190"/>
      <c r="CW493" s="190"/>
      <c r="CX493" s="190"/>
      <c r="CY493" s="190"/>
      <c r="CZ493" s="190"/>
      <c r="DA493" s="190"/>
      <c r="DB493" s="190"/>
      <c r="DC493" s="190"/>
      <c r="DD493" s="190"/>
      <c r="DE493" s="190"/>
      <c r="DF493" s="190"/>
      <c r="DG493" s="190"/>
      <c r="DH493" s="190"/>
      <c r="DI493" s="190"/>
      <c r="DJ493" s="190"/>
      <c r="DK493" s="190"/>
      <c r="DL493" s="190"/>
      <c r="DM493" s="190"/>
    </row>
    <row r="494" spans="1:117" s="151" customFormat="1" ht="12.75" hidden="1" outlineLevel="1">
      <c r="A494" s="149" t="s">
        <v>568</v>
      </c>
      <c r="B494" s="150"/>
      <c r="C494" s="150" t="s">
        <v>569</v>
      </c>
      <c r="D494" s="150" t="s">
        <v>570</v>
      </c>
      <c r="E494" s="177">
        <v>0</v>
      </c>
      <c r="F494" s="177">
        <v>0</v>
      </c>
      <c r="G494" s="177"/>
      <c r="H494" s="178">
        <v>0</v>
      </c>
      <c r="I494" s="178">
        <v>0</v>
      </c>
      <c r="J494" s="178">
        <v>0</v>
      </c>
      <c r="K494" s="178">
        <v>0</v>
      </c>
      <c r="L494" s="178">
        <v>0</v>
      </c>
      <c r="M494" s="178">
        <v>0</v>
      </c>
      <c r="N494" s="178">
        <v>0</v>
      </c>
      <c r="O494" s="178">
        <v>0</v>
      </c>
      <c r="P494" s="178">
        <v>0</v>
      </c>
      <c r="Q494" s="178">
        <v>0</v>
      </c>
      <c r="R494" s="178">
        <v>0</v>
      </c>
      <c r="S494" s="178">
        <v>0</v>
      </c>
      <c r="T494" s="178">
        <v>0</v>
      </c>
      <c r="U494" s="178">
        <v>0</v>
      </c>
      <c r="V494" s="178">
        <v>0</v>
      </c>
      <c r="W494" s="178">
        <v>0</v>
      </c>
      <c r="X494" s="178">
        <v>0</v>
      </c>
      <c r="Y494" s="178">
        <v>0</v>
      </c>
      <c r="Z494" s="178">
        <v>0</v>
      </c>
      <c r="AA494" s="178">
        <v>0</v>
      </c>
      <c r="AB494" s="178">
        <v>0</v>
      </c>
      <c r="AC494" s="178">
        <v>0</v>
      </c>
      <c r="AD494" s="178">
        <v>0</v>
      </c>
      <c r="AE494" s="178">
        <v>0</v>
      </c>
      <c r="AF494" s="178">
        <v>0</v>
      </c>
      <c r="AG494" s="178">
        <v>0</v>
      </c>
      <c r="AH494" s="178">
        <v>0</v>
      </c>
      <c r="AI494" s="177">
        <v>0</v>
      </c>
      <c r="AJ494" s="178">
        <v>0</v>
      </c>
      <c r="AK494" s="178">
        <v>0</v>
      </c>
      <c r="AL494" s="178">
        <v>0</v>
      </c>
      <c r="AM494" s="178">
        <v>0</v>
      </c>
      <c r="AN494" s="178">
        <v>0</v>
      </c>
      <c r="AO494" s="178">
        <v>0</v>
      </c>
      <c r="AP494" s="178">
        <v>103598.56</v>
      </c>
      <c r="AQ494" s="178">
        <v>0</v>
      </c>
      <c r="AR494" s="178">
        <v>0</v>
      </c>
      <c r="AS494" s="178">
        <v>0</v>
      </c>
      <c r="AT494" s="178">
        <v>0</v>
      </c>
      <c r="AU494" s="177">
        <v>103598.56</v>
      </c>
      <c r="AV494" s="177">
        <f t="shared" si="14"/>
        <v>103598.56</v>
      </c>
      <c r="AW494" s="149"/>
      <c r="AX494" s="190"/>
      <c r="AY494" s="190"/>
      <c r="AZ494" s="190"/>
      <c r="BA494" s="190"/>
      <c r="BB494" s="190"/>
      <c r="BC494" s="190"/>
      <c r="BD494" s="190"/>
      <c r="BE494" s="190"/>
      <c r="BF494" s="190"/>
      <c r="BG494" s="190"/>
      <c r="BH494" s="190"/>
      <c r="BI494" s="190"/>
      <c r="BJ494" s="190"/>
      <c r="BK494" s="190"/>
      <c r="BL494" s="190"/>
      <c r="BM494" s="190"/>
      <c r="BN494" s="190"/>
      <c r="BO494" s="190"/>
      <c r="BP494" s="190"/>
      <c r="BQ494" s="190"/>
      <c r="BR494" s="190"/>
      <c r="BS494" s="190"/>
      <c r="BT494" s="190"/>
      <c r="BU494" s="190"/>
      <c r="BV494" s="190"/>
      <c r="BW494" s="190"/>
      <c r="BX494" s="190"/>
      <c r="BY494" s="190"/>
      <c r="BZ494" s="190"/>
      <c r="CA494" s="190"/>
      <c r="CB494" s="190"/>
      <c r="CC494" s="190"/>
      <c r="CD494" s="190"/>
      <c r="CE494" s="190"/>
      <c r="CF494" s="190"/>
      <c r="CG494" s="190"/>
      <c r="CH494" s="190"/>
      <c r="CI494" s="190"/>
      <c r="CJ494" s="190"/>
      <c r="CK494" s="190"/>
      <c r="CL494" s="190"/>
      <c r="CM494" s="190"/>
      <c r="CN494" s="190"/>
      <c r="CO494" s="190"/>
      <c r="CP494" s="190"/>
      <c r="CQ494" s="190"/>
      <c r="CR494" s="190"/>
      <c r="CS494" s="190"/>
      <c r="CT494" s="190"/>
      <c r="CU494" s="190"/>
      <c r="CV494" s="190"/>
      <c r="CW494" s="190"/>
      <c r="CX494" s="190"/>
      <c r="CY494" s="190"/>
      <c r="CZ494" s="190"/>
      <c r="DA494" s="190"/>
      <c r="DB494" s="190"/>
      <c r="DC494" s="190"/>
      <c r="DD494" s="190"/>
      <c r="DE494" s="190"/>
      <c r="DF494" s="190"/>
      <c r="DG494" s="190"/>
      <c r="DH494" s="190"/>
      <c r="DI494" s="190"/>
      <c r="DJ494" s="190"/>
      <c r="DK494" s="190"/>
      <c r="DL494" s="190"/>
      <c r="DM494" s="190"/>
    </row>
    <row r="495" spans="1:117" s="151" customFormat="1" ht="12.75" hidden="1" outlineLevel="1">
      <c r="A495" s="149" t="s">
        <v>571</v>
      </c>
      <c r="B495" s="150"/>
      <c r="C495" s="150" t="s">
        <v>572</v>
      </c>
      <c r="D495" s="150" t="s">
        <v>573</v>
      </c>
      <c r="E495" s="177">
        <v>0</v>
      </c>
      <c r="F495" s="177">
        <v>0</v>
      </c>
      <c r="G495" s="177"/>
      <c r="H495" s="178">
        <v>0</v>
      </c>
      <c r="I495" s="178">
        <v>0</v>
      </c>
      <c r="J495" s="178">
        <v>0</v>
      </c>
      <c r="K495" s="178">
        <v>0</v>
      </c>
      <c r="L495" s="178">
        <v>0</v>
      </c>
      <c r="M495" s="178">
        <v>0</v>
      </c>
      <c r="N495" s="178">
        <v>0</v>
      </c>
      <c r="O495" s="178">
        <v>0</v>
      </c>
      <c r="P495" s="178">
        <v>0</v>
      </c>
      <c r="Q495" s="178">
        <v>0</v>
      </c>
      <c r="R495" s="178">
        <v>0</v>
      </c>
      <c r="S495" s="178">
        <v>0</v>
      </c>
      <c r="T495" s="178">
        <v>0</v>
      </c>
      <c r="U495" s="178">
        <v>0</v>
      </c>
      <c r="V495" s="178">
        <v>0</v>
      </c>
      <c r="W495" s="178">
        <v>0</v>
      </c>
      <c r="X495" s="178">
        <v>0</v>
      </c>
      <c r="Y495" s="178">
        <v>0</v>
      </c>
      <c r="Z495" s="178">
        <v>0</v>
      </c>
      <c r="AA495" s="178">
        <v>0</v>
      </c>
      <c r="AB495" s="178">
        <v>0</v>
      </c>
      <c r="AC495" s="178">
        <v>0</v>
      </c>
      <c r="AD495" s="178">
        <v>0</v>
      </c>
      <c r="AE495" s="178">
        <v>0</v>
      </c>
      <c r="AF495" s="178">
        <v>0</v>
      </c>
      <c r="AG495" s="178">
        <v>0</v>
      </c>
      <c r="AH495" s="178">
        <v>0</v>
      </c>
      <c r="AI495" s="177">
        <v>0</v>
      </c>
      <c r="AJ495" s="178">
        <v>0</v>
      </c>
      <c r="AK495" s="178">
        <v>0</v>
      </c>
      <c r="AL495" s="178">
        <v>8174759.5</v>
      </c>
      <c r="AM495" s="178">
        <v>0</v>
      </c>
      <c r="AN495" s="178">
        <v>0</v>
      </c>
      <c r="AO495" s="178">
        <v>0</v>
      </c>
      <c r="AP495" s="178">
        <v>0</v>
      </c>
      <c r="AQ495" s="178">
        <v>0</v>
      </c>
      <c r="AR495" s="178">
        <v>0</v>
      </c>
      <c r="AS495" s="178">
        <v>0</v>
      </c>
      <c r="AT495" s="178">
        <v>0</v>
      </c>
      <c r="AU495" s="177">
        <v>8174759.5</v>
      </c>
      <c r="AV495" s="177">
        <f t="shared" si="14"/>
        <v>8174759.5</v>
      </c>
      <c r="AW495" s="149"/>
      <c r="AX495" s="190"/>
      <c r="AY495" s="190"/>
      <c r="AZ495" s="190"/>
      <c r="BA495" s="190"/>
      <c r="BB495" s="190"/>
      <c r="BC495" s="190"/>
      <c r="BD495" s="190"/>
      <c r="BE495" s="190"/>
      <c r="BF495" s="190"/>
      <c r="BG495" s="190"/>
      <c r="BH495" s="190"/>
      <c r="BI495" s="190"/>
      <c r="BJ495" s="190"/>
      <c r="BK495" s="190"/>
      <c r="BL495" s="190"/>
      <c r="BM495" s="190"/>
      <c r="BN495" s="190"/>
      <c r="BO495" s="190"/>
      <c r="BP495" s="190"/>
      <c r="BQ495" s="190"/>
      <c r="BR495" s="190"/>
      <c r="BS495" s="190"/>
      <c r="BT495" s="190"/>
      <c r="BU495" s="190"/>
      <c r="BV495" s="190"/>
      <c r="BW495" s="190"/>
      <c r="BX495" s="190"/>
      <c r="BY495" s="190"/>
      <c r="BZ495" s="190"/>
      <c r="CA495" s="190"/>
      <c r="CB495" s="190"/>
      <c r="CC495" s="190"/>
      <c r="CD495" s="190"/>
      <c r="CE495" s="190"/>
      <c r="CF495" s="190"/>
      <c r="CG495" s="190"/>
      <c r="CH495" s="190"/>
      <c r="CI495" s="190"/>
      <c r="CJ495" s="190"/>
      <c r="CK495" s="190"/>
      <c r="CL495" s="190"/>
      <c r="CM495" s="190"/>
      <c r="CN495" s="190"/>
      <c r="CO495" s="190"/>
      <c r="CP495" s="190"/>
      <c r="CQ495" s="190"/>
      <c r="CR495" s="190"/>
      <c r="CS495" s="190"/>
      <c r="CT495" s="190"/>
      <c r="CU495" s="190"/>
      <c r="CV495" s="190"/>
      <c r="CW495" s="190"/>
      <c r="CX495" s="190"/>
      <c r="CY495" s="190"/>
      <c r="CZ495" s="190"/>
      <c r="DA495" s="190"/>
      <c r="DB495" s="190"/>
      <c r="DC495" s="190"/>
      <c r="DD495" s="190"/>
      <c r="DE495" s="190"/>
      <c r="DF495" s="190"/>
      <c r="DG495" s="190"/>
      <c r="DH495" s="190"/>
      <c r="DI495" s="190"/>
      <c r="DJ495" s="190"/>
      <c r="DK495" s="190"/>
      <c r="DL495" s="190"/>
      <c r="DM495" s="190"/>
    </row>
    <row r="496" spans="1:117" s="151" customFormat="1" ht="12.75" hidden="1" outlineLevel="1">
      <c r="A496" s="149" t="s">
        <v>574</v>
      </c>
      <c r="B496" s="150"/>
      <c r="C496" s="150" t="s">
        <v>575</v>
      </c>
      <c r="D496" s="150" t="s">
        <v>576</v>
      </c>
      <c r="E496" s="177">
        <v>0</v>
      </c>
      <c r="F496" s="177">
        <v>0</v>
      </c>
      <c r="G496" s="177"/>
      <c r="H496" s="178">
        <v>0</v>
      </c>
      <c r="I496" s="178">
        <v>0</v>
      </c>
      <c r="J496" s="178">
        <v>0</v>
      </c>
      <c r="K496" s="178">
        <v>0</v>
      </c>
      <c r="L496" s="178">
        <v>0</v>
      </c>
      <c r="M496" s="178">
        <v>0</v>
      </c>
      <c r="N496" s="178">
        <v>0</v>
      </c>
      <c r="O496" s="178">
        <v>0</v>
      </c>
      <c r="P496" s="178">
        <v>0</v>
      </c>
      <c r="Q496" s="178">
        <v>0</v>
      </c>
      <c r="R496" s="178">
        <v>0</v>
      </c>
      <c r="S496" s="178">
        <v>0</v>
      </c>
      <c r="T496" s="178">
        <v>0</v>
      </c>
      <c r="U496" s="178">
        <v>0</v>
      </c>
      <c r="V496" s="178">
        <v>0</v>
      </c>
      <c r="W496" s="178">
        <v>0</v>
      </c>
      <c r="X496" s="178">
        <v>0</v>
      </c>
      <c r="Y496" s="178">
        <v>0</v>
      </c>
      <c r="Z496" s="178">
        <v>0</v>
      </c>
      <c r="AA496" s="178">
        <v>0</v>
      </c>
      <c r="AB496" s="178">
        <v>0</v>
      </c>
      <c r="AC496" s="178">
        <v>0</v>
      </c>
      <c r="AD496" s="178">
        <v>0</v>
      </c>
      <c r="AE496" s="178">
        <v>0</v>
      </c>
      <c r="AF496" s="178">
        <v>0</v>
      </c>
      <c r="AG496" s="178">
        <v>0</v>
      </c>
      <c r="AH496" s="178">
        <v>0</v>
      </c>
      <c r="AI496" s="177">
        <v>0</v>
      </c>
      <c r="AJ496" s="178">
        <v>0</v>
      </c>
      <c r="AK496" s="178">
        <v>0</v>
      </c>
      <c r="AL496" s="178">
        <v>747004.38</v>
      </c>
      <c r="AM496" s="178">
        <v>0</v>
      </c>
      <c r="AN496" s="178">
        <v>0</v>
      </c>
      <c r="AO496" s="178">
        <v>0</v>
      </c>
      <c r="AP496" s="178">
        <v>0</v>
      </c>
      <c r="AQ496" s="178">
        <v>0</v>
      </c>
      <c r="AR496" s="178">
        <v>0</v>
      </c>
      <c r="AS496" s="178">
        <v>0</v>
      </c>
      <c r="AT496" s="178">
        <v>0</v>
      </c>
      <c r="AU496" s="177">
        <v>747004.38</v>
      </c>
      <c r="AV496" s="177">
        <f t="shared" si="14"/>
        <v>747004.38</v>
      </c>
      <c r="AW496" s="149"/>
      <c r="AX496" s="190"/>
      <c r="AY496" s="190"/>
      <c r="AZ496" s="190"/>
      <c r="BA496" s="190"/>
      <c r="BB496" s="190"/>
      <c r="BC496" s="190"/>
      <c r="BD496" s="190"/>
      <c r="BE496" s="190"/>
      <c r="BF496" s="190"/>
      <c r="BG496" s="190"/>
      <c r="BH496" s="190"/>
      <c r="BI496" s="190"/>
      <c r="BJ496" s="190"/>
      <c r="BK496" s="190"/>
      <c r="BL496" s="190"/>
      <c r="BM496" s="190"/>
      <c r="BN496" s="190"/>
      <c r="BO496" s="190"/>
      <c r="BP496" s="190"/>
      <c r="BQ496" s="190"/>
      <c r="BR496" s="190"/>
      <c r="BS496" s="190"/>
      <c r="BT496" s="190"/>
      <c r="BU496" s="190"/>
      <c r="BV496" s="190"/>
      <c r="BW496" s="190"/>
      <c r="BX496" s="190"/>
      <c r="BY496" s="190"/>
      <c r="BZ496" s="190"/>
      <c r="CA496" s="190"/>
      <c r="CB496" s="190"/>
      <c r="CC496" s="190"/>
      <c r="CD496" s="190"/>
      <c r="CE496" s="190"/>
      <c r="CF496" s="190"/>
      <c r="CG496" s="190"/>
      <c r="CH496" s="190"/>
      <c r="CI496" s="190"/>
      <c r="CJ496" s="190"/>
      <c r="CK496" s="190"/>
      <c r="CL496" s="190"/>
      <c r="CM496" s="190"/>
      <c r="CN496" s="190"/>
      <c r="CO496" s="190"/>
      <c r="CP496" s="190"/>
      <c r="CQ496" s="190"/>
      <c r="CR496" s="190"/>
      <c r="CS496" s="190"/>
      <c r="CT496" s="190"/>
      <c r="CU496" s="190"/>
      <c r="CV496" s="190"/>
      <c r="CW496" s="190"/>
      <c r="CX496" s="190"/>
      <c r="CY496" s="190"/>
      <c r="CZ496" s="190"/>
      <c r="DA496" s="190"/>
      <c r="DB496" s="190"/>
      <c r="DC496" s="190"/>
      <c r="DD496" s="190"/>
      <c r="DE496" s="190"/>
      <c r="DF496" s="190"/>
      <c r="DG496" s="190"/>
      <c r="DH496" s="190"/>
      <c r="DI496" s="190"/>
      <c r="DJ496" s="190"/>
      <c r="DK496" s="190"/>
      <c r="DL496" s="190"/>
      <c r="DM496" s="190"/>
    </row>
    <row r="497" spans="1:117" s="151" customFormat="1" ht="12.75" hidden="1" outlineLevel="1">
      <c r="A497" s="149" t="s">
        <v>577</v>
      </c>
      <c r="B497" s="150"/>
      <c r="C497" s="150" t="s">
        <v>578</v>
      </c>
      <c r="D497" s="150" t="s">
        <v>579</v>
      </c>
      <c r="E497" s="177">
        <v>0</v>
      </c>
      <c r="F497" s="177">
        <v>0</v>
      </c>
      <c r="G497" s="177"/>
      <c r="H497" s="178">
        <v>0</v>
      </c>
      <c r="I497" s="178">
        <v>0</v>
      </c>
      <c r="J497" s="178">
        <v>0</v>
      </c>
      <c r="K497" s="178">
        <v>0</v>
      </c>
      <c r="L497" s="178">
        <v>0</v>
      </c>
      <c r="M497" s="178">
        <v>0</v>
      </c>
      <c r="N497" s="178">
        <v>0</v>
      </c>
      <c r="O497" s="178">
        <v>0</v>
      </c>
      <c r="P497" s="178">
        <v>0</v>
      </c>
      <c r="Q497" s="178">
        <v>0</v>
      </c>
      <c r="R497" s="178">
        <v>0</v>
      </c>
      <c r="S497" s="178">
        <v>0</v>
      </c>
      <c r="T497" s="178">
        <v>0</v>
      </c>
      <c r="U497" s="178">
        <v>0</v>
      </c>
      <c r="V497" s="178">
        <v>0</v>
      </c>
      <c r="W497" s="178">
        <v>0</v>
      </c>
      <c r="X497" s="178">
        <v>0</v>
      </c>
      <c r="Y497" s="178">
        <v>0</v>
      </c>
      <c r="Z497" s="178">
        <v>0</v>
      </c>
      <c r="AA497" s="178">
        <v>0</v>
      </c>
      <c r="AB497" s="178">
        <v>0</v>
      </c>
      <c r="AC497" s="178">
        <v>0</v>
      </c>
      <c r="AD497" s="178">
        <v>0</v>
      </c>
      <c r="AE497" s="178">
        <v>0</v>
      </c>
      <c r="AF497" s="178">
        <v>0</v>
      </c>
      <c r="AG497" s="178">
        <v>0</v>
      </c>
      <c r="AH497" s="178">
        <v>0</v>
      </c>
      <c r="AI497" s="177">
        <v>0</v>
      </c>
      <c r="AJ497" s="178">
        <v>0</v>
      </c>
      <c r="AK497" s="178">
        <v>0</v>
      </c>
      <c r="AL497" s="178">
        <v>0</v>
      </c>
      <c r="AM497" s="178">
        <v>0</v>
      </c>
      <c r="AN497" s="178">
        <v>0</v>
      </c>
      <c r="AO497" s="178">
        <v>1050654.67</v>
      </c>
      <c r="AP497" s="178">
        <v>0</v>
      </c>
      <c r="AQ497" s="178">
        <v>0</v>
      </c>
      <c r="AR497" s="178">
        <v>0</v>
      </c>
      <c r="AS497" s="178">
        <v>0</v>
      </c>
      <c r="AT497" s="178">
        <v>0</v>
      </c>
      <c r="AU497" s="177">
        <v>1050654.67</v>
      </c>
      <c r="AV497" s="177">
        <f t="shared" si="14"/>
        <v>1050654.67</v>
      </c>
      <c r="AW497" s="149"/>
      <c r="AX497" s="190"/>
      <c r="AY497" s="190"/>
      <c r="AZ497" s="190"/>
      <c r="BA497" s="190"/>
      <c r="BB497" s="190"/>
      <c r="BC497" s="190"/>
      <c r="BD497" s="190"/>
      <c r="BE497" s="190"/>
      <c r="BF497" s="190"/>
      <c r="BG497" s="190"/>
      <c r="BH497" s="190"/>
      <c r="BI497" s="190"/>
      <c r="BJ497" s="190"/>
      <c r="BK497" s="190"/>
      <c r="BL497" s="190"/>
      <c r="BM497" s="190"/>
      <c r="BN497" s="190"/>
      <c r="BO497" s="190"/>
      <c r="BP497" s="190"/>
      <c r="BQ497" s="190"/>
      <c r="BR497" s="190"/>
      <c r="BS497" s="190"/>
      <c r="BT497" s="190"/>
      <c r="BU497" s="190"/>
      <c r="BV497" s="190"/>
      <c r="BW497" s="190"/>
      <c r="BX497" s="190"/>
      <c r="BY497" s="190"/>
      <c r="BZ497" s="190"/>
      <c r="CA497" s="190"/>
      <c r="CB497" s="190"/>
      <c r="CC497" s="190"/>
      <c r="CD497" s="190"/>
      <c r="CE497" s="190"/>
      <c r="CF497" s="190"/>
      <c r="CG497" s="190"/>
      <c r="CH497" s="190"/>
      <c r="CI497" s="190"/>
      <c r="CJ497" s="190"/>
      <c r="CK497" s="190"/>
      <c r="CL497" s="190"/>
      <c r="CM497" s="190"/>
      <c r="CN497" s="190"/>
      <c r="CO497" s="190"/>
      <c r="CP497" s="190"/>
      <c r="CQ497" s="190"/>
      <c r="CR497" s="190"/>
      <c r="CS497" s="190"/>
      <c r="CT497" s="190"/>
      <c r="CU497" s="190"/>
      <c r="CV497" s="190"/>
      <c r="CW497" s="190"/>
      <c r="CX497" s="190"/>
      <c r="CY497" s="190"/>
      <c r="CZ497" s="190"/>
      <c r="DA497" s="190"/>
      <c r="DB497" s="190"/>
      <c r="DC497" s="190"/>
      <c r="DD497" s="190"/>
      <c r="DE497" s="190"/>
      <c r="DF497" s="190"/>
      <c r="DG497" s="190"/>
      <c r="DH497" s="190"/>
      <c r="DI497" s="190"/>
      <c r="DJ497" s="190"/>
      <c r="DK497" s="190"/>
      <c r="DL497" s="190"/>
      <c r="DM497" s="190"/>
    </row>
    <row r="498" spans="1:117" s="151" customFormat="1" ht="12.75" hidden="1" outlineLevel="1">
      <c r="A498" s="149" t="s">
        <v>580</v>
      </c>
      <c r="B498" s="150"/>
      <c r="C498" s="150" t="s">
        <v>581</v>
      </c>
      <c r="D498" s="150" t="s">
        <v>582</v>
      </c>
      <c r="E498" s="177">
        <v>0</v>
      </c>
      <c r="F498" s="177">
        <v>0</v>
      </c>
      <c r="G498" s="177"/>
      <c r="H498" s="178">
        <v>0</v>
      </c>
      <c r="I498" s="178">
        <v>0</v>
      </c>
      <c r="J498" s="178">
        <v>0</v>
      </c>
      <c r="K498" s="178">
        <v>0</v>
      </c>
      <c r="L498" s="178">
        <v>0</v>
      </c>
      <c r="M498" s="178">
        <v>0</v>
      </c>
      <c r="N498" s="178">
        <v>0</v>
      </c>
      <c r="O498" s="178">
        <v>0</v>
      </c>
      <c r="P498" s="178">
        <v>0</v>
      </c>
      <c r="Q498" s="178">
        <v>0</v>
      </c>
      <c r="R498" s="178">
        <v>0</v>
      </c>
      <c r="S498" s="178">
        <v>0</v>
      </c>
      <c r="T498" s="178">
        <v>0</v>
      </c>
      <c r="U498" s="178">
        <v>0</v>
      </c>
      <c r="V498" s="178">
        <v>0</v>
      </c>
      <c r="W498" s="178">
        <v>0</v>
      </c>
      <c r="X498" s="178">
        <v>0</v>
      </c>
      <c r="Y498" s="178">
        <v>0</v>
      </c>
      <c r="Z498" s="178">
        <v>0</v>
      </c>
      <c r="AA498" s="178">
        <v>0</v>
      </c>
      <c r="AB498" s="178">
        <v>0</v>
      </c>
      <c r="AC498" s="178">
        <v>0</v>
      </c>
      <c r="AD498" s="178">
        <v>0</v>
      </c>
      <c r="AE498" s="178">
        <v>0</v>
      </c>
      <c r="AF498" s="178">
        <v>0</v>
      </c>
      <c r="AG498" s="178">
        <v>0</v>
      </c>
      <c r="AH498" s="178">
        <v>0</v>
      </c>
      <c r="AI498" s="177">
        <v>0</v>
      </c>
      <c r="AJ498" s="178">
        <v>0</v>
      </c>
      <c r="AK498" s="178">
        <v>0</v>
      </c>
      <c r="AL498" s="178">
        <v>0</v>
      </c>
      <c r="AM498" s="178">
        <v>0</v>
      </c>
      <c r="AN498" s="178">
        <v>0</v>
      </c>
      <c r="AO498" s="178">
        <v>714623.94</v>
      </c>
      <c r="AP498" s="178">
        <v>0</v>
      </c>
      <c r="AQ498" s="178">
        <v>0</v>
      </c>
      <c r="AR498" s="178">
        <v>0</v>
      </c>
      <c r="AS498" s="178">
        <v>0</v>
      </c>
      <c r="AT498" s="178">
        <v>0</v>
      </c>
      <c r="AU498" s="177">
        <v>714623.94</v>
      </c>
      <c r="AV498" s="177">
        <f t="shared" si="14"/>
        <v>714623.94</v>
      </c>
      <c r="AW498" s="149"/>
      <c r="AX498" s="190"/>
      <c r="AY498" s="190"/>
      <c r="AZ498" s="190"/>
      <c r="BA498" s="190"/>
      <c r="BB498" s="190"/>
      <c r="BC498" s="190"/>
      <c r="BD498" s="190"/>
      <c r="BE498" s="190"/>
      <c r="BF498" s="190"/>
      <c r="BG498" s="190"/>
      <c r="BH498" s="190"/>
      <c r="BI498" s="190"/>
      <c r="BJ498" s="190"/>
      <c r="BK498" s="190"/>
      <c r="BL498" s="190"/>
      <c r="BM498" s="190"/>
      <c r="BN498" s="190"/>
      <c r="BO498" s="190"/>
      <c r="BP498" s="190"/>
      <c r="BQ498" s="190"/>
      <c r="BR498" s="190"/>
      <c r="BS498" s="190"/>
      <c r="BT498" s="190"/>
      <c r="BU498" s="190"/>
      <c r="BV498" s="190"/>
      <c r="BW498" s="190"/>
      <c r="BX498" s="190"/>
      <c r="BY498" s="190"/>
      <c r="BZ498" s="190"/>
      <c r="CA498" s="190"/>
      <c r="CB498" s="190"/>
      <c r="CC498" s="190"/>
      <c r="CD498" s="190"/>
      <c r="CE498" s="190"/>
      <c r="CF498" s="190"/>
      <c r="CG498" s="190"/>
      <c r="CH498" s="190"/>
      <c r="CI498" s="190"/>
      <c r="CJ498" s="190"/>
      <c r="CK498" s="190"/>
      <c r="CL498" s="190"/>
      <c r="CM498" s="190"/>
      <c r="CN498" s="190"/>
      <c r="CO498" s="190"/>
      <c r="CP498" s="190"/>
      <c r="CQ498" s="190"/>
      <c r="CR498" s="190"/>
      <c r="CS498" s="190"/>
      <c r="CT498" s="190"/>
      <c r="CU498" s="190"/>
      <c r="CV498" s="190"/>
      <c r="CW498" s="190"/>
      <c r="CX498" s="190"/>
      <c r="CY498" s="190"/>
      <c r="CZ498" s="190"/>
      <c r="DA498" s="190"/>
      <c r="DB498" s="190"/>
      <c r="DC498" s="190"/>
      <c r="DD498" s="190"/>
      <c r="DE498" s="190"/>
      <c r="DF498" s="190"/>
      <c r="DG498" s="190"/>
      <c r="DH498" s="190"/>
      <c r="DI498" s="190"/>
      <c r="DJ498" s="190"/>
      <c r="DK498" s="190"/>
      <c r="DL498" s="190"/>
      <c r="DM498" s="190"/>
    </row>
    <row r="499" spans="1:117" s="151" customFormat="1" ht="12.75" hidden="1" outlineLevel="1">
      <c r="A499" s="149" t="s">
        <v>583</v>
      </c>
      <c r="B499" s="150"/>
      <c r="C499" s="150" t="s">
        <v>584</v>
      </c>
      <c r="D499" s="150" t="s">
        <v>585</v>
      </c>
      <c r="E499" s="177">
        <v>0</v>
      </c>
      <c r="F499" s="177">
        <v>0</v>
      </c>
      <c r="G499" s="177"/>
      <c r="H499" s="178">
        <v>0</v>
      </c>
      <c r="I499" s="178">
        <v>0</v>
      </c>
      <c r="J499" s="178">
        <v>0</v>
      </c>
      <c r="K499" s="178">
        <v>0</v>
      </c>
      <c r="L499" s="178">
        <v>0</v>
      </c>
      <c r="M499" s="178">
        <v>0</v>
      </c>
      <c r="N499" s="178">
        <v>0</v>
      </c>
      <c r="O499" s="178">
        <v>0</v>
      </c>
      <c r="P499" s="178">
        <v>0</v>
      </c>
      <c r="Q499" s="178">
        <v>0</v>
      </c>
      <c r="R499" s="178">
        <v>0</v>
      </c>
      <c r="S499" s="178">
        <v>0</v>
      </c>
      <c r="T499" s="178">
        <v>0</v>
      </c>
      <c r="U499" s="178">
        <v>0</v>
      </c>
      <c r="V499" s="178">
        <v>0</v>
      </c>
      <c r="W499" s="178">
        <v>0</v>
      </c>
      <c r="X499" s="178">
        <v>0</v>
      </c>
      <c r="Y499" s="178">
        <v>0</v>
      </c>
      <c r="Z499" s="178">
        <v>0</v>
      </c>
      <c r="AA499" s="178">
        <v>0</v>
      </c>
      <c r="AB499" s="178">
        <v>0</v>
      </c>
      <c r="AC499" s="178">
        <v>0</v>
      </c>
      <c r="AD499" s="178">
        <v>0</v>
      </c>
      <c r="AE499" s="178">
        <v>0</v>
      </c>
      <c r="AF499" s="178">
        <v>0</v>
      </c>
      <c r="AG499" s="178">
        <v>0</v>
      </c>
      <c r="AH499" s="178">
        <v>0</v>
      </c>
      <c r="AI499" s="177">
        <v>0</v>
      </c>
      <c r="AJ499" s="178">
        <v>0</v>
      </c>
      <c r="AK499" s="178">
        <v>0</v>
      </c>
      <c r="AL499" s="178">
        <v>0</v>
      </c>
      <c r="AM499" s="178">
        <v>0</v>
      </c>
      <c r="AN499" s="178">
        <v>0</v>
      </c>
      <c r="AO499" s="178">
        <v>594055.6</v>
      </c>
      <c r="AP499" s="178">
        <v>0</v>
      </c>
      <c r="AQ499" s="178">
        <v>0</v>
      </c>
      <c r="AR499" s="178">
        <v>0</v>
      </c>
      <c r="AS499" s="178">
        <v>0</v>
      </c>
      <c r="AT499" s="178">
        <v>0</v>
      </c>
      <c r="AU499" s="177">
        <v>594055.6</v>
      </c>
      <c r="AV499" s="177">
        <f t="shared" si="14"/>
        <v>594055.6</v>
      </c>
      <c r="AW499" s="149"/>
      <c r="AX499" s="190"/>
      <c r="AY499" s="190"/>
      <c r="AZ499" s="190"/>
      <c r="BA499" s="190"/>
      <c r="BB499" s="190"/>
      <c r="BC499" s="190"/>
      <c r="BD499" s="190"/>
      <c r="BE499" s="190"/>
      <c r="BF499" s="190"/>
      <c r="BG499" s="190"/>
      <c r="BH499" s="190"/>
      <c r="BI499" s="190"/>
      <c r="BJ499" s="190"/>
      <c r="BK499" s="190"/>
      <c r="BL499" s="190"/>
      <c r="BM499" s="190"/>
      <c r="BN499" s="190"/>
      <c r="BO499" s="190"/>
      <c r="BP499" s="190"/>
      <c r="BQ499" s="190"/>
      <c r="BR499" s="190"/>
      <c r="BS499" s="190"/>
      <c r="BT499" s="190"/>
      <c r="BU499" s="190"/>
      <c r="BV499" s="190"/>
      <c r="BW499" s="190"/>
      <c r="BX499" s="190"/>
      <c r="BY499" s="190"/>
      <c r="BZ499" s="190"/>
      <c r="CA499" s="190"/>
      <c r="CB499" s="190"/>
      <c r="CC499" s="190"/>
      <c r="CD499" s="190"/>
      <c r="CE499" s="190"/>
      <c r="CF499" s="190"/>
      <c r="CG499" s="190"/>
      <c r="CH499" s="190"/>
      <c r="CI499" s="190"/>
      <c r="CJ499" s="190"/>
      <c r="CK499" s="190"/>
      <c r="CL499" s="190"/>
      <c r="CM499" s="190"/>
      <c r="CN499" s="190"/>
      <c r="CO499" s="190"/>
      <c r="CP499" s="190"/>
      <c r="CQ499" s="190"/>
      <c r="CR499" s="190"/>
      <c r="CS499" s="190"/>
      <c r="CT499" s="190"/>
      <c r="CU499" s="190"/>
      <c r="CV499" s="190"/>
      <c r="CW499" s="190"/>
      <c r="CX499" s="190"/>
      <c r="CY499" s="190"/>
      <c r="CZ499" s="190"/>
      <c r="DA499" s="190"/>
      <c r="DB499" s="190"/>
      <c r="DC499" s="190"/>
      <c r="DD499" s="190"/>
      <c r="DE499" s="190"/>
      <c r="DF499" s="190"/>
      <c r="DG499" s="190"/>
      <c r="DH499" s="190"/>
      <c r="DI499" s="190"/>
      <c r="DJ499" s="190"/>
      <c r="DK499" s="190"/>
      <c r="DL499" s="190"/>
      <c r="DM499" s="190"/>
    </row>
    <row r="500" spans="1:117" s="151" customFormat="1" ht="12.75" hidden="1" outlineLevel="1">
      <c r="A500" s="149" t="s">
        <v>586</v>
      </c>
      <c r="B500" s="150"/>
      <c r="C500" s="150" t="s">
        <v>587</v>
      </c>
      <c r="D500" s="150" t="s">
        <v>588</v>
      </c>
      <c r="E500" s="177">
        <v>0</v>
      </c>
      <c r="F500" s="177">
        <v>0</v>
      </c>
      <c r="G500" s="177"/>
      <c r="H500" s="178">
        <v>0</v>
      </c>
      <c r="I500" s="178">
        <v>0</v>
      </c>
      <c r="J500" s="178">
        <v>0</v>
      </c>
      <c r="K500" s="178">
        <v>0</v>
      </c>
      <c r="L500" s="178">
        <v>0</v>
      </c>
      <c r="M500" s="178">
        <v>0</v>
      </c>
      <c r="N500" s="178">
        <v>0</v>
      </c>
      <c r="O500" s="178">
        <v>0</v>
      </c>
      <c r="P500" s="178">
        <v>0</v>
      </c>
      <c r="Q500" s="178">
        <v>0</v>
      </c>
      <c r="R500" s="178">
        <v>0</v>
      </c>
      <c r="S500" s="178">
        <v>0</v>
      </c>
      <c r="T500" s="178">
        <v>0</v>
      </c>
      <c r="U500" s="178">
        <v>0</v>
      </c>
      <c r="V500" s="178">
        <v>0</v>
      </c>
      <c r="W500" s="178">
        <v>0</v>
      </c>
      <c r="X500" s="178">
        <v>0</v>
      </c>
      <c r="Y500" s="178">
        <v>0</v>
      </c>
      <c r="Z500" s="178">
        <v>0</v>
      </c>
      <c r="AA500" s="178">
        <v>0</v>
      </c>
      <c r="AB500" s="178">
        <v>0</v>
      </c>
      <c r="AC500" s="178">
        <v>0</v>
      </c>
      <c r="AD500" s="178">
        <v>0</v>
      </c>
      <c r="AE500" s="178">
        <v>0</v>
      </c>
      <c r="AF500" s="178">
        <v>0</v>
      </c>
      <c r="AG500" s="178">
        <v>0</v>
      </c>
      <c r="AH500" s="178">
        <v>0</v>
      </c>
      <c r="AI500" s="177">
        <v>0</v>
      </c>
      <c r="AJ500" s="178">
        <v>0</v>
      </c>
      <c r="AK500" s="178">
        <v>0</v>
      </c>
      <c r="AL500" s="178">
        <v>0</v>
      </c>
      <c r="AM500" s="178">
        <v>0</v>
      </c>
      <c r="AN500" s="178">
        <v>0</v>
      </c>
      <c r="AO500" s="178">
        <v>255807.26</v>
      </c>
      <c r="AP500" s="178">
        <v>0</v>
      </c>
      <c r="AQ500" s="178">
        <v>0</v>
      </c>
      <c r="AR500" s="178">
        <v>0</v>
      </c>
      <c r="AS500" s="178">
        <v>0</v>
      </c>
      <c r="AT500" s="178">
        <v>0</v>
      </c>
      <c r="AU500" s="177">
        <v>255807.26</v>
      </c>
      <c r="AV500" s="177">
        <f t="shared" si="14"/>
        <v>255807.26</v>
      </c>
      <c r="AW500" s="149"/>
      <c r="AX500" s="190"/>
      <c r="AY500" s="190"/>
      <c r="AZ500" s="190"/>
      <c r="BA500" s="190"/>
      <c r="BB500" s="190"/>
      <c r="BC500" s="190"/>
      <c r="BD500" s="190"/>
      <c r="BE500" s="190"/>
      <c r="BF500" s="190"/>
      <c r="BG500" s="190"/>
      <c r="BH500" s="190"/>
      <c r="BI500" s="190"/>
      <c r="BJ500" s="190"/>
      <c r="BK500" s="190"/>
      <c r="BL500" s="190"/>
      <c r="BM500" s="190"/>
      <c r="BN500" s="190"/>
      <c r="BO500" s="190"/>
      <c r="BP500" s="190"/>
      <c r="BQ500" s="190"/>
      <c r="BR500" s="190"/>
      <c r="BS500" s="190"/>
      <c r="BT500" s="190"/>
      <c r="BU500" s="190"/>
      <c r="BV500" s="190"/>
      <c r="BW500" s="190"/>
      <c r="BX500" s="190"/>
      <c r="BY500" s="190"/>
      <c r="BZ500" s="190"/>
      <c r="CA500" s="190"/>
      <c r="CB500" s="190"/>
      <c r="CC500" s="190"/>
      <c r="CD500" s="190"/>
      <c r="CE500" s="190"/>
      <c r="CF500" s="190"/>
      <c r="CG500" s="190"/>
      <c r="CH500" s="190"/>
      <c r="CI500" s="190"/>
      <c r="CJ500" s="190"/>
      <c r="CK500" s="190"/>
      <c r="CL500" s="190"/>
      <c r="CM500" s="190"/>
      <c r="CN500" s="190"/>
      <c r="CO500" s="190"/>
      <c r="CP500" s="190"/>
      <c r="CQ500" s="190"/>
      <c r="CR500" s="190"/>
      <c r="CS500" s="190"/>
      <c r="CT500" s="190"/>
      <c r="CU500" s="190"/>
      <c r="CV500" s="190"/>
      <c r="CW500" s="190"/>
      <c r="CX500" s="190"/>
      <c r="CY500" s="190"/>
      <c r="CZ500" s="190"/>
      <c r="DA500" s="190"/>
      <c r="DB500" s="190"/>
      <c r="DC500" s="190"/>
      <c r="DD500" s="190"/>
      <c r="DE500" s="190"/>
      <c r="DF500" s="190"/>
      <c r="DG500" s="190"/>
      <c r="DH500" s="190"/>
      <c r="DI500" s="190"/>
      <c r="DJ500" s="190"/>
      <c r="DK500" s="190"/>
      <c r="DL500" s="190"/>
      <c r="DM500" s="190"/>
    </row>
    <row r="501" spans="1:117" s="151" customFormat="1" ht="12.75" hidden="1" outlineLevel="1">
      <c r="A501" s="149" t="s">
        <v>589</v>
      </c>
      <c r="B501" s="150"/>
      <c r="C501" s="150" t="s">
        <v>590</v>
      </c>
      <c r="D501" s="150" t="s">
        <v>591</v>
      </c>
      <c r="E501" s="177">
        <v>0</v>
      </c>
      <c r="F501" s="177">
        <v>0</v>
      </c>
      <c r="G501" s="177"/>
      <c r="H501" s="178">
        <v>0</v>
      </c>
      <c r="I501" s="178">
        <v>0</v>
      </c>
      <c r="J501" s="178">
        <v>0</v>
      </c>
      <c r="K501" s="178">
        <v>0</v>
      </c>
      <c r="L501" s="178">
        <v>0</v>
      </c>
      <c r="M501" s="178">
        <v>0</v>
      </c>
      <c r="N501" s="178">
        <v>0</v>
      </c>
      <c r="O501" s="178">
        <v>0</v>
      </c>
      <c r="P501" s="178">
        <v>0</v>
      </c>
      <c r="Q501" s="178">
        <v>0</v>
      </c>
      <c r="R501" s="178">
        <v>0</v>
      </c>
      <c r="S501" s="178">
        <v>0</v>
      </c>
      <c r="T501" s="178">
        <v>0</v>
      </c>
      <c r="U501" s="178">
        <v>0</v>
      </c>
      <c r="V501" s="178">
        <v>0</v>
      </c>
      <c r="W501" s="178">
        <v>0</v>
      </c>
      <c r="X501" s="178">
        <v>0</v>
      </c>
      <c r="Y501" s="178">
        <v>0</v>
      </c>
      <c r="Z501" s="178">
        <v>0</v>
      </c>
      <c r="AA501" s="178">
        <v>0</v>
      </c>
      <c r="AB501" s="178">
        <v>0</v>
      </c>
      <c r="AC501" s="178">
        <v>0</v>
      </c>
      <c r="AD501" s="178">
        <v>0</v>
      </c>
      <c r="AE501" s="178">
        <v>0</v>
      </c>
      <c r="AF501" s="178">
        <v>0</v>
      </c>
      <c r="AG501" s="178">
        <v>0</v>
      </c>
      <c r="AH501" s="178">
        <v>0</v>
      </c>
      <c r="AI501" s="177">
        <v>0</v>
      </c>
      <c r="AJ501" s="178">
        <v>0</v>
      </c>
      <c r="AK501" s="178">
        <v>0</v>
      </c>
      <c r="AL501" s="178">
        <v>0</v>
      </c>
      <c r="AM501" s="178">
        <v>0</v>
      </c>
      <c r="AN501" s="178">
        <v>0</v>
      </c>
      <c r="AO501" s="178">
        <v>319443.65</v>
      </c>
      <c r="AP501" s="178">
        <v>0</v>
      </c>
      <c r="AQ501" s="178">
        <v>0</v>
      </c>
      <c r="AR501" s="178">
        <v>0</v>
      </c>
      <c r="AS501" s="178">
        <v>0</v>
      </c>
      <c r="AT501" s="178">
        <v>0</v>
      </c>
      <c r="AU501" s="177">
        <v>319443.65</v>
      </c>
      <c r="AV501" s="177">
        <f t="shared" si="14"/>
        <v>319443.65</v>
      </c>
      <c r="AW501" s="149"/>
      <c r="AX501" s="190"/>
      <c r="AY501" s="190"/>
      <c r="AZ501" s="190"/>
      <c r="BA501" s="190"/>
      <c r="BB501" s="190"/>
      <c r="BC501" s="190"/>
      <c r="BD501" s="190"/>
      <c r="BE501" s="190"/>
      <c r="BF501" s="190"/>
      <c r="BG501" s="190"/>
      <c r="BH501" s="190"/>
      <c r="BI501" s="190"/>
      <c r="BJ501" s="190"/>
      <c r="BK501" s="190"/>
      <c r="BL501" s="190"/>
      <c r="BM501" s="190"/>
      <c r="BN501" s="190"/>
      <c r="BO501" s="190"/>
      <c r="BP501" s="190"/>
      <c r="BQ501" s="190"/>
      <c r="BR501" s="190"/>
      <c r="BS501" s="190"/>
      <c r="BT501" s="190"/>
      <c r="BU501" s="190"/>
      <c r="BV501" s="190"/>
      <c r="BW501" s="190"/>
      <c r="BX501" s="190"/>
      <c r="BY501" s="190"/>
      <c r="BZ501" s="190"/>
      <c r="CA501" s="190"/>
      <c r="CB501" s="190"/>
      <c r="CC501" s="190"/>
      <c r="CD501" s="190"/>
      <c r="CE501" s="190"/>
      <c r="CF501" s="190"/>
      <c r="CG501" s="190"/>
      <c r="CH501" s="190"/>
      <c r="CI501" s="190"/>
      <c r="CJ501" s="190"/>
      <c r="CK501" s="190"/>
      <c r="CL501" s="190"/>
      <c r="CM501" s="190"/>
      <c r="CN501" s="190"/>
      <c r="CO501" s="190"/>
      <c r="CP501" s="190"/>
      <c r="CQ501" s="190"/>
      <c r="CR501" s="190"/>
      <c r="CS501" s="190"/>
      <c r="CT501" s="190"/>
      <c r="CU501" s="190"/>
      <c r="CV501" s="190"/>
      <c r="CW501" s="190"/>
      <c r="CX501" s="190"/>
      <c r="CY501" s="190"/>
      <c r="CZ501" s="190"/>
      <c r="DA501" s="190"/>
      <c r="DB501" s="190"/>
      <c r="DC501" s="190"/>
      <c r="DD501" s="190"/>
      <c r="DE501" s="190"/>
      <c r="DF501" s="190"/>
      <c r="DG501" s="190"/>
      <c r="DH501" s="190"/>
      <c r="DI501" s="190"/>
      <c r="DJ501" s="190"/>
      <c r="DK501" s="190"/>
      <c r="DL501" s="190"/>
      <c r="DM501" s="190"/>
    </row>
    <row r="502" spans="1:117" s="151" customFormat="1" ht="12.75" hidden="1" outlineLevel="1">
      <c r="A502" s="149" t="s">
        <v>592</v>
      </c>
      <c r="B502" s="150"/>
      <c r="C502" s="150" t="s">
        <v>593</v>
      </c>
      <c r="D502" s="150" t="s">
        <v>594</v>
      </c>
      <c r="E502" s="177">
        <v>0</v>
      </c>
      <c r="F502" s="177">
        <v>0</v>
      </c>
      <c r="G502" s="177"/>
      <c r="H502" s="178">
        <v>0</v>
      </c>
      <c r="I502" s="178">
        <v>0</v>
      </c>
      <c r="J502" s="178">
        <v>0</v>
      </c>
      <c r="K502" s="178">
        <v>0</v>
      </c>
      <c r="L502" s="178">
        <v>0</v>
      </c>
      <c r="M502" s="178">
        <v>0</v>
      </c>
      <c r="N502" s="178">
        <v>0</v>
      </c>
      <c r="O502" s="178">
        <v>0</v>
      </c>
      <c r="P502" s="178">
        <v>0</v>
      </c>
      <c r="Q502" s="178">
        <v>0</v>
      </c>
      <c r="R502" s="178">
        <v>0</v>
      </c>
      <c r="S502" s="178">
        <v>0</v>
      </c>
      <c r="T502" s="178">
        <v>0</v>
      </c>
      <c r="U502" s="178">
        <v>0</v>
      </c>
      <c r="V502" s="178">
        <v>0</v>
      </c>
      <c r="W502" s="178">
        <v>0</v>
      </c>
      <c r="X502" s="178">
        <v>0</v>
      </c>
      <c r="Y502" s="178">
        <v>0</v>
      </c>
      <c r="Z502" s="178">
        <v>0</v>
      </c>
      <c r="AA502" s="178">
        <v>0</v>
      </c>
      <c r="AB502" s="178">
        <v>0</v>
      </c>
      <c r="AC502" s="178">
        <v>0</v>
      </c>
      <c r="AD502" s="178">
        <v>0</v>
      </c>
      <c r="AE502" s="178">
        <v>0</v>
      </c>
      <c r="AF502" s="178">
        <v>0</v>
      </c>
      <c r="AG502" s="178">
        <v>0</v>
      </c>
      <c r="AH502" s="178">
        <v>0</v>
      </c>
      <c r="AI502" s="177">
        <v>0</v>
      </c>
      <c r="AJ502" s="178">
        <v>0</v>
      </c>
      <c r="AK502" s="178">
        <v>0</v>
      </c>
      <c r="AL502" s="178">
        <v>0</v>
      </c>
      <c r="AM502" s="178">
        <v>0</v>
      </c>
      <c r="AN502" s="178">
        <v>0</v>
      </c>
      <c r="AO502" s="178">
        <v>218932.37</v>
      </c>
      <c r="AP502" s="178">
        <v>0</v>
      </c>
      <c r="AQ502" s="178">
        <v>0</v>
      </c>
      <c r="AR502" s="178">
        <v>0</v>
      </c>
      <c r="AS502" s="178">
        <v>0</v>
      </c>
      <c r="AT502" s="178">
        <v>0</v>
      </c>
      <c r="AU502" s="177">
        <v>218932.37</v>
      </c>
      <c r="AV502" s="177">
        <f t="shared" si="14"/>
        <v>218932.37</v>
      </c>
      <c r="AW502" s="149"/>
      <c r="AX502" s="190"/>
      <c r="AY502" s="190"/>
      <c r="AZ502" s="190"/>
      <c r="BA502" s="190"/>
      <c r="BB502" s="190"/>
      <c r="BC502" s="190"/>
      <c r="BD502" s="190"/>
      <c r="BE502" s="190"/>
      <c r="BF502" s="190"/>
      <c r="BG502" s="190"/>
      <c r="BH502" s="190"/>
      <c r="BI502" s="190"/>
      <c r="BJ502" s="190"/>
      <c r="BK502" s="190"/>
      <c r="BL502" s="190"/>
      <c r="BM502" s="190"/>
      <c r="BN502" s="190"/>
      <c r="BO502" s="190"/>
      <c r="BP502" s="190"/>
      <c r="BQ502" s="190"/>
      <c r="BR502" s="190"/>
      <c r="BS502" s="190"/>
      <c r="BT502" s="190"/>
      <c r="BU502" s="190"/>
      <c r="BV502" s="190"/>
      <c r="BW502" s="190"/>
      <c r="BX502" s="190"/>
      <c r="BY502" s="190"/>
      <c r="BZ502" s="190"/>
      <c r="CA502" s="190"/>
      <c r="CB502" s="190"/>
      <c r="CC502" s="190"/>
      <c r="CD502" s="190"/>
      <c r="CE502" s="190"/>
      <c r="CF502" s="190"/>
      <c r="CG502" s="190"/>
      <c r="CH502" s="190"/>
      <c r="CI502" s="190"/>
      <c r="CJ502" s="190"/>
      <c r="CK502" s="190"/>
      <c r="CL502" s="190"/>
      <c r="CM502" s="190"/>
      <c r="CN502" s="190"/>
      <c r="CO502" s="190"/>
      <c r="CP502" s="190"/>
      <c r="CQ502" s="190"/>
      <c r="CR502" s="190"/>
      <c r="CS502" s="190"/>
      <c r="CT502" s="190"/>
      <c r="CU502" s="190"/>
      <c r="CV502" s="190"/>
      <c r="CW502" s="190"/>
      <c r="CX502" s="190"/>
      <c r="CY502" s="190"/>
      <c r="CZ502" s="190"/>
      <c r="DA502" s="190"/>
      <c r="DB502" s="190"/>
      <c r="DC502" s="190"/>
      <c r="DD502" s="190"/>
      <c r="DE502" s="190"/>
      <c r="DF502" s="190"/>
      <c r="DG502" s="190"/>
      <c r="DH502" s="190"/>
      <c r="DI502" s="190"/>
      <c r="DJ502" s="190"/>
      <c r="DK502" s="190"/>
      <c r="DL502" s="190"/>
      <c r="DM502" s="190"/>
    </row>
    <row r="503" spans="1:117" s="151" customFormat="1" ht="12.75" hidden="1" outlineLevel="1">
      <c r="A503" s="149" t="s">
        <v>595</v>
      </c>
      <c r="B503" s="150"/>
      <c r="C503" s="150" t="s">
        <v>596</v>
      </c>
      <c r="D503" s="150" t="s">
        <v>597</v>
      </c>
      <c r="E503" s="177">
        <v>0</v>
      </c>
      <c r="F503" s="177">
        <v>0</v>
      </c>
      <c r="G503" s="177"/>
      <c r="H503" s="178">
        <v>0</v>
      </c>
      <c r="I503" s="178">
        <v>0</v>
      </c>
      <c r="J503" s="178">
        <v>0</v>
      </c>
      <c r="K503" s="178">
        <v>0</v>
      </c>
      <c r="L503" s="178">
        <v>0</v>
      </c>
      <c r="M503" s="178">
        <v>0</v>
      </c>
      <c r="N503" s="178">
        <v>0</v>
      </c>
      <c r="O503" s="178">
        <v>0</v>
      </c>
      <c r="P503" s="178">
        <v>0</v>
      </c>
      <c r="Q503" s="178">
        <v>0</v>
      </c>
      <c r="R503" s="178">
        <v>0</v>
      </c>
      <c r="S503" s="178">
        <v>0</v>
      </c>
      <c r="T503" s="178">
        <v>0</v>
      </c>
      <c r="U503" s="178">
        <v>0</v>
      </c>
      <c r="V503" s="178">
        <v>0</v>
      </c>
      <c r="W503" s="178">
        <v>0</v>
      </c>
      <c r="X503" s="178">
        <v>0</v>
      </c>
      <c r="Y503" s="178">
        <v>0</v>
      </c>
      <c r="Z503" s="178">
        <v>0</v>
      </c>
      <c r="AA503" s="178">
        <v>0</v>
      </c>
      <c r="AB503" s="178">
        <v>0</v>
      </c>
      <c r="AC503" s="178">
        <v>0</v>
      </c>
      <c r="AD503" s="178">
        <v>0</v>
      </c>
      <c r="AE503" s="178">
        <v>0</v>
      </c>
      <c r="AF503" s="178">
        <v>0</v>
      </c>
      <c r="AG503" s="178">
        <v>0</v>
      </c>
      <c r="AH503" s="178">
        <v>0</v>
      </c>
      <c r="AI503" s="177">
        <v>0</v>
      </c>
      <c r="AJ503" s="178">
        <v>0</v>
      </c>
      <c r="AK503" s="178">
        <v>0</v>
      </c>
      <c r="AL503" s="178">
        <v>0</v>
      </c>
      <c r="AM503" s="178">
        <v>0</v>
      </c>
      <c r="AN503" s="178">
        <v>0</v>
      </c>
      <c r="AO503" s="178">
        <v>-55812.43</v>
      </c>
      <c r="AP503" s="178">
        <v>0</v>
      </c>
      <c r="AQ503" s="178">
        <v>0</v>
      </c>
      <c r="AR503" s="178">
        <v>0</v>
      </c>
      <c r="AS503" s="178">
        <v>0</v>
      </c>
      <c r="AT503" s="178">
        <v>0</v>
      </c>
      <c r="AU503" s="177">
        <v>-55812.43</v>
      </c>
      <c r="AV503" s="177">
        <f t="shared" si="14"/>
        <v>-55812.43</v>
      </c>
      <c r="AW503" s="149"/>
      <c r="AX503" s="190"/>
      <c r="AY503" s="190"/>
      <c r="AZ503" s="190"/>
      <c r="BA503" s="190"/>
      <c r="BB503" s="190"/>
      <c r="BC503" s="190"/>
      <c r="BD503" s="190"/>
      <c r="BE503" s="190"/>
      <c r="BF503" s="190"/>
      <c r="BG503" s="190"/>
      <c r="BH503" s="190"/>
      <c r="BI503" s="190"/>
      <c r="BJ503" s="190"/>
      <c r="BK503" s="190"/>
      <c r="BL503" s="190"/>
      <c r="BM503" s="190"/>
      <c r="BN503" s="190"/>
      <c r="BO503" s="190"/>
      <c r="BP503" s="190"/>
      <c r="BQ503" s="190"/>
      <c r="BR503" s="190"/>
      <c r="BS503" s="190"/>
      <c r="BT503" s="190"/>
      <c r="BU503" s="190"/>
      <c r="BV503" s="190"/>
      <c r="BW503" s="190"/>
      <c r="BX503" s="190"/>
      <c r="BY503" s="190"/>
      <c r="BZ503" s="190"/>
      <c r="CA503" s="190"/>
      <c r="CB503" s="190"/>
      <c r="CC503" s="190"/>
      <c r="CD503" s="190"/>
      <c r="CE503" s="190"/>
      <c r="CF503" s="190"/>
      <c r="CG503" s="190"/>
      <c r="CH503" s="190"/>
      <c r="CI503" s="190"/>
      <c r="CJ503" s="190"/>
      <c r="CK503" s="190"/>
      <c r="CL503" s="190"/>
      <c r="CM503" s="190"/>
      <c r="CN503" s="190"/>
      <c r="CO503" s="190"/>
      <c r="CP503" s="190"/>
      <c r="CQ503" s="190"/>
      <c r="CR503" s="190"/>
      <c r="CS503" s="190"/>
      <c r="CT503" s="190"/>
      <c r="CU503" s="190"/>
      <c r="CV503" s="190"/>
      <c r="CW503" s="190"/>
      <c r="CX503" s="190"/>
      <c r="CY503" s="190"/>
      <c r="CZ503" s="190"/>
      <c r="DA503" s="190"/>
      <c r="DB503" s="190"/>
      <c r="DC503" s="190"/>
      <c r="DD503" s="190"/>
      <c r="DE503" s="190"/>
      <c r="DF503" s="190"/>
      <c r="DG503" s="190"/>
      <c r="DH503" s="190"/>
      <c r="DI503" s="190"/>
      <c r="DJ503" s="190"/>
      <c r="DK503" s="190"/>
      <c r="DL503" s="190"/>
      <c r="DM503" s="190"/>
    </row>
    <row r="504" spans="1:117" s="151" customFormat="1" ht="12.75" hidden="1" outlineLevel="1">
      <c r="A504" s="149" t="s">
        <v>598</v>
      </c>
      <c r="B504" s="150"/>
      <c r="C504" s="150" t="s">
        <v>599</v>
      </c>
      <c r="D504" s="150" t="s">
        <v>600</v>
      </c>
      <c r="E504" s="177">
        <v>0</v>
      </c>
      <c r="F504" s="177">
        <v>0</v>
      </c>
      <c r="G504" s="177"/>
      <c r="H504" s="178">
        <v>0</v>
      </c>
      <c r="I504" s="178">
        <v>0</v>
      </c>
      <c r="J504" s="178">
        <v>0</v>
      </c>
      <c r="K504" s="178">
        <v>0</v>
      </c>
      <c r="L504" s="178">
        <v>0</v>
      </c>
      <c r="M504" s="178">
        <v>0</v>
      </c>
      <c r="N504" s="178">
        <v>0</v>
      </c>
      <c r="O504" s="178">
        <v>0</v>
      </c>
      <c r="P504" s="178">
        <v>0</v>
      </c>
      <c r="Q504" s="178">
        <v>0</v>
      </c>
      <c r="R504" s="178">
        <v>0</v>
      </c>
      <c r="S504" s="178">
        <v>0</v>
      </c>
      <c r="T504" s="178">
        <v>0</v>
      </c>
      <c r="U504" s="178">
        <v>0</v>
      </c>
      <c r="V504" s="178">
        <v>0</v>
      </c>
      <c r="W504" s="178">
        <v>0</v>
      </c>
      <c r="X504" s="178">
        <v>0</v>
      </c>
      <c r="Y504" s="178">
        <v>0</v>
      </c>
      <c r="Z504" s="178">
        <v>0</v>
      </c>
      <c r="AA504" s="178">
        <v>0</v>
      </c>
      <c r="AB504" s="178">
        <v>0</v>
      </c>
      <c r="AC504" s="178">
        <v>0</v>
      </c>
      <c r="AD504" s="178">
        <v>0</v>
      </c>
      <c r="AE504" s="178">
        <v>0</v>
      </c>
      <c r="AF504" s="178">
        <v>0</v>
      </c>
      <c r="AG504" s="178">
        <v>0</v>
      </c>
      <c r="AH504" s="178">
        <v>0</v>
      </c>
      <c r="AI504" s="177">
        <v>0</v>
      </c>
      <c r="AJ504" s="178">
        <v>0</v>
      </c>
      <c r="AK504" s="178">
        <v>0</v>
      </c>
      <c r="AL504" s="178">
        <v>0</v>
      </c>
      <c r="AM504" s="178">
        <v>0</v>
      </c>
      <c r="AN504" s="178">
        <v>0</v>
      </c>
      <c r="AO504" s="178">
        <v>183050.12</v>
      </c>
      <c r="AP504" s="178">
        <v>0</v>
      </c>
      <c r="AQ504" s="178">
        <v>0</v>
      </c>
      <c r="AR504" s="178">
        <v>0</v>
      </c>
      <c r="AS504" s="178">
        <v>0</v>
      </c>
      <c r="AT504" s="178">
        <v>0</v>
      </c>
      <c r="AU504" s="177">
        <v>183050.12</v>
      </c>
      <c r="AV504" s="177">
        <f t="shared" si="14"/>
        <v>183050.12</v>
      </c>
      <c r="AW504" s="149"/>
      <c r="AX504" s="190"/>
      <c r="AY504" s="190"/>
      <c r="AZ504" s="190"/>
      <c r="BA504" s="190"/>
      <c r="BB504" s="190"/>
      <c r="BC504" s="190"/>
      <c r="BD504" s="190"/>
      <c r="BE504" s="190"/>
      <c r="BF504" s="190"/>
      <c r="BG504" s="190"/>
      <c r="BH504" s="190"/>
      <c r="BI504" s="190"/>
      <c r="BJ504" s="190"/>
      <c r="BK504" s="190"/>
      <c r="BL504" s="190"/>
      <c r="BM504" s="190"/>
      <c r="BN504" s="190"/>
      <c r="BO504" s="190"/>
      <c r="BP504" s="190"/>
      <c r="BQ504" s="190"/>
      <c r="BR504" s="190"/>
      <c r="BS504" s="190"/>
      <c r="BT504" s="190"/>
      <c r="BU504" s="190"/>
      <c r="BV504" s="190"/>
      <c r="BW504" s="190"/>
      <c r="BX504" s="190"/>
      <c r="BY504" s="190"/>
      <c r="BZ504" s="190"/>
      <c r="CA504" s="190"/>
      <c r="CB504" s="190"/>
      <c r="CC504" s="190"/>
      <c r="CD504" s="190"/>
      <c r="CE504" s="190"/>
      <c r="CF504" s="190"/>
      <c r="CG504" s="190"/>
      <c r="CH504" s="190"/>
      <c r="CI504" s="190"/>
      <c r="CJ504" s="190"/>
      <c r="CK504" s="190"/>
      <c r="CL504" s="190"/>
      <c r="CM504" s="190"/>
      <c r="CN504" s="190"/>
      <c r="CO504" s="190"/>
      <c r="CP504" s="190"/>
      <c r="CQ504" s="190"/>
      <c r="CR504" s="190"/>
      <c r="CS504" s="190"/>
      <c r="CT504" s="190"/>
      <c r="CU504" s="190"/>
      <c r="CV504" s="190"/>
      <c r="CW504" s="190"/>
      <c r="CX504" s="190"/>
      <c r="CY504" s="190"/>
      <c r="CZ504" s="190"/>
      <c r="DA504" s="190"/>
      <c r="DB504" s="190"/>
      <c r="DC504" s="190"/>
      <c r="DD504" s="190"/>
      <c r="DE504" s="190"/>
      <c r="DF504" s="190"/>
      <c r="DG504" s="190"/>
      <c r="DH504" s="190"/>
      <c r="DI504" s="190"/>
      <c r="DJ504" s="190"/>
      <c r="DK504" s="190"/>
      <c r="DL504" s="190"/>
      <c r="DM504" s="190"/>
    </row>
    <row r="505" spans="1:117" s="151" customFormat="1" ht="12.75" hidden="1" outlineLevel="1">
      <c r="A505" s="149" t="s">
        <v>601</v>
      </c>
      <c r="B505" s="150"/>
      <c r="C505" s="150" t="s">
        <v>602</v>
      </c>
      <c r="D505" s="150" t="s">
        <v>603</v>
      </c>
      <c r="E505" s="177">
        <v>0</v>
      </c>
      <c r="F505" s="177">
        <v>0</v>
      </c>
      <c r="G505" s="177"/>
      <c r="H505" s="178">
        <v>0</v>
      </c>
      <c r="I505" s="178">
        <v>0</v>
      </c>
      <c r="J505" s="178">
        <v>0</v>
      </c>
      <c r="K505" s="178">
        <v>0</v>
      </c>
      <c r="L505" s="178">
        <v>0</v>
      </c>
      <c r="M505" s="178">
        <v>0</v>
      </c>
      <c r="N505" s="178">
        <v>0</v>
      </c>
      <c r="O505" s="178">
        <v>0</v>
      </c>
      <c r="P505" s="178">
        <v>0</v>
      </c>
      <c r="Q505" s="178">
        <v>0</v>
      </c>
      <c r="R505" s="178">
        <v>0</v>
      </c>
      <c r="S505" s="178">
        <v>0</v>
      </c>
      <c r="T505" s="178">
        <v>0</v>
      </c>
      <c r="U505" s="178">
        <v>0</v>
      </c>
      <c r="V505" s="178">
        <v>0</v>
      </c>
      <c r="W505" s="178">
        <v>0</v>
      </c>
      <c r="X505" s="178">
        <v>0</v>
      </c>
      <c r="Y505" s="178">
        <v>0</v>
      </c>
      <c r="Z505" s="178">
        <v>0</v>
      </c>
      <c r="AA505" s="178">
        <v>0</v>
      </c>
      <c r="AB505" s="178">
        <v>0</v>
      </c>
      <c r="AC505" s="178">
        <v>0</v>
      </c>
      <c r="AD505" s="178">
        <v>0</v>
      </c>
      <c r="AE505" s="178">
        <v>0</v>
      </c>
      <c r="AF505" s="178">
        <v>0</v>
      </c>
      <c r="AG505" s="178">
        <v>0</v>
      </c>
      <c r="AH505" s="178">
        <v>0</v>
      </c>
      <c r="AI505" s="177">
        <v>0</v>
      </c>
      <c r="AJ505" s="178">
        <v>0</v>
      </c>
      <c r="AK505" s="178">
        <v>0</v>
      </c>
      <c r="AL505" s="178">
        <v>0</v>
      </c>
      <c r="AM505" s="178">
        <v>0</v>
      </c>
      <c r="AN505" s="178">
        <v>-14500</v>
      </c>
      <c r="AO505" s="178">
        <v>0</v>
      </c>
      <c r="AP505" s="178">
        <v>0</v>
      </c>
      <c r="AQ505" s="178">
        <v>0</v>
      </c>
      <c r="AR505" s="178">
        <v>0</v>
      </c>
      <c r="AS505" s="178">
        <v>0</v>
      </c>
      <c r="AT505" s="178">
        <v>0</v>
      </c>
      <c r="AU505" s="177">
        <v>-14500</v>
      </c>
      <c r="AV505" s="177">
        <f t="shared" si="14"/>
        <v>-14500</v>
      </c>
      <c r="AW505" s="149"/>
      <c r="AX505" s="190"/>
      <c r="AY505" s="190"/>
      <c r="AZ505" s="190"/>
      <c r="BA505" s="190"/>
      <c r="BB505" s="190"/>
      <c r="BC505" s="190"/>
      <c r="BD505" s="190"/>
      <c r="BE505" s="190"/>
      <c r="BF505" s="190"/>
      <c r="BG505" s="190"/>
      <c r="BH505" s="190"/>
      <c r="BI505" s="190"/>
      <c r="BJ505" s="190"/>
      <c r="BK505" s="190"/>
      <c r="BL505" s="190"/>
      <c r="BM505" s="190"/>
      <c r="BN505" s="190"/>
      <c r="BO505" s="190"/>
      <c r="BP505" s="190"/>
      <c r="BQ505" s="190"/>
      <c r="BR505" s="190"/>
      <c r="BS505" s="190"/>
      <c r="BT505" s="190"/>
      <c r="BU505" s="190"/>
      <c r="BV505" s="190"/>
      <c r="BW505" s="190"/>
      <c r="BX505" s="190"/>
      <c r="BY505" s="190"/>
      <c r="BZ505" s="190"/>
      <c r="CA505" s="190"/>
      <c r="CB505" s="190"/>
      <c r="CC505" s="190"/>
      <c r="CD505" s="190"/>
      <c r="CE505" s="190"/>
      <c r="CF505" s="190"/>
      <c r="CG505" s="190"/>
      <c r="CH505" s="190"/>
      <c r="CI505" s="190"/>
      <c r="CJ505" s="190"/>
      <c r="CK505" s="190"/>
      <c r="CL505" s="190"/>
      <c r="CM505" s="190"/>
      <c r="CN505" s="190"/>
      <c r="CO505" s="190"/>
      <c r="CP505" s="190"/>
      <c r="CQ505" s="190"/>
      <c r="CR505" s="190"/>
      <c r="CS505" s="190"/>
      <c r="CT505" s="190"/>
      <c r="CU505" s="190"/>
      <c r="CV505" s="190"/>
      <c r="CW505" s="190"/>
      <c r="CX505" s="190"/>
      <c r="CY505" s="190"/>
      <c r="CZ505" s="190"/>
      <c r="DA505" s="190"/>
      <c r="DB505" s="190"/>
      <c r="DC505" s="190"/>
      <c r="DD505" s="190"/>
      <c r="DE505" s="190"/>
      <c r="DF505" s="190"/>
      <c r="DG505" s="190"/>
      <c r="DH505" s="190"/>
      <c r="DI505" s="190"/>
      <c r="DJ505" s="190"/>
      <c r="DK505" s="190"/>
      <c r="DL505" s="190"/>
      <c r="DM505" s="190"/>
    </row>
    <row r="506" spans="1:117" s="151" customFormat="1" ht="12.75" hidden="1" outlineLevel="1">
      <c r="A506" s="149" t="s">
        <v>604</v>
      </c>
      <c r="B506" s="150"/>
      <c r="C506" s="150" t="s">
        <v>605</v>
      </c>
      <c r="D506" s="150" t="s">
        <v>606</v>
      </c>
      <c r="E506" s="177">
        <v>0</v>
      </c>
      <c r="F506" s="177">
        <v>0</v>
      </c>
      <c r="G506" s="177"/>
      <c r="H506" s="178">
        <v>0</v>
      </c>
      <c r="I506" s="178">
        <v>0</v>
      </c>
      <c r="J506" s="178">
        <v>0</v>
      </c>
      <c r="K506" s="178">
        <v>0</v>
      </c>
      <c r="L506" s="178">
        <v>0</v>
      </c>
      <c r="M506" s="178">
        <v>0</v>
      </c>
      <c r="N506" s="178">
        <v>0</v>
      </c>
      <c r="O506" s="178">
        <v>0</v>
      </c>
      <c r="P506" s="178">
        <v>0</v>
      </c>
      <c r="Q506" s="178">
        <v>0</v>
      </c>
      <c r="R506" s="178">
        <v>0</v>
      </c>
      <c r="S506" s="178">
        <v>0</v>
      </c>
      <c r="T506" s="178">
        <v>0</v>
      </c>
      <c r="U506" s="178">
        <v>0</v>
      </c>
      <c r="V506" s="178">
        <v>0</v>
      </c>
      <c r="W506" s="178">
        <v>0</v>
      </c>
      <c r="X506" s="178">
        <v>0</v>
      </c>
      <c r="Y506" s="178">
        <v>0</v>
      </c>
      <c r="Z506" s="178">
        <v>0</v>
      </c>
      <c r="AA506" s="178">
        <v>0</v>
      </c>
      <c r="AB506" s="178">
        <v>0</v>
      </c>
      <c r="AC506" s="178">
        <v>0</v>
      </c>
      <c r="AD506" s="178">
        <v>0</v>
      </c>
      <c r="AE506" s="178">
        <v>0</v>
      </c>
      <c r="AF506" s="178">
        <v>0</v>
      </c>
      <c r="AG506" s="178">
        <v>0</v>
      </c>
      <c r="AH506" s="178">
        <v>0</v>
      </c>
      <c r="AI506" s="177">
        <v>0</v>
      </c>
      <c r="AJ506" s="178">
        <v>139467.73</v>
      </c>
      <c r="AK506" s="178">
        <v>79678.81</v>
      </c>
      <c r="AL506" s="178">
        <v>0</v>
      </c>
      <c r="AM506" s="178">
        <v>602530.99</v>
      </c>
      <c r="AN506" s="178">
        <v>0</v>
      </c>
      <c r="AO506" s="178">
        <v>0</v>
      </c>
      <c r="AP506" s="178">
        <v>0</v>
      </c>
      <c r="AQ506" s="178">
        <v>0</v>
      </c>
      <c r="AR506" s="178">
        <v>202594.31</v>
      </c>
      <c r="AS506" s="178">
        <v>0</v>
      </c>
      <c r="AT506" s="178">
        <v>4961231.82</v>
      </c>
      <c r="AU506" s="177">
        <v>5985503.66</v>
      </c>
      <c r="AV506" s="177">
        <f t="shared" si="14"/>
        <v>5985503.66</v>
      </c>
      <c r="AW506" s="149"/>
      <c r="AX506" s="190"/>
      <c r="AY506" s="190"/>
      <c r="AZ506" s="190"/>
      <c r="BA506" s="190"/>
      <c r="BB506" s="190"/>
      <c r="BC506" s="190"/>
      <c r="BD506" s="190"/>
      <c r="BE506" s="190"/>
      <c r="BF506" s="190"/>
      <c r="BG506" s="190"/>
      <c r="BH506" s="190"/>
      <c r="BI506" s="190"/>
      <c r="BJ506" s="190"/>
      <c r="BK506" s="190"/>
      <c r="BL506" s="190"/>
      <c r="BM506" s="190"/>
      <c r="BN506" s="190"/>
      <c r="BO506" s="190"/>
      <c r="BP506" s="190"/>
      <c r="BQ506" s="190"/>
      <c r="BR506" s="190"/>
      <c r="BS506" s="190"/>
      <c r="BT506" s="190"/>
      <c r="BU506" s="190"/>
      <c r="BV506" s="190"/>
      <c r="BW506" s="190"/>
      <c r="BX506" s="190"/>
      <c r="BY506" s="190"/>
      <c r="BZ506" s="190"/>
      <c r="CA506" s="190"/>
      <c r="CB506" s="190"/>
      <c r="CC506" s="190"/>
      <c r="CD506" s="190"/>
      <c r="CE506" s="190"/>
      <c r="CF506" s="190"/>
      <c r="CG506" s="190"/>
      <c r="CH506" s="190"/>
      <c r="CI506" s="190"/>
      <c r="CJ506" s="190"/>
      <c r="CK506" s="190"/>
      <c r="CL506" s="190"/>
      <c r="CM506" s="190"/>
      <c r="CN506" s="190"/>
      <c r="CO506" s="190"/>
      <c r="CP506" s="190"/>
      <c r="CQ506" s="190"/>
      <c r="CR506" s="190"/>
      <c r="CS506" s="190"/>
      <c r="CT506" s="190"/>
      <c r="CU506" s="190"/>
      <c r="CV506" s="190"/>
      <c r="CW506" s="190"/>
      <c r="CX506" s="190"/>
      <c r="CY506" s="190"/>
      <c r="CZ506" s="190"/>
      <c r="DA506" s="190"/>
      <c r="DB506" s="190"/>
      <c r="DC506" s="190"/>
      <c r="DD506" s="190"/>
      <c r="DE506" s="190"/>
      <c r="DF506" s="190"/>
      <c r="DG506" s="190"/>
      <c r="DH506" s="190"/>
      <c r="DI506" s="190"/>
      <c r="DJ506" s="190"/>
      <c r="DK506" s="190"/>
      <c r="DL506" s="190"/>
      <c r="DM506" s="190"/>
    </row>
    <row r="507" spans="1:117" s="151" customFormat="1" ht="12.75" hidden="1" outlineLevel="1">
      <c r="A507" s="149" t="s">
        <v>607</v>
      </c>
      <c r="B507" s="150"/>
      <c r="C507" s="150" t="s">
        <v>608</v>
      </c>
      <c r="D507" s="150" t="s">
        <v>609</v>
      </c>
      <c r="E507" s="177">
        <v>0</v>
      </c>
      <c r="F507" s="177">
        <v>0</v>
      </c>
      <c r="G507" s="177"/>
      <c r="H507" s="178">
        <v>0</v>
      </c>
      <c r="I507" s="178">
        <v>0</v>
      </c>
      <c r="J507" s="178">
        <v>0</v>
      </c>
      <c r="K507" s="178">
        <v>0</v>
      </c>
      <c r="L507" s="178">
        <v>0</v>
      </c>
      <c r="M507" s="178">
        <v>0</v>
      </c>
      <c r="N507" s="178">
        <v>0</v>
      </c>
      <c r="O507" s="178">
        <v>0</v>
      </c>
      <c r="P507" s="178">
        <v>0</v>
      </c>
      <c r="Q507" s="178">
        <v>0</v>
      </c>
      <c r="R507" s="178">
        <v>0</v>
      </c>
      <c r="S507" s="178">
        <v>0</v>
      </c>
      <c r="T507" s="178">
        <v>0</v>
      </c>
      <c r="U507" s="178">
        <v>0</v>
      </c>
      <c r="V507" s="178">
        <v>0</v>
      </c>
      <c r="W507" s="178">
        <v>0</v>
      </c>
      <c r="X507" s="178">
        <v>0</v>
      </c>
      <c r="Y507" s="178">
        <v>0</v>
      </c>
      <c r="Z507" s="178">
        <v>0</v>
      </c>
      <c r="AA507" s="178">
        <v>0</v>
      </c>
      <c r="AB507" s="178">
        <v>0</v>
      </c>
      <c r="AC507" s="178">
        <v>0</v>
      </c>
      <c r="AD507" s="178">
        <v>0</v>
      </c>
      <c r="AE507" s="178">
        <v>0</v>
      </c>
      <c r="AF507" s="178">
        <v>0</v>
      </c>
      <c r="AG507" s="178">
        <v>0</v>
      </c>
      <c r="AH507" s="178">
        <v>0</v>
      </c>
      <c r="AI507" s="177">
        <v>0</v>
      </c>
      <c r="AJ507" s="178">
        <v>0</v>
      </c>
      <c r="AK507" s="178">
        <v>0</v>
      </c>
      <c r="AL507" s="178">
        <v>0</v>
      </c>
      <c r="AM507" s="178">
        <v>0</v>
      </c>
      <c r="AN507" s="178">
        <v>0</v>
      </c>
      <c r="AO507" s="178">
        <v>0</v>
      </c>
      <c r="AP507" s="178">
        <v>0</v>
      </c>
      <c r="AQ507" s="178">
        <v>9716.11</v>
      </c>
      <c r="AR507" s="178">
        <v>0</v>
      </c>
      <c r="AS507" s="178">
        <v>0</v>
      </c>
      <c r="AT507" s="178">
        <v>5635</v>
      </c>
      <c r="AU507" s="177">
        <v>15351.11</v>
      </c>
      <c r="AV507" s="177">
        <f t="shared" si="14"/>
        <v>15351.11</v>
      </c>
      <c r="AW507" s="149"/>
      <c r="AX507" s="190"/>
      <c r="AY507" s="190"/>
      <c r="AZ507" s="190"/>
      <c r="BA507" s="190"/>
      <c r="BB507" s="190"/>
      <c r="BC507" s="190"/>
      <c r="BD507" s="190"/>
      <c r="BE507" s="190"/>
      <c r="BF507" s="190"/>
      <c r="BG507" s="190"/>
      <c r="BH507" s="190"/>
      <c r="BI507" s="190"/>
      <c r="BJ507" s="190"/>
      <c r="BK507" s="190"/>
      <c r="BL507" s="190"/>
      <c r="BM507" s="190"/>
      <c r="BN507" s="190"/>
      <c r="BO507" s="190"/>
      <c r="BP507" s="190"/>
      <c r="BQ507" s="190"/>
      <c r="BR507" s="190"/>
      <c r="BS507" s="190"/>
      <c r="BT507" s="190"/>
      <c r="BU507" s="190"/>
      <c r="BV507" s="190"/>
      <c r="BW507" s="190"/>
      <c r="BX507" s="190"/>
      <c r="BY507" s="190"/>
      <c r="BZ507" s="190"/>
      <c r="CA507" s="190"/>
      <c r="CB507" s="190"/>
      <c r="CC507" s="190"/>
      <c r="CD507" s="190"/>
      <c r="CE507" s="190"/>
      <c r="CF507" s="190"/>
      <c r="CG507" s="190"/>
      <c r="CH507" s="190"/>
      <c r="CI507" s="190"/>
      <c r="CJ507" s="190"/>
      <c r="CK507" s="190"/>
      <c r="CL507" s="190"/>
      <c r="CM507" s="190"/>
      <c r="CN507" s="190"/>
      <c r="CO507" s="190"/>
      <c r="CP507" s="190"/>
      <c r="CQ507" s="190"/>
      <c r="CR507" s="190"/>
      <c r="CS507" s="190"/>
      <c r="CT507" s="190"/>
      <c r="CU507" s="190"/>
      <c r="CV507" s="190"/>
      <c r="CW507" s="190"/>
      <c r="CX507" s="190"/>
      <c r="CY507" s="190"/>
      <c r="CZ507" s="190"/>
      <c r="DA507" s="190"/>
      <c r="DB507" s="190"/>
      <c r="DC507" s="190"/>
      <c r="DD507" s="190"/>
      <c r="DE507" s="190"/>
      <c r="DF507" s="190"/>
      <c r="DG507" s="190"/>
      <c r="DH507" s="190"/>
      <c r="DI507" s="190"/>
      <c r="DJ507" s="190"/>
      <c r="DK507" s="190"/>
      <c r="DL507" s="190"/>
      <c r="DM507" s="190"/>
    </row>
    <row r="508" spans="1:117" s="151" customFormat="1" ht="12.75" hidden="1" outlineLevel="1">
      <c r="A508" s="149" t="s">
        <v>610</v>
      </c>
      <c r="B508" s="150"/>
      <c r="C508" s="150" t="s">
        <v>611</v>
      </c>
      <c r="D508" s="150" t="s">
        <v>612</v>
      </c>
      <c r="E508" s="177">
        <v>0</v>
      </c>
      <c r="F508" s="177">
        <v>0</v>
      </c>
      <c r="G508" s="177"/>
      <c r="H508" s="178">
        <v>0</v>
      </c>
      <c r="I508" s="178">
        <v>0</v>
      </c>
      <c r="J508" s="178">
        <v>0</v>
      </c>
      <c r="K508" s="178">
        <v>0</v>
      </c>
      <c r="L508" s="178">
        <v>0</v>
      </c>
      <c r="M508" s="178">
        <v>0</v>
      </c>
      <c r="N508" s="178">
        <v>0</v>
      </c>
      <c r="O508" s="178">
        <v>0</v>
      </c>
      <c r="P508" s="178">
        <v>0</v>
      </c>
      <c r="Q508" s="178">
        <v>0</v>
      </c>
      <c r="R508" s="178">
        <v>0</v>
      </c>
      <c r="S508" s="178">
        <v>0</v>
      </c>
      <c r="T508" s="178">
        <v>0</v>
      </c>
      <c r="U508" s="178">
        <v>0</v>
      </c>
      <c r="V508" s="178">
        <v>0</v>
      </c>
      <c r="W508" s="178">
        <v>0</v>
      </c>
      <c r="X508" s="178">
        <v>0</v>
      </c>
      <c r="Y508" s="178">
        <v>0</v>
      </c>
      <c r="Z508" s="178">
        <v>0</v>
      </c>
      <c r="AA508" s="178">
        <v>0</v>
      </c>
      <c r="AB508" s="178">
        <v>0</v>
      </c>
      <c r="AC508" s="178">
        <v>0</v>
      </c>
      <c r="AD508" s="178">
        <v>0</v>
      </c>
      <c r="AE508" s="178">
        <v>0</v>
      </c>
      <c r="AF508" s="178">
        <v>0</v>
      </c>
      <c r="AG508" s="178">
        <v>0</v>
      </c>
      <c r="AH508" s="178">
        <v>0</v>
      </c>
      <c r="AI508" s="177">
        <v>0</v>
      </c>
      <c r="AJ508" s="178">
        <v>77930.55</v>
      </c>
      <c r="AK508" s="178">
        <v>18970.83</v>
      </c>
      <c r="AL508" s="178">
        <v>0</v>
      </c>
      <c r="AM508" s="178">
        <v>0</v>
      </c>
      <c r="AN508" s="178">
        <v>0</v>
      </c>
      <c r="AO508" s="178">
        <v>0</v>
      </c>
      <c r="AP508" s="178">
        <v>0</v>
      </c>
      <c r="AQ508" s="178">
        <v>0</v>
      </c>
      <c r="AR508" s="178">
        <v>0</v>
      </c>
      <c r="AS508" s="178">
        <v>0</v>
      </c>
      <c r="AT508" s="178">
        <v>500227.52</v>
      </c>
      <c r="AU508" s="177">
        <v>597128.9</v>
      </c>
      <c r="AV508" s="177">
        <f t="shared" si="14"/>
        <v>597128.9</v>
      </c>
      <c r="AW508" s="149"/>
      <c r="AX508" s="190"/>
      <c r="AY508" s="190"/>
      <c r="AZ508" s="190"/>
      <c r="BA508" s="190"/>
      <c r="BB508" s="190"/>
      <c r="BC508" s="190"/>
      <c r="BD508" s="190"/>
      <c r="BE508" s="190"/>
      <c r="BF508" s="190"/>
      <c r="BG508" s="190"/>
      <c r="BH508" s="190"/>
      <c r="BI508" s="190"/>
      <c r="BJ508" s="190"/>
      <c r="BK508" s="190"/>
      <c r="BL508" s="190"/>
      <c r="BM508" s="190"/>
      <c r="BN508" s="190"/>
      <c r="BO508" s="190"/>
      <c r="BP508" s="190"/>
      <c r="BQ508" s="190"/>
      <c r="BR508" s="190"/>
      <c r="BS508" s="190"/>
      <c r="BT508" s="190"/>
      <c r="BU508" s="190"/>
      <c r="BV508" s="190"/>
      <c r="BW508" s="190"/>
      <c r="BX508" s="190"/>
      <c r="BY508" s="190"/>
      <c r="BZ508" s="190"/>
      <c r="CA508" s="190"/>
      <c r="CB508" s="190"/>
      <c r="CC508" s="190"/>
      <c r="CD508" s="190"/>
      <c r="CE508" s="190"/>
      <c r="CF508" s="190"/>
      <c r="CG508" s="190"/>
      <c r="CH508" s="190"/>
      <c r="CI508" s="190"/>
      <c r="CJ508" s="190"/>
      <c r="CK508" s="190"/>
      <c r="CL508" s="190"/>
      <c r="CM508" s="190"/>
      <c r="CN508" s="190"/>
      <c r="CO508" s="190"/>
      <c r="CP508" s="190"/>
      <c r="CQ508" s="190"/>
      <c r="CR508" s="190"/>
      <c r="CS508" s="190"/>
      <c r="CT508" s="190"/>
      <c r="CU508" s="190"/>
      <c r="CV508" s="190"/>
      <c r="CW508" s="190"/>
      <c r="CX508" s="190"/>
      <c r="CY508" s="190"/>
      <c r="CZ508" s="190"/>
      <c r="DA508" s="190"/>
      <c r="DB508" s="190"/>
      <c r="DC508" s="190"/>
      <c r="DD508" s="190"/>
      <c r="DE508" s="190"/>
      <c r="DF508" s="190"/>
      <c r="DG508" s="190"/>
      <c r="DH508" s="190"/>
      <c r="DI508" s="190"/>
      <c r="DJ508" s="190"/>
      <c r="DK508" s="190"/>
      <c r="DL508" s="190"/>
      <c r="DM508" s="190"/>
    </row>
    <row r="509" spans="1:117" s="151" customFormat="1" ht="12.75" hidden="1" outlineLevel="1">
      <c r="A509" s="149" t="s">
        <v>613</v>
      </c>
      <c r="B509" s="150"/>
      <c r="C509" s="150" t="s">
        <v>614</v>
      </c>
      <c r="D509" s="150" t="s">
        <v>615</v>
      </c>
      <c r="E509" s="177">
        <v>0</v>
      </c>
      <c r="F509" s="177">
        <v>0</v>
      </c>
      <c r="G509" s="177"/>
      <c r="H509" s="178">
        <v>0</v>
      </c>
      <c r="I509" s="178">
        <v>0</v>
      </c>
      <c r="J509" s="178">
        <v>0</v>
      </c>
      <c r="K509" s="178">
        <v>0</v>
      </c>
      <c r="L509" s="178">
        <v>0</v>
      </c>
      <c r="M509" s="178">
        <v>0</v>
      </c>
      <c r="N509" s="178">
        <v>0</v>
      </c>
      <c r="O509" s="178">
        <v>0</v>
      </c>
      <c r="P509" s="178">
        <v>0</v>
      </c>
      <c r="Q509" s="178">
        <v>0</v>
      </c>
      <c r="R509" s="178">
        <v>0</v>
      </c>
      <c r="S509" s="178">
        <v>0</v>
      </c>
      <c r="T509" s="178">
        <v>0</v>
      </c>
      <c r="U509" s="178">
        <v>0</v>
      </c>
      <c r="V509" s="178">
        <v>0</v>
      </c>
      <c r="W509" s="178">
        <v>0</v>
      </c>
      <c r="X509" s="178">
        <v>0</v>
      </c>
      <c r="Y509" s="178">
        <v>0</v>
      </c>
      <c r="Z509" s="178">
        <v>0</v>
      </c>
      <c r="AA509" s="178">
        <v>0</v>
      </c>
      <c r="AB509" s="178">
        <v>0</v>
      </c>
      <c r="AC509" s="178">
        <v>0</v>
      </c>
      <c r="AD509" s="178">
        <v>0</v>
      </c>
      <c r="AE509" s="178">
        <v>0</v>
      </c>
      <c r="AF509" s="178">
        <v>0</v>
      </c>
      <c r="AG509" s="178">
        <v>0</v>
      </c>
      <c r="AH509" s="178">
        <v>0</v>
      </c>
      <c r="AI509" s="177">
        <v>0</v>
      </c>
      <c r="AJ509" s="178">
        <v>0</v>
      </c>
      <c r="AK509" s="178">
        <v>0</v>
      </c>
      <c r="AL509" s="178">
        <v>0</v>
      </c>
      <c r="AM509" s="178">
        <v>11200</v>
      </c>
      <c r="AN509" s="178">
        <v>0</v>
      </c>
      <c r="AO509" s="178">
        <v>0</v>
      </c>
      <c r="AP509" s="178">
        <v>0</v>
      </c>
      <c r="AQ509" s="178">
        <v>0</v>
      </c>
      <c r="AR509" s="178">
        <v>0</v>
      </c>
      <c r="AS509" s="178">
        <v>0</v>
      </c>
      <c r="AT509" s="178">
        <v>8400</v>
      </c>
      <c r="AU509" s="177">
        <v>19600</v>
      </c>
      <c r="AV509" s="177">
        <f t="shared" si="14"/>
        <v>19600</v>
      </c>
      <c r="AW509" s="149"/>
      <c r="AX509" s="190"/>
      <c r="AY509" s="190"/>
      <c r="AZ509" s="190"/>
      <c r="BA509" s="190"/>
      <c r="BB509" s="190"/>
      <c r="BC509" s="190"/>
      <c r="BD509" s="190"/>
      <c r="BE509" s="190"/>
      <c r="BF509" s="190"/>
      <c r="BG509" s="190"/>
      <c r="BH509" s="190"/>
      <c r="BI509" s="190"/>
      <c r="BJ509" s="190"/>
      <c r="BK509" s="190"/>
      <c r="BL509" s="190"/>
      <c r="BM509" s="190"/>
      <c r="BN509" s="190"/>
      <c r="BO509" s="190"/>
      <c r="BP509" s="190"/>
      <c r="BQ509" s="190"/>
      <c r="BR509" s="190"/>
      <c r="BS509" s="190"/>
      <c r="BT509" s="190"/>
      <c r="BU509" s="190"/>
      <c r="BV509" s="190"/>
      <c r="BW509" s="190"/>
      <c r="BX509" s="190"/>
      <c r="BY509" s="190"/>
      <c r="BZ509" s="190"/>
      <c r="CA509" s="190"/>
      <c r="CB509" s="190"/>
      <c r="CC509" s="190"/>
      <c r="CD509" s="190"/>
      <c r="CE509" s="190"/>
      <c r="CF509" s="190"/>
      <c r="CG509" s="190"/>
      <c r="CH509" s="190"/>
      <c r="CI509" s="190"/>
      <c r="CJ509" s="190"/>
      <c r="CK509" s="190"/>
      <c r="CL509" s="190"/>
      <c r="CM509" s="190"/>
      <c r="CN509" s="190"/>
      <c r="CO509" s="190"/>
      <c r="CP509" s="190"/>
      <c r="CQ509" s="190"/>
      <c r="CR509" s="190"/>
      <c r="CS509" s="190"/>
      <c r="CT509" s="190"/>
      <c r="CU509" s="190"/>
      <c r="CV509" s="190"/>
      <c r="CW509" s="190"/>
      <c r="CX509" s="190"/>
      <c r="CY509" s="190"/>
      <c r="CZ509" s="190"/>
      <c r="DA509" s="190"/>
      <c r="DB509" s="190"/>
      <c r="DC509" s="190"/>
      <c r="DD509" s="190"/>
      <c r="DE509" s="190"/>
      <c r="DF509" s="190"/>
      <c r="DG509" s="190"/>
      <c r="DH509" s="190"/>
      <c r="DI509" s="190"/>
      <c r="DJ509" s="190"/>
      <c r="DK509" s="190"/>
      <c r="DL509" s="190"/>
      <c r="DM509" s="190"/>
    </row>
    <row r="510" spans="1:117" s="151" customFormat="1" ht="12.75" hidden="1" outlineLevel="1">
      <c r="A510" s="149" t="s">
        <v>616</v>
      </c>
      <c r="B510" s="150"/>
      <c r="C510" s="150" t="s">
        <v>617</v>
      </c>
      <c r="D510" s="150" t="s">
        <v>618</v>
      </c>
      <c r="E510" s="177">
        <v>0</v>
      </c>
      <c r="F510" s="177">
        <v>0</v>
      </c>
      <c r="G510" s="177"/>
      <c r="H510" s="178">
        <v>0</v>
      </c>
      <c r="I510" s="178">
        <v>0</v>
      </c>
      <c r="J510" s="178">
        <v>0</v>
      </c>
      <c r="K510" s="178">
        <v>0</v>
      </c>
      <c r="L510" s="178">
        <v>0</v>
      </c>
      <c r="M510" s="178">
        <v>0</v>
      </c>
      <c r="N510" s="178">
        <v>0</v>
      </c>
      <c r="O510" s="178">
        <v>0</v>
      </c>
      <c r="P510" s="178">
        <v>0</v>
      </c>
      <c r="Q510" s="178">
        <v>0</v>
      </c>
      <c r="R510" s="178">
        <v>0</v>
      </c>
      <c r="S510" s="178">
        <v>0</v>
      </c>
      <c r="T510" s="178">
        <v>0</v>
      </c>
      <c r="U510" s="178">
        <v>0</v>
      </c>
      <c r="V510" s="178">
        <v>0</v>
      </c>
      <c r="W510" s="178">
        <v>0</v>
      </c>
      <c r="X510" s="178">
        <v>0</v>
      </c>
      <c r="Y510" s="178">
        <v>0</v>
      </c>
      <c r="Z510" s="178">
        <v>0</v>
      </c>
      <c r="AA510" s="178">
        <v>0</v>
      </c>
      <c r="AB510" s="178">
        <v>0</v>
      </c>
      <c r="AC510" s="178">
        <v>0</v>
      </c>
      <c r="AD510" s="178">
        <v>0</v>
      </c>
      <c r="AE510" s="178">
        <v>0</v>
      </c>
      <c r="AF510" s="178">
        <v>0</v>
      </c>
      <c r="AG510" s="178">
        <v>0</v>
      </c>
      <c r="AH510" s="178">
        <v>0</v>
      </c>
      <c r="AI510" s="177">
        <v>0</v>
      </c>
      <c r="AJ510" s="178">
        <v>0</v>
      </c>
      <c r="AK510" s="178">
        <v>0</v>
      </c>
      <c r="AL510" s="178">
        <v>0</v>
      </c>
      <c r="AM510" s="178">
        <v>0</v>
      </c>
      <c r="AN510" s="178">
        <v>0</v>
      </c>
      <c r="AO510" s="178">
        <v>0</v>
      </c>
      <c r="AP510" s="178">
        <v>0</v>
      </c>
      <c r="AQ510" s="178">
        <v>0</v>
      </c>
      <c r="AR510" s="178">
        <v>0</v>
      </c>
      <c r="AS510" s="178">
        <v>0</v>
      </c>
      <c r="AT510" s="178">
        <v>500</v>
      </c>
      <c r="AU510" s="177">
        <v>500</v>
      </c>
      <c r="AV510" s="177">
        <f t="shared" si="14"/>
        <v>500</v>
      </c>
      <c r="AW510" s="149"/>
      <c r="AX510" s="190"/>
      <c r="AY510" s="190"/>
      <c r="AZ510" s="190"/>
      <c r="BA510" s="190"/>
      <c r="BB510" s="190"/>
      <c r="BC510" s="190"/>
      <c r="BD510" s="190"/>
      <c r="BE510" s="190"/>
      <c r="BF510" s="190"/>
      <c r="BG510" s="190"/>
      <c r="BH510" s="190"/>
      <c r="BI510" s="190"/>
      <c r="BJ510" s="190"/>
      <c r="BK510" s="190"/>
      <c r="BL510" s="190"/>
      <c r="BM510" s="190"/>
      <c r="BN510" s="190"/>
      <c r="BO510" s="190"/>
      <c r="BP510" s="190"/>
      <c r="BQ510" s="190"/>
      <c r="BR510" s="190"/>
      <c r="BS510" s="190"/>
      <c r="BT510" s="190"/>
      <c r="BU510" s="190"/>
      <c r="BV510" s="190"/>
      <c r="BW510" s="190"/>
      <c r="BX510" s="190"/>
      <c r="BY510" s="190"/>
      <c r="BZ510" s="190"/>
      <c r="CA510" s="190"/>
      <c r="CB510" s="190"/>
      <c r="CC510" s="190"/>
      <c r="CD510" s="190"/>
      <c r="CE510" s="190"/>
      <c r="CF510" s="190"/>
      <c r="CG510" s="190"/>
      <c r="CH510" s="190"/>
      <c r="CI510" s="190"/>
      <c r="CJ510" s="190"/>
      <c r="CK510" s="190"/>
      <c r="CL510" s="190"/>
      <c r="CM510" s="190"/>
      <c r="CN510" s="190"/>
      <c r="CO510" s="190"/>
      <c r="CP510" s="190"/>
      <c r="CQ510" s="190"/>
      <c r="CR510" s="190"/>
      <c r="CS510" s="190"/>
      <c r="CT510" s="190"/>
      <c r="CU510" s="190"/>
      <c r="CV510" s="190"/>
      <c r="CW510" s="190"/>
      <c r="CX510" s="190"/>
      <c r="CY510" s="190"/>
      <c r="CZ510" s="190"/>
      <c r="DA510" s="190"/>
      <c r="DB510" s="190"/>
      <c r="DC510" s="190"/>
      <c r="DD510" s="190"/>
      <c r="DE510" s="190"/>
      <c r="DF510" s="190"/>
      <c r="DG510" s="190"/>
      <c r="DH510" s="190"/>
      <c r="DI510" s="190"/>
      <c r="DJ510" s="190"/>
      <c r="DK510" s="190"/>
      <c r="DL510" s="190"/>
      <c r="DM510" s="190"/>
    </row>
    <row r="511" spans="1:117" s="151" customFormat="1" ht="12.75" hidden="1" outlineLevel="1">
      <c r="A511" s="149" t="s">
        <v>619</v>
      </c>
      <c r="B511" s="150"/>
      <c r="C511" s="150" t="s">
        <v>620</v>
      </c>
      <c r="D511" s="150" t="s">
        <v>621</v>
      </c>
      <c r="E511" s="177">
        <v>0</v>
      </c>
      <c r="F511" s="177">
        <v>0</v>
      </c>
      <c r="G511" s="177"/>
      <c r="H511" s="178">
        <v>0</v>
      </c>
      <c r="I511" s="178">
        <v>0</v>
      </c>
      <c r="J511" s="178">
        <v>0</v>
      </c>
      <c r="K511" s="178">
        <v>0</v>
      </c>
      <c r="L511" s="178">
        <v>0</v>
      </c>
      <c r="M511" s="178">
        <v>0</v>
      </c>
      <c r="N511" s="178">
        <v>0</v>
      </c>
      <c r="O511" s="178">
        <v>0</v>
      </c>
      <c r="P511" s="178">
        <v>0</v>
      </c>
      <c r="Q511" s="178">
        <v>0</v>
      </c>
      <c r="R511" s="178">
        <v>0</v>
      </c>
      <c r="S511" s="178">
        <v>0</v>
      </c>
      <c r="T511" s="178">
        <v>0</v>
      </c>
      <c r="U511" s="178">
        <v>0</v>
      </c>
      <c r="V511" s="178">
        <v>0</v>
      </c>
      <c r="W511" s="178">
        <v>0</v>
      </c>
      <c r="X511" s="178">
        <v>0</v>
      </c>
      <c r="Y511" s="178">
        <v>0</v>
      </c>
      <c r="Z511" s="178">
        <v>0</v>
      </c>
      <c r="AA511" s="178">
        <v>0</v>
      </c>
      <c r="AB511" s="178">
        <v>0</v>
      </c>
      <c r="AC511" s="178">
        <v>0</v>
      </c>
      <c r="AD511" s="178">
        <v>0</v>
      </c>
      <c r="AE511" s="178">
        <v>0</v>
      </c>
      <c r="AF511" s="178">
        <v>0</v>
      </c>
      <c r="AG511" s="178">
        <v>0</v>
      </c>
      <c r="AH511" s="178">
        <v>0</v>
      </c>
      <c r="AI511" s="177">
        <v>0</v>
      </c>
      <c r="AJ511" s="178">
        <v>0</v>
      </c>
      <c r="AK511" s="178">
        <v>0</v>
      </c>
      <c r="AL511" s="178">
        <v>0</v>
      </c>
      <c r="AM511" s="178">
        <v>0</v>
      </c>
      <c r="AN511" s="178">
        <v>0</v>
      </c>
      <c r="AO511" s="178">
        <v>0</v>
      </c>
      <c r="AP511" s="178">
        <v>0</v>
      </c>
      <c r="AQ511" s="178">
        <v>0</v>
      </c>
      <c r="AR511" s="178">
        <v>0</v>
      </c>
      <c r="AS511" s="178">
        <v>0</v>
      </c>
      <c r="AT511" s="178">
        <v>122421.98</v>
      </c>
      <c r="AU511" s="177">
        <v>122421.98</v>
      </c>
      <c r="AV511" s="177">
        <f t="shared" si="14"/>
        <v>122421.98</v>
      </c>
      <c r="AW511" s="149"/>
      <c r="AX511" s="190"/>
      <c r="AY511" s="190"/>
      <c r="AZ511" s="190"/>
      <c r="BA511" s="190"/>
      <c r="BB511" s="190"/>
      <c r="BC511" s="190"/>
      <c r="BD511" s="190"/>
      <c r="BE511" s="190"/>
      <c r="BF511" s="190"/>
      <c r="BG511" s="190"/>
      <c r="BH511" s="190"/>
      <c r="BI511" s="190"/>
      <c r="BJ511" s="190"/>
      <c r="BK511" s="190"/>
      <c r="BL511" s="190"/>
      <c r="BM511" s="190"/>
      <c r="BN511" s="190"/>
      <c r="BO511" s="190"/>
      <c r="BP511" s="190"/>
      <c r="BQ511" s="190"/>
      <c r="BR511" s="190"/>
      <c r="BS511" s="190"/>
      <c r="BT511" s="190"/>
      <c r="BU511" s="190"/>
      <c r="BV511" s="190"/>
      <c r="BW511" s="190"/>
      <c r="BX511" s="190"/>
      <c r="BY511" s="190"/>
      <c r="BZ511" s="190"/>
      <c r="CA511" s="190"/>
      <c r="CB511" s="190"/>
      <c r="CC511" s="190"/>
      <c r="CD511" s="190"/>
      <c r="CE511" s="190"/>
      <c r="CF511" s="190"/>
      <c r="CG511" s="190"/>
      <c r="CH511" s="190"/>
      <c r="CI511" s="190"/>
      <c r="CJ511" s="190"/>
      <c r="CK511" s="190"/>
      <c r="CL511" s="190"/>
      <c r="CM511" s="190"/>
      <c r="CN511" s="190"/>
      <c r="CO511" s="190"/>
      <c r="CP511" s="190"/>
      <c r="CQ511" s="190"/>
      <c r="CR511" s="190"/>
      <c r="CS511" s="190"/>
      <c r="CT511" s="190"/>
      <c r="CU511" s="190"/>
      <c r="CV511" s="190"/>
      <c r="CW511" s="190"/>
      <c r="CX511" s="190"/>
      <c r="CY511" s="190"/>
      <c r="CZ511" s="190"/>
      <c r="DA511" s="190"/>
      <c r="DB511" s="190"/>
      <c r="DC511" s="190"/>
      <c r="DD511" s="190"/>
      <c r="DE511" s="190"/>
      <c r="DF511" s="190"/>
      <c r="DG511" s="190"/>
      <c r="DH511" s="190"/>
      <c r="DI511" s="190"/>
      <c r="DJ511" s="190"/>
      <c r="DK511" s="190"/>
      <c r="DL511" s="190"/>
      <c r="DM511" s="190"/>
    </row>
    <row r="512" spans="1:117" s="151" customFormat="1" ht="12.75" hidden="1" outlineLevel="1">
      <c r="A512" s="149" t="s">
        <v>622</v>
      </c>
      <c r="B512" s="150"/>
      <c r="C512" s="150" t="s">
        <v>623</v>
      </c>
      <c r="D512" s="150" t="s">
        <v>624</v>
      </c>
      <c r="E512" s="177">
        <v>0</v>
      </c>
      <c r="F512" s="177">
        <v>0</v>
      </c>
      <c r="G512" s="177"/>
      <c r="H512" s="178">
        <v>0</v>
      </c>
      <c r="I512" s="178">
        <v>0</v>
      </c>
      <c r="J512" s="178">
        <v>0</v>
      </c>
      <c r="K512" s="178">
        <v>0</v>
      </c>
      <c r="L512" s="178">
        <v>0</v>
      </c>
      <c r="M512" s="178">
        <v>0</v>
      </c>
      <c r="N512" s="178">
        <v>0</v>
      </c>
      <c r="O512" s="178">
        <v>0</v>
      </c>
      <c r="P512" s="178">
        <v>0</v>
      </c>
      <c r="Q512" s="178">
        <v>0</v>
      </c>
      <c r="R512" s="178">
        <v>0</v>
      </c>
      <c r="S512" s="178">
        <v>0</v>
      </c>
      <c r="T512" s="178">
        <v>0</v>
      </c>
      <c r="U512" s="178">
        <v>0</v>
      </c>
      <c r="V512" s="178">
        <v>0</v>
      </c>
      <c r="W512" s="178">
        <v>0</v>
      </c>
      <c r="X512" s="178">
        <v>0</v>
      </c>
      <c r="Y512" s="178">
        <v>0</v>
      </c>
      <c r="Z512" s="178">
        <v>0</v>
      </c>
      <c r="AA512" s="178">
        <v>0</v>
      </c>
      <c r="AB512" s="178">
        <v>0</v>
      </c>
      <c r="AC512" s="178">
        <v>0</v>
      </c>
      <c r="AD512" s="178">
        <v>0</v>
      </c>
      <c r="AE512" s="178">
        <v>0</v>
      </c>
      <c r="AF512" s="178">
        <v>0</v>
      </c>
      <c r="AG512" s="178">
        <v>0</v>
      </c>
      <c r="AH512" s="178">
        <v>0</v>
      </c>
      <c r="AI512" s="177">
        <v>0</v>
      </c>
      <c r="AJ512" s="178">
        <v>451189</v>
      </c>
      <c r="AK512" s="178">
        <v>0</v>
      </c>
      <c r="AL512" s="178">
        <v>16876</v>
      </c>
      <c r="AM512" s="178">
        <v>1216739</v>
      </c>
      <c r="AN512" s="178">
        <v>14500</v>
      </c>
      <c r="AO512" s="178">
        <v>63116</v>
      </c>
      <c r="AP512" s="178">
        <v>2247387</v>
      </c>
      <c r="AQ512" s="178">
        <v>3259662</v>
      </c>
      <c r="AR512" s="178">
        <v>0</v>
      </c>
      <c r="AS512" s="178">
        <v>0</v>
      </c>
      <c r="AT512" s="178">
        <v>1572014.4</v>
      </c>
      <c r="AU512" s="177">
        <v>8841483.4</v>
      </c>
      <c r="AV512" s="177">
        <f t="shared" si="14"/>
        <v>8841483.4</v>
      </c>
      <c r="AW512" s="149"/>
      <c r="AX512" s="190"/>
      <c r="AY512" s="190"/>
      <c r="AZ512" s="190"/>
      <c r="BA512" s="190"/>
      <c r="BB512" s="190"/>
      <c r="BC512" s="190"/>
      <c r="BD512" s="190"/>
      <c r="BE512" s="190"/>
      <c r="BF512" s="190"/>
      <c r="BG512" s="190"/>
      <c r="BH512" s="190"/>
      <c r="BI512" s="190"/>
      <c r="BJ512" s="190"/>
      <c r="BK512" s="190"/>
      <c r="BL512" s="190"/>
      <c r="BM512" s="190"/>
      <c r="BN512" s="190"/>
      <c r="BO512" s="190"/>
      <c r="BP512" s="190"/>
      <c r="BQ512" s="190"/>
      <c r="BR512" s="190"/>
      <c r="BS512" s="190"/>
      <c r="BT512" s="190"/>
      <c r="BU512" s="190"/>
      <c r="BV512" s="190"/>
      <c r="BW512" s="190"/>
      <c r="BX512" s="190"/>
      <c r="BY512" s="190"/>
      <c r="BZ512" s="190"/>
      <c r="CA512" s="190"/>
      <c r="CB512" s="190"/>
      <c r="CC512" s="190"/>
      <c r="CD512" s="190"/>
      <c r="CE512" s="190"/>
      <c r="CF512" s="190"/>
      <c r="CG512" s="190"/>
      <c r="CH512" s="190"/>
      <c r="CI512" s="190"/>
      <c r="CJ512" s="190"/>
      <c r="CK512" s="190"/>
      <c r="CL512" s="190"/>
      <c r="CM512" s="190"/>
      <c r="CN512" s="190"/>
      <c r="CO512" s="190"/>
      <c r="CP512" s="190"/>
      <c r="CQ512" s="190"/>
      <c r="CR512" s="190"/>
      <c r="CS512" s="190"/>
      <c r="CT512" s="190"/>
      <c r="CU512" s="190"/>
      <c r="CV512" s="190"/>
      <c r="CW512" s="190"/>
      <c r="CX512" s="190"/>
      <c r="CY512" s="190"/>
      <c r="CZ512" s="190"/>
      <c r="DA512" s="190"/>
      <c r="DB512" s="190"/>
      <c r="DC512" s="190"/>
      <c r="DD512" s="190"/>
      <c r="DE512" s="190"/>
      <c r="DF512" s="190"/>
      <c r="DG512" s="190"/>
      <c r="DH512" s="190"/>
      <c r="DI512" s="190"/>
      <c r="DJ512" s="190"/>
      <c r="DK512" s="190"/>
      <c r="DL512" s="190"/>
      <c r="DM512" s="190"/>
    </row>
    <row r="513" spans="1:117" s="151" customFormat="1" ht="12.75" hidden="1" outlineLevel="1">
      <c r="A513" s="149" t="s">
        <v>625</v>
      </c>
      <c r="B513" s="150"/>
      <c r="C513" s="150" t="s">
        <v>626</v>
      </c>
      <c r="D513" s="150" t="s">
        <v>627</v>
      </c>
      <c r="E513" s="177">
        <v>0</v>
      </c>
      <c r="F513" s="177">
        <v>0</v>
      </c>
      <c r="G513" s="177"/>
      <c r="H513" s="178">
        <v>0</v>
      </c>
      <c r="I513" s="178">
        <v>0</v>
      </c>
      <c r="J513" s="178">
        <v>0</v>
      </c>
      <c r="K513" s="178">
        <v>0</v>
      </c>
      <c r="L513" s="178">
        <v>0</v>
      </c>
      <c r="M513" s="178">
        <v>0</v>
      </c>
      <c r="N513" s="178">
        <v>0</v>
      </c>
      <c r="O513" s="178">
        <v>0</v>
      </c>
      <c r="P513" s="178">
        <v>0</v>
      </c>
      <c r="Q513" s="178">
        <v>0</v>
      </c>
      <c r="R513" s="178">
        <v>0</v>
      </c>
      <c r="S513" s="178">
        <v>0</v>
      </c>
      <c r="T513" s="178">
        <v>0</v>
      </c>
      <c r="U513" s="178">
        <v>0</v>
      </c>
      <c r="V513" s="178">
        <v>0</v>
      </c>
      <c r="W513" s="178">
        <v>0</v>
      </c>
      <c r="X513" s="178">
        <v>0</v>
      </c>
      <c r="Y513" s="178">
        <v>0</v>
      </c>
      <c r="Z513" s="178">
        <v>0</v>
      </c>
      <c r="AA513" s="178">
        <v>0</v>
      </c>
      <c r="AB513" s="178">
        <v>0</v>
      </c>
      <c r="AC513" s="178">
        <v>0</v>
      </c>
      <c r="AD513" s="178">
        <v>0</v>
      </c>
      <c r="AE513" s="178">
        <v>0</v>
      </c>
      <c r="AF513" s="178">
        <v>0</v>
      </c>
      <c r="AG513" s="178">
        <v>0</v>
      </c>
      <c r="AH513" s="178">
        <v>0</v>
      </c>
      <c r="AI513" s="177">
        <v>0</v>
      </c>
      <c r="AJ513" s="178">
        <v>305329.25</v>
      </c>
      <c r="AK513" s="178">
        <v>4847</v>
      </c>
      <c r="AL513" s="178">
        <v>0</v>
      </c>
      <c r="AM513" s="178">
        <v>131779</v>
      </c>
      <c r="AN513" s="178">
        <v>0</v>
      </c>
      <c r="AO513" s="178">
        <v>0</v>
      </c>
      <c r="AP513" s="178">
        <v>0</v>
      </c>
      <c r="AQ513" s="178">
        <v>0</v>
      </c>
      <c r="AR513" s="178">
        <v>124393</v>
      </c>
      <c r="AS513" s="178">
        <v>0</v>
      </c>
      <c r="AT513" s="178">
        <v>381483.75</v>
      </c>
      <c r="AU513" s="177">
        <v>947832</v>
      </c>
      <c r="AV513" s="177">
        <f t="shared" si="14"/>
        <v>947832</v>
      </c>
      <c r="AW513" s="149"/>
      <c r="AX513" s="190"/>
      <c r="AY513" s="190"/>
      <c r="AZ513" s="190"/>
      <c r="BA513" s="190"/>
      <c r="BB513" s="190"/>
      <c r="BC513" s="190"/>
      <c r="BD513" s="190"/>
      <c r="BE513" s="190"/>
      <c r="BF513" s="190"/>
      <c r="BG513" s="190"/>
      <c r="BH513" s="190"/>
      <c r="BI513" s="190"/>
      <c r="BJ513" s="190"/>
      <c r="BK513" s="190"/>
      <c r="BL513" s="190"/>
      <c r="BM513" s="190"/>
      <c r="BN513" s="190"/>
      <c r="BO513" s="190"/>
      <c r="BP513" s="190"/>
      <c r="BQ513" s="190"/>
      <c r="BR513" s="190"/>
      <c r="BS513" s="190"/>
      <c r="BT513" s="190"/>
      <c r="BU513" s="190"/>
      <c r="BV513" s="190"/>
      <c r="BW513" s="190"/>
      <c r="BX513" s="190"/>
      <c r="BY513" s="190"/>
      <c r="BZ513" s="190"/>
      <c r="CA513" s="190"/>
      <c r="CB513" s="190"/>
      <c r="CC513" s="190"/>
      <c r="CD513" s="190"/>
      <c r="CE513" s="190"/>
      <c r="CF513" s="190"/>
      <c r="CG513" s="190"/>
      <c r="CH513" s="190"/>
      <c r="CI513" s="190"/>
      <c r="CJ513" s="190"/>
      <c r="CK513" s="190"/>
      <c r="CL513" s="190"/>
      <c r="CM513" s="190"/>
      <c r="CN513" s="190"/>
      <c r="CO513" s="190"/>
      <c r="CP513" s="190"/>
      <c r="CQ513" s="190"/>
      <c r="CR513" s="190"/>
      <c r="CS513" s="190"/>
      <c r="CT513" s="190"/>
      <c r="CU513" s="190"/>
      <c r="CV513" s="190"/>
      <c r="CW513" s="190"/>
      <c r="CX513" s="190"/>
      <c r="CY513" s="190"/>
      <c r="CZ513" s="190"/>
      <c r="DA513" s="190"/>
      <c r="DB513" s="190"/>
      <c r="DC513" s="190"/>
      <c r="DD513" s="190"/>
      <c r="DE513" s="190"/>
      <c r="DF513" s="190"/>
      <c r="DG513" s="190"/>
      <c r="DH513" s="190"/>
      <c r="DI513" s="190"/>
      <c r="DJ513" s="190"/>
      <c r="DK513" s="190"/>
      <c r="DL513" s="190"/>
      <c r="DM513" s="190"/>
    </row>
    <row r="514" spans="1:117" s="151" customFormat="1" ht="12.75" hidden="1" outlineLevel="1">
      <c r="A514" s="149" t="s">
        <v>628</v>
      </c>
      <c r="B514" s="150"/>
      <c r="C514" s="150" t="s">
        <v>629</v>
      </c>
      <c r="D514" s="150" t="s">
        <v>630</v>
      </c>
      <c r="E514" s="177">
        <v>0</v>
      </c>
      <c r="F514" s="177">
        <v>0</v>
      </c>
      <c r="G514" s="177"/>
      <c r="H514" s="178">
        <v>0</v>
      </c>
      <c r="I514" s="178">
        <v>0</v>
      </c>
      <c r="J514" s="178">
        <v>0</v>
      </c>
      <c r="K514" s="178">
        <v>0</v>
      </c>
      <c r="L514" s="178">
        <v>0</v>
      </c>
      <c r="M514" s="178">
        <v>0</v>
      </c>
      <c r="N514" s="178">
        <v>0</v>
      </c>
      <c r="O514" s="178">
        <v>0</v>
      </c>
      <c r="P514" s="178">
        <v>0</v>
      </c>
      <c r="Q514" s="178">
        <v>0</v>
      </c>
      <c r="R514" s="178">
        <v>0</v>
      </c>
      <c r="S514" s="178">
        <v>0</v>
      </c>
      <c r="T514" s="178">
        <v>0</v>
      </c>
      <c r="U514" s="178">
        <v>0</v>
      </c>
      <c r="V514" s="178">
        <v>0</v>
      </c>
      <c r="W514" s="178">
        <v>0</v>
      </c>
      <c r="X514" s="178">
        <v>0</v>
      </c>
      <c r="Y514" s="178">
        <v>0</v>
      </c>
      <c r="Z514" s="178">
        <v>0</v>
      </c>
      <c r="AA514" s="178">
        <v>0</v>
      </c>
      <c r="AB514" s="178">
        <v>0</v>
      </c>
      <c r="AC514" s="178">
        <v>0</v>
      </c>
      <c r="AD514" s="178">
        <v>0</v>
      </c>
      <c r="AE514" s="178">
        <v>0</v>
      </c>
      <c r="AF514" s="178">
        <v>0</v>
      </c>
      <c r="AG514" s="178">
        <v>0</v>
      </c>
      <c r="AH514" s="178">
        <v>0</v>
      </c>
      <c r="AI514" s="177">
        <v>0</v>
      </c>
      <c r="AJ514" s="178">
        <v>0</v>
      </c>
      <c r="AK514" s="178">
        <v>0</v>
      </c>
      <c r="AL514" s="178">
        <v>0</v>
      </c>
      <c r="AM514" s="178">
        <v>0</v>
      </c>
      <c r="AN514" s="178">
        <v>0</v>
      </c>
      <c r="AO514" s="178">
        <v>0</v>
      </c>
      <c r="AP514" s="178">
        <v>0</v>
      </c>
      <c r="AQ514" s="178">
        <v>0</v>
      </c>
      <c r="AR514" s="178">
        <v>0</v>
      </c>
      <c r="AS514" s="178">
        <v>0</v>
      </c>
      <c r="AT514" s="178">
        <v>300722</v>
      </c>
      <c r="AU514" s="177">
        <v>300722</v>
      </c>
      <c r="AV514" s="177">
        <f t="shared" si="14"/>
        <v>300722</v>
      </c>
      <c r="AW514" s="149"/>
      <c r="AX514" s="190"/>
      <c r="AY514" s="190"/>
      <c r="AZ514" s="190"/>
      <c r="BA514" s="190"/>
      <c r="BB514" s="190"/>
      <c r="BC514" s="190"/>
      <c r="BD514" s="190"/>
      <c r="BE514" s="190"/>
      <c r="BF514" s="190"/>
      <c r="BG514" s="190"/>
      <c r="BH514" s="190"/>
      <c r="BI514" s="190"/>
      <c r="BJ514" s="190"/>
      <c r="BK514" s="190"/>
      <c r="BL514" s="190"/>
      <c r="BM514" s="190"/>
      <c r="BN514" s="190"/>
      <c r="BO514" s="190"/>
      <c r="BP514" s="190"/>
      <c r="BQ514" s="190"/>
      <c r="BR514" s="190"/>
      <c r="BS514" s="190"/>
      <c r="BT514" s="190"/>
      <c r="BU514" s="190"/>
      <c r="BV514" s="190"/>
      <c r="BW514" s="190"/>
      <c r="BX514" s="190"/>
      <c r="BY514" s="190"/>
      <c r="BZ514" s="190"/>
      <c r="CA514" s="190"/>
      <c r="CB514" s="190"/>
      <c r="CC514" s="190"/>
      <c r="CD514" s="190"/>
      <c r="CE514" s="190"/>
      <c r="CF514" s="190"/>
      <c r="CG514" s="190"/>
      <c r="CH514" s="190"/>
      <c r="CI514" s="190"/>
      <c r="CJ514" s="190"/>
      <c r="CK514" s="190"/>
      <c r="CL514" s="190"/>
      <c r="CM514" s="190"/>
      <c r="CN514" s="190"/>
      <c r="CO514" s="190"/>
      <c r="CP514" s="190"/>
      <c r="CQ514" s="190"/>
      <c r="CR514" s="190"/>
      <c r="CS514" s="190"/>
      <c r="CT514" s="190"/>
      <c r="CU514" s="190"/>
      <c r="CV514" s="190"/>
      <c r="CW514" s="190"/>
      <c r="CX514" s="190"/>
      <c r="CY514" s="190"/>
      <c r="CZ514" s="190"/>
      <c r="DA514" s="190"/>
      <c r="DB514" s="190"/>
      <c r="DC514" s="190"/>
      <c r="DD514" s="190"/>
      <c r="DE514" s="190"/>
      <c r="DF514" s="190"/>
      <c r="DG514" s="190"/>
      <c r="DH514" s="190"/>
      <c r="DI514" s="190"/>
      <c r="DJ514" s="190"/>
      <c r="DK514" s="190"/>
      <c r="DL514" s="190"/>
      <c r="DM514" s="190"/>
    </row>
    <row r="515" spans="1:117" s="151" customFormat="1" ht="12.75" hidden="1" outlineLevel="1">
      <c r="A515" s="149" t="s">
        <v>631</v>
      </c>
      <c r="B515" s="150"/>
      <c r="C515" s="150" t="s">
        <v>632</v>
      </c>
      <c r="D515" s="150" t="s">
        <v>633</v>
      </c>
      <c r="E515" s="177">
        <v>0</v>
      </c>
      <c r="F515" s="177">
        <v>0</v>
      </c>
      <c r="G515" s="177"/>
      <c r="H515" s="178">
        <v>0</v>
      </c>
      <c r="I515" s="178">
        <v>0</v>
      </c>
      <c r="J515" s="178">
        <v>0</v>
      </c>
      <c r="K515" s="178">
        <v>0</v>
      </c>
      <c r="L515" s="178">
        <v>0</v>
      </c>
      <c r="M515" s="178">
        <v>0</v>
      </c>
      <c r="N515" s="178">
        <v>0</v>
      </c>
      <c r="O515" s="178">
        <v>0</v>
      </c>
      <c r="P515" s="178">
        <v>0</v>
      </c>
      <c r="Q515" s="178">
        <v>0</v>
      </c>
      <c r="R515" s="178">
        <v>0</v>
      </c>
      <c r="S515" s="178">
        <v>0</v>
      </c>
      <c r="T515" s="178">
        <v>0</v>
      </c>
      <c r="U515" s="178">
        <v>0</v>
      </c>
      <c r="V515" s="178">
        <v>0</v>
      </c>
      <c r="W515" s="178">
        <v>0</v>
      </c>
      <c r="X515" s="178">
        <v>0</v>
      </c>
      <c r="Y515" s="178">
        <v>0</v>
      </c>
      <c r="Z515" s="178">
        <v>0</v>
      </c>
      <c r="AA515" s="178">
        <v>0</v>
      </c>
      <c r="AB515" s="178">
        <v>0</v>
      </c>
      <c r="AC515" s="178">
        <v>0</v>
      </c>
      <c r="AD515" s="178">
        <v>0</v>
      </c>
      <c r="AE515" s="178">
        <v>0</v>
      </c>
      <c r="AF515" s="178">
        <v>0</v>
      </c>
      <c r="AG515" s="178">
        <v>0</v>
      </c>
      <c r="AH515" s="178">
        <v>0</v>
      </c>
      <c r="AI515" s="177">
        <v>0</v>
      </c>
      <c r="AJ515" s="178">
        <v>0</v>
      </c>
      <c r="AK515" s="178">
        <v>0</v>
      </c>
      <c r="AL515" s="178">
        <v>0</v>
      </c>
      <c r="AM515" s="178">
        <v>0</v>
      </c>
      <c r="AN515" s="178">
        <v>0</v>
      </c>
      <c r="AO515" s="178">
        <v>0</v>
      </c>
      <c r="AP515" s="178">
        <v>0</v>
      </c>
      <c r="AQ515" s="178">
        <v>0</v>
      </c>
      <c r="AR515" s="178">
        <v>0</v>
      </c>
      <c r="AS515" s="178">
        <v>0</v>
      </c>
      <c r="AT515" s="178">
        <v>86206.08</v>
      </c>
      <c r="AU515" s="177">
        <v>86206.08</v>
      </c>
      <c r="AV515" s="177">
        <f t="shared" si="14"/>
        <v>86206.08</v>
      </c>
      <c r="AW515" s="149"/>
      <c r="AX515" s="190"/>
      <c r="AY515" s="190"/>
      <c r="AZ515" s="190"/>
      <c r="BA515" s="190"/>
      <c r="BB515" s="190"/>
      <c r="BC515" s="190"/>
      <c r="BD515" s="190"/>
      <c r="BE515" s="190"/>
      <c r="BF515" s="190"/>
      <c r="BG515" s="190"/>
      <c r="BH515" s="190"/>
      <c r="BI515" s="190"/>
      <c r="BJ515" s="190"/>
      <c r="BK515" s="190"/>
      <c r="BL515" s="190"/>
      <c r="BM515" s="190"/>
      <c r="BN515" s="190"/>
      <c r="BO515" s="190"/>
      <c r="BP515" s="190"/>
      <c r="BQ515" s="190"/>
      <c r="BR515" s="190"/>
      <c r="BS515" s="190"/>
      <c r="BT515" s="190"/>
      <c r="BU515" s="190"/>
      <c r="BV515" s="190"/>
      <c r="BW515" s="190"/>
      <c r="BX515" s="190"/>
      <c r="BY515" s="190"/>
      <c r="BZ515" s="190"/>
      <c r="CA515" s="190"/>
      <c r="CB515" s="190"/>
      <c r="CC515" s="190"/>
      <c r="CD515" s="190"/>
      <c r="CE515" s="190"/>
      <c r="CF515" s="190"/>
      <c r="CG515" s="190"/>
      <c r="CH515" s="190"/>
      <c r="CI515" s="190"/>
      <c r="CJ515" s="190"/>
      <c r="CK515" s="190"/>
      <c r="CL515" s="190"/>
      <c r="CM515" s="190"/>
      <c r="CN515" s="190"/>
      <c r="CO515" s="190"/>
      <c r="CP515" s="190"/>
      <c r="CQ515" s="190"/>
      <c r="CR515" s="190"/>
      <c r="CS515" s="190"/>
      <c r="CT515" s="190"/>
      <c r="CU515" s="190"/>
      <c r="CV515" s="190"/>
      <c r="CW515" s="190"/>
      <c r="CX515" s="190"/>
      <c r="CY515" s="190"/>
      <c r="CZ515" s="190"/>
      <c r="DA515" s="190"/>
      <c r="DB515" s="190"/>
      <c r="DC515" s="190"/>
      <c r="DD515" s="190"/>
      <c r="DE515" s="190"/>
      <c r="DF515" s="190"/>
      <c r="DG515" s="190"/>
      <c r="DH515" s="190"/>
      <c r="DI515" s="190"/>
      <c r="DJ515" s="190"/>
      <c r="DK515" s="190"/>
      <c r="DL515" s="190"/>
      <c r="DM515" s="190"/>
    </row>
    <row r="516" spans="1:117" s="151" customFormat="1" ht="12.75" hidden="1" outlineLevel="1">
      <c r="A516" s="149" t="s">
        <v>637</v>
      </c>
      <c r="B516" s="150"/>
      <c r="C516" s="150" t="s">
        <v>638</v>
      </c>
      <c r="D516" s="150" t="s">
        <v>639</v>
      </c>
      <c r="E516" s="177">
        <v>232876057.01</v>
      </c>
      <c r="F516" s="177">
        <v>2414459.46</v>
      </c>
      <c r="G516" s="177"/>
      <c r="H516" s="178">
        <v>0</v>
      </c>
      <c r="I516" s="178">
        <v>4000</v>
      </c>
      <c r="J516" s="178">
        <v>0</v>
      </c>
      <c r="K516" s="178">
        <v>0</v>
      </c>
      <c r="L516" s="178">
        <v>131157.8</v>
      </c>
      <c r="M516" s="178">
        <v>0</v>
      </c>
      <c r="N516" s="178">
        <v>494.43</v>
      </c>
      <c r="O516" s="178">
        <v>24760.91</v>
      </c>
      <c r="P516" s="178">
        <v>1367833.78</v>
      </c>
      <c r="Q516" s="178">
        <v>0</v>
      </c>
      <c r="R516" s="178">
        <v>0</v>
      </c>
      <c r="S516" s="178">
        <v>0</v>
      </c>
      <c r="T516" s="178">
        <v>7735.23</v>
      </c>
      <c r="U516" s="178">
        <v>0</v>
      </c>
      <c r="V516" s="178">
        <v>9783.2</v>
      </c>
      <c r="W516" s="178">
        <v>0</v>
      </c>
      <c r="X516" s="178">
        <v>0</v>
      </c>
      <c r="Y516" s="178">
        <v>0</v>
      </c>
      <c r="Z516" s="178">
        <v>0</v>
      </c>
      <c r="AA516" s="178">
        <v>12262</v>
      </c>
      <c r="AB516" s="178">
        <v>0</v>
      </c>
      <c r="AC516" s="178">
        <v>-3219.7</v>
      </c>
      <c r="AD516" s="178">
        <v>1855.27</v>
      </c>
      <c r="AE516" s="178">
        <v>39551.03</v>
      </c>
      <c r="AF516" s="178">
        <v>0</v>
      </c>
      <c r="AG516" s="178">
        <v>174608.4</v>
      </c>
      <c r="AH516" s="178">
        <v>284</v>
      </c>
      <c r="AI516" s="177">
        <v>1771106.35</v>
      </c>
      <c r="AJ516" s="178">
        <v>0</v>
      </c>
      <c r="AK516" s="178">
        <v>0</v>
      </c>
      <c r="AL516" s="178">
        <v>0</v>
      </c>
      <c r="AM516" s="178">
        <v>0</v>
      </c>
      <c r="AN516" s="178">
        <v>0</v>
      </c>
      <c r="AO516" s="178">
        <v>0</v>
      </c>
      <c r="AP516" s="178">
        <v>0</v>
      </c>
      <c r="AQ516" s="178">
        <v>0</v>
      </c>
      <c r="AR516" s="178">
        <v>0</v>
      </c>
      <c r="AS516" s="178">
        <v>0</v>
      </c>
      <c r="AT516" s="178">
        <v>0</v>
      </c>
      <c r="AU516" s="177">
        <v>0</v>
      </c>
      <c r="AV516" s="177">
        <f t="shared" si="14"/>
        <v>237061622.82</v>
      </c>
      <c r="AW516" s="149"/>
      <c r="AX516" s="190"/>
      <c r="AY516" s="190"/>
      <c r="AZ516" s="190"/>
      <c r="BA516" s="190"/>
      <c r="BB516" s="190"/>
      <c r="BC516" s="190"/>
      <c r="BD516" s="190"/>
      <c r="BE516" s="190"/>
      <c r="BF516" s="190"/>
      <c r="BG516" s="190"/>
      <c r="BH516" s="190"/>
      <c r="BI516" s="190"/>
      <c r="BJ516" s="190"/>
      <c r="BK516" s="190"/>
      <c r="BL516" s="190"/>
      <c r="BM516" s="190"/>
      <c r="BN516" s="190"/>
      <c r="BO516" s="190"/>
      <c r="BP516" s="190"/>
      <c r="BQ516" s="190"/>
      <c r="BR516" s="190"/>
      <c r="BS516" s="190"/>
      <c r="BT516" s="190"/>
      <c r="BU516" s="190"/>
      <c r="BV516" s="190"/>
      <c r="BW516" s="190"/>
      <c r="BX516" s="190"/>
      <c r="BY516" s="190"/>
      <c r="BZ516" s="190"/>
      <c r="CA516" s="190"/>
      <c r="CB516" s="190"/>
      <c r="CC516" s="190"/>
      <c r="CD516" s="190"/>
      <c r="CE516" s="190"/>
      <c r="CF516" s="190"/>
      <c r="CG516" s="190"/>
      <c r="CH516" s="190"/>
      <c r="CI516" s="190"/>
      <c r="CJ516" s="190"/>
      <c r="CK516" s="190"/>
      <c r="CL516" s="190"/>
      <c r="CM516" s="190"/>
      <c r="CN516" s="190"/>
      <c r="CO516" s="190"/>
      <c r="CP516" s="190"/>
      <c r="CQ516" s="190"/>
      <c r="CR516" s="190"/>
      <c r="CS516" s="190"/>
      <c r="CT516" s="190"/>
      <c r="CU516" s="190"/>
      <c r="CV516" s="190"/>
      <c r="CW516" s="190"/>
      <c r="CX516" s="190"/>
      <c r="CY516" s="190"/>
      <c r="CZ516" s="190"/>
      <c r="DA516" s="190"/>
      <c r="DB516" s="190"/>
      <c r="DC516" s="190"/>
      <c r="DD516" s="190"/>
      <c r="DE516" s="190"/>
      <c r="DF516" s="190"/>
      <c r="DG516" s="190"/>
      <c r="DH516" s="190"/>
      <c r="DI516" s="190"/>
      <c r="DJ516" s="190"/>
      <c r="DK516" s="190"/>
      <c r="DL516" s="190"/>
      <c r="DM516" s="190"/>
    </row>
    <row r="517" spans="1:117" s="151" customFormat="1" ht="12.75" hidden="1" outlineLevel="1">
      <c r="A517" s="149" t="s">
        <v>640</v>
      </c>
      <c r="B517" s="150"/>
      <c r="C517" s="150" t="s">
        <v>641</v>
      </c>
      <c r="D517" s="150" t="s">
        <v>642</v>
      </c>
      <c r="E517" s="177">
        <v>-3723323.28</v>
      </c>
      <c r="F517" s="177">
        <v>1218671.86</v>
      </c>
      <c r="G517" s="177"/>
      <c r="H517" s="178">
        <v>0</v>
      </c>
      <c r="I517" s="178">
        <v>0</v>
      </c>
      <c r="J517" s="178">
        <v>0</v>
      </c>
      <c r="K517" s="178">
        <v>0</v>
      </c>
      <c r="L517" s="178">
        <v>218032.08</v>
      </c>
      <c r="M517" s="178">
        <v>0</v>
      </c>
      <c r="N517" s="178">
        <v>5700</v>
      </c>
      <c r="O517" s="178">
        <v>0</v>
      </c>
      <c r="P517" s="178">
        <v>79656</v>
      </c>
      <c r="Q517" s="178">
        <v>0</v>
      </c>
      <c r="R517" s="178">
        <v>0</v>
      </c>
      <c r="S517" s="178">
        <v>0</v>
      </c>
      <c r="T517" s="178">
        <v>52762.2</v>
      </c>
      <c r="U517" s="178">
        <v>7248</v>
      </c>
      <c r="V517" s="178">
        <v>0</v>
      </c>
      <c r="W517" s="178">
        <v>0</v>
      </c>
      <c r="X517" s="178">
        <v>6300</v>
      </c>
      <c r="Y517" s="178">
        <v>0</v>
      </c>
      <c r="Z517" s="178">
        <v>7332</v>
      </c>
      <c r="AA517" s="178">
        <v>98330.76</v>
      </c>
      <c r="AB517" s="178">
        <v>9141.6</v>
      </c>
      <c r="AC517" s="178">
        <v>0</v>
      </c>
      <c r="AD517" s="178">
        <v>0</v>
      </c>
      <c r="AE517" s="178">
        <v>310228.44</v>
      </c>
      <c r="AF517" s="178">
        <v>30241.08</v>
      </c>
      <c r="AG517" s="178">
        <v>70149.12</v>
      </c>
      <c r="AH517" s="178">
        <v>0</v>
      </c>
      <c r="AI517" s="177">
        <v>895121.28</v>
      </c>
      <c r="AJ517" s="178">
        <v>0</v>
      </c>
      <c r="AK517" s="178">
        <v>0</v>
      </c>
      <c r="AL517" s="178">
        <v>0</v>
      </c>
      <c r="AM517" s="178">
        <v>0</v>
      </c>
      <c r="AN517" s="178">
        <v>0</v>
      </c>
      <c r="AO517" s="178">
        <v>0</v>
      </c>
      <c r="AP517" s="178">
        <v>0</v>
      </c>
      <c r="AQ517" s="178">
        <v>0</v>
      </c>
      <c r="AR517" s="178">
        <v>0</v>
      </c>
      <c r="AS517" s="178">
        <v>0</v>
      </c>
      <c r="AT517" s="178">
        <v>0</v>
      </c>
      <c r="AU517" s="177">
        <v>0</v>
      </c>
      <c r="AV517" s="177">
        <f t="shared" si="14"/>
        <v>-1609530.14</v>
      </c>
      <c r="AW517" s="149"/>
      <c r="AX517" s="190"/>
      <c r="AY517" s="190"/>
      <c r="AZ517" s="190"/>
      <c r="BA517" s="190"/>
      <c r="BB517" s="190"/>
      <c r="BC517" s="190"/>
      <c r="BD517" s="190"/>
      <c r="BE517" s="190"/>
      <c r="BF517" s="190"/>
      <c r="BG517" s="190"/>
      <c r="BH517" s="190"/>
      <c r="BI517" s="190"/>
      <c r="BJ517" s="190"/>
      <c r="BK517" s="190"/>
      <c r="BL517" s="190"/>
      <c r="BM517" s="190"/>
      <c r="BN517" s="190"/>
      <c r="BO517" s="190"/>
      <c r="BP517" s="190"/>
      <c r="BQ517" s="190"/>
      <c r="BR517" s="190"/>
      <c r="BS517" s="190"/>
      <c r="BT517" s="190"/>
      <c r="BU517" s="190"/>
      <c r="BV517" s="190"/>
      <c r="BW517" s="190"/>
      <c r="BX517" s="190"/>
      <c r="BY517" s="190"/>
      <c r="BZ517" s="190"/>
      <c r="CA517" s="190"/>
      <c r="CB517" s="190"/>
      <c r="CC517" s="190"/>
      <c r="CD517" s="190"/>
      <c r="CE517" s="190"/>
      <c r="CF517" s="190"/>
      <c r="CG517" s="190"/>
      <c r="CH517" s="190"/>
      <c r="CI517" s="190"/>
      <c r="CJ517" s="190"/>
      <c r="CK517" s="190"/>
      <c r="CL517" s="190"/>
      <c r="CM517" s="190"/>
      <c r="CN517" s="190"/>
      <c r="CO517" s="190"/>
      <c r="CP517" s="190"/>
      <c r="CQ517" s="190"/>
      <c r="CR517" s="190"/>
      <c r="CS517" s="190"/>
      <c r="CT517" s="190"/>
      <c r="CU517" s="190"/>
      <c r="CV517" s="190"/>
      <c r="CW517" s="190"/>
      <c r="CX517" s="190"/>
      <c r="CY517" s="190"/>
      <c r="CZ517" s="190"/>
      <c r="DA517" s="190"/>
      <c r="DB517" s="190"/>
      <c r="DC517" s="190"/>
      <c r="DD517" s="190"/>
      <c r="DE517" s="190"/>
      <c r="DF517" s="190"/>
      <c r="DG517" s="190"/>
      <c r="DH517" s="190"/>
      <c r="DI517" s="190"/>
      <c r="DJ517" s="190"/>
      <c r="DK517" s="190"/>
      <c r="DL517" s="190"/>
      <c r="DM517" s="190"/>
    </row>
    <row r="518" spans="1:117" s="151" customFormat="1" ht="12.75" hidden="1" outlineLevel="1">
      <c r="A518" s="149" t="s">
        <v>643</v>
      </c>
      <c r="B518" s="150"/>
      <c r="C518" s="150" t="s">
        <v>644</v>
      </c>
      <c r="D518" s="150" t="s">
        <v>645</v>
      </c>
      <c r="E518" s="177">
        <v>-2922417.1</v>
      </c>
      <c r="F518" s="177">
        <v>0</v>
      </c>
      <c r="G518" s="177"/>
      <c r="H518" s="178">
        <v>0</v>
      </c>
      <c r="I518" s="178">
        <v>0</v>
      </c>
      <c r="J518" s="178">
        <v>0</v>
      </c>
      <c r="K518" s="178">
        <v>0</v>
      </c>
      <c r="L518" s="178">
        <v>0</v>
      </c>
      <c r="M518" s="178">
        <v>0</v>
      </c>
      <c r="N518" s="178">
        <v>0</v>
      </c>
      <c r="O518" s="178">
        <v>0</v>
      </c>
      <c r="P518" s="178">
        <v>0</v>
      </c>
      <c r="Q518" s="178">
        <v>0</v>
      </c>
      <c r="R518" s="178">
        <v>0</v>
      </c>
      <c r="S518" s="178">
        <v>0</v>
      </c>
      <c r="T518" s="178">
        <v>0</v>
      </c>
      <c r="U518" s="178">
        <v>0</v>
      </c>
      <c r="V518" s="178">
        <v>0</v>
      </c>
      <c r="W518" s="178">
        <v>0</v>
      </c>
      <c r="X518" s="178">
        <v>0</v>
      </c>
      <c r="Y518" s="178">
        <v>0</v>
      </c>
      <c r="Z518" s="178">
        <v>0</v>
      </c>
      <c r="AA518" s="178">
        <v>0</v>
      </c>
      <c r="AB518" s="178">
        <v>0</v>
      </c>
      <c r="AC518" s="178">
        <v>0</v>
      </c>
      <c r="AD518" s="178">
        <v>0</v>
      </c>
      <c r="AE518" s="178">
        <v>0</v>
      </c>
      <c r="AF518" s="178">
        <v>0</v>
      </c>
      <c r="AG518" s="178">
        <v>0</v>
      </c>
      <c r="AH518" s="178">
        <v>0</v>
      </c>
      <c r="AI518" s="177">
        <v>0</v>
      </c>
      <c r="AJ518" s="178">
        <v>0</v>
      </c>
      <c r="AK518" s="178">
        <v>0</v>
      </c>
      <c r="AL518" s="178">
        <v>0</v>
      </c>
      <c r="AM518" s="178">
        <v>0</v>
      </c>
      <c r="AN518" s="178">
        <v>0</v>
      </c>
      <c r="AO518" s="178">
        <v>0</v>
      </c>
      <c r="AP518" s="178">
        <v>0</v>
      </c>
      <c r="AQ518" s="178">
        <v>0</v>
      </c>
      <c r="AR518" s="178">
        <v>0</v>
      </c>
      <c r="AS518" s="178">
        <v>0</v>
      </c>
      <c r="AT518" s="178">
        <v>0</v>
      </c>
      <c r="AU518" s="177">
        <v>0</v>
      </c>
      <c r="AV518" s="177">
        <f t="shared" si="14"/>
        <v>-2922417.1</v>
      </c>
      <c r="AW518" s="149"/>
      <c r="AX518" s="190"/>
      <c r="AY518" s="190"/>
      <c r="AZ518" s="190"/>
      <c r="BA518" s="190"/>
      <c r="BB518" s="190"/>
      <c r="BC518" s="190"/>
      <c r="BD518" s="190"/>
      <c r="BE518" s="190"/>
      <c r="BF518" s="190"/>
      <c r="BG518" s="190"/>
      <c r="BH518" s="190"/>
      <c r="BI518" s="190"/>
      <c r="BJ518" s="190"/>
      <c r="BK518" s="190"/>
      <c r="BL518" s="190"/>
      <c r="BM518" s="190"/>
      <c r="BN518" s="190"/>
      <c r="BO518" s="190"/>
      <c r="BP518" s="190"/>
      <c r="BQ518" s="190"/>
      <c r="BR518" s="190"/>
      <c r="BS518" s="190"/>
      <c r="BT518" s="190"/>
      <c r="BU518" s="190"/>
      <c r="BV518" s="190"/>
      <c r="BW518" s="190"/>
      <c r="BX518" s="190"/>
      <c r="BY518" s="190"/>
      <c r="BZ518" s="190"/>
      <c r="CA518" s="190"/>
      <c r="CB518" s="190"/>
      <c r="CC518" s="190"/>
      <c r="CD518" s="190"/>
      <c r="CE518" s="190"/>
      <c r="CF518" s="190"/>
      <c r="CG518" s="190"/>
      <c r="CH518" s="190"/>
      <c r="CI518" s="190"/>
      <c r="CJ518" s="190"/>
      <c r="CK518" s="190"/>
      <c r="CL518" s="190"/>
      <c r="CM518" s="190"/>
      <c r="CN518" s="190"/>
      <c r="CO518" s="190"/>
      <c r="CP518" s="190"/>
      <c r="CQ518" s="190"/>
      <c r="CR518" s="190"/>
      <c r="CS518" s="190"/>
      <c r="CT518" s="190"/>
      <c r="CU518" s="190"/>
      <c r="CV518" s="190"/>
      <c r="CW518" s="190"/>
      <c r="CX518" s="190"/>
      <c r="CY518" s="190"/>
      <c r="CZ518" s="190"/>
      <c r="DA518" s="190"/>
      <c r="DB518" s="190"/>
      <c r="DC518" s="190"/>
      <c r="DD518" s="190"/>
      <c r="DE518" s="190"/>
      <c r="DF518" s="190"/>
      <c r="DG518" s="190"/>
      <c r="DH518" s="190"/>
      <c r="DI518" s="190"/>
      <c r="DJ518" s="190"/>
      <c r="DK518" s="190"/>
      <c r="DL518" s="190"/>
      <c r="DM518" s="190"/>
    </row>
    <row r="519" spans="1:117" s="151" customFormat="1" ht="12.75" hidden="1" outlineLevel="1">
      <c r="A519" s="149" t="s">
        <v>646</v>
      </c>
      <c r="B519" s="150"/>
      <c r="C519" s="150" t="s">
        <v>647</v>
      </c>
      <c r="D519" s="150" t="s">
        <v>648</v>
      </c>
      <c r="E519" s="177">
        <v>-1492056</v>
      </c>
      <c r="F519" s="177">
        <v>0</v>
      </c>
      <c r="G519" s="177"/>
      <c r="H519" s="178">
        <v>0</v>
      </c>
      <c r="I519" s="178">
        <v>0</v>
      </c>
      <c r="J519" s="178">
        <v>0</v>
      </c>
      <c r="K519" s="178">
        <v>0</v>
      </c>
      <c r="L519" s="178">
        <v>0</v>
      </c>
      <c r="M519" s="178">
        <v>0</v>
      </c>
      <c r="N519" s="178">
        <v>0</v>
      </c>
      <c r="O519" s="178">
        <v>0</v>
      </c>
      <c r="P519" s="178">
        <v>0</v>
      </c>
      <c r="Q519" s="178">
        <v>0</v>
      </c>
      <c r="R519" s="178">
        <v>0</v>
      </c>
      <c r="S519" s="178">
        <v>0</v>
      </c>
      <c r="T519" s="178">
        <v>0</v>
      </c>
      <c r="U519" s="178">
        <v>0</v>
      </c>
      <c r="V519" s="178">
        <v>0</v>
      </c>
      <c r="W519" s="178">
        <v>0</v>
      </c>
      <c r="X519" s="178">
        <v>0</v>
      </c>
      <c r="Y519" s="178">
        <v>0</v>
      </c>
      <c r="Z519" s="178">
        <v>0</v>
      </c>
      <c r="AA519" s="178">
        <v>0</v>
      </c>
      <c r="AB519" s="178">
        <v>0</v>
      </c>
      <c r="AC519" s="178">
        <v>0</v>
      </c>
      <c r="AD519" s="178">
        <v>0</v>
      </c>
      <c r="AE519" s="178">
        <v>0</v>
      </c>
      <c r="AF519" s="178">
        <v>0</v>
      </c>
      <c r="AG519" s="178">
        <v>0</v>
      </c>
      <c r="AH519" s="178">
        <v>0</v>
      </c>
      <c r="AI519" s="177">
        <v>0</v>
      </c>
      <c r="AJ519" s="178">
        <v>0</v>
      </c>
      <c r="AK519" s="178">
        <v>0</v>
      </c>
      <c r="AL519" s="178">
        <v>0</v>
      </c>
      <c r="AM519" s="178">
        <v>0</v>
      </c>
      <c r="AN519" s="178">
        <v>0</v>
      </c>
      <c r="AO519" s="178">
        <v>0</v>
      </c>
      <c r="AP519" s="178">
        <v>0</v>
      </c>
      <c r="AQ519" s="178">
        <v>0</v>
      </c>
      <c r="AR519" s="178">
        <v>0</v>
      </c>
      <c r="AS519" s="178">
        <v>0</v>
      </c>
      <c r="AT519" s="178">
        <v>0</v>
      </c>
      <c r="AU519" s="177">
        <v>0</v>
      </c>
      <c r="AV519" s="177">
        <f t="shared" si="14"/>
        <v>-1492056</v>
      </c>
      <c r="AW519" s="149"/>
      <c r="AX519" s="190"/>
      <c r="AY519" s="190"/>
      <c r="AZ519" s="190"/>
      <c r="BA519" s="190"/>
      <c r="BB519" s="190"/>
      <c r="BC519" s="190"/>
      <c r="BD519" s="190"/>
      <c r="BE519" s="190"/>
      <c r="BF519" s="190"/>
      <c r="BG519" s="190"/>
      <c r="BH519" s="190"/>
      <c r="BI519" s="190"/>
      <c r="BJ519" s="190"/>
      <c r="BK519" s="190"/>
      <c r="BL519" s="190"/>
      <c r="BM519" s="190"/>
      <c r="BN519" s="190"/>
      <c r="BO519" s="190"/>
      <c r="BP519" s="190"/>
      <c r="BQ519" s="190"/>
      <c r="BR519" s="190"/>
      <c r="BS519" s="190"/>
      <c r="BT519" s="190"/>
      <c r="BU519" s="190"/>
      <c r="BV519" s="190"/>
      <c r="BW519" s="190"/>
      <c r="BX519" s="190"/>
      <c r="BY519" s="190"/>
      <c r="BZ519" s="190"/>
      <c r="CA519" s="190"/>
      <c r="CB519" s="190"/>
      <c r="CC519" s="190"/>
      <c r="CD519" s="190"/>
      <c r="CE519" s="190"/>
      <c r="CF519" s="190"/>
      <c r="CG519" s="190"/>
      <c r="CH519" s="190"/>
      <c r="CI519" s="190"/>
      <c r="CJ519" s="190"/>
      <c r="CK519" s="190"/>
      <c r="CL519" s="190"/>
      <c r="CM519" s="190"/>
      <c r="CN519" s="190"/>
      <c r="CO519" s="190"/>
      <c r="CP519" s="190"/>
      <c r="CQ519" s="190"/>
      <c r="CR519" s="190"/>
      <c r="CS519" s="190"/>
      <c r="CT519" s="190"/>
      <c r="CU519" s="190"/>
      <c r="CV519" s="190"/>
      <c r="CW519" s="190"/>
      <c r="CX519" s="190"/>
      <c r="CY519" s="190"/>
      <c r="CZ519" s="190"/>
      <c r="DA519" s="190"/>
      <c r="DB519" s="190"/>
      <c r="DC519" s="190"/>
      <c r="DD519" s="190"/>
      <c r="DE519" s="190"/>
      <c r="DF519" s="190"/>
      <c r="DG519" s="190"/>
      <c r="DH519" s="190"/>
      <c r="DI519" s="190"/>
      <c r="DJ519" s="190"/>
      <c r="DK519" s="190"/>
      <c r="DL519" s="190"/>
      <c r="DM519" s="190"/>
    </row>
    <row r="520" spans="1:117" s="151" customFormat="1" ht="12.75" hidden="1" outlineLevel="1">
      <c r="A520" s="149" t="s">
        <v>649</v>
      </c>
      <c r="B520" s="150"/>
      <c r="C520" s="150" t="s">
        <v>650</v>
      </c>
      <c r="D520" s="150" t="s">
        <v>651</v>
      </c>
      <c r="E520" s="177">
        <v>-731544</v>
      </c>
      <c r="F520" s="177">
        <v>0</v>
      </c>
      <c r="G520" s="177"/>
      <c r="H520" s="178">
        <v>0</v>
      </c>
      <c r="I520" s="178">
        <v>0</v>
      </c>
      <c r="J520" s="178">
        <v>0</v>
      </c>
      <c r="K520" s="178">
        <v>0</v>
      </c>
      <c r="L520" s="178">
        <v>0</v>
      </c>
      <c r="M520" s="178">
        <v>0</v>
      </c>
      <c r="N520" s="178">
        <v>0</v>
      </c>
      <c r="O520" s="178">
        <v>0</v>
      </c>
      <c r="P520" s="178">
        <v>0</v>
      </c>
      <c r="Q520" s="178">
        <v>0</v>
      </c>
      <c r="R520" s="178">
        <v>0</v>
      </c>
      <c r="S520" s="178">
        <v>0</v>
      </c>
      <c r="T520" s="178">
        <v>0</v>
      </c>
      <c r="U520" s="178">
        <v>0</v>
      </c>
      <c r="V520" s="178">
        <v>0</v>
      </c>
      <c r="W520" s="178">
        <v>0</v>
      </c>
      <c r="X520" s="178">
        <v>0</v>
      </c>
      <c r="Y520" s="178">
        <v>0</v>
      </c>
      <c r="Z520" s="178">
        <v>0</v>
      </c>
      <c r="AA520" s="178">
        <v>134100</v>
      </c>
      <c r="AB520" s="178">
        <v>0</v>
      </c>
      <c r="AC520" s="178">
        <v>0</v>
      </c>
      <c r="AD520" s="178">
        <v>0</v>
      </c>
      <c r="AE520" s="178">
        <v>0</v>
      </c>
      <c r="AF520" s="178">
        <v>0</v>
      </c>
      <c r="AG520" s="178">
        <v>5076</v>
      </c>
      <c r="AH520" s="178">
        <v>0</v>
      </c>
      <c r="AI520" s="177">
        <v>139176</v>
      </c>
      <c r="AJ520" s="178">
        <v>0</v>
      </c>
      <c r="AK520" s="178">
        <v>0</v>
      </c>
      <c r="AL520" s="178">
        <v>0</v>
      </c>
      <c r="AM520" s="178">
        <v>0</v>
      </c>
      <c r="AN520" s="178">
        <v>0</v>
      </c>
      <c r="AO520" s="178">
        <v>0</v>
      </c>
      <c r="AP520" s="178">
        <v>0</v>
      </c>
      <c r="AQ520" s="178">
        <v>0</v>
      </c>
      <c r="AR520" s="178">
        <v>0</v>
      </c>
      <c r="AS520" s="178">
        <v>0</v>
      </c>
      <c r="AT520" s="178">
        <v>0</v>
      </c>
      <c r="AU520" s="177">
        <v>0</v>
      </c>
      <c r="AV520" s="177">
        <f t="shared" si="14"/>
        <v>-592368</v>
      </c>
      <c r="AW520" s="149"/>
      <c r="AX520" s="190"/>
      <c r="AY520" s="190"/>
      <c r="AZ520" s="190"/>
      <c r="BA520" s="190"/>
      <c r="BB520" s="190"/>
      <c r="BC520" s="190"/>
      <c r="BD520" s="190"/>
      <c r="BE520" s="190"/>
      <c r="BF520" s="190"/>
      <c r="BG520" s="190"/>
      <c r="BH520" s="190"/>
      <c r="BI520" s="190"/>
      <c r="BJ520" s="190"/>
      <c r="BK520" s="190"/>
      <c r="BL520" s="190"/>
      <c r="BM520" s="190"/>
      <c r="BN520" s="190"/>
      <c r="BO520" s="190"/>
      <c r="BP520" s="190"/>
      <c r="BQ520" s="190"/>
      <c r="BR520" s="190"/>
      <c r="BS520" s="190"/>
      <c r="BT520" s="190"/>
      <c r="BU520" s="190"/>
      <c r="BV520" s="190"/>
      <c r="BW520" s="190"/>
      <c r="BX520" s="190"/>
      <c r="BY520" s="190"/>
      <c r="BZ520" s="190"/>
      <c r="CA520" s="190"/>
      <c r="CB520" s="190"/>
      <c r="CC520" s="190"/>
      <c r="CD520" s="190"/>
      <c r="CE520" s="190"/>
      <c r="CF520" s="190"/>
      <c r="CG520" s="190"/>
      <c r="CH520" s="190"/>
      <c r="CI520" s="190"/>
      <c r="CJ520" s="190"/>
      <c r="CK520" s="190"/>
      <c r="CL520" s="190"/>
      <c r="CM520" s="190"/>
      <c r="CN520" s="190"/>
      <c r="CO520" s="190"/>
      <c r="CP520" s="190"/>
      <c r="CQ520" s="190"/>
      <c r="CR520" s="190"/>
      <c r="CS520" s="190"/>
      <c r="CT520" s="190"/>
      <c r="CU520" s="190"/>
      <c r="CV520" s="190"/>
      <c r="CW520" s="190"/>
      <c r="CX520" s="190"/>
      <c r="CY520" s="190"/>
      <c r="CZ520" s="190"/>
      <c r="DA520" s="190"/>
      <c r="DB520" s="190"/>
      <c r="DC520" s="190"/>
      <c r="DD520" s="190"/>
      <c r="DE520" s="190"/>
      <c r="DF520" s="190"/>
      <c r="DG520" s="190"/>
      <c r="DH520" s="190"/>
      <c r="DI520" s="190"/>
      <c r="DJ520" s="190"/>
      <c r="DK520" s="190"/>
      <c r="DL520" s="190"/>
      <c r="DM520" s="190"/>
    </row>
    <row r="521" spans="1:117" s="151" customFormat="1" ht="12.75" hidden="1" outlineLevel="1">
      <c r="A521" s="149" t="s">
        <v>652</v>
      </c>
      <c r="B521" s="150"/>
      <c r="C521" s="150" t="s">
        <v>653</v>
      </c>
      <c r="D521" s="150" t="s">
        <v>654</v>
      </c>
      <c r="E521" s="177">
        <v>2856033.96</v>
      </c>
      <c r="F521" s="177">
        <v>-86606.42</v>
      </c>
      <c r="G521" s="177"/>
      <c r="H521" s="178">
        <v>0</v>
      </c>
      <c r="I521" s="178">
        <v>0</v>
      </c>
      <c r="J521" s="178">
        <v>0</v>
      </c>
      <c r="K521" s="178">
        <v>0</v>
      </c>
      <c r="L521" s="178">
        <v>0</v>
      </c>
      <c r="M521" s="178">
        <v>15000</v>
      </c>
      <c r="N521" s="178">
        <v>0</v>
      </c>
      <c r="O521" s="178">
        <v>0</v>
      </c>
      <c r="P521" s="178">
        <v>0</v>
      </c>
      <c r="Q521" s="178">
        <v>0</v>
      </c>
      <c r="R521" s="178">
        <v>0</v>
      </c>
      <c r="S521" s="178">
        <v>0</v>
      </c>
      <c r="T521" s="178">
        <v>-32059.15</v>
      </c>
      <c r="U521" s="178">
        <v>0</v>
      </c>
      <c r="V521" s="178">
        <v>0</v>
      </c>
      <c r="W521" s="178">
        <v>0</v>
      </c>
      <c r="X521" s="178">
        <v>0</v>
      </c>
      <c r="Y521" s="178">
        <v>0</v>
      </c>
      <c r="Z521" s="178">
        <v>0</v>
      </c>
      <c r="AA521" s="178">
        <v>0</v>
      </c>
      <c r="AB521" s="178">
        <v>0</v>
      </c>
      <c r="AC521" s="178">
        <v>0</v>
      </c>
      <c r="AD521" s="178">
        <v>-14898.76</v>
      </c>
      <c r="AE521" s="178">
        <v>0</v>
      </c>
      <c r="AF521" s="178">
        <v>0</v>
      </c>
      <c r="AG521" s="178">
        <v>10000</v>
      </c>
      <c r="AH521" s="178">
        <v>0</v>
      </c>
      <c r="AI521" s="177">
        <v>-21957.91</v>
      </c>
      <c r="AJ521" s="178">
        <v>0</v>
      </c>
      <c r="AK521" s="178">
        <v>0</v>
      </c>
      <c r="AL521" s="178">
        <v>0</v>
      </c>
      <c r="AM521" s="178">
        <v>0</v>
      </c>
      <c r="AN521" s="178">
        <v>0</v>
      </c>
      <c r="AO521" s="178">
        <v>0</v>
      </c>
      <c r="AP521" s="178">
        <v>0</v>
      </c>
      <c r="AQ521" s="178">
        <v>0</v>
      </c>
      <c r="AR521" s="178">
        <v>0</v>
      </c>
      <c r="AS521" s="178">
        <v>0</v>
      </c>
      <c r="AT521" s="178">
        <v>0</v>
      </c>
      <c r="AU521" s="177">
        <v>0</v>
      </c>
      <c r="AV521" s="177">
        <f t="shared" si="14"/>
        <v>2747469.63</v>
      </c>
      <c r="AW521" s="149"/>
      <c r="AX521" s="190"/>
      <c r="AY521" s="190"/>
      <c r="AZ521" s="190"/>
      <c r="BA521" s="190"/>
      <c r="BB521" s="190"/>
      <c r="BC521" s="190"/>
      <c r="BD521" s="190"/>
      <c r="BE521" s="190"/>
      <c r="BF521" s="190"/>
      <c r="BG521" s="190"/>
      <c r="BH521" s="190"/>
      <c r="BI521" s="190"/>
      <c r="BJ521" s="190"/>
      <c r="BK521" s="190"/>
      <c r="BL521" s="190"/>
      <c r="BM521" s="190"/>
      <c r="BN521" s="190"/>
      <c r="BO521" s="190"/>
      <c r="BP521" s="190"/>
      <c r="BQ521" s="190"/>
      <c r="BR521" s="190"/>
      <c r="BS521" s="190"/>
      <c r="BT521" s="190"/>
      <c r="BU521" s="190"/>
      <c r="BV521" s="190"/>
      <c r="BW521" s="190"/>
      <c r="BX521" s="190"/>
      <c r="BY521" s="190"/>
      <c r="BZ521" s="190"/>
      <c r="CA521" s="190"/>
      <c r="CB521" s="190"/>
      <c r="CC521" s="190"/>
      <c r="CD521" s="190"/>
      <c r="CE521" s="190"/>
      <c r="CF521" s="190"/>
      <c r="CG521" s="190"/>
      <c r="CH521" s="190"/>
      <c r="CI521" s="190"/>
      <c r="CJ521" s="190"/>
      <c r="CK521" s="190"/>
      <c r="CL521" s="190"/>
      <c r="CM521" s="190"/>
      <c r="CN521" s="190"/>
      <c r="CO521" s="190"/>
      <c r="CP521" s="190"/>
      <c r="CQ521" s="190"/>
      <c r="CR521" s="190"/>
      <c r="CS521" s="190"/>
      <c r="CT521" s="190"/>
      <c r="CU521" s="190"/>
      <c r="CV521" s="190"/>
      <c r="CW521" s="190"/>
      <c r="CX521" s="190"/>
      <c r="CY521" s="190"/>
      <c r="CZ521" s="190"/>
      <c r="DA521" s="190"/>
      <c r="DB521" s="190"/>
      <c r="DC521" s="190"/>
      <c r="DD521" s="190"/>
      <c r="DE521" s="190"/>
      <c r="DF521" s="190"/>
      <c r="DG521" s="190"/>
      <c r="DH521" s="190"/>
      <c r="DI521" s="190"/>
      <c r="DJ521" s="190"/>
      <c r="DK521" s="190"/>
      <c r="DL521" s="190"/>
      <c r="DM521" s="190"/>
    </row>
    <row r="522" spans="1:117" s="151" customFormat="1" ht="12.75" hidden="1" outlineLevel="1">
      <c r="A522" s="149" t="s">
        <v>655</v>
      </c>
      <c r="B522" s="150"/>
      <c r="C522" s="150" t="s">
        <v>656</v>
      </c>
      <c r="D522" s="150" t="s">
        <v>657</v>
      </c>
      <c r="E522" s="177">
        <v>1408239.74</v>
      </c>
      <c r="F522" s="177">
        <v>0</v>
      </c>
      <c r="G522" s="177"/>
      <c r="H522" s="178">
        <v>0</v>
      </c>
      <c r="I522" s="178">
        <v>0</v>
      </c>
      <c r="J522" s="178">
        <v>0</v>
      </c>
      <c r="K522" s="178">
        <v>0</v>
      </c>
      <c r="L522" s="178">
        <v>0</v>
      </c>
      <c r="M522" s="178">
        <v>0</v>
      </c>
      <c r="N522" s="178">
        <v>0</v>
      </c>
      <c r="O522" s="178">
        <v>0</v>
      </c>
      <c r="P522" s="178">
        <v>0</v>
      </c>
      <c r="Q522" s="178">
        <v>0</v>
      </c>
      <c r="R522" s="178">
        <v>0</v>
      </c>
      <c r="S522" s="178">
        <v>0</v>
      </c>
      <c r="T522" s="178">
        <v>0</v>
      </c>
      <c r="U522" s="178">
        <v>0</v>
      </c>
      <c r="V522" s="178">
        <v>0</v>
      </c>
      <c r="W522" s="178">
        <v>0</v>
      </c>
      <c r="X522" s="178">
        <v>0</v>
      </c>
      <c r="Y522" s="178">
        <v>0</v>
      </c>
      <c r="Z522" s="178">
        <v>0</v>
      </c>
      <c r="AA522" s="178">
        <v>0</v>
      </c>
      <c r="AB522" s="178">
        <v>0</v>
      </c>
      <c r="AC522" s="178">
        <v>0</v>
      </c>
      <c r="AD522" s="178">
        <v>0</v>
      </c>
      <c r="AE522" s="178">
        <v>0</v>
      </c>
      <c r="AF522" s="178">
        <v>0</v>
      </c>
      <c r="AG522" s="178">
        <v>0</v>
      </c>
      <c r="AH522" s="178">
        <v>0</v>
      </c>
      <c r="AI522" s="177">
        <v>0</v>
      </c>
      <c r="AJ522" s="178">
        <v>0</v>
      </c>
      <c r="AK522" s="178">
        <v>0</v>
      </c>
      <c r="AL522" s="178">
        <v>0</v>
      </c>
      <c r="AM522" s="178">
        <v>0</v>
      </c>
      <c r="AN522" s="178">
        <v>0</v>
      </c>
      <c r="AO522" s="178">
        <v>0</v>
      </c>
      <c r="AP522" s="178">
        <v>0</v>
      </c>
      <c r="AQ522" s="178">
        <v>0</v>
      </c>
      <c r="AR522" s="178">
        <v>0</v>
      </c>
      <c r="AS522" s="178">
        <v>0</v>
      </c>
      <c r="AT522" s="178">
        <v>0</v>
      </c>
      <c r="AU522" s="177">
        <v>0</v>
      </c>
      <c r="AV522" s="177">
        <f t="shared" si="14"/>
        <v>1408239.74</v>
      </c>
      <c r="AW522" s="149"/>
      <c r="AX522" s="190"/>
      <c r="AY522" s="190"/>
      <c r="AZ522" s="190"/>
      <c r="BA522" s="190"/>
      <c r="BB522" s="190"/>
      <c r="BC522" s="190"/>
      <c r="BD522" s="190"/>
      <c r="BE522" s="190"/>
      <c r="BF522" s="190"/>
      <c r="BG522" s="190"/>
      <c r="BH522" s="190"/>
      <c r="BI522" s="190"/>
      <c r="BJ522" s="190"/>
      <c r="BK522" s="190"/>
      <c r="BL522" s="190"/>
      <c r="BM522" s="190"/>
      <c r="BN522" s="190"/>
      <c r="BO522" s="190"/>
      <c r="BP522" s="190"/>
      <c r="BQ522" s="190"/>
      <c r="BR522" s="190"/>
      <c r="BS522" s="190"/>
      <c r="BT522" s="190"/>
      <c r="BU522" s="190"/>
      <c r="BV522" s="190"/>
      <c r="BW522" s="190"/>
      <c r="BX522" s="190"/>
      <c r="BY522" s="190"/>
      <c r="BZ522" s="190"/>
      <c r="CA522" s="190"/>
      <c r="CB522" s="190"/>
      <c r="CC522" s="190"/>
      <c r="CD522" s="190"/>
      <c r="CE522" s="190"/>
      <c r="CF522" s="190"/>
      <c r="CG522" s="190"/>
      <c r="CH522" s="190"/>
      <c r="CI522" s="190"/>
      <c r="CJ522" s="190"/>
      <c r="CK522" s="190"/>
      <c r="CL522" s="190"/>
      <c r="CM522" s="190"/>
      <c r="CN522" s="190"/>
      <c r="CO522" s="190"/>
      <c r="CP522" s="190"/>
      <c r="CQ522" s="190"/>
      <c r="CR522" s="190"/>
      <c r="CS522" s="190"/>
      <c r="CT522" s="190"/>
      <c r="CU522" s="190"/>
      <c r="CV522" s="190"/>
      <c r="CW522" s="190"/>
      <c r="CX522" s="190"/>
      <c r="CY522" s="190"/>
      <c r="CZ522" s="190"/>
      <c r="DA522" s="190"/>
      <c r="DB522" s="190"/>
      <c r="DC522" s="190"/>
      <c r="DD522" s="190"/>
      <c r="DE522" s="190"/>
      <c r="DF522" s="190"/>
      <c r="DG522" s="190"/>
      <c r="DH522" s="190"/>
      <c r="DI522" s="190"/>
      <c r="DJ522" s="190"/>
      <c r="DK522" s="190"/>
      <c r="DL522" s="190"/>
      <c r="DM522" s="190"/>
    </row>
    <row r="523" spans="1:117" s="151" customFormat="1" ht="12.75" hidden="1" outlineLevel="1">
      <c r="A523" s="149" t="s">
        <v>658</v>
      </c>
      <c r="B523" s="150"/>
      <c r="C523" s="150" t="s">
        <v>659</v>
      </c>
      <c r="D523" s="150" t="s">
        <v>660</v>
      </c>
      <c r="E523" s="177">
        <v>36838.07</v>
      </c>
      <c r="F523" s="177">
        <v>0</v>
      </c>
      <c r="G523" s="177"/>
      <c r="H523" s="178">
        <v>0</v>
      </c>
      <c r="I523" s="178">
        <v>0</v>
      </c>
      <c r="J523" s="178">
        <v>0</v>
      </c>
      <c r="K523" s="178">
        <v>0</v>
      </c>
      <c r="L523" s="178">
        <v>0</v>
      </c>
      <c r="M523" s="178">
        <v>0</v>
      </c>
      <c r="N523" s="178">
        <v>0</v>
      </c>
      <c r="O523" s="178">
        <v>0</v>
      </c>
      <c r="P523" s="178">
        <v>0</v>
      </c>
      <c r="Q523" s="178">
        <v>0</v>
      </c>
      <c r="R523" s="178">
        <v>0</v>
      </c>
      <c r="S523" s="178">
        <v>0</v>
      </c>
      <c r="T523" s="178">
        <v>0</v>
      </c>
      <c r="U523" s="178">
        <v>0</v>
      </c>
      <c r="V523" s="178">
        <v>0</v>
      </c>
      <c r="W523" s="178">
        <v>0</v>
      </c>
      <c r="X523" s="178">
        <v>0</v>
      </c>
      <c r="Y523" s="178">
        <v>0</v>
      </c>
      <c r="Z523" s="178">
        <v>0</v>
      </c>
      <c r="AA523" s="178">
        <v>0</v>
      </c>
      <c r="AB523" s="178">
        <v>0</v>
      </c>
      <c r="AC523" s="178">
        <v>0</v>
      </c>
      <c r="AD523" s="178">
        <v>0</v>
      </c>
      <c r="AE523" s="178">
        <v>0</v>
      </c>
      <c r="AF523" s="178">
        <v>0</v>
      </c>
      <c r="AG523" s="178">
        <v>0</v>
      </c>
      <c r="AH523" s="178">
        <v>0</v>
      </c>
      <c r="AI523" s="177">
        <v>0</v>
      </c>
      <c r="AJ523" s="178">
        <v>0</v>
      </c>
      <c r="AK523" s="178">
        <v>0</v>
      </c>
      <c r="AL523" s="178">
        <v>0</v>
      </c>
      <c r="AM523" s="178">
        <v>0</v>
      </c>
      <c r="AN523" s="178">
        <v>0</v>
      </c>
      <c r="AO523" s="178">
        <v>0</v>
      </c>
      <c r="AP523" s="178">
        <v>0</v>
      </c>
      <c r="AQ523" s="178">
        <v>0</v>
      </c>
      <c r="AR523" s="178">
        <v>0</v>
      </c>
      <c r="AS523" s="178">
        <v>0</v>
      </c>
      <c r="AT523" s="178">
        <v>0</v>
      </c>
      <c r="AU523" s="177">
        <v>0</v>
      </c>
      <c r="AV523" s="177">
        <f t="shared" si="14"/>
        <v>36838.07</v>
      </c>
      <c r="AW523" s="149"/>
      <c r="AX523" s="190"/>
      <c r="AY523" s="190"/>
      <c r="AZ523" s="190"/>
      <c r="BA523" s="190"/>
      <c r="BB523" s="190"/>
      <c r="BC523" s="190"/>
      <c r="BD523" s="190"/>
      <c r="BE523" s="190"/>
      <c r="BF523" s="190"/>
      <c r="BG523" s="190"/>
      <c r="BH523" s="190"/>
      <c r="BI523" s="190"/>
      <c r="BJ523" s="190"/>
      <c r="BK523" s="190"/>
      <c r="BL523" s="190"/>
      <c r="BM523" s="190"/>
      <c r="BN523" s="190"/>
      <c r="BO523" s="190"/>
      <c r="BP523" s="190"/>
      <c r="BQ523" s="190"/>
      <c r="BR523" s="190"/>
      <c r="BS523" s="190"/>
      <c r="BT523" s="190"/>
      <c r="BU523" s="190"/>
      <c r="BV523" s="190"/>
      <c r="BW523" s="190"/>
      <c r="BX523" s="190"/>
      <c r="BY523" s="190"/>
      <c r="BZ523" s="190"/>
      <c r="CA523" s="190"/>
      <c r="CB523" s="190"/>
      <c r="CC523" s="190"/>
      <c r="CD523" s="190"/>
      <c r="CE523" s="190"/>
      <c r="CF523" s="190"/>
      <c r="CG523" s="190"/>
      <c r="CH523" s="190"/>
      <c r="CI523" s="190"/>
      <c r="CJ523" s="190"/>
      <c r="CK523" s="190"/>
      <c r="CL523" s="190"/>
      <c r="CM523" s="190"/>
      <c r="CN523" s="190"/>
      <c r="CO523" s="190"/>
      <c r="CP523" s="190"/>
      <c r="CQ523" s="190"/>
      <c r="CR523" s="190"/>
      <c r="CS523" s="190"/>
      <c r="CT523" s="190"/>
      <c r="CU523" s="190"/>
      <c r="CV523" s="190"/>
      <c r="CW523" s="190"/>
      <c r="CX523" s="190"/>
      <c r="CY523" s="190"/>
      <c r="CZ523" s="190"/>
      <c r="DA523" s="190"/>
      <c r="DB523" s="190"/>
      <c r="DC523" s="190"/>
      <c r="DD523" s="190"/>
      <c r="DE523" s="190"/>
      <c r="DF523" s="190"/>
      <c r="DG523" s="190"/>
      <c r="DH523" s="190"/>
      <c r="DI523" s="190"/>
      <c r="DJ523" s="190"/>
      <c r="DK523" s="190"/>
      <c r="DL523" s="190"/>
      <c r="DM523" s="190"/>
    </row>
    <row r="524" spans="1:117" s="151" customFormat="1" ht="12.75" hidden="1" outlineLevel="1">
      <c r="A524" s="149" t="s">
        <v>661</v>
      </c>
      <c r="B524" s="150"/>
      <c r="C524" s="150" t="s">
        <v>2691</v>
      </c>
      <c r="D524" s="150" t="s">
        <v>662</v>
      </c>
      <c r="E524" s="177">
        <v>28937284.39</v>
      </c>
      <c r="F524" s="177">
        <v>185897.86</v>
      </c>
      <c r="G524" s="177"/>
      <c r="H524" s="178">
        <v>0</v>
      </c>
      <c r="I524" s="178">
        <v>0</v>
      </c>
      <c r="J524" s="178">
        <v>0</v>
      </c>
      <c r="K524" s="178">
        <v>0</v>
      </c>
      <c r="L524" s="178">
        <v>0</v>
      </c>
      <c r="M524" s="178">
        <v>0</v>
      </c>
      <c r="N524" s="178">
        <v>0</v>
      </c>
      <c r="O524" s="178">
        <v>0</v>
      </c>
      <c r="P524" s="178">
        <v>50633.13</v>
      </c>
      <c r="Q524" s="178">
        <v>0</v>
      </c>
      <c r="R524" s="178">
        <v>0</v>
      </c>
      <c r="S524" s="178">
        <v>0</v>
      </c>
      <c r="T524" s="178">
        <v>0</v>
      </c>
      <c r="U524" s="178">
        <v>0</v>
      </c>
      <c r="V524" s="178">
        <v>0</v>
      </c>
      <c r="W524" s="178">
        <v>0</v>
      </c>
      <c r="X524" s="178">
        <v>0</v>
      </c>
      <c r="Y524" s="178">
        <v>0</v>
      </c>
      <c r="Z524" s="178">
        <v>16557.56</v>
      </c>
      <c r="AA524" s="178">
        <v>9237.36</v>
      </c>
      <c r="AB524" s="178">
        <v>0</v>
      </c>
      <c r="AC524" s="178">
        <v>0</v>
      </c>
      <c r="AD524" s="178">
        <v>0</v>
      </c>
      <c r="AE524" s="178">
        <v>382100</v>
      </c>
      <c r="AF524" s="178">
        <v>0</v>
      </c>
      <c r="AG524" s="178">
        <v>15198.2</v>
      </c>
      <c r="AH524" s="178">
        <v>0</v>
      </c>
      <c r="AI524" s="177">
        <v>473726.25</v>
      </c>
      <c r="AJ524" s="178">
        <v>0</v>
      </c>
      <c r="AK524" s="178">
        <v>0</v>
      </c>
      <c r="AL524" s="178">
        <v>0</v>
      </c>
      <c r="AM524" s="178">
        <v>0</v>
      </c>
      <c r="AN524" s="178">
        <v>0</v>
      </c>
      <c r="AO524" s="178">
        <v>0</v>
      </c>
      <c r="AP524" s="178">
        <v>0</v>
      </c>
      <c r="AQ524" s="178">
        <v>0</v>
      </c>
      <c r="AR524" s="178">
        <v>0</v>
      </c>
      <c r="AS524" s="178">
        <v>0</v>
      </c>
      <c r="AT524" s="178">
        <v>0</v>
      </c>
      <c r="AU524" s="177">
        <v>0</v>
      </c>
      <c r="AV524" s="177">
        <f t="shared" si="14"/>
        <v>29596908.5</v>
      </c>
      <c r="AW524" s="149"/>
      <c r="AX524" s="190"/>
      <c r="AY524" s="190"/>
      <c r="AZ524" s="190"/>
      <c r="BA524" s="190"/>
      <c r="BB524" s="190"/>
      <c r="BC524" s="190"/>
      <c r="BD524" s="190"/>
      <c r="BE524" s="190"/>
      <c r="BF524" s="190"/>
      <c r="BG524" s="190"/>
      <c r="BH524" s="190"/>
      <c r="BI524" s="190"/>
      <c r="BJ524" s="190"/>
      <c r="BK524" s="190"/>
      <c r="BL524" s="190"/>
      <c r="BM524" s="190"/>
      <c r="BN524" s="190"/>
      <c r="BO524" s="190"/>
      <c r="BP524" s="190"/>
      <c r="BQ524" s="190"/>
      <c r="BR524" s="190"/>
      <c r="BS524" s="190"/>
      <c r="BT524" s="190"/>
      <c r="BU524" s="190"/>
      <c r="BV524" s="190"/>
      <c r="BW524" s="190"/>
      <c r="BX524" s="190"/>
      <c r="BY524" s="190"/>
      <c r="BZ524" s="190"/>
      <c r="CA524" s="190"/>
      <c r="CB524" s="190"/>
      <c r="CC524" s="190"/>
      <c r="CD524" s="190"/>
      <c r="CE524" s="190"/>
      <c r="CF524" s="190"/>
      <c r="CG524" s="190"/>
      <c r="CH524" s="190"/>
      <c r="CI524" s="190"/>
      <c r="CJ524" s="190"/>
      <c r="CK524" s="190"/>
      <c r="CL524" s="190"/>
      <c r="CM524" s="190"/>
      <c r="CN524" s="190"/>
      <c r="CO524" s="190"/>
      <c r="CP524" s="190"/>
      <c r="CQ524" s="190"/>
      <c r="CR524" s="190"/>
      <c r="CS524" s="190"/>
      <c r="CT524" s="190"/>
      <c r="CU524" s="190"/>
      <c r="CV524" s="190"/>
      <c r="CW524" s="190"/>
      <c r="CX524" s="190"/>
      <c r="CY524" s="190"/>
      <c r="CZ524" s="190"/>
      <c r="DA524" s="190"/>
      <c r="DB524" s="190"/>
      <c r="DC524" s="190"/>
      <c r="DD524" s="190"/>
      <c r="DE524" s="190"/>
      <c r="DF524" s="190"/>
      <c r="DG524" s="190"/>
      <c r="DH524" s="190"/>
      <c r="DI524" s="190"/>
      <c r="DJ524" s="190"/>
      <c r="DK524" s="190"/>
      <c r="DL524" s="190"/>
      <c r="DM524" s="190"/>
    </row>
    <row r="525" spans="1:117" s="151" customFormat="1" ht="12.75" hidden="1" outlineLevel="1">
      <c r="A525" s="149" t="s">
        <v>672</v>
      </c>
      <c r="B525" s="150"/>
      <c r="C525" s="150" t="s">
        <v>673</v>
      </c>
      <c r="D525" s="150" t="s">
        <v>674</v>
      </c>
      <c r="E525" s="177">
        <v>66893.13</v>
      </c>
      <c r="F525" s="177">
        <v>2941135.55</v>
      </c>
      <c r="G525" s="177"/>
      <c r="H525" s="178">
        <v>0</v>
      </c>
      <c r="I525" s="178">
        <v>0</v>
      </c>
      <c r="J525" s="178">
        <v>0</v>
      </c>
      <c r="K525" s="178">
        <v>0</v>
      </c>
      <c r="L525" s="178">
        <v>0</v>
      </c>
      <c r="M525" s="178">
        <v>0</v>
      </c>
      <c r="N525" s="178">
        <v>0</v>
      </c>
      <c r="O525" s="178">
        <v>0</v>
      </c>
      <c r="P525" s="178">
        <v>0</v>
      </c>
      <c r="Q525" s="178">
        <v>0</v>
      </c>
      <c r="R525" s="178">
        <v>0</v>
      </c>
      <c r="S525" s="178">
        <v>0</v>
      </c>
      <c r="T525" s="178">
        <v>0</v>
      </c>
      <c r="U525" s="178">
        <v>0</v>
      </c>
      <c r="V525" s="178">
        <v>0</v>
      </c>
      <c r="W525" s="178">
        <v>0</v>
      </c>
      <c r="X525" s="178">
        <v>0</v>
      </c>
      <c r="Y525" s="178">
        <v>0</v>
      </c>
      <c r="Z525" s="178">
        <v>0</v>
      </c>
      <c r="AA525" s="178">
        <v>0</v>
      </c>
      <c r="AB525" s="178">
        <v>0</v>
      </c>
      <c r="AC525" s="178">
        <v>0</v>
      </c>
      <c r="AD525" s="178">
        <v>0</v>
      </c>
      <c r="AE525" s="178">
        <v>0</v>
      </c>
      <c r="AF525" s="178">
        <v>0</v>
      </c>
      <c r="AG525" s="178">
        <v>0</v>
      </c>
      <c r="AH525" s="178">
        <v>0</v>
      </c>
      <c r="AI525" s="177">
        <v>0</v>
      </c>
      <c r="AJ525" s="178">
        <v>0</v>
      </c>
      <c r="AK525" s="178">
        <v>0</v>
      </c>
      <c r="AL525" s="178">
        <v>0</v>
      </c>
      <c r="AM525" s="178">
        <v>0</v>
      </c>
      <c r="AN525" s="178">
        <v>0</v>
      </c>
      <c r="AO525" s="178">
        <v>0</v>
      </c>
      <c r="AP525" s="178">
        <v>0</v>
      </c>
      <c r="AQ525" s="178">
        <v>0</v>
      </c>
      <c r="AR525" s="178">
        <v>0</v>
      </c>
      <c r="AS525" s="178">
        <v>0</v>
      </c>
      <c r="AT525" s="178">
        <v>0</v>
      </c>
      <c r="AU525" s="177">
        <v>0</v>
      </c>
      <c r="AV525" s="177">
        <f t="shared" si="14"/>
        <v>3008028.6799999997</v>
      </c>
      <c r="AW525" s="149"/>
      <c r="AX525" s="190"/>
      <c r="AY525" s="190"/>
      <c r="AZ525" s="190"/>
      <c r="BA525" s="190"/>
      <c r="BB525" s="190"/>
      <c r="BC525" s="190"/>
      <c r="BD525" s="190"/>
      <c r="BE525" s="190"/>
      <c r="BF525" s="190"/>
      <c r="BG525" s="190"/>
      <c r="BH525" s="190"/>
      <c r="BI525" s="190"/>
      <c r="BJ525" s="190"/>
      <c r="BK525" s="190"/>
      <c r="BL525" s="190"/>
      <c r="BM525" s="190"/>
      <c r="BN525" s="190"/>
      <c r="BO525" s="190"/>
      <c r="BP525" s="190"/>
      <c r="BQ525" s="190"/>
      <c r="BR525" s="190"/>
      <c r="BS525" s="190"/>
      <c r="BT525" s="190"/>
      <c r="BU525" s="190"/>
      <c r="BV525" s="190"/>
      <c r="BW525" s="190"/>
      <c r="BX525" s="190"/>
      <c r="BY525" s="190"/>
      <c r="BZ525" s="190"/>
      <c r="CA525" s="190"/>
      <c r="CB525" s="190"/>
      <c r="CC525" s="190"/>
      <c r="CD525" s="190"/>
      <c r="CE525" s="190"/>
      <c r="CF525" s="190"/>
      <c r="CG525" s="190"/>
      <c r="CH525" s="190"/>
      <c r="CI525" s="190"/>
      <c r="CJ525" s="190"/>
      <c r="CK525" s="190"/>
      <c r="CL525" s="190"/>
      <c r="CM525" s="190"/>
      <c r="CN525" s="190"/>
      <c r="CO525" s="190"/>
      <c r="CP525" s="190"/>
      <c r="CQ525" s="190"/>
      <c r="CR525" s="190"/>
      <c r="CS525" s="190"/>
      <c r="CT525" s="190"/>
      <c r="CU525" s="190"/>
      <c r="CV525" s="190"/>
      <c r="CW525" s="190"/>
      <c r="CX525" s="190"/>
      <c r="CY525" s="190"/>
      <c r="CZ525" s="190"/>
      <c r="DA525" s="190"/>
      <c r="DB525" s="190"/>
      <c r="DC525" s="190"/>
      <c r="DD525" s="190"/>
      <c r="DE525" s="190"/>
      <c r="DF525" s="190"/>
      <c r="DG525" s="190"/>
      <c r="DH525" s="190"/>
      <c r="DI525" s="190"/>
      <c r="DJ525" s="190"/>
      <c r="DK525" s="190"/>
      <c r="DL525" s="190"/>
      <c r="DM525" s="190"/>
    </row>
    <row r="526" spans="1:117" s="151" customFormat="1" ht="12.75" hidden="1" outlineLevel="1">
      <c r="A526" s="149" t="s">
        <v>687</v>
      </c>
      <c r="B526" s="150"/>
      <c r="C526" s="150" t="s">
        <v>688</v>
      </c>
      <c r="D526" s="150" t="s">
        <v>689</v>
      </c>
      <c r="E526" s="177">
        <v>35.03</v>
      </c>
      <c r="F526" s="177">
        <v>0</v>
      </c>
      <c r="G526" s="177"/>
      <c r="H526" s="178">
        <v>0</v>
      </c>
      <c r="I526" s="178">
        <v>0</v>
      </c>
      <c r="J526" s="178">
        <v>0</v>
      </c>
      <c r="K526" s="178">
        <v>0</v>
      </c>
      <c r="L526" s="178">
        <v>0</v>
      </c>
      <c r="M526" s="178">
        <v>0</v>
      </c>
      <c r="N526" s="178">
        <v>0</v>
      </c>
      <c r="O526" s="178">
        <v>0</v>
      </c>
      <c r="P526" s="178">
        <v>0</v>
      </c>
      <c r="Q526" s="178">
        <v>0</v>
      </c>
      <c r="R526" s="178">
        <v>0</v>
      </c>
      <c r="S526" s="178">
        <v>0</v>
      </c>
      <c r="T526" s="178">
        <v>0</v>
      </c>
      <c r="U526" s="178">
        <v>0</v>
      </c>
      <c r="V526" s="178">
        <v>0</v>
      </c>
      <c r="W526" s="178">
        <v>0</v>
      </c>
      <c r="X526" s="178">
        <v>0</v>
      </c>
      <c r="Y526" s="178">
        <v>0</v>
      </c>
      <c r="Z526" s="178">
        <v>0</v>
      </c>
      <c r="AA526" s="178">
        <v>0</v>
      </c>
      <c r="AB526" s="178">
        <v>0</v>
      </c>
      <c r="AC526" s="178">
        <v>0</v>
      </c>
      <c r="AD526" s="178">
        <v>0</v>
      </c>
      <c r="AE526" s="178">
        <v>0</v>
      </c>
      <c r="AF526" s="178">
        <v>0</v>
      </c>
      <c r="AG526" s="178">
        <v>0</v>
      </c>
      <c r="AH526" s="178">
        <v>0</v>
      </c>
      <c r="AI526" s="177">
        <v>0</v>
      </c>
      <c r="AJ526" s="178">
        <v>0</v>
      </c>
      <c r="AK526" s="178">
        <v>0</v>
      </c>
      <c r="AL526" s="178">
        <v>0</v>
      </c>
      <c r="AM526" s="178">
        <v>0</v>
      </c>
      <c r="AN526" s="178">
        <v>0</v>
      </c>
      <c r="AO526" s="178">
        <v>0</v>
      </c>
      <c r="AP526" s="178">
        <v>0</v>
      </c>
      <c r="AQ526" s="178">
        <v>0</v>
      </c>
      <c r="AR526" s="178">
        <v>0</v>
      </c>
      <c r="AS526" s="178">
        <v>0</v>
      </c>
      <c r="AT526" s="178">
        <v>0</v>
      </c>
      <c r="AU526" s="177">
        <v>0</v>
      </c>
      <c r="AV526" s="177">
        <f t="shared" si="14"/>
        <v>35.03</v>
      </c>
      <c r="AW526" s="149"/>
      <c r="AX526" s="190"/>
      <c r="AY526" s="190"/>
      <c r="AZ526" s="190"/>
      <c r="BA526" s="190"/>
      <c r="BB526" s="190"/>
      <c r="BC526" s="190"/>
      <c r="BD526" s="190"/>
      <c r="BE526" s="190"/>
      <c r="BF526" s="190"/>
      <c r="BG526" s="190"/>
      <c r="BH526" s="190"/>
      <c r="BI526" s="190"/>
      <c r="BJ526" s="190"/>
      <c r="BK526" s="190"/>
      <c r="BL526" s="190"/>
      <c r="BM526" s="190"/>
      <c r="BN526" s="190"/>
      <c r="BO526" s="190"/>
      <c r="BP526" s="190"/>
      <c r="BQ526" s="190"/>
      <c r="BR526" s="190"/>
      <c r="BS526" s="190"/>
      <c r="BT526" s="190"/>
      <c r="BU526" s="190"/>
      <c r="BV526" s="190"/>
      <c r="BW526" s="190"/>
      <c r="BX526" s="190"/>
      <c r="BY526" s="190"/>
      <c r="BZ526" s="190"/>
      <c r="CA526" s="190"/>
      <c r="CB526" s="190"/>
      <c r="CC526" s="190"/>
      <c r="CD526" s="190"/>
      <c r="CE526" s="190"/>
      <c r="CF526" s="190"/>
      <c r="CG526" s="190"/>
      <c r="CH526" s="190"/>
      <c r="CI526" s="190"/>
      <c r="CJ526" s="190"/>
      <c r="CK526" s="190"/>
      <c r="CL526" s="190"/>
      <c r="CM526" s="190"/>
      <c r="CN526" s="190"/>
      <c r="CO526" s="190"/>
      <c r="CP526" s="190"/>
      <c r="CQ526" s="190"/>
      <c r="CR526" s="190"/>
      <c r="CS526" s="190"/>
      <c r="CT526" s="190"/>
      <c r="CU526" s="190"/>
      <c r="CV526" s="190"/>
      <c r="CW526" s="190"/>
      <c r="CX526" s="190"/>
      <c r="CY526" s="190"/>
      <c r="CZ526" s="190"/>
      <c r="DA526" s="190"/>
      <c r="DB526" s="190"/>
      <c r="DC526" s="190"/>
      <c r="DD526" s="190"/>
      <c r="DE526" s="190"/>
      <c r="DF526" s="190"/>
      <c r="DG526" s="190"/>
      <c r="DH526" s="190"/>
      <c r="DI526" s="190"/>
      <c r="DJ526" s="190"/>
      <c r="DK526" s="190"/>
      <c r="DL526" s="190"/>
      <c r="DM526" s="190"/>
    </row>
    <row r="527" spans="1:117" ht="12.75" customHeight="1" collapsed="1">
      <c r="A527" s="180" t="s">
        <v>3770</v>
      </c>
      <c r="B527" s="125"/>
      <c r="C527" s="124" t="s">
        <v>691</v>
      </c>
      <c r="D527" s="126"/>
      <c r="E527" s="129">
        <v>132044709.5999997</v>
      </c>
      <c r="F527" s="129">
        <v>13268712.130000003</v>
      </c>
      <c r="G527" s="129">
        <v>289541139.66</v>
      </c>
      <c r="H527" s="181">
        <v>-260856.71</v>
      </c>
      <c r="I527" s="181">
        <v>-402595.92</v>
      </c>
      <c r="J527" s="181">
        <v>-212412.55</v>
      </c>
      <c r="K527" s="181">
        <v>-54089.91</v>
      </c>
      <c r="L527" s="181">
        <v>-2785410.6</v>
      </c>
      <c r="M527" s="181">
        <v>-7495522.660000005</v>
      </c>
      <c r="N527" s="181">
        <v>-1234703.04</v>
      </c>
      <c r="O527" s="181">
        <v>-110284.32</v>
      </c>
      <c r="P527" s="181">
        <v>-6170552.159999996</v>
      </c>
      <c r="Q527" s="181">
        <v>-54171.02</v>
      </c>
      <c r="R527" s="181">
        <v>-13390659.570000004</v>
      </c>
      <c r="S527" s="181">
        <v>-23021.78</v>
      </c>
      <c r="T527" s="181">
        <v>-827234.73</v>
      </c>
      <c r="U527" s="181">
        <v>-743780.59</v>
      </c>
      <c r="V527" s="181">
        <v>-1084570.81</v>
      </c>
      <c r="W527" s="181">
        <v>0</v>
      </c>
      <c r="X527" s="181">
        <v>-90719.28</v>
      </c>
      <c r="Y527" s="181">
        <v>-138318.37</v>
      </c>
      <c r="Z527" s="181">
        <v>-323982.56</v>
      </c>
      <c r="AA527" s="181">
        <v>-3729844.37</v>
      </c>
      <c r="AB527" s="181">
        <v>-232128.91</v>
      </c>
      <c r="AC527" s="181">
        <v>-21516.95</v>
      </c>
      <c r="AD527" s="181">
        <v>-1497258.07</v>
      </c>
      <c r="AE527" s="181">
        <v>-4116871.99</v>
      </c>
      <c r="AF527" s="181">
        <v>-148045.31</v>
      </c>
      <c r="AG527" s="181">
        <v>-3963962.76</v>
      </c>
      <c r="AH527" s="181">
        <v>-7373046.450000003</v>
      </c>
      <c r="AI527" s="129">
        <v>-56485561.390000045</v>
      </c>
      <c r="AJ527" s="181">
        <v>961270.84</v>
      </c>
      <c r="AK527" s="181">
        <v>67214.94</v>
      </c>
      <c r="AL527" s="181">
        <v>-857475.829999999</v>
      </c>
      <c r="AM527" s="181">
        <v>1288642.99</v>
      </c>
      <c r="AN527" s="181">
        <v>5565.12</v>
      </c>
      <c r="AO527" s="181">
        <v>-342512.99</v>
      </c>
      <c r="AP527" s="181">
        <v>132587.3199999705</v>
      </c>
      <c r="AQ527" s="181">
        <v>1038474.61</v>
      </c>
      <c r="AR527" s="181">
        <v>-254581.69</v>
      </c>
      <c r="AS527" s="181">
        <v>-22778</v>
      </c>
      <c r="AT527" s="181">
        <v>3172879.35</v>
      </c>
      <c r="AU527" s="129">
        <v>5189286.659999988</v>
      </c>
      <c r="AV527" s="129">
        <f>E527+F527+G527+AI527+AU527</f>
        <v>383558286.65999967</v>
      </c>
      <c r="AW527" s="180"/>
      <c r="AX527" s="187"/>
      <c r="AY527" s="187"/>
      <c r="AZ527" s="187"/>
      <c r="BA527" s="187"/>
      <c r="BB527" s="187"/>
      <c r="BC527" s="187"/>
      <c r="BD527" s="187"/>
      <c r="BE527" s="187"/>
      <c r="BF527" s="187"/>
      <c r="BG527" s="187"/>
      <c r="BH527" s="187"/>
      <c r="BI527" s="187"/>
      <c r="BJ527" s="187"/>
      <c r="BK527" s="187"/>
      <c r="BL527" s="187"/>
      <c r="BM527" s="187"/>
      <c r="BN527" s="187"/>
      <c r="BO527" s="187"/>
      <c r="BP527" s="187"/>
      <c r="BQ527" s="187"/>
      <c r="BR527" s="187"/>
      <c r="BS527" s="187"/>
      <c r="BT527" s="187"/>
      <c r="BU527" s="187"/>
      <c r="BV527" s="187"/>
      <c r="BW527" s="187"/>
      <c r="BX527" s="187"/>
      <c r="BY527" s="187"/>
      <c r="BZ527" s="187"/>
      <c r="CA527" s="187"/>
      <c r="CB527" s="187"/>
      <c r="CC527" s="187"/>
      <c r="CD527" s="187"/>
      <c r="CE527" s="187"/>
      <c r="CF527" s="187"/>
      <c r="CG527" s="187"/>
      <c r="CH527" s="187"/>
      <c r="CI527" s="187"/>
      <c r="CJ527" s="187"/>
      <c r="CK527" s="187"/>
      <c r="CL527" s="187"/>
      <c r="CM527" s="187"/>
      <c r="CN527" s="187"/>
      <c r="CO527" s="187"/>
      <c r="CP527" s="187"/>
      <c r="CQ527" s="187"/>
      <c r="CR527" s="187"/>
      <c r="CS527" s="187"/>
      <c r="CT527" s="187"/>
      <c r="CU527" s="187"/>
      <c r="CV527" s="187"/>
      <c r="CW527" s="187"/>
      <c r="CX527" s="187"/>
      <c r="CY527" s="187"/>
      <c r="CZ527" s="187"/>
      <c r="DA527" s="187"/>
      <c r="DB527" s="187"/>
      <c r="DC527" s="187"/>
      <c r="DD527" s="187"/>
      <c r="DE527" s="187"/>
      <c r="DF527" s="187"/>
      <c r="DG527" s="187"/>
      <c r="DH527" s="187"/>
      <c r="DI527" s="187"/>
      <c r="DJ527" s="187"/>
      <c r="DK527" s="187"/>
      <c r="DL527" s="187"/>
      <c r="DM527" s="187"/>
    </row>
    <row r="528" spans="1:117" s="151" customFormat="1" ht="12.75" hidden="1" outlineLevel="1">
      <c r="A528" s="149" t="s">
        <v>692</v>
      </c>
      <c r="B528" s="150"/>
      <c r="C528" s="150" t="s">
        <v>693</v>
      </c>
      <c r="D528" s="150" t="s">
        <v>694</v>
      </c>
      <c r="E528" s="177">
        <v>26209000</v>
      </c>
      <c r="F528" s="177">
        <v>0</v>
      </c>
      <c r="G528" s="177"/>
      <c r="H528" s="178">
        <v>0</v>
      </c>
      <c r="I528" s="178">
        <v>0</v>
      </c>
      <c r="J528" s="178">
        <v>0</v>
      </c>
      <c r="K528" s="178">
        <v>0</v>
      </c>
      <c r="L528" s="178">
        <v>0</v>
      </c>
      <c r="M528" s="178">
        <v>0</v>
      </c>
      <c r="N528" s="178">
        <v>0</v>
      </c>
      <c r="O528" s="178">
        <v>0</v>
      </c>
      <c r="P528" s="178">
        <v>0</v>
      </c>
      <c r="Q528" s="178">
        <v>0</v>
      </c>
      <c r="R528" s="178">
        <v>0</v>
      </c>
      <c r="S528" s="178">
        <v>0</v>
      </c>
      <c r="T528" s="178">
        <v>0</v>
      </c>
      <c r="U528" s="178">
        <v>0</v>
      </c>
      <c r="V528" s="178">
        <v>0</v>
      </c>
      <c r="W528" s="178">
        <v>0</v>
      </c>
      <c r="X528" s="178">
        <v>0</v>
      </c>
      <c r="Y528" s="178">
        <v>0</v>
      </c>
      <c r="Z528" s="178">
        <v>0</v>
      </c>
      <c r="AA528" s="178">
        <v>0</v>
      </c>
      <c r="AB528" s="178">
        <v>0</v>
      </c>
      <c r="AC528" s="178">
        <v>0</v>
      </c>
      <c r="AD528" s="178">
        <v>0</v>
      </c>
      <c r="AE528" s="178">
        <v>0</v>
      </c>
      <c r="AF528" s="178">
        <v>0</v>
      </c>
      <c r="AG528" s="178">
        <v>0</v>
      </c>
      <c r="AH528" s="178">
        <v>0</v>
      </c>
      <c r="AI528" s="177">
        <v>0</v>
      </c>
      <c r="AJ528" s="178">
        <v>0</v>
      </c>
      <c r="AK528" s="178">
        <v>0</v>
      </c>
      <c r="AL528" s="178">
        <v>0</v>
      </c>
      <c r="AM528" s="178">
        <v>0</v>
      </c>
      <c r="AN528" s="178">
        <v>0</v>
      </c>
      <c r="AO528" s="178">
        <v>0</v>
      </c>
      <c r="AP528" s="178">
        <v>0</v>
      </c>
      <c r="AQ528" s="178">
        <v>0</v>
      </c>
      <c r="AR528" s="178">
        <v>0</v>
      </c>
      <c r="AS528" s="178">
        <v>0</v>
      </c>
      <c r="AT528" s="178">
        <v>0</v>
      </c>
      <c r="AU528" s="177">
        <v>0</v>
      </c>
      <c r="AV528" s="177">
        <f>E528+F528+G528+AI528+AU528</f>
        <v>26209000</v>
      </c>
      <c r="AW528" s="149"/>
      <c r="AX528" s="190"/>
      <c r="AY528" s="190"/>
      <c r="AZ528" s="190"/>
      <c r="BA528" s="190"/>
      <c r="BB528" s="190"/>
      <c r="BC528" s="190"/>
      <c r="BD528" s="190"/>
      <c r="BE528" s="190"/>
      <c r="BF528" s="190"/>
      <c r="BG528" s="190"/>
      <c r="BH528" s="190"/>
      <c r="BI528" s="190"/>
      <c r="BJ528" s="190"/>
      <c r="BK528" s="190"/>
      <c r="BL528" s="190"/>
      <c r="BM528" s="190"/>
      <c r="BN528" s="190"/>
      <c r="BO528" s="190"/>
      <c r="BP528" s="190"/>
      <c r="BQ528" s="190"/>
      <c r="BR528" s="190"/>
      <c r="BS528" s="190"/>
      <c r="BT528" s="190"/>
      <c r="BU528" s="190"/>
      <c r="BV528" s="190"/>
      <c r="BW528" s="190"/>
      <c r="BX528" s="190"/>
      <c r="BY528" s="190"/>
      <c r="BZ528" s="190"/>
      <c r="CA528" s="190"/>
      <c r="CB528" s="190"/>
      <c r="CC528" s="190"/>
      <c r="CD528" s="190"/>
      <c r="CE528" s="190"/>
      <c r="CF528" s="190"/>
      <c r="CG528" s="190"/>
      <c r="CH528" s="190"/>
      <c r="CI528" s="190"/>
      <c r="CJ528" s="190"/>
      <c r="CK528" s="190"/>
      <c r="CL528" s="190"/>
      <c r="CM528" s="190"/>
      <c r="CN528" s="190"/>
      <c r="CO528" s="190"/>
      <c r="CP528" s="190"/>
      <c r="CQ528" s="190"/>
      <c r="CR528" s="190"/>
      <c r="CS528" s="190"/>
      <c r="CT528" s="190"/>
      <c r="CU528" s="190"/>
      <c r="CV528" s="190"/>
      <c r="CW528" s="190"/>
      <c r="CX528" s="190"/>
      <c r="CY528" s="190"/>
      <c r="CZ528" s="190"/>
      <c r="DA528" s="190"/>
      <c r="DB528" s="190"/>
      <c r="DC528" s="190"/>
      <c r="DD528" s="190"/>
      <c r="DE528" s="190"/>
      <c r="DF528" s="190"/>
      <c r="DG528" s="190"/>
      <c r="DH528" s="190"/>
      <c r="DI528" s="190"/>
      <c r="DJ528" s="190"/>
      <c r="DK528" s="190"/>
      <c r="DL528" s="190"/>
      <c r="DM528" s="190"/>
    </row>
    <row r="529" spans="1:117" ht="12.75" customHeight="1" collapsed="1">
      <c r="A529" s="124" t="s">
        <v>695</v>
      </c>
      <c r="B529" s="125"/>
      <c r="C529" s="124" t="s">
        <v>3057</v>
      </c>
      <c r="D529" s="126"/>
      <c r="E529" s="129">
        <v>26209000</v>
      </c>
      <c r="F529" s="129">
        <v>0</v>
      </c>
      <c r="G529" s="129">
        <v>0</v>
      </c>
      <c r="H529" s="182">
        <v>0</v>
      </c>
      <c r="I529" s="182">
        <v>0</v>
      </c>
      <c r="J529" s="182">
        <v>0</v>
      </c>
      <c r="K529" s="182">
        <v>0</v>
      </c>
      <c r="L529" s="182">
        <v>0</v>
      </c>
      <c r="M529" s="182">
        <v>0</v>
      </c>
      <c r="N529" s="182">
        <v>0</v>
      </c>
      <c r="O529" s="182">
        <v>0</v>
      </c>
      <c r="P529" s="182">
        <v>0</v>
      </c>
      <c r="Q529" s="182">
        <v>0</v>
      </c>
      <c r="R529" s="182">
        <v>0</v>
      </c>
      <c r="S529" s="182">
        <v>0</v>
      </c>
      <c r="T529" s="182">
        <v>0</v>
      </c>
      <c r="U529" s="182">
        <v>0</v>
      </c>
      <c r="V529" s="182">
        <v>0</v>
      </c>
      <c r="W529" s="182">
        <v>0</v>
      </c>
      <c r="X529" s="182">
        <v>0</v>
      </c>
      <c r="Y529" s="182">
        <v>0</v>
      </c>
      <c r="Z529" s="182">
        <v>0</v>
      </c>
      <c r="AA529" s="182">
        <v>0</v>
      </c>
      <c r="AB529" s="182">
        <v>0</v>
      </c>
      <c r="AC529" s="182">
        <v>0</v>
      </c>
      <c r="AD529" s="182">
        <v>0</v>
      </c>
      <c r="AE529" s="182">
        <v>0</v>
      </c>
      <c r="AF529" s="182">
        <v>0</v>
      </c>
      <c r="AG529" s="182">
        <v>0</v>
      </c>
      <c r="AH529" s="182">
        <v>0</v>
      </c>
      <c r="AI529" s="129">
        <v>0</v>
      </c>
      <c r="AJ529" s="182">
        <v>0</v>
      </c>
      <c r="AK529" s="182">
        <v>0</v>
      </c>
      <c r="AL529" s="182">
        <v>0</v>
      </c>
      <c r="AM529" s="182">
        <v>0</v>
      </c>
      <c r="AN529" s="182">
        <v>0</v>
      </c>
      <c r="AO529" s="182">
        <v>0</v>
      </c>
      <c r="AP529" s="182">
        <v>0</v>
      </c>
      <c r="AQ529" s="182">
        <v>0</v>
      </c>
      <c r="AR529" s="182">
        <v>0</v>
      </c>
      <c r="AS529" s="182">
        <v>0</v>
      </c>
      <c r="AT529" s="182">
        <v>0</v>
      </c>
      <c r="AU529" s="129">
        <v>0</v>
      </c>
      <c r="AV529" s="129">
        <f>E529+F529+G529+AI529+AU529</f>
        <v>26209000</v>
      </c>
      <c r="AW529" s="124"/>
      <c r="AX529" s="187"/>
      <c r="AY529" s="187"/>
      <c r="AZ529" s="187"/>
      <c r="BA529" s="187"/>
      <c r="BB529" s="187"/>
      <c r="BC529" s="187"/>
      <c r="BD529" s="187"/>
      <c r="BE529" s="187"/>
      <c r="BF529" s="187"/>
      <c r="BG529" s="187"/>
      <c r="BH529" s="187"/>
      <c r="BI529" s="187"/>
      <c r="BJ529" s="187"/>
      <c r="BK529" s="187"/>
      <c r="BL529" s="187"/>
      <c r="BM529" s="187"/>
      <c r="BN529" s="187"/>
      <c r="BO529" s="187"/>
      <c r="BP529" s="187"/>
      <c r="BQ529" s="187"/>
      <c r="BR529" s="187"/>
      <c r="BS529" s="187"/>
      <c r="BT529" s="187"/>
      <c r="BU529" s="187"/>
      <c r="BV529" s="187"/>
      <c r="BW529" s="187"/>
      <c r="BX529" s="187"/>
      <c r="BY529" s="187"/>
      <c r="BZ529" s="187"/>
      <c r="CA529" s="187"/>
      <c r="CB529" s="187"/>
      <c r="CC529" s="187"/>
      <c r="CD529" s="187"/>
      <c r="CE529" s="187"/>
      <c r="CF529" s="187"/>
      <c r="CG529" s="187"/>
      <c r="CH529" s="187"/>
      <c r="CI529" s="187"/>
      <c r="CJ529" s="187"/>
      <c r="CK529" s="187"/>
      <c r="CL529" s="187"/>
      <c r="CM529" s="187"/>
      <c r="CN529" s="187"/>
      <c r="CO529" s="187"/>
      <c r="CP529" s="187"/>
      <c r="CQ529" s="187"/>
      <c r="CR529" s="187"/>
      <c r="CS529" s="187"/>
      <c r="CT529" s="187"/>
      <c r="CU529" s="187"/>
      <c r="CV529" s="187"/>
      <c r="CW529" s="187"/>
      <c r="CX529" s="187"/>
      <c r="CY529" s="187"/>
      <c r="CZ529" s="187"/>
      <c r="DA529" s="187"/>
      <c r="DB529" s="187"/>
      <c r="DC529" s="187"/>
      <c r="DD529" s="187"/>
      <c r="DE529" s="187"/>
      <c r="DF529" s="187"/>
      <c r="DG529" s="187"/>
      <c r="DH529" s="187"/>
      <c r="DI529" s="187"/>
      <c r="DJ529" s="187"/>
      <c r="DK529" s="187"/>
      <c r="DL529" s="187"/>
      <c r="DM529" s="187"/>
    </row>
    <row r="530" spans="1:49" s="151" customFormat="1" ht="12.75" hidden="1" outlineLevel="1">
      <c r="A530" s="149" t="s">
        <v>3076</v>
      </c>
      <c r="B530" s="150"/>
      <c r="C530" s="150" t="s">
        <v>3077</v>
      </c>
      <c r="D530" s="150" t="s">
        <v>3078</v>
      </c>
      <c r="E530" s="177">
        <v>4013587.38</v>
      </c>
      <c r="F530" s="177">
        <v>39236.46</v>
      </c>
      <c r="G530" s="177"/>
      <c r="H530" s="178">
        <v>0</v>
      </c>
      <c r="I530" s="178">
        <v>0</v>
      </c>
      <c r="J530" s="178">
        <v>0</v>
      </c>
      <c r="K530" s="178">
        <v>0</v>
      </c>
      <c r="L530" s="178">
        <v>0</v>
      </c>
      <c r="M530" s="178">
        <v>0</v>
      </c>
      <c r="N530" s="178">
        <v>0</v>
      </c>
      <c r="O530" s="178">
        <v>0</v>
      </c>
      <c r="P530" s="178">
        <v>-8338.39</v>
      </c>
      <c r="Q530" s="178">
        <v>0</v>
      </c>
      <c r="R530" s="178">
        <v>0</v>
      </c>
      <c r="S530" s="178">
        <v>0</v>
      </c>
      <c r="T530" s="178">
        <v>0</v>
      </c>
      <c r="U530" s="178">
        <v>0</v>
      </c>
      <c r="V530" s="178">
        <v>0</v>
      </c>
      <c r="W530" s="178">
        <v>0</v>
      </c>
      <c r="X530" s="178">
        <v>0</v>
      </c>
      <c r="Y530" s="178">
        <v>0</v>
      </c>
      <c r="Z530" s="178">
        <v>0</v>
      </c>
      <c r="AA530" s="178">
        <v>18994</v>
      </c>
      <c r="AB530" s="178">
        <v>0</v>
      </c>
      <c r="AC530" s="178">
        <v>0</v>
      </c>
      <c r="AD530" s="178">
        <v>0</v>
      </c>
      <c r="AE530" s="178">
        <v>-3597.05</v>
      </c>
      <c r="AF530" s="178">
        <v>0</v>
      </c>
      <c r="AG530" s="178">
        <v>59509.37</v>
      </c>
      <c r="AH530" s="178">
        <v>0</v>
      </c>
      <c r="AI530" s="177">
        <v>66567.93</v>
      </c>
      <c r="AJ530" s="178">
        <v>0</v>
      </c>
      <c r="AK530" s="178">
        <v>0</v>
      </c>
      <c r="AL530" s="178">
        <v>0</v>
      </c>
      <c r="AM530" s="178">
        <v>0</v>
      </c>
      <c r="AN530" s="178">
        <v>0</v>
      </c>
      <c r="AO530" s="178">
        <v>0</v>
      </c>
      <c r="AP530" s="178">
        <v>0</v>
      </c>
      <c r="AQ530" s="178">
        <v>0</v>
      </c>
      <c r="AR530" s="178">
        <v>0</v>
      </c>
      <c r="AS530" s="178">
        <v>0</v>
      </c>
      <c r="AT530" s="178">
        <v>0</v>
      </c>
      <c r="AU530" s="177">
        <v>0</v>
      </c>
      <c r="AV530" s="177">
        <f aca="true" t="shared" si="15" ref="AV530:AV548">E530+F530+G530+AI530+AU530</f>
        <v>4119391.77</v>
      </c>
      <c r="AW530" s="149"/>
    </row>
    <row r="531" spans="1:49" s="151" customFormat="1" ht="12.75" hidden="1" outlineLevel="1">
      <c r="A531" s="149" t="s">
        <v>3079</v>
      </c>
      <c r="B531" s="150"/>
      <c r="C531" s="150" t="s">
        <v>3080</v>
      </c>
      <c r="D531" s="150" t="s">
        <v>3081</v>
      </c>
      <c r="E531" s="177">
        <v>-1755</v>
      </c>
      <c r="F531" s="177">
        <v>0</v>
      </c>
      <c r="G531" s="177"/>
      <c r="H531" s="178">
        <v>0</v>
      </c>
      <c r="I531" s="178">
        <v>0</v>
      </c>
      <c r="J531" s="178">
        <v>0</v>
      </c>
      <c r="K531" s="178">
        <v>0</v>
      </c>
      <c r="L531" s="178">
        <v>0</v>
      </c>
      <c r="M531" s="178">
        <v>0</v>
      </c>
      <c r="N531" s="178">
        <v>0</v>
      </c>
      <c r="O531" s="178">
        <v>0</v>
      </c>
      <c r="P531" s="178">
        <v>0</v>
      </c>
      <c r="Q531" s="178">
        <v>0</v>
      </c>
      <c r="R531" s="178">
        <v>0</v>
      </c>
      <c r="S531" s="178">
        <v>0</v>
      </c>
      <c r="T531" s="178">
        <v>0</v>
      </c>
      <c r="U531" s="178">
        <v>0</v>
      </c>
      <c r="V531" s="178">
        <v>0</v>
      </c>
      <c r="W531" s="178">
        <v>0</v>
      </c>
      <c r="X531" s="178">
        <v>0</v>
      </c>
      <c r="Y531" s="178">
        <v>0</v>
      </c>
      <c r="Z531" s="178">
        <v>0</v>
      </c>
      <c r="AA531" s="178">
        <v>0</v>
      </c>
      <c r="AB531" s="178">
        <v>0</v>
      </c>
      <c r="AC531" s="178">
        <v>0</v>
      </c>
      <c r="AD531" s="178">
        <v>0</v>
      </c>
      <c r="AE531" s="178">
        <v>0</v>
      </c>
      <c r="AF531" s="178">
        <v>0</v>
      </c>
      <c r="AG531" s="178">
        <v>-617.5</v>
      </c>
      <c r="AH531" s="178">
        <v>0</v>
      </c>
      <c r="AI531" s="177">
        <v>-617.5</v>
      </c>
      <c r="AJ531" s="178">
        <v>0</v>
      </c>
      <c r="AK531" s="178">
        <v>0</v>
      </c>
      <c r="AL531" s="178">
        <v>0</v>
      </c>
      <c r="AM531" s="178">
        <v>0</v>
      </c>
      <c r="AN531" s="178">
        <v>0</v>
      </c>
      <c r="AO531" s="178">
        <v>0</v>
      </c>
      <c r="AP531" s="178">
        <v>0</v>
      </c>
      <c r="AQ531" s="178">
        <v>0</v>
      </c>
      <c r="AR531" s="178">
        <v>0</v>
      </c>
      <c r="AS531" s="178">
        <v>0</v>
      </c>
      <c r="AT531" s="178">
        <v>0</v>
      </c>
      <c r="AU531" s="177">
        <v>0</v>
      </c>
      <c r="AV531" s="177">
        <f t="shared" si="15"/>
        <v>-2372.5</v>
      </c>
      <c r="AW531" s="149"/>
    </row>
    <row r="532" spans="1:49" s="151" customFormat="1" ht="12.75" hidden="1" outlineLevel="1">
      <c r="A532" s="149" t="s">
        <v>3082</v>
      </c>
      <c r="B532" s="150"/>
      <c r="C532" s="150" t="s">
        <v>3083</v>
      </c>
      <c r="D532" s="150" t="s">
        <v>3084</v>
      </c>
      <c r="E532" s="177">
        <v>260054.03</v>
      </c>
      <c r="F532" s="177">
        <v>0</v>
      </c>
      <c r="G532" s="177"/>
      <c r="H532" s="178">
        <v>0</v>
      </c>
      <c r="I532" s="178">
        <v>0</v>
      </c>
      <c r="J532" s="178">
        <v>0</v>
      </c>
      <c r="K532" s="178">
        <v>0</v>
      </c>
      <c r="L532" s="178">
        <v>0</v>
      </c>
      <c r="M532" s="178">
        <v>0</v>
      </c>
      <c r="N532" s="178">
        <v>0</v>
      </c>
      <c r="O532" s="178">
        <v>0</v>
      </c>
      <c r="P532" s="178">
        <v>0</v>
      </c>
      <c r="Q532" s="178">
        <v>0</v>
      </c>
      <c r="R532" s="178">
        <v>0</v>
      </c>
      <c r="S532" s="178">
        <v>0</v>
      </c>
      <c r="T532" s="178">
        <v>0</v>
      </c>
      <c r="U532" s="178">
        <v>0</v>
      </c>
      <c r="V532" s="178">
        <v>0</v>
      </c>
      <c r="W532" s="178">
        <v>0</v>
      </c>
      <c r="X532" s="178">
        <v>0</v>
      </c>
      <c r="Y532" s="178">
        <v>0</v>
      </c>
      <c r="Z532" s="178">
        <v>0</v>
      </c>
      <c r="AA532" s="178">
        <v>0</v>
      </c>
      <c r="AB532" s="178">
        <v>0</v>
      </c>
      <c r="AC532" s="178">
        <v>0</v>
      </c>
      <c r="AD532" s="178">
        <v>0</v>
      </c>
      <c r="AE532" s="178">
        <v>0</v>
      </c>
      <c r="AF532" s="178">
        <v>0</v>
      </c>
      <c r="AG532" s="178">
        <v>0</v>
      </c>
      <c r="AH532" s="178">
        <v>0</v>
      </c>
      <c r="AI532" s="177">
        <v>0</v>
      </c>
      <c r="AJ532" s="178">
        <v>0</v>
      </c>
      <c r="AK532" s="178">
        <v>0</v>
      </c>
      <c r="AL532" s="178">
        <v>0</v>
      </c>
      <c r="AM532" s="178">
        <v>0</v>
      </c>
      <c r="AN532" s="178">
        <v>0</v>
      </c>
      <c r="AO532" s="178">
        <v>0</v>
      </c>
      <c r="AP532" s="178">
        <v>0</v>
      </c>
      <c r="AQ532" s="178">
        <v>0</v>
      </c>
      <c r="AR532" s="178">
        <v>0</v>
      </c>
      <c r="AS532" s="178">
        <v>0</v>
      </c>
      <c r="AT532" s="178">
        <v>0</v>
      </c>
      <c r="AU532" s="177">
        <v>0</v>
      </c>
      <c r="AV532" s="177">
        <f t="shared" si="15"/>
        <v>260054.03</v>
      </c>
      <c r="AW532" s="149"/>
    </row>
    <row r="533" spans="1:49" s="151" customFormat="1" ht="12.75" hidden="1" outlineLevel="1">
      <c r="A533" s="149" t="s">
        <v>3085</v>
      </c>
      <c r="B533" s="150"/>
      <c r="C533" s="150" t="s">
        <v>3086</v>
      </c>
      <c r="D533" s="150" t="s">
        <v>3087</v>
      </c>
      <c r="E533" s="177">
        <v>4229812.85</v>
      </c>
      <c r="F533" s="177">
        <v>0</v>
      </c>
      <c r="G533" s="177"/>
      <c r="H533" s="178">
        <v>0</v>
      </c>
      <c r="I533" s="178">
        <v>0</v>
      </c>
      <c r="J533" s="178">
        <v>0</v>
      </c>
      <c r="K533" s="178">
        <v>0</v>
      </c>
      <c r="L533" s="178">
        <v>0</v>
      </c>
      <c r="M533" s="178">
        <v>0</v>
      </c>
      <c r="N533" s="178">
        <v>0</v>
      </c>
      <c r="O533" s="178">
        <v>0</v>
      </c>
      <c r="P533" s="178">
        <v>0</v>
      </c>
      <c r="Q533" s="178">
        <v>0</v>
      </c>
      <c r="R533" s="178">
        <v>0</v>
      </c>
      <c r="S533" s="178">
        <v>0</v>
      </c>
      <c r="T533" s="178">
        <v>0</v>
      </c>
      <c r="U533" s="178">
        <v>0</v>
      </c>
      <c r="V533" s="178">
        <v>0</v>
      </c>
      <c r="W533" s="178">
        <v>0</v>
      </c>
      <c r="X533" s="178">
        <v>0</v>
      </c>
      <c r="Y533" s="178">
        <v>0</v>
      </c>
      <c r="Z533" s="178">
        <v>0</v>
      </c>
      <c r="AA533" s="178">
        <v>0</v>
      </c>
      <c r="AB533" s="178">
        <v>0</v>
      </c>
      <c r="AC533" s="178">
        <v>0</v>
      </c>
      <c r="AD533" s="178">
        <v>0</v>
      </c>
      <c r="AE533" s="178">
        <v>0</v>
      </c>
      <c r="AF533" s="178">
        <v>0</v>
      </c>
      <c r="AG533" s="178">
        <v>0</v>
      </c>
      <c r="AH533" s="178">
        <v>0</v>
      </c>
      <c r="AI533" s="177">
        <v>0</v>
      </c>
      <c r="AJ533" s="178">
        <v>0</v>
      </c>
      <c r="AK533" s="178">
        <v>0</v>
      </c>
      <c r="AL533" s="178">
        <v>0</v>
      </c>
      <c r="AM533" s="178">
        <v>0</v>
      </c>
      <c r="AN533" s="178">
        <v>0</v>
      </c>
      <c r="AO533" s="178">
        <v>0</v>
      </c>
      <c r="AP533" s="178">
        <v>0</v>
      </c>
      <c r="AQ533" s="178">
        <v>0</v>
      </c>
      <c r="AR533" s="178">
        <v>0</v>
      </c>
      <c r="AS533" s="178">
        <v>0</v>
      </c>
      <c r="AT533" s="178">
        <v>0</v>
      </c>
      <c r="AU533" s="177">
        <v>0</v>
      </c>
      <c r="AV533" s="177">
        <f t="shared" si="15"/>
        <v>4229812.85</v>
      </c>
      <c r="AW533" s="149"/>
    </row>
    <row r="534" spans="1:49" s="151" customFormat="1" ht="12.75" hidden="1" outlineLevel="1">
      <c r="A534" s="149" t="s">
        <v>3088</v>
      </c>
      <c r="B534" s="150"/>
      <c r="C534" s="150" t="s">
        <v>3089</v>
      </c>
      <c r="D534" s="150" t="s">
        <v>3090</v>
      </c>
      <c r="E534" s="177">
        <v>35050.55</v>
      </c>
      <c r="F534" s="177">
        <v>0</v>
      </c>
      <c r="G534" s="177"/>
      <c r="H534" s="178">
        <v>0</v>
      </c>
      <c r="I534" s="178">
        <v>0</v>
      </c>
      <c r="J534" s="178">
        <v>0</v>
      </c>
      <c r="K534" s="178">
        <v>0</v>
      </c>
      <c r="L534" s="178">
        <v>0</v>
      </c>
      <c r="M534" s="178">
        <v>0</v>
      </c>
      <c r="N534" s="178">
        <v>0</v>
      </c>
      <c r="O534" s="178">
        <v>0</v>
      </c>
      <c r="P534" s="178">
        <v>0</v>
      </c>
      <c r="Q534" s="178">
        <v>0</v>
      </c>
      <c r="R534" s="178">
        <v>0</v>
      </c>
      <c r="S534" s="178">
        <v>0</v>
      </c>
      <c r="T534" s="178">
        <v>0</v>
      </c>
      <c r="U534" s="178">
        <v>0</v>
      </c>
      <c r="V534" s="178">
        <v>0</v>
      </c>
      <c r="W534" s="178">
        <v>0</v>
      </c>
      <c r="X534" s="178">
        <v>0</v>
      </c>
      <c r="Y534" s="178">
        <v>0</v>
      </c>
      <c r="Z534" s="178">
        <v>0</v>
      </c>
      <c r="AA534" s="178">
        <v>0</v>
      </c>
      <c r="AB534" s="178">
        <v>0</v>
      </c>
      <c r="AC534" s="178">
        <v>0</v>
      </c>
      <c r="AD534" s="178">
        <v>0</v>
      </c>
      <c r="AE534" s="178">
        <v>0</v>
      </c>
      <c r="AF534" s="178">
        <v>0</v>
      </c>
      <c r="AG534" s="178">
        <v>51979.84</v>
      </c>
      <c r="AH534" s="178">
        <v>0</v>
      </c>
      <c r="AI534" s="177">
        <v>51979.84</v>
      </c>
      <c r="AJ534" s="178">
        <v>0</v>
      </c>
      <c r="AK534" s="178">
        <v>0</v>
      </c>
      <c r="AL534" s="178">
        <v>0</v>
      </c>
      <c r="AM534" s="178">
        <v>0</v>
      </c>
      <c r="AN534" s="178">
        <v>0</v>
      </c>
      <c r="AO534" s="178">
        <v>0</v>
      </c>
      <c r="AP534" s="178">
        <v>0</v>
      </c>
      <c r="AQ534" s="178">
        <v>0</v>
      </c>
      <c r="AR534" s="178">
        <v>0</v>
      </c>
      <c r="AS534" s="178">
        <v>0</v>
      </c>
      <c r="AT534" s="178">
        <v>0</v>
      </c>
      <c r="AU534" s="177">
        <v>0</v>
      </c>
      <c r="AV534" s="177">
        <f t="shared" si="15"/>
        <v>87030.39</v>
      </c>
      <c r="AW534" s="149"/>
    </row>
    <row r="535" spans="1:49" s="151" customFormat="1" ht="12.75" hidden="1" outlineLevel="1">
      <c r="A535" s="149" t="s">
        <v>3091</v>
      </c>
      <c r="B535" s="150"/>
      <c r="C535" s="150" t="s">
        <v>3092</v>
      </c>
      <c r="D535" s="150" t="s">
        <v>3093</v>
      </c>
      <c r="E535" s="177">
        <v>68729.95</v>
      </c>
      <c r="F535" s="177">
        <v>0</v>
      </c>
      <c r="G535" s="177"/>
      <c r="H535" s="178">
        <v>0</v>
      </c>
      <c r="I535" s="178">
        <v>0</v>
      </c>
      <c r="J535" s="178">
        <v>0</v>
      </c>
      <c r="K535" s="178">
        <v>0</v>
      </c>
      <c r="L535" s="178">
        <v>8384</v>
      </c>
      <c r="M535" s="178">
        <v>0</v>
      </c>
      <c r="N535" s="178">
        <v>0</v>
      </c>
      <c r="O535" s="178">
        <v>0</v>
      </c>
      <c r="P535" s="178">
        <v>0</v>
      </c>
      <c r="Q535" s="178">
        <v>0</v>
      </c>
      <c r="R535" s="178">
        <v>0</v>
      </c>
      <c r="S535" s="178">
        <v>0</v>
      </c>
      <c r="T535" s="178">
        <v>0</v>
      </c>
      <c r="U535" s="178">
        <v>0</v>
      </c>
      <c r="V535" s="178">
        <v>0</v>
      </c>
      <c r="W535" s="178">
        <v>0</v>
      </c>
      <c r="X535" s="178">
        <v>0</v>
      </c>
      <c r="Y535" s="178">
        <v>0</v>
      </c>
      <c r="Z535" s="178">
        <v>0</v>
      </c>
      <c r="AA535" s="178">
        <v>0</v>
      </c>
      <c r="AB535" s="178">
        <v>0</v>
      </c>
      <c r="AC535" s="178">
        <v>0</v>
      </c>
      <c r="AD535" s="178">
        <v>0</v>
      </c>
      <c r="AE535" s="178">
        <v>0</v>
      </c>
      <c r="AF535" s="178">
        <v>0</v>
      </c>
      <c r="AG535" s="178">
        <v>0</v>
      </c>
      <c r="AH535" s="178">
        <v>0</v>
      </c>
      <c r="AI535" s="177">
        <v>8384</v>
      </c>
      <c r="AJ535" s="178">
        <v>0</v>
      </c>
      <c r="AK535" s="178">
        <v>0</v>
      </c>
      <c r="AL535" s="178">
        <v>0</v>
      </c>
      <c r="AM535" s="178">
        <v>0</v>
      </c>
      <c r="AN535" s="178">
        <v>0</v>
      </c>
      <c r="AO535" s="178">
        <v>0</v>
      </c>
      <c r="AP535" s="178">
        <v>0</v>
      </c>
      <c r="AQ535" s="178">
        <v>0</v>
      </c>
      <c r="AR535" s="178">
        <v>0</v>
      </c>
      <c r="AS535" s="178">
        <v>0</v>
      </c>
      <c r="AT535" s="178">
        <v>0</v>
      </c>
      <c r="AU535" s="177">
        <v>0</v>
      </c>
      <c r="AV535" s="177">
        <f t="shared" si="15"/>
        <v>77113.95</v>
      </c>
      <c r="AW535" s="149"/>
    </row>
    <row r="536" spans="1:49" s="151" customFormat="1" ht="12.75" hidden="1" outlineLevel="1">
      <c r="A536" s="149" t="s">
        <v>3094</v>
      </c>
      <c r="B536" s="150"/>
      <c r="C536" s="150" t="s">
        <v>3095</v>
      </c>
      <c r="D536" s="150" t="s">
        <v>3096</v>
      </c>
      <c r="E536" s="177">
        <v>522360.35</v>
      </c>
      <c r="F536" s="177">
        <v>0</v>
      </c>
      <c r="G536" s="177"/>
      <c r="H536" s="178">
        <v>0</v>
      </c>
      <c r="I536" s="178">
        <v>0</v>
      </c>
      <c r="J536" s="178">
        <v>0</v>
      </c>
      <c r="K536" s="178">
        <v>0</v>
      </c>
      <c r="L536" s="178">
        <v>0</v>
      </c>
      <c r="M536" s="178">
        <v>0</v>
      </c>
      <c r="N536" s="178">
        <v>0</v>
      </c>
      <c r="O536" s="178">
        <v>0</v>
      </c>
      <c r="P536" s="178">
        <v>0</v>
      </c>
      <c r="Q536" s="178">
        <v>0</v>
      </c>
      <c r="R536" s="178">
        <v>0</v>
      </c>
      <c r="S536" s="178">
        <v>0</v>
      </c>
      <c r="T536" s="178">
        <v>0</v>
      </c>
      <c r="U536" s="178">
        <v>0</v>
      </c>
      <c r="V536" s="178">
        <v>0</v>
      </c>
      <c r="W536" s="178">
        <v>0</v>
      </c>
      <c r="X536" s="178">
        <v>0</v>
      </c>
      <c r="Y536" s="178">
        <v>0</v>
      </c>
      <c r="Z536" s="178">
        <v>0</v>
      </c>
      <c r="AA536" s="178">
        <v>0</v>
      </c>
      <c r="AB536" s="178">
        <v>0</v>
      </c>
      <c r="AC536" s="178">
        <v>0</v>
      </c>
      <c r="AD536" s="178">
        <v>0</v>
      </c>
      <c r="AE536" s="178">
        <v>0</v>
      </c>
      <c r="AF536" s="178">
        <v>0</v>
      </c>
      <c r="AG536" s="178">
        <v>0</v>
      </c>
      <c r="AH536" s="178">
        <v>0</v>
      </c>
      <c r="AI536" s="177">
        <v>0</v>
      </c>
      <c r="AJ536" s="178">
        <v>0</v>
      </c>
      <c r="AK536" s="178">
        <v>0</v>
      </c>
      <c r="AL536" s="178">
        <v>0</v>
      </c>
      <c r="AM536" s="178">
        <v>0</v>
      </c>
      <c r="AN536" s="178">
        <v>0</v>
      </c>
      <c r="AO536" s="178">
        <v>0</v>
      </c>
      <c r="AP536" s="178">
        <v>0</v>
      </c>
      <c r="AQ536" s="178">
        <v>0</v>
      </c>
      <c r="AR536" s="178">
        <v>0</v>
      </c>
      <c r="AS536" s="178">
        <v>0</v>
      </c>
      <c r="AT536" s="178">
        <v>0</v>
      </c>
      <c r="AU536" s="177">
        <v>0</v>
      </c>
      <c r="AV536" s="177">
        <f t="shared" si="15"/>
        <v>522360.35</v>
      </c>
      <c r="AW536" s="149"/>
    </row>
    <row r="537" spans="1:49" s="151" customFormat="1" ht="12.75" hidden="1" outlineLevel="1">
      <c r="A537" s="149" t="s">
        <v>3097</v>
      </c>
      <c r="B537" s="150"/>
      <c r="C537" s="150" t="s">
        <v>3098</v>
      </c>
      <c r="D537" s="150" t="s">
        <v>3099</v>
      </c>
      <c r="E537" s="177">
        <v>8341.31</v>
      </c>
      <c r="F537" s="177">
        <v>0</v>
      </c>
      <c r="G537" s="177"/>
      <c r="H537" s="178">
        <v>0</v>
      </c>
      <c r="I537" s="178">
        <v>0</v>
      </c>
      <c r="J537" s="178">
        <v>0</v>
      </c>
      <c r="K537" s="178">
        <v>0</v>
      </c>
      <c r="L537" s="178">
        <v>0</v>
      </c>
      <c r="M537" s="178">
        <v>0</v>
      </c>
      <c r="N537" s="178">
        <v>0</v>
      </c>
      <c r="O537" s="178">
        <v>0</v>
      </c>
      <c r="P537" s="178">
        <v>0</v>
      </c>
      <c r="Q537" s="178">
        <v>0</v>
      </c>
      <c r="R537" s="178">
        <v>0</v>
      </c>
      <c r="S537" s="178">
        <v>0</v>
      </c>
      <c r="T537" s="178">
        <v>0</v>
      </c>
      <c r="U537" s="178">
        <v>0</v>
      </c>
      <c r="V537" s="178">
        <v>0</v>
      </c>
      <c r="W537" s="178">
        <v>0</v>
      </c>
      <c r="X537" s="178">
        <v>0</v>
      </c>
      <c r="Y537" s="178">
        <v>0</v>
      </c>
      <c r="Z537" s="178">
        <v>0</v>
      </c>
      <c r="AA537" s="178">
        <v>0</v>
      </c>
      <c r="AB537" s="178">
        <v>0</v>
      </c>
      <c r="AC537" s="178">
        <v>0</v>
      </c>
      <c r="AD537" s="178">
        <v>0</v>
      </c>
      <c r="AE537" s="178">
        <v>0</v>
      </c>
      <c r="AF537" s="178">
        <v>0</v>
      </c>
      <c r="AG537" s="178">
        <v>0</v>
      </c>
      <c r="AH537" s="178">
        <v>0</v>
      </c>
      <c r="AI537" s="177">
        <v>0</v>
      </c>
      <c r="AJ537" s="178">
        <v>0</v>
      </c>
      <c r="AK537" s="178">
        <v>0</v>
      </c>
      <c r="AL537" s="178">
        <v>0</v>
      </c>
      <c r="AM537" s="178">
        <v>0</v>
      </c>
      <c r="AN537" s="178">
        <v>0</v>
      </c>
      <c r="AO537" s="178">
        <v>0</v>
      </c>
      <c r="AP537" s="178">
        <v>0</v>
      </c>
      <c r="AQ537" s="178">
        <v>0</v>
      </c>
      <c r="AR537" s="178">
        <v>0</v>
      </c>
      <c r="AS537" s="178">
        <v>0</v>
      </c>
      <c r="AT537" s="178">
        <v>0</v>
      </c>
      <c r="AU537" s="177">
        <v>0</v>
      </c>
      <c r="AV537" s="177">
        <f t="shared" si="15"/>
        <v>8341.31</v>
      </c>
      <c r="AW537" s="149"/>
    </row>
    <row r="538" spans="1:49" s="151" customFormat="1" ht="12.75" hidden="1" outlineLevel="1">
      <c r="A538" s="149" t="s">
        <v>3100</v>
      </c>
      <c r="B538" s="150"/>
      <c r="C538" s="150" t="s">
        <v>3101</v>
      </c>
      <c r="D538" s="150" t="s">
        <v>3102</v>
      </c>
      <c r="E538" s="177">
        <v>470290.83</v>
      </c>
      <c r="F538" s="177">
        <v>0</v>
      </c>
      <c r="G538" s="177"/>
      <c r="H538" s="178">
        <v>0</v>
      </c>
      <c r="I538" s="178">
        <v>0</v>
      </c>
      <c r="J538" s="178">
        <v>0</v>
      </c>
      <c r="K538" s="178">
        <v>0</v>
      </c>
      <c r="L538" s="178">
        <v>0</v>
      </c>
      <c r="M538" s="178">
        <v>-1527.5</v>
      </c>
      <c r="N538" s="178">
        <v>17132</v>
      </c>
      <c r="O538" s="178">
        <v>0</v>
      </c>
      <c r="P538" s="178">
        <v>0</v>
      </c>
      <c r="Q538" s="178">
        <v>0</v>
      </c>
      <c r="R538" s="178">
        <v>-357.5</v>
      </c>
      <c r="S538" s="178">
        <v>0</v>
      </c>
      <c r="T538" s="178">
        <v>0</v>
      </c>
      <c r="U538" s="178">
        <v>0</v>
      </c>
      <c r="V538" s="178">
        <v>-1750</v>
      </c>
      <c r="W538" s="178">
        <v>0</v>
      </c>
      <c r="X538" s="178">
        <v>0</v>
      </c>
      <c r="Y538" s="178">
        <v>0</v>
      </c>
      <c r="Z538" s="178">
        <v>0</v>
      </c>
      <c r="AA538" s="178">
        <v>9812.5</v>
      </c>
      <c r="AB538" s="178">
        <v>0</v>
      </c>
      <c r="AC538" s="178">
        <v>0</v>
      </c>
      <c r="AD538" s="178">
        <v>0</v>
      </c>
      <c r="AE538" s="178">
        <v>0</v>
      </c>
      <c r="AF538" s="178">
        <v>0</v>
      </c>
      <c r="AG538" s="178">
        <v>11959</v>
      </c>
      <c r="AH538" s="178">
        <v>0</v>
      </c>
      <c r="AI538" s="177">
        <v>35268.5</v>
      </c>
      <c r="AJ538" s="178">
        <v>0</v>
      </c>
      <c r="AK538" s="178">
        <v>0</v>
      </c>
      <c r="AL538" s="178">
        <v>0</v>
      </c>
      <c r="AM538" s="178">
        <v>0</v>
      </c>
      <c r="AN538" s="178">
        <v>0</v>
      </c>
      <c r="AO538" s="178">
        <v>0</v>
      </c>
      <c r="AP538" s="178">
        <v>0</v>
      </c>
      <c r="AQ538" s="178">
        <v>0</v>
      </c>
      <c r="AR538" s="178">
        <v>0</v>
      </c>
      <c r="AS538" s="178">
        <v>0</v>
      </c>
      <c r="AT538" s="178">
        <v>0</v>
      </c>
      <c r="AU538" s="177">
        <v>0</v>
      </c>
      <c r="AV538" s="177">
        <f t="shared" si="15"/>
        <v>505559.33</v>
      </c>
      <c r="AW538" s="149"/>
    </row>
    <row r="539" spans="1:49" s="151" customFormat="1" ht="12.75" hidden="1" outlineLevel="1">
      <c r="A539" s="149" t="s">
        <v>3103</v>
      </c>
      <c r="B539" s="150"/>
      <c r="C539" s="150" t="s">
        <v>3104</v>
      </c>
      <c r="D539" s="150" t="s">
        <v>3105</v>
      </c>
      <c r="E539" s="177">
        <v>147174.37</v>
      </c>
      <c r="F539" s="177">
        <v>0</v>
      </c>
      <c r="G539" s="177"/>
      <c r="H539" s="178">
        <v>0</v>
      </c>
      <c r="I539" s="178">
        <v>0</v>
      </c>
      <c r="J539" s="178">
        <v>0</v>
      </c>
      <c r="K539" s="178">
        <v>0</v>
      </c>
      <c r="L539" s="178">
        <v>0</v>
      </c>
      <c r="M539" s="178">
        <v>0</v>
      </c>
      <c r="N539" s="178">
        <v>0</v>
      </c>
      <c r="O539" s="178">
        <v>0</v>
      </c>
      <c r="P539" s="178">
        <v>0</v>
      </c>
      <c r="Q539" s="178">
        <v>0</v>
      </c>
      <c r="R539" s="178">
        <v>0</v>
      </c>
      <c r="S539" s="178">
        <v>0</v>
      </c>
      <c r="T539" s="178">
        <v>0</v>
      </c>
      <c r="U539" s="178">
        <v>0</v>
      </c>
      <c r="V539" s="178">
        <v>0</v>
      </c>
      <c r="W539" s="178">
        <v>0</v>
      </c>
      <c r="X539" s="178">
        <v>0</v>
      </c>
      <c r="Y539" s="178">
        <v>0</v>
      </c>
      <c r="Z539" s="178">
        <v>0</v>
      </c>
      <c r="AA539" s="178">
        <v>0</v>
      </c>
      <c r="AB539" s="178">
        <v>0</v>
      </c>
      <c r="AC539" s="178">
        <v>0</v>
      </c>
      <c r="AD539" s="178">
        <v>0</v>
      </c>
      <c r="AE539" s="178">
        <v>0</v>
      </c>
      <c r="AF539" s="178">
        <v>0</v>
      </c>
      <c r="AG539" s="178">
        <v>0</v>
      </c>
      <c r="AH539" s="178">
        <v>0</v>
      </c>
      <c r="AI539" s="177">
        <v>0</v>
      </c>
      <c r="AJ539" s="178">
        <v>0</v>
      </c>
      <c r="AK539" s="178">
        <v>0</v>
      </c>
      <c r="AL539" s="178">
        <v>0</v>
      </c>
      <c r="AM539" s="178">
        <v>0</v>
      </c>
      <c r="AN539" s="178">
        <v>0</v>
      </c>
      <c r="AO539" s="178">
        <v>0</v>
      </c>
      <c r="AP539" s="178">
        <v>0</v>
      </c>
      <c r="AQ539" s="178">
        <v>0</v>
      </c>
      <c r="AR539" s="178">
        <v>0</v>
      </c>
      <c r="AS539" s="178">
        <v>0</v>
      </c>
      <c r="AT539" s="178">
        <v>0</v>
      </c>
      <c r="AU539" s="177">
        <v>0</v>
      </c>
      <c r="AV539" s="177">
        <f t="shared" si="15"/>
        <v>147174.37</v>
      </c>
      <c r="AW539" s="149"/>
    </row>
    <row r="540" spans="1:49" s="151" customFormat="1" ht="12.75" hidden="1" outlineLevel="1">
      <c r="A540" s="149" t="s">
        <v>3109</v>
      </c>
      <c r="B540" s="150"/>
      <c r="C540" s="150" t="s">
        <v>3110</v>
      </c>
      <c r="D540" s="150" t="s">
        <v>3111</v>
      </c>
      <c r="E540" s="177">
        <v>1044857.98</v>
      </c>
      <c r="F540" s="177">
        <v>0</v>
      </c>
      <c r="G540" s="177"/>
      <c r="H540" s="178">
        <v>0</v>
      </c>
      <c r="I540" s="178">
        <v>0</v>
      </c>
      <c r="J540" s="178">
        <v>0</v>
      </c>
      <c r="K540" s="178">
        <v>0</v>
      </c>
      <c r="L540" s="178">
        <v>0</v>
      </c>
      <c r="M540" s="178">
        <v>0</v>
      </c>
      <c r="N540" s="178">
        <v>0</v>
      </c>
      <c r="O540" s="178">
        <v>0</v>
      </c>
      <c r="P540" s="178">
        <v>0</v>
      </c>
      <c r="Q540" s="178">
        <v>0</v>
      </c>
      <c r="R540" s="178">
        <v>0</v>
      </c>
      <c r="S540" s="178">
        <v>0</v>
      </c>
      <c r="T540" s="178">
        <v>0</v>
      </c>
      <c r="U540" s="178">
        <v>0</v>
      </c>
      <c r="V540" s="178">
        <v>0</v>
      </c>
      <c r="W540" s="178">
        <v>0</v>
      </c>
      <c r="X540" s="178">
        <v>0</v>
      </c>
      <c r="Y540" s="178">
        <v>0</v>
      </c>
      <c r="Z540" s="178">
        <v>0</v>
      </c>
      <c r="AA540" s="178">
        <v>0</v>
      </c>
      <c r="AB540" s="178">
        <v>0</v>
      </c>
      <c r="AC540" s="178">
        <v>0</v>
      </c>
      <c r="AD540" s="178">
        <v>0</v>
      </c>
      <c r="AE540" s="178">
        <v>0</v>
      </c>
      <c r="AF540" s="178">
        <v>0</v>
      </c>
      <c r="AG540" s="178">
        <v>125.4</v>
      </c>
      <c r="AH540" s="178">
        <v>0</v>
      </c>
      <c r="AI540" s="177">
        <v>125.4</v>
      </c>
      <c r="AJ540" s="178">
        <v>0</v>
      </c>
      <c r="AK540" s="178">
        <v>0</v>
      </c>
      <c r="AL540" s="178">
        <v>0</v>
      </c>
      <c r="AM540" s="178">
        <v>0</v>
      </c>
      <c r="AN540" s="178">
        <v>0</v>
      </c>
      <c r="AO540" s="178">
        <v>0</v>
      </c>
      <c r="AP540" s="178">
        <v>0</v>
      </c>
      <c r="AQ540" s="178">
        <v>0</v>
      </c>
      <c r="AR540" s="178">
        <v>0</v>
      </c>
      <c r="AS540" s="178">
        <v>0</v>
      </c>
      <c r="AT540" s="178">
        <v>0</v>
      </c>
      <c r="AU540" s="177">
        <v>0</v>
      </c>
      <c r="AV540" s="177">
        <f t="shared" si="15"/>
        <v>1044983.38</v>
      </c>
      <c r="AW540" s="149"/>
    </row>
    <row r="541" spans="1:49" s="151" customFormat="1" ht="12.75" hidden="1" outlineLevel="1">
      <c r="A541" s="149" t="s">
        <v>3112</v>
      </c>
      <c r="B541" s="150"/>
      <c r="C541" s="150" t="s">
        <v>3113</v>
      </c>
      <c r="D541" s="150" t="s">
        <v>3114</v>
      </c>
      <c r="E541" s="177">
        <v>8629735.39</v>
      </c>
      <c r="F541" s="177">
        <v>0</v>
      </c>
      <c r="G541" s="177"/>
      <c r="H541" s="178">
        <v>0</v>
      </c>
      <c r="I541" s="178">
        <v>0</v>
      </c>
      <c r="J541" s="178">
        <v>0</v>
      </c>
      <c r="K541" s="178">
        <v>0</v>
      </c>
      <c r="L541" s="178">
        <v>0</v>
      </c>
      <c r="M541" s="178">
        <v>0</v>
      </c>
      <c r="N541" s="178">
        <v>0</v>
      </c>
      <c r="O541" s="178">
        <v>0</v>
      </c>
      <c r="P541" s="178">
        <v>0</v>
      </c>
      <c r="Q541" s="178">
        <v>0</v>
      </c>
      <c r="R541" s="178">
        <v>0</v>
      </c>
      <c r="S541" s="178">
        <v>0</v>
      </c>
      <c r="T541" s="178">
        <v>0</v>
      </c>
      <c r="U541" s="178">
        <v>0</v>
      </c>
      <c r="V541" s="178">
        <v>0</v>
      </c>
      <c r="W541" s="178">
        <v>0</v>
      </c>
      <c r="X541" s="178">
        <v>0</v>
      </c>
      <c r="Y541" s="178">
        <v>0</v>
      </c>
      <c r="Z541" s="178">
        <v>0</v>
      </c>
      <c r="AA541" s="178">
        <v>0</v>
      </c>
      <c r="AB541" s="178">
        <v>0</v>
      </c>
      <c r="AC541" s="178">
        <v>0</v>
      </c>
      <c r="AD541" s="178">
        <v>0</v>
      </c>
      <c r="AE541" s="178">
        <v>0</v>
      </c>
      <c r="AF541" s="178">
        <v>0</v>
      </c>
      <c r="AG541" s="178">
        <v>0</v>
      </c>
      <c r="AH541" s="178">
        <v>0</v>
      </c>
      <c r="AI541" s="177">
        <v>0</v>
      </c>
      <c r="AJ541" s="178">
        <v>0</v>
      </c>
      <c r="AK541" s="178">
        <v>0</v>
      </c>
      <c r="AL541" s="178">
        <v>0</v>
      </c>
      <c r="AM541" s="178">
        <v>0</v>
      </c>
      <c r="AN541" s="178">
        <v>0</v>
      </c>
      <c r="AO541" s="178">
        <v>0</v>
      </c>
      <c r="AP541" s="178">
        <v>0</v>
      </c>
      <c r="AQ541" s="178">
        <v>0</v>
      </c>
      <c r="AR541" s="178">
        <v>0</v>
      </c>
      <c r="AS541" s="178">
        <v>0</v>
      </c>
      <c r="AT541" s="178">
        <v>0</v>
      </c>
      <c r="AU541" s="177">
        <v>0</v>
      </c>
      <c r="AV541" s="177">
        <f t="shared" si="15"/>
        <v>8629735.39</v>
      </c>
      <c r="AW541" s="149"/>
    </row>
    <row r="542" spans="1:49" s="151" customFormat="1" ht="12.75" hidden="1" outlineLevel="1">
      <c r="A542" s="149" t="s">
        <v>3115</v>
      </c>
      <c r="B542" s="150"/>
      <c r="C542" s="150" t="s">
        <v>3116</v>
      </c>
      <c r="D542" s="150" t="s">
        <v>3117</v>
      </c>
      <c r="E542" s="177">
        <v>32865.66</v>
      </c>
      <c r="F542" s="177">
        <v>0</v>
      </c>
      <c r="G542" s="177"/>
      <c r="H542" s="178">
        <v>0</v>
      </c>
      <c r="I542" s="178">
        <v>0</v>
      </c>
      <c r="J542" s="178">
        <v>0</v>
      </c>
      <c r="K542" s="178">
        <v>0</v>
      </c>
      <c r="L542" s="178">
        <v>0</v>
      </c>
      <c r="M542" s="178">
        <v>0</v>
      </c>
      <c r="N542" s="178">
        <v>0</v>
      </c>
      <c r="O542" s="178">
        <v>0</v>
      </c>
      <c r="P542" s="178">
        <v>0</v>
      </c>
      <c r="Q542" s="178">
        <v>0</v>
      </c>
      <c r="R542" s="178">
        <v>0</v>
      </c>
      <c r="S542" s="178">
        <v>0</v>
      </c>
      <c r="T542" s="178">
        <v>0</v>
      </c>
      <c r="U542" s="178">
        <v>0</v>
      </c>
      <c r="V542" s="178">
        <v>0</v>
      </c>
      <c r="W542" s="178">
        <v>0</v>
      </c>
      <c r="X542" s="178">
        <v>0</v>
      </c>
      <c r="Y542" s="178">
        <v>0</v>
      </c>
      <c r="Z542" s="178">
        <v>0</v>
      </c>
      <c r="AA542" s="178">
        <v>0</v>
      </c>
      <c r="AB542" s="178">
        <v>0</v>
      </c>
      <c r="AC542" s="178">
        <v>0</v>
      </c>
      <c r="AD542" s="178">
        <v>0</v>
      </c>
      <c r="AE542" s="178">
        <v>0</v>
      </c>
      <c r="AF542" s="178">
        <v>0</v>
      </c>
      <c r="AG542" s="178">
        <v>0</v>
      </c>
      <c r="AH542" s="178">
        <v>0</v>
      </c>
      <c r="AI542" s="177">
        <v>0</v>
      </c>
      <c r="AJ542" s="178">
        <v>0</v>
      </c>
      <c r="AK542" s="178">
        <v>0</v>
      </c>
      <c r="AL542" s="178">
        <v>0</v>
      </c>
      <c r="AM542" s="178">
        <v>0</v>
      </c>
      <c r="AN542" s="178">
        <v>0</v>
      </c>
      <c r="AO542" s="178">
        <v>0</v>
      </c>
      <c r="AP542" s="178">
        <v>0</v>
      </c>
      <c r="AQ542" s="178">
        <v>0</v>
      </c>
      <c r="AR542" s="178">
        <v>0</v>
      </c>
      <c r="AS542" s="178">
        <v>0</v>
      </c>
      <c r="AT542" s="178">
        <v>0</v>
      </c>
      <c r="AU542" s="177">
        <v>0</v>
      </c>
      <c r="AV542" s="177">
        <f t="shared" si="15"/>
        <v>32865.66</v>
      </c>
      <c r="AW542" s="149"/>
    </row>
    <row r="543" spans="1:49" s="151" customFormat="1" ht="12.75" hidden="1" outlineLevel="1">
      <c r="A543" s="149" t="s">
        <v>3118</v>
      </c>
      <c r="B543" s="150"/>
      <c r="C543" s="150" t="s">
        <v>3119</v>
      </c>
      <c r="D543" s="150" t="s">
        <v>3120</v>
      </c>
      <c r="E543" s="177">
        <v>205286.53</v>
      </c>
      <c r="F543" s="177">
        <v>0</v>
      </c>
      <c r="G543" s="177"/>
      <c r="H543" s="178">
        <v>0</v>
      </c>
      <c r="I543" s="178">
        <v>0</v>
      </c>
      <c r="J543" s="178">
        <v>0</v>
      </c>
      <c r="K543" s="178">
        <v>0</v>
      </c>
      <c r="L543" s="178">
        <v>0</v>
      </c>
      <c r="M543" s="178">
        <v>0</v>
      </c>
      <c r="N543" s="178">
        <v>0</v>
      </c>
      <c r="O543" s="178">
        <v>0</v>
      </c>
      <c r="P543" s="178">
        <v>0</v>
      </c>
      <c r="Q543" s="178">
        <v>0</v>
      </c>
      <c r="R543" s="178">
        <v>0</v>
      </c>
      <c r="S543" s="178">
        <v>0</v>
      </c>
      <c r="T543" s="178">
        <v>0</v>
      </c>
      <c r="U543" s="178">
        <v>0</v>
      </c>
      <c r="V543" s="178">
        <v>0</v>
      </c>
      <c r="W543" s="178">
        <v>0</v>
      </c>
      <c r="X543" s="178">
        <v>0</v>
      </c>
      <c r="Y543" s="178">
        <v>0</v>
      </c>
      <c r="Z543" s="178">
        <v>0</v>
      </c>
      <c r="AA543" s="178">
        <v>0</v>
      </c>
      <c r="AB543" s="178">
        <v>0</v>
      </c>
      <c r="AC543" s="178">
        <v>0</v>
      </c>
      <c r="AD543" s="178">
        <v>0</v>
      </c>
      <c r="AE543" s="178">
        <v>0</v>
      </c>
      <c r="AF543" s="178">
        <v>0</v>
      </c>
      <c r="AG543" s="178">
        <v>0</v>
      </c>
      <c r="AH543" s="178">
        <v>0</v>
      </c>
      <c r="AI543" s="177">
        <v>0</v>
      </c>
      <c r="AJ543" s="178">
        <v>0</v>
      </c>
      <c r="AK543" s="178">
        <v>0</v>
      </c>
      <c r="AL543" s="178">
        <v>0</v>
      </c>
      <c r="AM543" s="178">
        <v>0</v>
      </c>
      <c r="AN543" s="178">
        <v>0</v>
      </c>
      <c r="AO543" s="178">
        <v>0</v>
      </c>
      <c r="AP543" s="178">
        <v>0</v>
      </c>
      <c r="AQ543" s="178">
        <v>0</v>
      </c>
      <c r="AR543" s="178">
        <v>0</v>
      </c>
      <c r="AS543" s="178">
        <v>0</v>
      </c>
      <c r="AT543" s="178">
        <v>0</v>
      </c>
      <c r="AU543" s="177">
        <v>0</v>
      </c>
      <c r="AV543" s="177">
        <f t="shared" si="15"/>
        <v>205286.53</v>
      </c>
      <c r="AW543" s="149"/>
    </row>
    <row r="544" spans="1:49" s="151" customFormat="1" ht="12.75" hidden="1" outlineLevel="1">
      <c r="A544" s="149" t="s">
        <v>3121</v>
      </c>
      <c r="B544" s="150"/>
      <c r="C544" s="150" t="s">
        <v>3122</v>
      </c>
      <c r="D544" s="150" t="s">
        <v>3123</v>
      </c>
      <c r="E544" s="177">
        <v>1460277.03</v>
      </c>
      <c r="F544" s="177">
        <v>0</v>
      </c>
      <c r="G544" s="177"/>
      <c r="H544" s="178">
        <v>0</v>
      </c>
      <c r="I544" s="178">
        <v>0</v>
      </c>
      <c r="J544" s="178">
        <v>0</v>
      </c>
      <c r="K544" s="178">
        <v>0</v>
      </c>
      <c r="L544" s="178">
        <v>0</v>
      </c>
      <c r="M544" s="178">
        <v>0</v>
      </c>
      <c r="N544" s="178">
        <v>0</v>
      </c>
      <c r="O544" s="178">
        <v>0</v>
      </c>
      <c r="P544" s="178">
        <v>0</v>
      </c>
      <c r="Q544" s="178">
        <v>0</v>
      </c>
      <c r="R544" s="178">
        <v>0</v>
      </c>
      <c r="S544" s="178">
        <v>0</v>
      </c>
      <c r="T544" s="178">
        <v>0</v>
      </c>
      <c r="U544" s="178">
        <v>0</v>
      </c>
      <c r="V544" s="178">
        <v>0</v>
      </c>
      <c r="W544" s="178">
        <v>0</v>
      </c>
      <c r="X544" s="178">
        <v>0</v>
      </c>
      <c r="Y544" s="178">
        <v>0</v>
      </c>
      <c r="Z544" s="178">
        <v>0</v>
      </c>
      <c r="AA544" s="178">
        <v>0</v>
      </c>
      <c r="AB544" s="178">
        <v>0</v>
      </c>
      <c r="AC544" s="178">
        <v>0</v>
      </c>
      <c r="AD544" s="178">
        <v>0</v>
      </c>
      <c r="AE544" s="178">
        <v>90603.22</v>
      </c>
      <c r="AF544" s="178">
        <v>0</v>
      </c>
      <c r="AG544" s="178">
        <v>0</v>
      </c>
      <c r="AH544" s="178">
        <v>0</v>
      </c>
      <c r="AI544" s="177">
        <v>90603.22</v>
      </c>
      <c r="AJ544" s="178">
        <v>0</v>
      </c>
      <c r="AK544" s="178">
        <v>0</v>
      </c>
      <c r="AL544" s="178">
        <v>0</v>
      </c>
      <c r="AM544" s="178">
        <v>0</v>
      </c>
      <c r="AN544" s="178">
        <v>0</v>
      </c>
      <c r="AO544" s="178">
        <v>0</v>
      </c>
      <c r="AP544" s="178">
        <v>0</v>
      </c>
      <c r="AQ544" s="178">
        <v>0</v>
      </c>
      <c r="AR544" s="178">
        <v>0</v>
      </c>
      <c r="AS544" s="178">
        <v>0</v>
      </c>
      <c r="AT544" s="178">
        <v>0</v>
      </c>
      <c r="AU544" s="177">
        <v>0</v>
      </c>
      <c r="AV544" s="177">
        <f t="shared" si="15"/>
        <v>1550880.25</v>
      </c>
      <c r="AW544" s="149"/>
    </row>
    <row r="545" spans="1:49" s="151" customFormat="1" ht="12.75" hidden="1" outlineLevel="1">
      <c r="A545" s="149" t="s">
        <v>3124</v>
      </c>
      <c r="B545" s="150"/>
      <c r="C545" s="150" t="s">
        <v>3125</v>
      </c>
      <c r="D545" s="150" t="s">
        <v>3126</v>
      </c>
      <c r="E545" s="177">
        <v>6524368.61</v>
      </c>
      <c r="F545" s="177">
        <v>0</v>
      </c>
      <c r="G545" s="177"/>
      <c r="H545" s="178">
        <v>0</v>
      </c>
      <c r="I545" s="178">
        <v>0</v>
      </c>
      <c r="J545" s="178">
        <v>0</v>
      </c>
      <c r="K545" s="178">
        <v>0</v>
      </c>
      <c r="L545" s="178">
        <v>0</v>
      </c>
      <c r="M545" s="178">
        <v>0</v>
      </c>
      <c r="N545" s="178">
        <v>0</v>
      </c>
      <c r="O545" s="178">
        <v>0</v>
      </c>
      <c r="P545" s="178">
        <v>0</v>
      </c>
      <c r="Q545" s="178">
        <v>0</v>
      </c>
      <c r="R545" s="178">
        <v>0</v>
      </c>
      <c r="S545" s="178">
        <v>0</v>
      </c>
      <c r="T545" s="178">
        <v>0</v>
      </c>
      <c r="U545" s="178">
        <v>0</v>
      </c>
      <c r="V545" s="178">
        <v>0</v>
      </c>
      <c r="W545" s="178">
        <v>0</v>
      </c>
      <c r="X545" s="178">
        <v>0</v>
      </c>
      <c r="Y545" s="178">
        <v>0</v>
      </c>
      <c r="Z545" s="178">
        <v>0</v>
      </c>
      <c r="AA545" s="178">
        <v>0</v>
      </c>
      <c r="AB545" s="178">
        <v>0</v>
      </c>
      <c r="AC545" s="178">
        <v>0</v>
      </c>
      <c r="AD545" s="178">
        <v>0</v>
      </c>
      <c r="AE545" s="178">
        <v>15927.84</v>
      </c>
      <c r="AF545" s="178">
        <v>0</v>
      </c>
      <c r="AG545" s="178">
        <v>0</v>
      </c>
      <c r="AH545" s="178">
        <v>0</v>
      </c>
      <c r="AI545" s="177">
        <v>15927.84</v>
      </c>
      <c r="AJ545" s="178">
        <v>0</v>
      </c>
      <c r="AK545" s="178">
        <v>0</v>
      </c>
      <c r="AL545" s="178">
        <v>0</v>
      </c>
      <c r="AM545" s="178">
        <v>0</v>
      </c>
      <c r="AN545" s="178">
        <v>0</v>
      </c>
      <c r="AO545" s="178">
        <v>0</v>
      </c>
      <c r="AP545" s="178">
        <v>0</v>
      </c>
      <c r="AQ545" s="178">
        <v>0</v>
      </c>
      <c r="AR545" s="178">
        <v>0</v>
      </c>
      <c r="AS545" s="178">
        <v>0</v>
      </c>
      <c r="AT545" s="178">
        <v>0</v>
      </c>
      <c r="AU545" s="177">
        <v>0</v>
      </c>
      <c r="AV545" s="177">
        <f t="shared" si="15"/>
        <v>6540296.45</v>
      </c>
      <c r="AW545" s="149"/>
    </row>
    <row r="546" spans="1:49" s="151" customFormat="1" ht="12.75" hidden="1" outlineLevel="1">
      <c r="A546" s="149" t="s">
        <v>3127</v>
      </c>
      <c r="B546" s="150"/>
      <c r="C546" s="150" t="s">
        <v>3128</v>
      </c>
      <c r="D546" s="150" t="s">
        <v>3129</v>
      </c>
      <c r="E546" s="177">
        <v>58227.24</v>
      </c>
      <c r="F546" s="177">
        <v>0</v>
      </c>
      <c r="G546" s="177"/>
      <c r="H546" s="178">
        <v>0</v>
      </c>
      <c r="I546" s="178">
        <v>0</v>
      </c>
      <c r="J546" s="178">
        <v>0</v>
      </c>
      <c r="K546" s="178">
        <v>0</v>
      </c>
      <c r="L546" s="178">
        <v>0</v>
      </c>
      <c r="M546" s="178">
        <v>0</v>
      </c>
      <c r="N546" s="178">
        <v>0</v>
      </c>
      <c r="O546" s="178">
        <v>0</v>
      </c>
      <c r="P546" s="178">
        <v>0</v>
      </c>
      <c r="Q546" s="178">
        <v>0</v>
      </c>
      <c r="R546" s="178">
        <v>0</v>
      </c>
      <c r="S546" s="178">
        <v>0</v>
      </c>
      <c r="T546" s="178">
        <v>0</v>
      </c>
      <c r="U546" s="178">
        <v>0</v>
      </c>
      <c r="V546" s="178">
        <v>0</v>
      </c>
      <c r="W546" s="178">
        <v>0</v>
      </c>
      <c r="X546" s="178">
        <v>0</v>
      </c>
      <c r="Y546" s="178">
        <v>0</v>
      </c>
      <c r="Z546" s="178">
        <v>0</v>
      </c>
      <c r="AA546" s="178">
        <v>0</v>
      </c>
      <c r="AB546" s="178">
        <v>0</v>
      </c>
      <c r="AC546" s="178">
        <v>0</v>
      </c>
      <c r="AD546" s="178">
        <v>0</v>
      </c>
      <c r="AE546" s="178">
        <v>0</v>
      </c>
      <c r="AF546" s="178">
        <v>0</v>
      </c>
      <c r="AG546" s="178">
        <v>0</v>
      </c>
      <c r="AH546" s="178">
        <v>0</v>
      </c>
      <c r="AI546" s="177">
        <v>0</v>
      </c>
      <c r="AJ546" s="178">
        <v>0</v>
      </c>
      <c r="AK546" s="178">
        <v>0</v>
      </c>
      <c r="AL546" s="178">
        <v>0</v>
      </c>
      <c r="AM546" s="178">
        <v>0</v>
      </c>
      <c r="AN546" s="178">
        <v>0</v>
      </c>
      <c r="AO546" s="178">
        <v>0</v>
      </c>
      <c r="AP546" s="178">
        <v>0</v>
      </c>
      <c r="AQ546" s="178">
        <v>0</v>
      </c>
      <c r="AR546" s="178">
        <v>0</v>
      </c>
      <c r="AS546" s="178">
        <v>0</v>
      </c>
      <c r="AT546" s="178">
        <v>0</v>
      </c>
      <c r="AU546" s="177">
        <v>0</v>
      </c>
      <c r="AV546" s="177">
        <f t="shared" si="15"/>
        <v>58227.24</v>
      </c>
      <c r="AW546" s="149"/>
    </row>
    <row r="547" spans="1:49" s="151" customFormat="1" ht="12.75" hidden="1" outlineLevel="1">
      <c r="A547" s="149" t="s">
        <v>3132</v>
      </c>
      <c r="B547" s="150"/>
      <c r="C547" s="150" t="s">
        <v>3133</v>
      </c>
      <c r="D547" s="150" t="s">
        <v>3134</v>
      </c>
      <c r="E547" s="177">
        <v>464120.18</v>
      </c>
      <c r="F547" s="177">
        <v>0</v>
      </c>
      <c r="G547" s="177"/>
      <c r="H547" s="178">
        <v>0</v>
      </c>
      <c r="I547" s="178">
        <v>0</v>
      </c>
      <c r="J547" s="178">
        <v>0</v>
      </c>
      <c r="K547" s="178">
        <v>0</v>
      </c>
      <c r="L547" s="178">
        <v>0</v>
      </c>
      <c r="M547" s="178">
        <v>0</v>
      </c>
      <c r="N547" s="178">
        <v>0</v>
      </c>
      <c r="O547" s="178">
        <v>0</v>
      </c>
      <c r="P547" s="178">
        <v>0</v>
      </c>
      <c r="Q547" s="178">
        <v>0</v>
      </c>
      <c r="R547" s="178">
        <v>0</v>
      </c>
      <c r="S547" s="178">
        <v>0</v>
      </c>
      <c r="T547" s="178">
        <v>0</v>
      </c>
      <c r="U547" s="178">
        <v>0</v>
      </c>
      <c r="V547" s="178">
        <v>0</v>
      </c>
      <c r="W547" s="178">
        <v>0</v>
      </c>
      <c r="X547" s="178">
        <v>0</v>
      </c>
      <c r="Y547" s="178">
        <v>0</v>
      </c>
      <c r="Z547" s="178">
        <v>0</v>
      </c>
      <c r="AA547" s="178">
        <v>0</v>
      </c>
      <c r="AB547" s="178">
        <v>0</v>
      </c>
      <c r="AC547" s="178">
        <v>0</v>
      </c>
      <c r="AD547" s="178">
        <v>0</v>
      </c>
      <c r="AE547" s="178">
        <v>0</v>
      </c>
      <c r="AF547" s="178">
        <v>0</v>
      </c>
      <c r="AG547" s="178">
        <v>525287.6</v>
      </c>
      <c r="AH547" s="178">
        <v>0</v>
      </c>
      <c r="AI547" s="177">
        <v>525287.6</v>
      </c>
      <c r="AJ547" s="178">
        <v>0</v>
      </c>
      <c r="AK547" s="178">
        <v>0</v>
      </c>
      <c r="AL547" s="178">
        <v>0</v>
      </c>
      <c r="AM547" s="178">
        <v>0</v>
      </c>
      <c r="AN547" s="178">
        <v>0</v>
      </c>
      <c r="AO547" s="178">
        <v>0</v>
      </c>
      <c r="AP547" s="178">
        <v>0</v>
      </c>
      <c r="AQ547" s="178">
        <v>0</v>
      </c>
      <c r="AR547" s="178">
        <v>0</v>
      </c>
      <c r="AS547" s="178">
        <v>0</v>
      </c>
      <c r="AT547" s="178">
        <v>0</v>
      </c>
      <c r="AU547" s="177">
        <v>0</v>
      </c>
      <c r="AV547" s="177">
        <f t="shared" si="15"/>
        <v>989407.78</v>
      </c>
      <c r="AW547" s="149"/>
    </row>
    <row r="548" spans="1:49" s="151" customFormat="1" ht="12.75" hidden="1" outlineLevel="1">
      <c r="A548" s="149" t="s">
        <v>3138</v>
      </c>
      <c r="B548" s="150"/>
      <c r="C548" s="150" t="s">
        <v>3139</v>
      </c>
      <c r="D548" s="150" t="s">
        <v>3140</v>
      </c>
      <c r="E548" s="177">
        <v>7000</v>
      </c>
      <c r="F548" s="177">
        <v>0</v>
      </c>
      <c r="G548" s="177"/>
      <c r="H548" s="178">
        <v>0</v>
      </c>
      <c r="I548" s="178">
        <v>0</v>
      </c>
      <c r="J548" s="178">
        <v>0</v>
      </c>
      <c r="K548" s="178">
        <v>0</v>
      </c>
      <c r="L548" s="178">
        <v>0</v>
      </c>
      <c r="M548" s="178">
        <v>0</v>
      </c>
      <c r="N548" s="178">
        <v>0</v>
      </c>
      <c r="O548" s="178">
        <v>0</v>
      </c>
      <c r="P548" s="178">
        <v>0</v>
      </c>
      <c r="Q548" s="178">
        <v>0</v>
      </c>
      <c r="R548" s="178">
        <v>0</v>
      </c>
      <c r="S548" s="178">
        <v>0</v>
      </c>
      <c r="T548" s="178">
        <v>0</v>
      </c>
      <c r="U548" s="178">
        <v>0</v>
      </c>
      <c r="V548" s="178">
        <v>0</v>
      </c>
      <c r="W548" s="178">
        <v>0</v>
      </c>
      <c r="X548" s="178">
        <v>0</v>
      </c>
      <c r="Y548" s="178">
        <v>0</v>
      </c>
      <c r="Z548" s="178">
        <v>0</v>
      </c>
      <c r="AA548" s="178">
        <v>0</v>
      </c>
      <c r="AB548" s="178">
        <v>0</v>
      </c>
      <c r="AC548" s="178">
        <v>0</v>
      </c>
      <c r="AD548" s="178">
        <v>0</v>
      </c>
      <c r="AE548" s="178">
        <v>0</v>
      </c>
      <c r="AF548" s="178">
        <v>0</v>
      </c>
      <c r="AG548" s="178">
        <v>0</v>
      </c>
      <c r="AH548" s="178">
        <v>0</v>
      </c>
      <c r="AI548" s="177">
        <v>0</v>
      </c>
      <c r="AJ548" s="178">
        <v>0</v>
      </c>
      <c r="AK548" s="178">
        <v>0</v>
      </c>
      <c r="AL548" s="178">
        <v>0</v>
      </c>
      <c r="AM548" s="178">
        <v>0</v>
      </c>
      <c r="AN548" s="178">
        <v>0</v>
      </c>
      <c r="AO548" s="178">
        <v>0</v>
      </c>
      <c r="AP548" s="178">
        <v>0</v>
      </c>
      <c r="AQ548" s="178">
        <v>0</v>
      </c>
      <c r="AR548" s="178">
        <v>0</v>
      </c>
      <c r="AS548" s="178">
        <v>0</v>
      </c>
      <c r="AT548" s="178">
        <v>0</v>
      </c>
      <c r="AU548" s="177">
        <v>0</v>
      </c>
      <c r="AV548" s="177">
        <f t="shared" si="15"/>
        <v>7000</v>
      </c>
      <c r="AW548" s="149"/>
    </row>
    <row r="549" spans="1:49" ht="12.75" customHeight="1" collapsed="1">
      <c r="A549" s="124" t="s">
        <v>3141</v>
      </c>
      <c r="B549" s="125"/>
      <c r="C549" s="124" t="s">
        <v>3142</v>
      </c>
      <c r="D549" s="126"/>
      <c r="E549" s="129">
        <v>28180385.240000002</v>
      </c>
      <c r="F549" s="129">
        <v>39236.46</v>
      </c>
      <c r="G549" s="129">
        <v>1480284.27</v>
      </c>
      <c r="H549" s="182">
        <v>0</v>
      </c>
      <c r="I549" s="182">
        <v>0</v>
      </c>
      <c r="J549" s="182">
        <v>0</v>
      </c>
      <c r="K549" s="182">
        <v>0</v>
      </c>
      <c r="L549" s="182">
        <v>8384</v>
      </c>
      <c r="M549" s="182">
        <v>-1527.5</v>
      </c>
      <c r="N549" s="182">
        <v>17132</v>
      </c>
      <c r="O549" s="182">
        <v>0</v>
      </c>
      <c r="P549" s="182">
        <v>-8338.39</v>
      </c>
      <c r="Q549" s="182">
        <v>0</v>
      </c>
      <c r="R549" s="182">
        <v>-357.5</v>
      </c>
      <c r="S549" s="182">
        <v>0</v>
      </c>
      <c r="T549" s="182">
        <v>0</v>
      </c>
      <c r="U549" s="182">
        <v>0</v>
      </c>
      <c r="V549" s="182">
        <v>-1750</v>
      </c>
      <c r="W549" s="182">
        <v>0</v>
      </c>
      <c r="X549" s="182">
        <v>0</v>
      </c>
      <c r="Y549" s="182">
        <v>0</v>
      </c>
      <c r="Z549" s="182">
        <v>0</v>
      </c>
      <c r="AA549" s="182">
        <v>28806.5</v>
      </c>
      <c r="AB549" s="182">
        <v>0</v>
      </c>
      <c r="AC549" s="182">
        <v>0</v>
      </c>
      <c r="AD549" s="182">
        <v>0</v>
      </c>
      <c r="AE549" s="182">
        <v>102934.01</v>
      </c>
      <c r="AF549" s="182">
        <v>0</v>
      </c>
      <c r="AG549" s="182">
        <v>648243.71</v>
      </c>
      <c r="AH549" s="182">
        <v>0</v>
      </c>
      <c r="AI549" s="129">
        <v>793526.83</v>
      </c>
      <c r="AJ549" s="182">
        <v>0</v>
      </c>
      <c r="AK549" s="182">
        <v>0</v>
      </c>
      <c r="AL549" s="182">
        <v>0</v>
      </c>
      <c r="AM549" s="182">
        <v>0</v>
      </c>
      <c r="AN549" s="182">
        <v>0</v>
      </c>
      <c r="AO549" s="182">
        <v>0</v>
      </c>
      <c r="AP549" s="182">
        <v>0</v>
      </c>
      <c r="AQ549" s="182">
        <v>0</v>
      </c>
      <c r="AR549" s="182">
        <v>0</v>
      </c>
      <c r="AS549" s="182">
        <v>0</v>
      </c>
      <c r="AT549" s="182">
        <v>0</v>
      </c>
      <c r="AU549" s="129">
        <v>0</v>
      </c>
      <c r="AV549" s="129">
        <f>E549+F549+G549+AI549+AU549</f>
        <v>30493432.8</v>
      </c>
      <c r="AW549" s="124"/>
    </row>
    <row r="550" spans="1:49" ht="12.75" customHeight="1">
      <c r="A550" s="124" t="s">
        <v>3152</v>
      </c>
      <c r="B550" s="125"/>
      <c r="C550" s="124" t="s">
        <v>3153</v>
      </c>
      <c r="D550" s="126"/>
      <c r="E550" s="129">
        <v>0</v>
      </c>
      <c r="F550" s="129">
        <v>0</v>
      </c>
      <c r="G550" s="129">
        <v>0</v>
      </c>
      <c r="H550" s="182">
        <v>0</v>
      </c>
      <c r="I550" s="182">
        <v>0</v>
      </c>
      <c r="J550" s="182">
        <v>0</v>
      </c>
      <c r="K550" s="182">
        <v>0</v>
      </c>
      <c r="L550" s="182">
        <v>0</v>
      </c>
      <c r="M550" s="182">
        <v>0</v>
      </c>
      <c r="N550" s="182">
        <v>0</v>
      </c>
      <c r="O550" s="182">
        <v>0</v>
      </c>
      <c r="P550" s="182">
        <v>0</v>
      </c>
      <c r="Q550" s="182">
        <v>0</v>
      </c>
      <c r="R550" s="182">
        <v>0</v>
      </c>
      <c r="S550" s="182">
        <v>0</v>
      </c>
      <c r="T550" s="182">
        <v>0</v>
      </c>
      <c r="U550" s="182">
        <v>0</v>
      </c>
      <c r="V550" s="182">
        <v>0</v>
      </c>
      <c r="W550" s="182">
        <v>0</v>
      </c>
      <c r="X550" s="182">
        <v>0</v>
      </c>
      <c r="Y550" s="182">
        <v>0</v>
      </c>
      <c r="Z550" s="182">
        <v>0</v>
      </c>
      <c r="AA550" s="182">
        <v>0</v>
      </c>
      <c r="AB550" s="182">
        <v>0</v>
      </c>
      <c r="AC550" s="182">
        <v>0</v>
      </c>
      <c r="AD550" s="182">
        <v>0</v>
      </c>
      <c r="AE550" s="182">
        <v>0</v>
      </c>
      <c r="AF550" s="182">
        <v>0</v>
      </c>
      <c r="AG550" s="182">
        <v>0</v>
      </c>
      <c r="AH550" s="182">
        <v>0</v>
      </c>
      <c r="AI550" s="129">
        <v>0</v>
      </c>
      <c r="AJ550" s="182">
        <v>0</v>
      </c>
      <c r="AK550" s="182">
        <v>0</v>
      </c>
      <c r="AL550" s="182">
        <v>0</v>
      </c>
      <c r="AM550" s="182">
        <v>0</v>
      </c>
      <c r="AN550" s="182">
        <v>0</v>
      </c>
      <c r="AO550" s="182">
        <v>0</v>
      </c>
      <c r="AP550" s="182">
        <v>0</v>
      </c>
      <c r="AQ550" s="182">
        <v>0</v>
      </c>
      <c r="AR550" s="182">
        <v>0</v>
      </c>
      <c r="AS550" s="182">
        <v>0</v>
      </c>
      <c r="AT550" s="182">
        <v>0</v>
      </c>
      <c r="AU550" s="129">
        <v>0</v>
      </c>
      <c r="AV550" s="129">
        <f>E550+F550+G550+AI550+AU550</f>
        <v>0</v>
      </c>
      <c r="AW550" s="124"/>
    </row>
    <row r="551" spans="1:49" ht="12.75" customHeight="1">
      <c r="A551" s="130" t="s">
        <v>759</v>
      </c>
      <c r="B551" s="131"/>
      <c r="C551" s="122" t="s">
        <v>3154</v>
      </c>
      <c r="D551" s="123"/>
      <c r="E551" s="134">
        <f>E203+E226+E527+E529+E550+E549</f>
        <v>747142058.2899996</v>
      </c>
      <c r="F551" s="134">
        <f>F203+F226+F527+F529+F550+F549</f>
        <v>25878852.42</v>
      </c>
      <c r="G551" s="134">
        <f>G203+G226+G527+G529+G550+G549</f>
        <v>600135686.6500001</v>
      </c>
      <c r="H551" s="183">
        <f aca="true" t="shared" si="16" ref="H551:AH551">H203+H226+H527+H529+H550+H549</f>
        <v>-125848.68</v>
      </c>
      <c r="I551" s="183">
        <f t="shared" si="16"/>
        <v>-136198.78999999998</v>
      </c>
      <c r="J551" s="183">
        <f t="shared" si="16"/>
        <v>-143255.81</v>
      </c>
      <c r="K551" s="183">
        <f t="shared" si="16"/>
        <v>-6550.320000000007</v>
      </c>
      <c r="L551" s="183">
        <f t="shared" si="16"/>
        <v>293005.9299999997</v>
      </c>
      <c r="M551" s="183">
        <f t="shared" si="16"/>
        <v>195651.2499999944</v>
      </c>
      <c r="N551" s="183">
        <f t="shared" si="16"/>
        <v>-196067.33000000007</v>
      </c>
      <c r="O551" s="183">
        <f t="shared" si="16"/>
        <v>-79397.18000000001</v>
      </c>
      <c r="P551" s="183">
        <f t="shared" si="16"/>
        <v>-2523235.3799999966</v>
      </c>
      <c r="Q551" s="183">
        <f t="shared" si="16"/>
        <v>-4504.260000000002</v>
      </c>
      <c r="R551" s="183">
        <f t="shared" si="16"/>
        <v>-9572310.870000005</v>
      </c>
      <c r="S551" s="183">
        <f t="shared" si="16"/>
        <v>-58.19999999999709</v>
      </c>
      <c r="T551" s="183">
        <f t="shared" si="16"/>
        <v>-438039.55999999994</v>
      </c>
      <c r="U551" s="183">
        <f t="shared" si="16"/>
        <v>1112.490000000107</v>
      </c>
      <c r="V551" s="183">
        <f t="shared" si="16"/>
        <v>-92972.13000000012</v>
      </c>
      <c r="W551" s="183">
        <f t="shared" si="16"/>
        <v>-621.07</v>
      </c>
      <c r="X551" s="183">
        <f t="shared" si="16"/>
        <v>713.4799999999959</v>
      </c>
      <c r="Y551" s="183">
        <f t="shared" si="16"/>
        <v>-13785.5</v>
      </c>
      <c r="Z551" s="183">
        <f t="shared" si="16"/>
        <v>-76963.48999999999</v>
      </c>
      <c r="AA551" s="183">
        <f t="shared" si="16"/>
        <v>1219410.12</v>
      </c>
      <c r="AB551" s="183">
        <f t="shared" si="16"/>
        <v>80288.38000000003</v>
      </c>
      <c r="AC551" s="183">
        <f t="shared" si="16"/>
        <v>-17535.010000000002</v>
      </c>
      <c r="AD551" s="183">
        <f t="shared" si="16"/>
        <v>-19309.930000000168</v>
      </c>
      <c r="AE551" s="183">
        <f t="shared" si="16"/>
        <v>-2018322.78</v>
      </c>
      <c r="AF551" s="183">
        <f t="shared" si="16"/>
        <v>-2241.9800000000105</v>
      </c>
      <c r="AG551" s="183">
        <f t="shared" si="16"/>
        <v>729567.6499999999</v>
      </c>
      <c r="AH551" s="183">
        <f t="shared" si="16"/>
        <v>-524103.9300000034</v>
      </c>
      <c r="AI551" s="134">
        <f>AI203+AI226+AI527+AI529+AI550+AI549</f>
        <v>-13471572.900000034</v>
      </c>
      <c r="AJ551" s="183">
        <f aca="true" t="shared" si="17" ref="AJ551:AT551">AJ203+AJ226+AJ527+AJ529+AJ550+AJ549</f>
        <v>961270.84</v>
      </c>
      <c r="AK551" s="183">
        <f t="shared" si="17"/>
        <v>67214.94</v>
      </c>
      <c r="AL551" s="183">
        <f t="shared" si="17"/>
        <v>-813352.639999999</v>
      </c>
      <c r="AM551" s="183">
        <f t="shared" si="17"/>
        <v>1318246.74</v>
      </c>
      <c r="AN551" s="183">
        <f t="shared" si="17"/>
        <v>5565.12</v>
      </c>
      <c r="AO551" s="183">
        <f t="shared" si="17"/>
        <v>-304601.32</v>
      </c>
      <c r="AP551" s="183">
        <f t="shared" si="17"/>
        <v>402396.9299999705</v>
      </c>
      <c r="AQ551" s="183">
        <f t="shared" si="17"/>
        <v>1038474.61</v>
      </c>
      <c r="AR551" s="183">
        <f t="shared" si="17"/>
        <v>-254581.69</v>
      </c>
      <c r="AS551" s="183">
        <f t="shared" si="17"/>
        <v>-22778</v>
      </c>
      <c r="AT551" s="183">
        <f t="shared" si="17"/>
        <v>3172879.35</v>
      </c>
      <c r="AU551" s="134">
        <f>AU203+AU226+AU527+AU529+AU550+AU549</f>
        <v>5570734.879999988</v>
      </c>
      <c r="AV551" s="134">
        <f>AV203+AV226+AV527+AV529+AV550+AV549</f>
        <v>1365255759.3399994</v>
      </c>
      <c r="AW551" s="120"/>
    </row>
    <row r="552" spans="2:48" ht="12.75" customHeight="1">
      <c r="B552" s="131"/>
      <c r="C552" s="132"/>
      <c r="D552" s="133"/>
      <c r="E552" s="129"/>
      <c r="F552" s="129"/>
      <c r="G552" s="129"/>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29"/>
      <c r="AJ552" s="136"/>
      <c r="AK552" s="136"/>
      <c r="AL552" s="136"/>
      <c r="AM552" s="136"/>
      <c r="AN552" s="136"/>
      <c r="AO552" s="136"/>
      <c r="AP552" s="136"/>
      <c r="AQ552" s="136"/>
      <c r="AR552" s="136"/>
      <c r="AS552" s="136"/>
      <c r="AT552" s="136"/>
      <c r="AU552" s="129"/>
      <c r="AV552" s="129"/>
    </row>
    <row r="553" spans="1:49" ht="12.75" customHeight="1">
      <c r="A553" s="120"/>
      <c r="B553" s="131" t="s">
        <v>3155</v>
      </c>
      <c r="C553" s="132"/>
      <c r="D553" s="133"/>
      <c r="E553" s="129"/>
      <c r="F553" s="129"/>
      <c r="G553" s="129"/>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29"/>
      <c r="AJ553" s="184"/>
      <c r="AK553" s="184"/>
      <c r="AL553" s="184"/>
      <c r="AM553" s="184"/>
      <c r="AN553" s="184"/>
      <c r="AO553" s="184"/>
      <c r="AP553" s="184"/>
      <c r="AQ553" s="184"/>
      <c r="AR553" s="184"/>
      <c r="AS553" s="184"/>
      <c r="AT553" s="184"/>
      <c r="AU553" s="129"/>
      <c r="AV553" s="129"/>
      <c r="AW553" s="120"/>
    </row>
    <row r="554" spans="1:49" ht="12.75" customHeight="1">
      <c r="A554" s="130" t="s">
        <v>759</v>
      </c>
      <c r="B554" s="131" t="s">
        <v>3771</v>
      </c>
      <c r="C554" s="132"/>
      <c r="D554" s="133"/>
      <c r="E554" s="134">
        <f>E181-E551</f>
        <v>-356138635.5899996</v>
      </c>
      <c r="F554" s="134">
        <f>F181-F551</f>
        <v>-396831.0700000003</v>
      </c>
      <c r="G554" s="134">
        <f>G181-G551</f>
        <v>40306687.73000002</v>
      </c>
      <c r="H554" s="183">
        <f aca="true" t="shared" si="18" ref="H554:AH554">H181-H551</f>
        <v>152237.69</v>
      </c>
      <c r="I554" s="183">
        <f t="shared" si="18"/>
        <v>136198.78999999998</v>
      </c>
      <c r="J554" s="183">
        <f t="shared" si="18"/>
        <v>143255.81</v>
      </c>
      <c r="K554" s="183">
        <f t="shared" si="18"/>
        <v>6550.320000000007</v>
      </c>
      <c r="L554" s="183">
        <f t="shared" si="18"/>
        <v>-260213.31999999972</v>
      </c>
      <c r="M554" s="183">
        <f t="shared" si="18"/>
        <v>142028.91000000556</v>
      </c>
      <c r="N554" s="183">
        <f t="shared" si="18"/>
        <v>116314.4900000001</v>
      </c>
      <c r="O554" s="183">
        <f t="shared" si="18"/>
        <v>85272.1</v>
      </c>
      <c r="P554" s="183">
        <f t="shared" si="18"/>
        <v>2804762.0499999966</v>
      </c>
      <c r="Q554" s="183">
        <f t="shared" si="18"/>
        <v>8863.140000000003</v>
      </c>
      <c r="R554" s="183">
        <f t="shared" si="18"/>
        <v>10415491.820000004</v>
      </c>
      <c r="S554" s="183">
        <f t="shared" si="18"/>
        <v>58.19999999999709</v>
      </c>
      <c r="T554" s="183">
        <f t="shared" si="18"/>
        <v>530976.21</v>
      </c>
      <c r="U554" s="183">
        <f t="shared" si="18"/>
        <v>120648.0599999999</v>
      </c>
      <c r="V554" s="183">
        <f t="shared" si="18"/>
        <v>100142.82000000012</v>
      </c>
      <c r="W554" s="183">
        <f t="shared" si="18"/>
        <v>621.07</v>
      </c>
      <c r="X554" s="183">
        <f t="shared" si="18"/>
        <v>-713.4799999999959</v>
      </c>
      <c r="Y554" s="183">
        <f t="shared" si="18"/>
        <v>72460.5</v>
      </c>
      <c r="Z554" s="183">
        <f t="shared" si="18"/>
        <v>76973.48999999999</v>
      </c>
      <c r="AA554" s="183">
        <f t="shared" si="18"/>
        <v>248538.16999999993</v>
      </c>
      <c r="AB554" s="183">
        <f t="shared" si="18"/>
        <v>-38658.920000000035</v>
      </c>
      <c r="AC554" s="183">
        <f t="shared" si="18"/>
        <v>19011.600000000002</v>
      </c>
      <c r="AD554" s="183">
        <f t="shared" si="18"/>
        <v>23624.930000000168</v>
      </c>
      <c r="AE554" s="183">
        <f t="shared" si="18"/>
        <v>2490488.62</v>
      </c>
      <c r="AF554" s="183">
        <f t="shared" si="18"/>
        <v>2316.9800000000105</v>
      </c>
      <c r="AG554" s="183">
        <f t="shared" si="18"/>
        <v>1163695.3400000003</v>
      </c>
      <c r="AH554" s="183">
        <f t="shared" si="18"/>
        <v>526828.4300000034</v>
      </c>
      <c r="AI554" s="134">
        <f>AI181-AI551</f>
        <v>19087773.820000034</v>
      </c>
      <c r="AJ554" s="183">
        <f aca="true" t="shared" si="19" ref="AJ554:AT554">AJ181-AJ551</f>
        <v>-961270.84</v>
      </c>
      <c r="AK554" s="183">
        <f t="shared" si="19"/>
        <v>-67214.94</v>
      </c>
      <c r="AL554" s="183">
        <f t="shared" si="19"/>
        <v>813352.639999999</v>
      </c>
      <c r="AM554" s="183">
        <f t="shared" si="19"/>
        <v>-1318246.74</v>
      </c>
      <c r="AN554" s="183">
        <f t="shared" si="19"/>
        <v>-5565.12</v>
      </c>
      <c r="AO554" s="183">
        <f t="shared" si="19"/>
        <v>304601.32</v>
      </c>
      <c r="AP554" s="183">
        <f t="shared" si="19"/>
        <v>12353.710000029532</v>
      </c>
      <c r="AQ554" s="183">
        <f t="shared" si="19"/>
        <v>-983761.61</v>
      </c>
      <c r="AR554" s="183">
        <f t="shared" si="19"/>
        <v>254581.69</v>
      </c>
      <c r="AS554" s="183">
        <f t="shared" si="19"/>
        <v>22778</v>
      </c>
      <c r="AT554" s="183">
        <f t="shared" si="19"/>
        <v>-3172879.35</v>
      </c>
      <c r="AU554" s="134">
        <f>AU181-AU551</f>
        <v>-5101271.239999988</v>
      </c>
      <c r="AV554" s="134">
        <f>AV181-AV551</f>
        <v>-302242276.3499994</v>
      </c>
      <c r="AW554" s="120"/>
    </row>
    <row r="555" spans="2:48" ht="12.75" customHeight="1">
      <c r="B555" s="125"/>
      <c r="C555" s="124"/>
      <c r="D555" s="126"/>
      <c r="E555" s="129"/>
      <c r="F555" s="129"/>
      <c r="G555" s="129"/>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29"/>
      <c r="AJ555" s="136"/>
      <c r="AK555" s="136"/>
      <c r="AL555" s="136"/>
      <c r="AM555" s="136"/>
      <c r="AN555" s="136"/>
      <c r="AO555" s="136"/>
      <c r="AP555" s="136"/>
      <c r="AQ555" s="136"/>
      <c r="AR555" s="136"/>
      <c r="AS555" s="136"/>
      <c r="AT555" s="136"/>
      <c r="AU555" s="129"/>
      <c r="AV555" s="129"/>
    </row>
    <row r="556" spans="1:49" ht="12.75" customHeight="1">
      <c r="A556" s="124" t="s">
        <v>3772</v>
      </c>
      <c r="B556" s="125"/>
      <c r="C556" s="124" t="s">
        <v>3157</v>
      </c>
      <c r="D556" s="126"/>
      <c r="E556" s="129">
        <v>384968925</v>
      </c>
      <c r="F556" s="129">
        <v>0</v>
      </c>
      <c r="G556" s="129">
        <v>21771634</v>
      </c>
      <c r="H556" s="182">
        <v>0</v>
      </c>
      <c r="I556" s="182">
        <v>0</v>
      </c>
      <c r="J556" s="182">
        <v>0</v>
      </c>
      <c r="K556" s="182">
        <v>0</v>
      </c>
      <c r="L556" s="182">
        <v>0</v>
      </c>
      <c r="M556" s="182">
        <v>0</v>
      </c>
      <c r="N556" s="182">
        <v>0</v>
      </c>
      <c r="O556" s="182">
        <v>0</v>
      </c>
      <c r="P556" s="182">
        <v>0</v>
      </c>
      <c r="Q556" s="182">
        <v>0</v>
      </c>
      <c r="R556" s="182">
        <v>0</v>
      </c>
      <c r="S556" s="182">
        <v>0</v>
      </c>
      <c r="T556" s="182">
        <v>0</v>
      </c>
      <c r="U556" s="182">
        <v>0</v>
      </c>
      <c r="V556" s="182">
        <v>0</v>
      </c>
      <c r="W556" s="182">
        <v>0</v>
      </c>
      <c r="X556" s="182">
        <v>0</v>
      </c>
      <c r="Y556" s="182">
        <v>0</v>
      </c>
      <c r="Z556" s="182">
        <v>0</v>
      </c>
      <c r="AA556" s="182">
        <v>0</v>
      </c>
      <c r="AB556" s="182">
        <v>0</v>
      </c>
      <c r="AC556" s="182">
        <v>0</v>
      </c>
      <c r="AD556" s="182">
        <v>0</v>
      </c>
      <c r="AE556" s="182">
        <v>0</v>
      </c>
      <c r="AF556" s="182">
        <v>0</v>
      </c>
      <c r="AG556" s="182">
        <v>0</v>
      </c>
      <c r="AH556" s="182">
        <v>0</v>
      </c>
      <c r="AI556" s="129">
        <v>0</v>
      </c>
      <c r="AJ556" s="182">
        <v>0</v>
      </c>
      <c r="AK556" s="182">
        <v>0</v>
      </c>
      <c r="AL556" s="182">
        <v>0</v>
      </c>
      <c r="AM556" s="182">
        <v>0</v>
      </c>
      <c r="AN556" s="182">
        <v>0</v>
      </c>
      <c r="AO556" s="182">
        <v>0</v>
      </c>
      <c r="AP556" s="182">
        <v>0</v>
      </c>
      <c r="AQ556" s="182">
        <v>0</v>
      </c>
      <c r="AR556" s="182">
        <v>0</v>
      </c>
      <c r="AS556" s="182">
        <v>0</v>
      </c>
      <c r="AT556" s="182">
        <v>0</v>
      </c>
      <c r="AU556" s="129">
        <v>0</v>
      </c>
      <c r="AV556" s="129">
        <f>E556+F556+G556+AI556+AU556</f>
        <v>406740559</v>
      </c>
      <c r="AW556" s="124"/>
    </row>
    <row r="557" spans="2:48" ht="12.75" customHeight="1">
      <c r="B557" s="125"/>
      <c r="C557" s="124"/>
      <c r="D557" s="126"/>
      <c r="E557" s="129"/>
      <c r="F557" s="129"/>
      <c r="G557" s="129"/>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29"/>
      <c r="AJ557" s="136"/>
      <c r="AK557" s="136"/>
      <c r="AL557" s="136"/>
      <c r="AM557" s="136"/>
      <c r="AN557" s="136"/>
      <c r="AO557" s="136"/>
      <c r="AP557" s="136"/>
      <c r="AQ557" s="136"/>
      <c r="AR557" s="136"/>
      <c r="AS557" s="136"/>
      <c r="AT557" s="136"/>
      <c r="AU557" s="129"/>
      <c r="AV557" s="129"/>
    </row>
    <row r="558" spans="1:49" ht="12.75" customHeight="1">
      <c r="A558" s="120"/>
      <c r="B558" s="131" t="s">
        <v>3158</v>
      </c>
      <c r="C558" s="132"/>
      <c r="D558" s="126"/>
      <c r="E558" s="129"/>
      <c r="F558" s="129"/>
      <c r="G558" s="129"/>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29"/>
      <c r="AJ558" s="184"/>
      <c r="AK558" s="184"/>
      <c r="AL558" s="184"/>
      <c r="AM558" s="184"/>
      <c r="AN558" s="184"/>
      <c r="AO558" s="184"/>
      <c r="AP558" s="184"/>
      <c r="AQ558" s="184"/>
      <c r="AR558" s="184"/>
      <c r="AS558" s="184"/>
      <c r="AT558" s="184"/>
      <c r="AU558" s="129"/>
      <c r="AV558" s="129"/>
      <c r="AW558" s="120"/>
    </row>
    <row r="559" spans="1:49" ht="12.75" customHeight="1">
      <c r="A559" s="130" t="s">
        <v>759</v>
      </c>
      <c r="B559" s="131" t="s">
        <v>3773</v>
      </c>
      <c r="C559" s="132"/>
      <c r="D559" s="133"/>
      <c r="E559" s="134">
        <f>E554+E556</f>
        <v>28830289.410000384</v>
      </c>
      <c r="F559" s="134">
        <f>F554+F556</f>
        <v>-396831.0700000003</v>
      </c>
      <c r="G559" s="134">
        <f>G554+G556</f>
        <v>62078321.73000002</v>
      </c>
      <c r="H559" s="183">
        <f aca="true" t="shared" si="20" ref="H559:AH559">H554+H556</f>
        <v>152237.69</v>
      </c>
      <c r="I559" s="183">
        <f t="shared" si="20"/>
        <v>136198.78999999998</v>
      </c>
      <c r="J559" s="183">
        <f t="shared" si="20"/>
        <v>143255.81</v>
      </c>
      <c r="K559" s="183">
        <f t="shared" si="20"/>
        <v>6550.320000000007</v>
      </c>
      <c r="L559" s="183">
        <f t="shared" si="20"/>
        <v>-260213.31999999972</v>
      </c>
      <c r="M559" s="183">
        <f t="shared" si="20"/>
        <v>142028.91000000556</v>
      </c>
      <c r="N559" s="183">
        <f t="shared" si="20"/>
        <v>116314.4900000001</v>
      </c>
      <c r="O559" s="183">
        <f t="shared" si="20"/>
        <v>85272.1</v>
      </c>
      <c r="P559" s="183">
        <f t="shared" si="20"/>
        <v>2804762.0499999966</v>
      </c>
      <c r="Q559" s="183">
        <f t="shared" si="20"/>
        <v>8863.140000000003</v>
      </c>
      <c r="R559" s="183">
        <f t="shared" si="20"/>
        <v>10415491.820000004</v>
      </c>
      <c r="S559" s="183">
        <f t="shared" si="20"/>
        <v>58.19999999999709</v>
      </c>
      <c r="T559" s="183">
        <f t="shared" si="20"/>
        <v>530976.21</v>
      </c>
      <c r="U559" s="183">
        <f t="shared" si="20"/>
        <v>120648.0599999999</v>
      </c>
      <c r="V559" s="183">
        <f t="shared" si="20"/>
        <v>100142.82000000012</v>
      </c>
      <c r="W559" s="183">
        <f t="shared" si="20"/>
        <v>621.07</v>
      </c>
      <c r="X559" s="183">
        <f t="shared" si="20"/>
        <v>-713.4799999999959</v>
      </c>
      <c r="Y559" s="183">
        <f t="shared" si="20"/>
        <v>72460.5</v>
      </c>
      <c r="Z559" s="183">
        <f t="shared" si="20"/>
        <v>76973.48999999999</v>
      </c>
      <c r="AA559" s="183">
        <f t="shared" si="20"/>
        <v>248538.16999999993</v>
      </c>
      <c r="AB559" s="183">
        <f t="shared" si="20"/>
        <v>-38658.920000000035</v>
      </c>
      <c r="AC559" s="183">
        <f t="shared" si="20"/>
        <v>19011.600000000002</v>
      </c>
      <c r="AD559" s="183">
        <f t="shared" si="20"/>
        <v>23624.930000000168</v>
      </c>
      <c r="AE559" s="183">
        <f t="shared" si="20"/>
        <v>2490488.62</v>
      </c>
      <c r="AF559" s="183">
        <f t="shared" si="20"/>
        <v>2316.9800000000105</v>
      </c>
      <c r="AG559" s="183">
        <f t="shared" si="20"/>
        <v>1163695.3400000003</v>
      </c>
      <c r="AH559" s="183">
        <f t="shared" si="20"/>
        <v>526828.4300000034</v>
      </c>
      <c r="AI559" s="134">
        <f>AI554+AI556</f>
        <v>19087773.820000034</v>
      </c>
      <c r="AJ559" s="183">
        <f aca="true" t="shared" si="21" ref="AJ559:AT559">AJ554+AJ556</f>
        <v>-961270.84</v>
      </c>
      <c r="AK559" s="183">
        <f t="shared" si="21"/>
        <v>-67214.94</v>
      </c>
      <c r="AL559" s="183">
        <f t="shared" si="21"/>
        <v>813352.639999999</v>
      </c>
      <c r="AM559" s="183">
        <f t="shared" si="21"/>
        <v>-1318246.74</v>
      </c>
      <c r="AN559" s="183">
        <f t="shared" si="21"/>
        <v>-5565.12</v>
      </c>
      <c r="AO559" s="183">
        <f t="shared" si="21"/>
        <v>304601.32</v>
      </c>
      <c r="AP559" s="183">
        <f t="shared" si="21"/>
        <v>12353.710000029532</v>
      </c>
      <c r="AQ559" s="183">
        <f t="shared" si="21"/>
        <v>-983761.61</v>
      </c>
      <c r="AR559" s="183">
        <f t="shared" si="21"/>
        <v>254581.69</v>
      </c>
      <c r="AS559" s="183">
        <f t="shared" si="21"/>
        <v>22778</v>
      </c>
      <c r="AT559" s="183">
        <f t="shared" si="21"/>
        <v>-3172879.35</v>
      </c>
      <c r="AU559" s="134">
        <f>AU554+AU556</f>
        <v>-5101271.239999988</v>
      </c>
      <c r="AV559" s="134">
        <f>AV554+AV556</f>
        <v>104498282.65000057</v>
      </c>
      <c r="AW559" s="120"/>
    </row>
    <row r="560" spans="2:48" ht="12.75" customHeight="1">
      <c r="B560" s="125"/>
      <c r="C560" s="124"/>
      <c r="D560" s="126"/>
      <c r="E560" s="129"/>
      <c r="F560" s="129"/>
      <c r="G560" s="129"/>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29"/>
      <c r="AJ560" s="136"/>
      <c r="AK560" s="136"/>
      <c r="AL560" s="136"/>
      <c r="AM560" s="136"/>
      <c r="AN560" s="136"/>
      <c r="AO560" s="136"/>
      <c r="AP560" s="136"/>
      <c r="AQ560" s="136"/>
      <c r="AR560" s="136"/>
      <c r="AS560" s="136"/>
      <c r="AT560" s="136"/>
      <c r="AU560" s="129"/>
      <c r="AV560" s="129"/>
    </row>
    <row r="561" spans="1:49" ht="12.75" customHeight="1">
      <c r="A561" s="120"/>
      <c r="B561" s="131" t="s">
        <v>3160</v>
      </c>
      <c r="C561" s="132"/>
      <c r="D561" s="133"/>
      <c r="E561" s="129"/>
      <c r="F561" s="129"/>
      <c r="G561" s="129"/>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29"/>
      <c r="AJ561" s="184"/>
      <c r="AK561" s="184"/>
      <c r="AL561" s="184"/>
      <c r="AM561" s="184"/>
      <c r="AN561" s="184"/>
      <c r="AO561" s="184"/>
      <c r="AP561" s="184"/>
      <c r="AQ561" s="184"/>
      <c r="AR561" s="184"/>
      <c r="AS561" s="184"/>
      <c r="AT561" s="184"/>
      <c r="AU561" s="129"/>
      <c r="AV561" s="129"/>
      <c r="AW561" s="120"/>
    </row>
    <row r="562" spans="1:49" s="151" customFormat="1" ht="12.75" hidden="1" outlineLevel="1">
      <c r="A562" s="149" t="s">
        <v>3161</v>
      </c>
      <c r="B562" s="150"/>
      <c r="C562" s="150" t="s">
        <v>3162</v>
      </c>
      <c r="D562" s="150" t="s">
        <v>3163</v>
      </c>
      <c r="E562" s="177">
        <v>5003372.25</v>
      </c>
      <c r="F562" s="177">
        <v>0</v>
      </c>
      <c r="G562" s="177"/>
      <c r="H562" s="178">
        <v>0</v>
      </c>
      <c r="I562" s="178">
        <v>0</v>
      </c>
      <c r="J562" s="178">
        <v>0</v>
      </c>
      <c r="K562" s="178">
        <v>0</v>
      </c>
      <c r="L562" s="178">
        <v>0</v>
      </c>
      <c r="M562" s="178">
        <v>0</v>
      </c>
      <c r="N562" s="178">
        <v>0</v>
      </c>
      <c r="O562" s="178">
        <v>0</v>
      </c>
      <c r="P562" s="178">
        <v>0</v>
      </c>
      <c r="Q562" s="178">
        <v>0</v>
      </c>
      <c r="R562" s="178">
        <v>0</v>
      </c>
      <c r="S562" s="178">
        <v>0</v>
      </c>
      <c r="T562" s="178">
        <v>0</v>
      </c>
      <c r="U562" s="178">
        <v>0</v>
      </c>
      <c r="V562" s="178">
        <v>0</v>
      </c>
      <c r="W562" s="178">
        <v>0</v>
      </c>
      <c r="X562" s="178">
        <v>0</v>
      </c>
      <c r="Y562" s="178">
        <v>0</v>
      </c>
      <c r="Z562" s="178">
        <v>0</v>
      </c>
      <c r="AA562" s="178">
        <v>0</v>
      </c>
      <c r="AB562" s="178">
        <v>0</v>
      </c>
      <c r="AC562" s="178">
        <v>0</v>
      </c>
      <c r="AD562" s="178">
        <v>0</v>
      </c>
      <c r="AE562" s="178">
        <v>0</v>
      </c>
      <c r="AF562" s="178">
        <v>0</v>
      </c>
      <c r="AG562" s="178">
        <v>0</v>
      </c>
      <c r="AH562" s="178">
        <v>0</v>
      </c>
      <c r="AI562" s="177">
        <v>0</v>
      </c>
      <c r="AJ562" s="178">
        <v>0</v>
      </c>
      <c r="AK562" s="178">
        <v>0</v>
      </c>
      <c r="AL562" s="178">
        <v>0</v>
      </c>
      <c r="AM562" s="178">
        <v>0</v>
      </c>
      <c r="AN562" s="178">
        <v>0</v>
      </c>
      <c r="AO562" s="178">
        <v>0</v>
      </c>
      <c r="AP562" s="178">
        <v>0</v>
      </c>
      <c r="AQ562" s="178">
        <v>0</v>
      </c>
      <c r="AR562" s="178">
        <v>0</v>
      </c>
      <c r="AS562" s="178">
        <v>0</v>
      </c>
      <c r="AT562" s="178">
        <v>0</v>
      </c>
      <c r="AU562" s="177">
        <v>0</v>
      </c>
      <c r="AV562" s="177">
        <f>E562+F562+G562+AI562+AU562</f>
        <v>5003372.25</v>
      </c>
      <c r="AW562" s="149"/>
    </row>
    <row r="563" spans="1:49" s="151" customFormat="1" ht="12.75" hidden="1" outlineLevel="1">
      <c r="A563" s="149" t="s">
        <v>3164</v>
      </c>
      <c r="B563" s="150"/>
      <c r="C563" s="150" t="s">
        <v>3165</v>
      </c>
      <c r="D563" s="150" t="s">
        <v>3166</v>
      </c>
      <c r="E563" s="177">
        <v>9846456.14</v>
      </c>
      <c r="F563" s="177">
        <v>0</v>
      </c>
      <c r="G563" s="177"/>
      <c r="H563" s="178">
        <v>0</v>
      </c>
      <c r="I563" s="178">
        <v>0</v>
      </c>
      <c r="J563" s="178">
        <v>0</v>
      </c>
      <c r="K563" s="178">
        <v>0</v>
      </c>
      <c r="L563" s="178">
        <v>0</v>
      </c>
      <c r="M563" s="178">
        <v>0</v>
      </c>
      <c r="N563" s="178">
        <v>0</v>
      </c>
      <c r="O563" s="178">
        <v>0</v>
      </c>
      <c r="P563" s="178">
        <v>0</v>
      </c>
      <c r="Q563" s="178">
        <v>0</v>
      </c>
      <c r="R563" s="178">
        <v>0</v>
      </c>
      <c r="S563" s="178">
        <v>0</v>
      </c>
      <c r="T563" s="178">
        <v>0</v>
      </c>
      <c r="U563" s="178">
        <v>0</v>
      </c>
      <c r="V563" s="178">
        <v>0</v>
      </c>
      <c r="W563" s="178">
        <v>0</v>
      </c>
      <c r="X563" s="178">
        <v>0</v>
      </c>
      <c r="Y563" s="178">
        <v>0</v>
      </c>
      <c r="Z563" s="178">
        <v>0</v>
      </c>
      <c r="AA563" s="178">
        <v>0</v>
      </c>
      <c r="AB563" s="178">
        <v>0</v>
      </c>
      <c r="AC563" s="178">
        <v>0</v>
      </c>
      <c r="AD563" s="178">
        <v>0</v>
      </c>
      <c r="AE563" s="178">
        <v>0</v>
      </c>
      <c r="AF563" s="178">
        <v>0</v>
      </c>
      <c r="AG563" s="178">
        <v>0</v>
      </c>
      <c r="AH563" s="178">
        <v>0</v>
      </c>
      <c r="AI563" s="177">
        <v>0</v>
      </c>
      <c r="AJ563" s="178">
        <v>0</v>
      </c>
      <c r="AK563" s="178">
        <v>0</v>
      </c>
      <c r="AL563" s="178">
        <v>0</v>
      </c>
      <c r="AM563" s="178">
        <v>0</v>
      </c>
      <c r="AN563" s="178">
        <v>0</v>
      </c>
      <c r="AO563" s="178">
        <v>0</v>
      </c>
      <c r="AP563" s="178">
        <v>0</v>
      </c>
      <c r="AQ563" s="178">
        <v>0</v>
      </c>
      <c r="AR563" s="178">
        <v>0</v>
      </c>
      <c r="AS563" s="178">
        <v>0</v>
      </c>
      <c r="AT563" s="178">
        <v>0</v>
      </c>
      <c r="AU563" s="177">
        <v>0</v>
      </c>
      <c r="AV563" s="177">
        <f>E563+F563+G563+AI563+AU563</f>
        <v>9846456.14</v>
      </c>
      <c r="AW563" s="149"/>
    </row>
    <row r="564" spans="1:49" s="151" customFormat="1" ht="12.75" hidden="1" outlineLevel="1">
      <c r="A564" s="149" t="s">
        <v>3167</v>
      </c>
      <c r="B564" s="150"/>
      <c r="C564" s="150" t="s">
        <v>3168</v>
      </c>
      <c r="D564" s="150" t="s">
        <v>3169</v>
      </c>
      <c r="E564" s="177">
        <v>9653.6</v>
      </c>
      <c r="F564" s="177">
        <v>0</v>
      </c>
      <c r="G564" s="177"/>
      <c r="H564" s="178">
        <v>0</v>
      </c>
      <c r="I564" s="178">
        <v>0</v>
      </c>
      <c r="J564" s="178">
        <v>0</v>
      </c>
      <c r="K564" s="178">
        <v>0</v>
      </c>
      <c r="L564" s="178">
        <v>0</v>
      </c>
      <c r="M564" s="178">
        <v>0</v>
      </c>
      <c r="N564" s="178">
        <v>0</v>
      </c>
      <c r="O564" s="178">
        <v>0</v>
      </c>
      <c r="P564" s="178">
        <v>0</v>
      </c>
      <c r="Q564" s="178">
        <v>0</v>
      </c>
      <c r="R564" s="178">
        <v>0</v>
      </c>
      <c r="S564" s="178">
        <v>0</v>
      </c>
      <c r="T564" s="178">
        <v>0</v>
      </c>
      <c r="U564" s="178">
        <v>0</v>
      </c>
      <c r="V564" s="178">
        <v>0</v>
      </c>
      <c r="W564" s="178">
        <v>0</v>
      </c>
      <c r="X564" s="178">
        <v>0</v>
      </c>
      <c r="Y564" s="178">
        <v>0</v>
      </c>
      <c r="Z564" s="178">
        <v>0</v>
      </c>
      <c r="AA564" s="178">
        <v>0</v>
      </c>
      <c r="AB564" s="178">
        <v>0</v>
      </c>
      <c r="AC564" s="178">
        <v>0</v>
      </c>
      <c r="AD564" s="178">
        <v>0</v>
      </c>
      <c r="AE564" s="178">
        <v>0</v>
      </c>
      <c r="AF564" s="178">
        <v>0</v>
      </c>
      <c r="AG564" s="178">
        <v>0</v>
      </c>
      <c r="AH564" s="178">
        <v>0</v>
      </c>
      <c r="AI564" s="177">
        <v>0</v>
      </c>
      <c r="AJ564" s="178">
        <v>0</v>
      </c>
      <c r="AK564" s="178">
        <v>0</v>
      </c>
      <c r="AL564" s="178">
        <v>0</v>
      </c>
      <c r="AM564" s="178">
        <v>0</v>
      </c>
      <c r="AN564" s="178">
        <v>0</v>
      </c>
      <c r="AO564" s="178">
        <v>0</v>
      </c>
      <c r="AP564" s="178">
        <v>0</v>
      </c>
      <c r="AQ564" s="178">
        <v>0</v>
      </c>
      <c r="AR564" s="178">
        <v>0</v>
      </c>
      <c r="AS564" s="178">
        <v>0</v>
      </c>
      <c r="AT564" s="178">
        <v>0</v>
      </c>
      <c r="AU564" s="177">
        <v>0</v>
      </c>
      <c r="AV564" s="177">
        <f>E564+F564+G564+AI564+AU564</f>
        <v>9653.6</v>
      </c>
      <c r="AW564" s="149"/>
    </row>
    <row r="565" spans="1:49" ht="12.75" customHeight="1" collapsed="1">
      <c r="A565" s="124" t="s">
        <v>3170</v>
      </c>
      <c r="B565" s="125"/>
      <c r="C565" s="124" t="s">
        <v>3171</v>
      </c>
      <c r="D565" s="126"/>
      <c r="E565" s="129">
        <v>14859481.99</v>
      </c>
      <c r="F565" s="129">
        <v>0</v>
      </c>
      <c r="G565" s="129">
        <v>0</v>
      </c>
      <c r="H565" s="182">
        <v>0</v>
      </c>
      <c r="I565" s="182">
        <v>0</v>
      </c>
      <c r="J565" s="182">
        <v>0</v>
      </c>
      <c r="K565" s="182">
        <v>0</v>
      </c>
      <c r="L565" s="182">
        <v>0</v>
      </c>
      <c r="M565" s="182">
        <v>0</v>
      </c>
      <c r="N565" s="182">
        <v>0</v>
      </c>
      <c r="O565" s="182">
        <v>0</v>
      </c>
      <c r="P565" s="182">
        <v>0</v>
      </c>
      <c r="Q565" s="182">
        <v>0</v>
      </c>
      <c r="R565" s="182">
        <v>0</v>
      </c>
      <c r="S565" s="182">
        <v>0</v>
      </c>
      <c r="T565" s="182">
        <v>0</v>
      </c>
      <c r="U565" s="182">
        <v>0</v>
      </c>
      <c r="V565" s="182">
        <v>0</v>
      </c>
      <c r="W565" s="182">
        <v>0</v>
      </c>
      <c r="X565" s="182">
        <v>0</v>
      </c>
      <c r="Y565" s="182">
        <v>0</v>
      </c>
      <c r="Z565" s="182">
        <v>0</v>
      </c>
      <c r="AA565" s="182">
        <v>0</v>
      </c>
      <c r="AB565" s="182">
        <v>0</v>
      </c>
      <c r="AC565" s="182">
        <v>0</v>
      </c>
      <c r="AD565" s="182">
        <v>0</v>
      </c>
      <c r="AE565" s="182">
        <v>0</v>
      </c>
      <c r="AF565" s="182">
        <v>0</v>
      </c>
      <c r="AG565" s="182">
        <v>0</v>
      </c>
      <c r="AH565" s="182">
        <v>0</v>
      </c>
      <c r="AI565" s="129">
        <v>0</v>
      </c>
      <c r="AJ565" s="182">
        <v>0</v>
      </c>
      <c r="AK565" s="182">
        <v>0</v>
      </c>
      <c r="AL565" s="182">
        <v>0</v>
      </c>
      <c r="AM565" s="182">
        <v>0</v>
      </c>
      <c r="AN565" s="182">
        <v>0</v>
      </c>
      <c r="AO565" s="182">
        <v>0</v>
      </c>
      <c r="AP565" s="182">
        <v>0</v>
      </c>
      <c r="AQ565" s="182">
        <v>0</v>
      </c>
      <c r="AR565" s="182">
        <v>0</v>
      </c>
      <c r="AS565" s="182">
        <v>0</v>
      </c>
      <c r="AT565" s="182">
        <v>0</v>
      </c>
      <c r="AU565" s="129">
        <v>0</v>
      </c>
      <c r="AV565" s="129">
        <f>E565+F565+G565+AI565+AU565</f>
        <v>14859481.99</v>
      </c>
      <c r="AW565" s="124"/>
    </row>
    <row r="566" spans="1:49" s="151" customFormat="1" ht="12.75" hidden="1" outlineLevel="1">
      <c r="A566" s="149" t="s">
        <v>3178</v>
      </c>
      <c r="B566" s="150"/>
      <c r="C566" s="150" t="s">
        <v>3179</v>
      </c>
      <c r="D566" s="150" t="s">
        <v>3180</v>
      </c>
      <c r="E566" s="177">
        <v>-197141.01</v>
      </c>
      <c r="F566" s="177">
        <v>0</v>
      </c>
      <c r="G566" s="177"/>
      <c r="H566" s="178">
        <v>0</v>
      </c>
      <c r="I566" s="178">
        <v>0</v>
      </c>
      <c r="J566" s="178">
        <v>0</v>
      </c>
      <c r="K566" s="178">
        <v>0</v>
      </c>
      <c r="L566" s="178">
        <v>0</v>
      </c>
      <c r="M566" s="178">
        <v>0</v>
      </c>
      <c r="N566" s="178">
        <v>0</v>
      </c>
      <c r="O566" s="178">
        <v>0</v>
      </c>
      <c r="P566" s="178">
        <v>0</v>
      </c>
      <c r="Q566" s="178">
        <v>0</v>
      </c>
      <c r="R566" s="178">
        <v>0</v>
      </c>
      <c r="S566" s="178">
        <v>0</v>
      </c>
      <c r="T566" s="178">
        <v>0</v>
      </c>
      <c r="U566" s="178">
        <v>0</v>
      </c>
      <c r="V566" s="178">
        <v>0</v>
      </c>
      <c r="W566" s="178">
        <v>0</v>
      </c>
      <c r="X566" s="178">
        <v>0</v>
      </c>
      <c r="Y566" s="178">
        <v>0</v>
      </c>
      <c r="Z566" s="178">
        <v>0</v>
      </c>
      <c r="AA566" s="178">
        <v>0</v>
      </c>
      <c r="AB566" s="178">
        <v>0</v>
      </c>
      <c r="AC566" s="178">
        <v>0</v>
      </c>
      <c r="AD566" s="178">
        <v>0</v>
      </c>
      <c r="AE566" s="178">
        <v>0</v>
      </c>
      <c r="AF566" s="178">
        <v>0</v>
      </c>
      <c r="AG566" s="178">
        <v>0</v>
      </c>
      <c r="AH566" s="178">
        <v>0</v>
      </c>
      <c r="AI566" s="177">
        <v>0</v>
      </c>
      <c r="AJ566" s="178">
        <v>0</v>
      </c>
      <c r="AK566" s="178">
        <v>0</v>
      </c>
      <c r="AL566" s="178">
        <v>0</v>
      </c>
      <c r="AM566" s="178">
        <v>0</v>
      </c>
      <c r="AN566" s="178">
        <v>0</v>
      </c>
      <c r="AO566" s="178">
        <v>0</v>
      </c>
      <c r="AP566" s="178">
        <v>0</v>
      </c>
      <c r="AQ566" s="178">
        <v>0</v>
      </c>
      <c r="AR566" s="178">
        <v>0</v>
      </c>
      <c r="AS566" s="178">
        <v>0</v>
      </c>
      <c r="AT566" s="178">
        <v>0</v>
      </c>
      <c r="AU566" s="177">
        <v>0</v>
      </c>
      <c r="AV566" s="177">
        <f aca="true" t="shared" si="22" ref="AV566:AV578">E566+F566+G566+AI566+AU566</f>
        <v>-197141.01</v>
      </c>
      <c r="AW566" s="149"/>
    </row>
    <row r="567" spans="1:49" s="151" customFormat="1" ht="12.75" hidden="1" outlineLevel="1">
      <c r="A567" s="149" t="s">
        <v>3181</v>
      </c>
      <c r="B567" s="150"/>
      <c r="C567" s="150" t="s">
        <v>3182</v>
      </c>
      <c r="D567" s="150" t="s">
        <v>3183</v>
      </c>
      <c r="E567" s="177">
        <v>2525206.34</v>
      </c>
      <c r="F567" s="177">
        <v>0</v>
      </c>
      <c r="G567" s="177"/>
      <c r="H567" s="178">
        <v>0</v>
      </c>
      <c r="I567" s="178">
        <v>0</v>
      </c>
      <c r="J567" s="178">
        <v>0</v>
      </c>
      <c r="K567" s="178">
        <v>0</v>
      </c>
      <c r="L567" s="178">
        <v>0</v>
      </c>
      <c r="M567" s="178">
        <v>0</v>
      </c>
      <c r="N567" s="178">
        <v>0</v>
      </c>
      <c r="O567" s="178">
        <v>0</v>
      </c>
      <c r="P567" s="178">
        <v>0</v>
      </c>
      <c r="Q567" s="178">
        <v>0</v>
      </c>
      <c r="R567" s="178">
        <v>0</v>
      </c>
      <c r="S567" s="178">
        <v>0</v>
      </c>
      <c r="T567" s="178">
        <v>0</v>
      </c>
      <c r="U567" s="178">
        <v>0</v>
      </c>
      <c r="V567" s="178">
        <v>0</v>
      </c>
      <c r="W567" s="178">
        <v>0</v>
      </c>
      <c r="X567" s="178">
        <v>0</v>
      </c>
      <c r="Y567" s="178">
        <v>0</v>
      </c>
      <c r="Z567" s="178">
        <v>0</v>
      </c>
      <c r="AA567" s="178">
        <v>0</v>
      </c>
      <c r="AB567" s="178">
        <v>0</v>
      </c>
      <c r="AC567" s="178">
        <v>0</v>
      </c>
      <c r="AD567" s="178">
        <v>0</v>
      </c>
      <c r="AE567" s="178">
        <v>0</v>
      </c>
      <c r="AF567" s="178">
        <v>0</v>
      </c>
      <c r="AG567" s="178">
        <v>0</v>
      </c>
      <c r="AH567" s="178">
        <v>0</v>
      </c>
      <c r="AI567" s="177">
        <v>0</v>
      </c>
      <c r="AJ567" s="178">
        <v>0</v>
      </c>
      <c r="AK567" s="178">
        <v>0</v>
      </c>
      <c r="AL567" s="178">
        <v>0</v>
      </c>
      <c r="AM567" s="178">
        <v>0</v>
      </c>
      <c r="AN567" s="178">
        <v>0</v>
      </c>
      <c r="AO567" s="178">
        <v>0</v>
      </c>
      <c r="AP567" s="178">
        <v>0</v>
      </c>
      <c r="AQ567" s="178">
        <v>0</v>
      </c>
      <c r="AR567" s="178">
        <v>0</v>
      </c>
      <c r="AS567" s="178">
        <v>0</v>
      </c>
      <c r="AT567" s="178">
        <v>0</v>
      </c>
      <c r="AU567" s="177">
        <v>0</v>
      </c>
      <c r="AV567" s="177">
        <f t="shared" si="22"/>
        <v>2525206.34</v>
      </c>
      <c r="AW567" s="149"/>
    </row>
    <row r="568" spans="1:49" s="151" customFormat="1" ht="12.75" hidden="1" outlineLevel="1">
      <c r="A568" s="149" t="s">
        <v>3184</v>
      </c>
      <c r="B568" s="150"/>
      <c r="C568" s="150" t="s">
        <v>3185</v>
      </c>
      <c r="D568" s="150" t="s">
        <v>3186</v>
      </c>
      <c r="E568" s="177">
        <v>-3764630.25</v>
      </c>
      <c r="F568" s="177">
        <v>0</v>
      </c>
      <c r="G568" s="177"/>
      <c r="H568" s="178">
        <v>0</v>
      </c>
      <c r="I568" s="178">
        <v>0</v>
      </c>
      <c r="J568" s="178">
        <v>0</v>
      </c>
      <c r="K568" s="178">
        <v>0</v>
      </c>
      <c r="L568" s="178">
        <v>0</v>
      </c>
      <c r="M568" s="178">
        <v>0</v>
      </c>
      <c r="N568" s="178">
        <v>0</v>
      </c>
      <c r="O568" s="178">
        <v>0</v>
      </c>
      <c r="P568" s="178">
        <v>0</v>
      </c>
      <c r="Q568" s="178">
        <v>0</v>
      </c>
      <c r="R568" s="178">
        <v>0</v>
      </c>
      <c r="S568" s="178">
        <v>0</v>
      </c>
      <c r="T568" s="178">
        <v>0</v>
      </c>
      <c r="U568" s="178">
        <v>0</v>
      </c>
      <c r="V568" s="178">
        <v>0</v>
      </c>
      <c r="W568" s="178">
        <v>0</v>
      </c>
      <c r="X568" s="178">
        <v>0</v>
      </c>
      <c r="Y568" s="178">
        <v>0</v>
      </c>
      <c r="Z568" s="178">
        <v>0</v>
      </c>
      <c r="AA568" s="178">
        <v>0</v>
      </c>
      <c r="AB568" s="178">
        <v>0</v>
      </c>
      <c r="AC568" s="178">
        <v>0</v>
      </c>
      <c r="AD568" s="178">
        <v>0</v>
      </c>
      <c r="AE568" s="178">
        <v>0</v>
      </c>
      <c r="AF568" s="178">
        <v>0</v>
      </c>
      <c r="AG568" s="178">
        <v>0</v>
      </c>
      <c r="AH568" s="178">
        <v>0</v>
      </c>
      <c r="AI568" s="177">
        <v>0</v>
      </c>
      <c r="AJ568" s="178">
        <v>0</v>
      </c>
      <c r="AK568" s="178">
        <v>0</v>
      </c>
      <c r="AL568" s="178">
        <v>0</v>
      </c>
      <c r="AM568" s="178">
        <v>0</v>
      </c>
      <c r="AN568" s="178">
        <v>0</v>
      </c>
      <c r="AO568" s="178">
        <v>0</v>
      </c>
      <c r="AP568" s="178">
        <v>0</v>
      </c>
      <c r="AQ568" s="178">
        <v>0</v>
      </c>
      <c r="AR568" s="178">
        <v>0</v>
      </c>
      <c r="AS568" s="178">
        <v>0</v>
      </c>
      <c r="AT568" s="178">
        <v>0</v>
      </c>
      <c r="AU568" s="177">
        <v>0</v>
      </c>
      <c r="AV568" s="177">
        <f t="shared" si="22"/>
        <v>-3764630.25</v>
      </c>
      <c r="AW568" s="149"/>
    </row>
    <row r="569" spans="1:49" s="151" customFormat="1" ht="12.75" hidden="1" outlineLevel="1">
      <c r="A569" s="149" t="s">
        <v>3187</v>
      </c>
      <c r="B569" s="150"/>
      <c r="C569" s="150" t="s">
        <v>3188</v>
      </c>
      <c r="D569" s="150" t="s">
        <v>3189</v>
      </c>
      <c r="E569" s="177">
        <v>171443.04</v>
      </c>
      <c r="F569" s="177">
        <v>0</v>
      </c>
      <c r="G569" s="177"/>
      <c r="H569" s="178">
        <v>0</v>
      </c>
      <c r="I569" s="178">
        <v>0</v>
      </c>
      <c r="J569" s="178">
        <v>0</v>
      </c>
      <c r="K569" s="178">
        <v>0</v>
      </c>
      <c r="L569" s="178">
        <v>0</v>
      </c>
      <c r="M569" s="178">
        <v>0</v>
      </c>
      <c r="N569" s="178">
        <v>0</v>
      </c>
      <c r="O569" s="178">
        <v>0</v>
      </c>
      <c r="P569" s="178">
        <v>0</v>
      </c>
      <c r="Q569" s="178">
        <v>0</v>
      </c>
      <c r="R569" s="178">
        <v>0</v>
      </c>
      <c r="S569" s="178">
        <v>0</v>
      </c>
      <c r="T569" s="178">
        <v>0</v>
      </c>
      <c r="U569" s="178">
        <v>0</v>
      </c>
      <c r="V569" s="178">
        <v>0</v>
      </c>
      <c r="W569" s="178">
        <v>0</v>
      </c>
      <c r="X569" s="178">
        <v>0</v>
      </c>
      <c r="Y569" s="178">
        <v>0</v>
      </c>
      <c r="Z569" s="178">
        <v>0</v>
      </c>
      <c r="AA569" s="178">
        <v>0</v>
      </c>
      <c r="AB569" s="178">
        <v>0</v>
      </c>
      <c r="AC569" s="178">
        <v>0</v>
      </c>
      <c r="AD569" s="178">
        <v>0</v>
      </c>
      <c r="AE569" s="178">
        <v>0</v>
      </c>
      <c r="AF569" s="178">
        <v>0</v>
      </c>
      <c r="AG569" s="178">
        <v>0</v>
      </c>
      <c r="AH569" s="178">
        <v>0</v>
      </c>
      <c r="AI569" s="177">
        <v>0</v>
      </c>
      <c r="AJ569" s="178">
        <v>0</v>
      </c>
      <c r="AK569" s="178">
        <v>0</v>
      </c>
      <c r="AL569" s="178">
        <v>0</v>
      </c>
      <c r="AM569" s="178">
        <v>0</v>
      </c>
      <c r="AN569" s="178">
        <v>0</v>
      </c>
      <c r="AO569" s="178">
        <v>0</v>
      </c>
      <c r="AP569" s="178">
        <v>0</v>
      </c>
      <c r="AQ569" s="178">
        <v>0</v>
      </c>
      <c r="AR569" s="178">
        <v>0</v>
      </c>
      <c r="AS569" s="178">
        <v>0</v>
      </c>
      <c r="AT569" s="178">
        <v>0</v>
      </c>
      <c r="AU569" s="177">
        <v>0</v>
      </c>
      <c r="AV569" s="177">
        <f t="shared" si="22"/>
        <v>171443.04</v>
      </c>
      <c r="AW569" s="149"/>
    </row>
    <row r="570" spans="1:49" s="151" customFormat="1" ht="12.75" hidden="1" outlineLevel="1">
      <c r="A570" s="149" t="s">
        <v>3190</v>
      </c>
      <c r="B570" s="150"/>
      <c r="C570" s="150" t="s">
        <v>3191</v>
      </c>
      <c r="D570" s="150" t="s">
        <v>3192</v>
      </c>
      <c r="E570" s="177">
        <v>274.32</v>
      </c>
      <c r="F570" s="177">
        <v>0</v>
      </c>
      <c r="G570" s="177"/>
      <c r="H570" s="178">
        <v>0</v>
      </c>
      <c r="I570" s="178">
        <v>0</v>
      </c>
      <c r="J570" s="178">
        <v>0</v>
      </c>
      <c r="K570" s="178">
        <v>0</v>
      </c>
      <c r="L570" s="178">
        <v>0</v>
      </c>
      <c r="M570" s="178">
        <v>0</v>
      </c>
      <c r="N570" s="178">
        <v>0</v>
      </c>
      <c r="O570" s="178">
        <v>0</v>
      </c>
      <c r="P570" s="178">
        <v>0</v>
      </c>
      <c r="Q570" s="178">
        <v>0</v>
      </c>
      <c r="R570" s="178">
        <v>0</v>
      </c>
      <c r="S570" s="178">
        <v>0</v>
      </c>
      <c r="T570" s="178">
        <v>0</v>
      </c>
      <c r="U570" s="178">
        <v>0</v>
      </c>
      <c r="V570" s="178">
        <v>0</v>
      </c>
      <c r="W570" s="178">
        <v>0</v>
      </c>
      <c r="X570" s="178">
        <v>0</v>
      </c>
      <c r="Y570" s="178">
        <v>0</v>
      </c>
      <c r="Z570" s="178">
        <v>0</v>
      </c>
      <c r="AA570" s="178">
        <v>0</v>
      </c>
      <c r="AB570" s="178">
        <v>0</v>
      </c>
      <c r="AC570" s="178">
        <v>0</v>
      </c>
      <c r="AD570" s="178">
        <v>0</v>
      </c>
      <c r="AE570" s="178">
        <v>0</v>
      </c>
      <c r="AF570" s="178">
        <v>0</v>
      </c>
      <c r="AG570" s="178">
        <v>0</v>
      </c>
      <c r="AH570" s="178">
        <v>0</v>
      </c>
      <c r="AI570" s="177">
        <v>0</v>
      </c>
      <c r="AJ570" s="178">
        <v>0</v>
      </c>
      <c r="AK570" s="178">
        <v>0</v>
      </c>
      <c r="AL570" s="178">
        <v>0</v>
      </c>
      <c r="AM570" s="178">
        <v>0</v>
      </c>
      <c r="AN570" s="178">
        <v>0</v>
      </c>
      <c r="AO570" s="178">
        <v>0</v>
      </c>
      <c r="AP570" s="178">
        <v>0</v>
      </c>
      <c r="AQ570" s="178">
        <v>0</v>
      </c>
      <c r="AR570" s="178">
        <v>0</v>
      </c>
      <c r="AS570" s="178">
        <v>0</v>
      </c>
      <c r="AT570" s="178">
        <v>0</v>
      </c>
      <c r="AU570" s="177">
        <v>0</v>
      </c>
      <c r="AV570" s="177">
        <f t="shared" si="22"/>
        <v>274.32</v>
      </c>
      <c r="AW570" s="149"/>
    </row>
    <row r="571" spans="1:49" s="151" customFormat="1" ht="12.75" hidden="1" outlineLevel="1">
      <c r="A571" s="149" t="s">
        <v>3193</v>
      </c>
      <c r="B571" s="150"/>
      <c r="C571" s="150" t="s">
        <v>3194</v>
      </c>
      <c r="D571" s="150" t="s">
        <v>3195</v>
      </c>
      <c r="E571" s="177">
        <v>24.51</v>
      </c>
      <c r="F571" s="177">
        <v>0</v>
      </c>
      <c r="G571" s="177"/>
      <c r="H571" s="178">
        <v>0</v>
      </c>
      <c r="I571" s="178">
        <v>0</v>
      </c>
      <c r="J571" s="178">
        <v>0</v>
      </c>
      <c r="K571" s="178">
        <v>0</v>
      </c>
      <c r="L571" s="178">
        <v>0</v>
      </c>
      <c r="M571" s="178">
        <v>0</v>
      </c>
      <c r="N571" s="178">
        <v>0</v>
      </c>
      <c r="O571" s="178">
        <v>0</v>
      </c>
      <c r="P571" s="178">
        <v>0</v>
      </c>
      <c r="Q571" s="178">
        <v>0</v>
      </c>
      <c r="R571" s="178">
        <v>0</v>
      </c>
      <c r="S571" s="178">
        <v>0</v>
      </c>
      <c r="T571" s="178">
        <v>0</v>
      </c>
      <c r="U571" s="178">
        <v>0</v>
      </c>
      <c r="V571" s="178">
        <v>0</v>
      </c>
      <c r="W571" s="178">
        <v>0</v>
      </c>
      <c r="X571" s="178">
        <v>0</v>
      </c>
      <c r="Y571" s="178">
        <v>0</v>
      </c>
      <c r="Z571" s="178">
        <v>0</v>
      </c>
      <c r="AA571" s="178">
        <v>0</v>
      </c>
      <c r="AB571" s="178">
        <v>0</v>
      </c>
      <c r="AC571" s="178">
        <v>0</v>
      </c>
      <c r="AD571" s="178">
        <v>0</v>
      </c>
      <c r="AE571" s="178">
        <v>0</v>
      </c>
      <c r="AF571" s="178">
        <v>0</v>
      </c>
      <c r="AG571" s="178">
        <v>0</v>
      </c>
      <c r="AH571" s="178">
        <v>0</v>
      </c>
      <c r="AI571" s="177">
        <v>0</v>
      </c>
      <c r="AJ571" s="178">
        <v>0</v>
      </c>
      <c r="AK571" s="178">
        <v>0</v>
      </c>
      <c r="AL571" s="178">
        <v>0</v>
      </c>
      <c r="AM571" s="178">
        <v>0</v>
      </c>
      <c r="AN571" s="178">
        <v>0</v>
      </c>
      <c r="AO571" s="178">
        <v>0</v>
      </c>
      <c r="AP571" s="178">
        <v>0</v>
      </c>
      <c r="AQ571" s="178">
        <v>0</v>
      </c>
      <c r="AR571" s="178">
        <v>0</v>
      </c>
      <c r="AS571" s="178">
        <v>0</v>
      </c>
      <c r="AT571" s="178">
        <v>0</v>
      </c>
      <c r="AU571" s="177">
        <v>0</v>
      </c>
      <c r="AV571" s="177">
        <f t="shared" si="22"/>
        <v>24.51</v>
      </c>
      <c r="AW571" s="149"/>
    </row>
    <row r="572" spans="1:49" s="151" customFormat="1" ht="12.75" hidden="1" outlineLevel="1">
      <c r="A572" s="149" t="s">
        <v>3196</v>
      </c>
      <c r="B572" s="150"/>
      <c r="C572" s="150" t="s">
        <v>3197</v>
      </c>
      <c r="D572" s="150" t="s">
        <v>3198</v>
      </c>
      <c r="E572" s="177">
        <v>-4610.69</v>
      </c>
      <c r="F572" s="177">
        <v>0</v>
      </c>
      <c r="G572" s="177"/>
      <c r="H572" s="178">
        <v>0</v>
      </c>
      <c r="I572" s="178">
        <v>0</v>
      </c>
      <c r="J572" s="178">
        <v>0</v>
      </c>
      <c r="K572" s="178">
        <v>0</v>
      </c>
      <c r="L572" s="178">
        <v>0</v>
      </c>
      <c r="M572" s="178">
        <v>0</v>
      </c>
      <c r="N572" s="178">
        <v>0</v>
      </c>
      <c r="O572" s="178">
        <v>0</v>
      </c>
      <c r="P572" s="178">
        <v>0</v>
      </c>
      <c r="Q572" s="178">
        <v>0</v>
      </c>
      <c r="R572" s="178">
        <v>0</v>
      </c>
      <c r="S572" s="178">
        <v>0</v>
      </c>
      <c r="T572" s="178">
        <v>0</v>
      </c>
      <c r="U572" s="178">
        <v>0</v>
      </c>
      <c r="V572" s="178">
        <v>0</v>
      </c>
      <c r="W572" s="178">
        <v>0</v>
      </c>
      <c r="X572" s="178">
        <v>0</v>
      </c>
      <c r="Y572" s="178">
        <v>0</v>
      </c>
      <c r="Z572" s="178">
        <v>0</v>
      </c>
      <c r="AA572" s="178">
        <v>0</v>
      </c>
      <c r="AB572" s="178">
        <v>0</v>
      </c>
      <c r="AC572" s="178">
        <v>0</v>
      </c>
      <c r="AD572" s="178">
        <v>0</v>
      </c>
      <c r="AE572" s="178">
        <v>0</v>
      </c>
      <c r="AF572" s="178">
        <v>0</v>
      </c>
      <c r="AG572" s="178">
        <v>0</v>
      </c>
      <c r="AH572" s="178">
        <v>0</v>
      </c>
      <c r="AI572" s="177">
        <v>0</v>
      </c>
      <c r="AJ572" s="178">
        <v>0</v>
      </c>
      <c r="AK572" s="178">
        <v>0</v>
      </c>
      <c r="AL572" s="178">
        <v>0</v>
      </c>
      <c r="AM572" s="178">
        <v>0</v>
      </c>
      <c r="AN572" s="178">
        <v>0</v>
      </c>
      <c r="AO572" s="178">
        <v>0</v>
      </c>
      <c r="AP572" s="178">
        <v>0</v>
      </c>
      <c r="AQ572" s="178">
        <v>0</v>
      </c>
      <c r="AR572" s="178">
        <v>0</v>
      </c>
      <c r="AS572" s="178">
        <v>0</v>
      </c>
      <c r="AT572" s="178">
        <v>0</v>
      </c>
      <c r="AU572" s="177">
        <v>0</v>
      </c>
      <c r="AV572" s="177">
        <f t="shared" si="22"/>
        <v>-4610.69</v>
      </c>
      <c r="AW572" s="149"/>
    </row>
    <row r="573" spans="1:49" s="151" customFormat="1" ht="12.75" hidden="1" outlineLevel="1">
      <c r="A573" s="149" t="s">
        <v>3199</v>
      </c>
      <c r="B573" s="150"/>
      <c r="C573" s="150" t="s">
        <v>3200</v>
      </c>
      <c r="D573" s="150" t="s">
        <v>3201</v>
      </c>
      <c r="E573" s="177">
        <v>-16646.46</v>
      </c>
      <c r="F573" s="177">
        <v>0</v>
      </c>
      <c r="G573" s="177"/>
      <c r="H573" s="178">
        <v>0</v>
      </c>
      <c r="I573" s="178">
        <v>0</v>
      </c>
      <c r="J573" s="178">
        <v>0</v>
      </c>
      <c r="K573" s="178">
        <v>0</v>
      </c>
      <c r="L573" s="178">
        <v>0</v>
      </c>
      <c r="M573" s="178">
        <v>0</v>
      </c>
      <c r="N573" s="178">
        <v>0</v>
      </c>
      <c r="O573" s="178">
        <v>0</v>
      </c>
      <c r="P573" s="178">
        <v>0</v>
      </c>
      <c r="Q573" s="178">
        <v>0</v>
      </c>
      <c r="R573" s="178">
        <v>0</v>
      </c>
      <c r="S573" s="178">
        <v>0</v>
      </c>
      <c r="T573" s="178">
        <v>0</v>
      </c>
      <c r="U573" s="178">
        <v>0</v>
      </c>
      <c r="V573" s="178">
        <v>0</v>
      </c>
      <c r="W573" s="178">
        <v>0</v>
      </c>
      <c r="X573" s="178">
        <v>0</v>
      </c>
      <c r="Y573" s="178">
        <v>0</v>
      </c>
      <c r="Z573" s="178">
        <v>0</v>
      </c>
      <c r="AA573" s="178">
        <v>0</v>
      </c>
      <c r="AB573" s="178">
        <v>0</v>
      </c>
      <c r="AC573" s="178">
        <v>0</v>
      </c>
      <c r="AD573" s="178">
        <v>0</v>
      </c>
      <c r="AE573" s="178">
        <v>0</v>
      </c>
      <c r="AF573" s="178">
        <v>0</v>
      </c>
      <c r="AG573" s="178">
        <v>0</v>
      </c>
      <c r="AH573" s="178">
        <v>0</v>
      </c>
      <c r="AI573" s="177">
        <v>0</v>
      </c>
      <c r="AJ573" s="178">
        <v>0</v>
      </c>
      <c r="AK573" s="178">
        <v>0</v>
      </c>
      <c r="AL573" s="178">
        <v>0</v>
      </c>
      <c r="AM573" s="178">
        <v>0</v>
      </c>
      <c r="AN573" s="178">
        <v>0</v>
      </c>
      <c r="AO573" s="178">
        <v>0</v>
      </c>
      <c r="AP573" s="178">
        <v>0</v>
      </c>
      <c r="AQ573" s="178">
        <v>0</v>
      </c>
      <c r="AR573" s="178">
        <v>0</v>
      </c>
      <c r="AS573" s="178">
        <v>0</v>
      </c>
      <c r="AT573" s="178">
        <v>0</v>
      </c>
      <c r="AU573" s="177">
        <v>0</v>
      </c>
      <c r="AV573" s="177">
        <f t="shared" si="22"/>
        <v>-16646.46</v>
      </c>
      <c r="AW573" s="149"/>
    </row>
    <row r="574" spans="1:49" s="151" customFormat="1" ht="12.75" hidden="1" outlineLevel="1">
      <c r="A574" s="149" t="s">
        <v>3202</v>
      </c>
      <c r="B574" s="150"/>
      <c r="C574" s="150" t="s">
        <v>3203</v>
      </c>
      <c r="D574" s="150" t="s">
        <v>3204</v>
      </c>
      <c r="E574" s="177">
        <v>8361674.21</v>
      </c>
      <c r="F574" s="177">
        <v>0</v>
      </c>
      <c r="G574" s="177"/>
      <c r="H574" s="178">
        <v>0</v>
      </c>
      <c r="I574" s="178">
        <v>0</v>
      </c>
      <c r="J574" s="178">
        <v>0</v>
      </c>
      <c r="K574" s="178">
        <v>0</v>
      </c>
      <c r="L574" s="178">
        <v>0</v>
      </c>
      <c r="M574" s="178">
        <v>0</v>
      </c>
      <c r="N574" s="178">
        <v>0</v>
      </c>
      <c r="O574" s="178">
        <v>0</v>
      </c>
      <c r="P574" s="178">
        <v>0</v>
      </c>
      <c r="Q574" s="178">
        <v>0</v>
      </c>
      <c r="R574" s="178">
        <v>0</v>
      </c>
      <c r="S574" s="178">
        <v>0</v>
      </c>
      <c r="T574" s="178">
        <v>0</v>
      </c>
      <c r="U574" s="178">
        <v>0</v>
      </c>
      <c r="V574" s="178">
        <v>0</v>
      </c>
      <c r="W574" s="178">
        <v>0</v>
      </c>
      <c r="X574" s="178">
        <v>0</v>
      </c>
      <c r="Y574" s="178">
        <v>0</v>
      </c>
      <c r="Z574" s="178">
        <v>0</v>
      </c>
      <c r="AA574" s="178">
        <v>0</v>
      </c>
      <c r="AB574" s="178">
        <v>0</v>
      </c>
      <c r="AC574" s="178">
        <v>0</v>
      </c>
      <c r="AD574" s="178">
        <v>0</v>
      </c>
      <c r="AE574" s="178">
        <v>0</v>
      </c>
      <c r="AF574" s="178">
        <v>0</v>
      </c>
      <c r="AG574" s="178">
        <v>0</v>
      </c>
      <c r="AH574" s="178">
        <v>0</v>
      </c>
      <c r="AI574" s="177">
        <v>0</v>
      </c>
      <c r="AJ574" s="178">
        <v>77127.79</v>
      </c>
      <c r="AK574" s="178">
        <v>21238.59</v>
      </c>
      <c r="AL574" s="178">
        <v>113316.69</v>
      </c>
      <c r="AM574" s="178">
        <v>207855.37</v>
      </c>
      <c r="AN574" s="178">
        <v>34663.44</v>
      </c>
      <c r="AO574" s="178">
        <v>524872.92</v>
      </c>
      <c r="AP574" s="178">
        <v>991731.85</v>
      </c>
      <c r="AQ574" s="178">
        <v>852585.11</v>
      </c>
      <c r="AR574" s="178">
        <v>23675.13</v>
      </c>
      <c r="AS574" s="178">
        <v>27293.37</v>
      </c>
      <c r="AT574" s="178">
        <v>199931.56</v>
      </c>
      <c r="AU574" s="177">
        <v>3074291.82</v>
      </c>
      <c r="AV574" s="177">
        <f t="shared" si="22"/>
        <v>11435966.03</v>
      </c>
      <c r="AW574" s="149"/>
    </row>
    <row r="575" spans="1:49" s="151" customFormat="1" ht="12.75" hidden="1" outlineLevel="1">
      <c r="A575" s="149" t="s">
        <v>3208</v>
      </c>
      <c r="B575" s="150"/>
      <c r="C575" s="150" t="s">
        <v>3209</v>
      </c>
      <c r="D575" s="150" t="s">
        <v>3210</v>
      </c>
      <c r="E575" s="177">
        <v>-1487976.01</v>
      </c>
      <c r="F575" s="177">
        <v>0</v>
      </c>
      <c r="G575" s="177"/>
      <c r="H575" s="178">
        <v>0</v>
      </c>
      <c r="I575" s="178">
        <v>0</v>
      </c>
      <c r="J575" s="178">
        <v>0</v>
      </c>
      <c r="K575" s="178">
        <v>0</v>
      </c>
      <c r="L575" s="178">
        <v>0</v>
      </c>
      <c r="M575" s="178">
        <v>0</v>
      </c>
      <c r="N575" s="178">
        <v>0</v>
      </c>
      <c r="O575" s="178">
        <v>0</v>
      </c>
      <c r="P575" s="178">
        <v>0</v>
      </c>
      <c r="Q575" s="178">
        <v>0</v>
      </c>
      <c r="R575" s="178">
        <v>0</v>
      </c>
      <c r="S575" s="178">
        <v>0</v>
      </c>
      <c r="T575" s="178">
        <v>0</v>
      </c>
      <c r="U575" s="178">
        <v>0</v>
      </c>
      <c r="V575" s="178">
        <v>0</v>
      </c>
      <c r="W575" s="178">
        <v>0</v>
      </c>
      <c r="X575" s="178">
        <v>0</v>
      </c>
      <c r="Y575" s="178">
        <v>0</v>
      </c>
      <c r="Z575" s="178">
        <v>0</v>
      </c>
      <c r="AA575" s="178">
        <v>0</v>
      </c>
      <c r="AB575" s="178">
        <v>0</v>
      </c>
      <c r="AC575" s="178">
        <v>0</v>
      </c>
      <c r="AD575" s="178">
        <v>0</v>
      </c>
      <c r="AE575" s="178">
        <v>0</v>
      </c>
      <c r="AF575" s="178">
        <v>0</v>
      </c>
      <c r="AG575" s="178">
        <v>0</v>
      </c>
      <c r="AH575" s="178">
        <v>0</v>
      </c>
      <c r="AI575" s="177">
        <v>0</v>
      </c>
      <c r="AJ575" s="178">
        <v>0</v>
      </c>
      <c r="AK575" s="178">
        <v>0</v>
      </c>
      <c r="AL575" s="178">
        <v>0</v>
      </c>
      <c r="AM575" s="178">
        <v>0</v>
      </c>
      <c r="AN575" s="178">
        <v>0</v>
      </c>
      <c r="AO575" s="178">
        <v>0</v>
      </c>
      <c r="AP575" s="178">
        <v>0</v>
      </c>
      <c r="AQ575" s="178">
        <v>0</v>
      </c>
      <c r="AR575" s="178">
        <v>0</v>
      </c>
      <c r="AS575" s="178">
        <v>0</v>
      </c>
      <c r="AT575" s="178">
        <v>0</v>
      </c>
      <c r="AU575" s="177">
        <v>0</v>
      </c>
      <c r="AV575" s="177">
        <f t="shared" si="22"/>
        <v>-1487976.01</v>
      </c>
      <c r="AW575" s="149"/>
    </row>
    <row r="576" spans="1:49" s="151" customFormat="1" ht="12.75" hidden="1" outlineLevel="1">
      <c r="A576" s="149" t="s">
        <v>3211</v>
      </c>
      <c r="B576" s="150"/>
      <c r="C576" s="150" t="s">
        <v>3212</v>
      </c>
      <c r="D576" s="150" t="s">
        <v>3213</v>
      </c>
      <c r="E576" s="177">
        <v>0</v>
      </c>
      <c r="F576" s="177">
        <v>0</v>
      </c>
      <c r="G576" s="177"/>
      <c r="H576" s="178">
        <v>0</v>
      </c>
      <c r="I576" s="178">
        <v>0</v>
      </c>
      <c r="J576" s="178">
        <v>0</v>
      </c>
      <c r="K576" s="178">
        <v>0</v>
      </c>
      <c r="L576" s="178">
        <v>0</v>
      </c>
      <c r="M576" s="178">
        <v>0</v>
      </c>
      <c r="N576" s="178">
        <v>0</v>
      </c>
      <c r="O576" s="178">
        <v>0</v>
      </c>
      <c r="P576" s="178">
        <v>0</v>
      </c>
      <c r="Q576" s="178">
        <v>0</v>
      </c>
      <c r="R576" s="178">
        <v>0</v>
      </c>
      <c r="S576" s="178">
        <v>0</v>
      </c>
      <c r="T576" s="178">
        <v>0</v>
      </c>
      <c r="U576" s="178">
        <v>0</v>
      </c>
      <c r="V576" s="178">
        <v>0</v>
      </c>
      <c r="W576" s="178">
        <v>0</v>
      </c>
      <c r="X576" s="178">
        <v>0</v>
      </c>
      <c r="Y576" s="178">
        <v>0</v>
      </c>
      <c r="Z576" s="178">
        <v>0</v>
      </c>
      <c r="AA576" s="178">
        <v>0</v>
      </c>
      <c r="AB576" s="178">
        <v>0</v>
      </c>
      <c r="AC576" s="178">
        <v>0</v>
      </c>
      <c r="AD576" s="178">
        <v>0</v>
      </c>
      <c r="AE576" s="178">
        <v>0</v>
      </c>
      <c r="AF576" s="178">
        <v>0</v>
      </c>
      <c r="AG576" s="178">
        <v>0</v>
      </c>
      <c r="AH576" s="178">
        <v>0</v>
      </c>
      <c r="AI576" s="177">
        <v>0</v>
      </c>
      <c r="AJ576" s="178">
        <v>0</v>
      </c>
      <c r="AK576" s="178">
        <v>0</v>
      </c>
      <c r="AL576" s="178">
        <v>85304.86</v>
      </c>
      <c r="AM576" s="178">
        <v>0</v>
      </c>
      <c r="AN576" s="178">
        <v>-24667.03</v>
      </c>
      <c r="AO576" s="178">
        <v>651551.18</v>
      </c>
      <c r="AP576" s="178">
        <v>560371.88</v>
      </c>
      <c r="AQ576" s="178">
        <v>0</v>
      </c>
      <c r="AR576" s="178">
        <v>0</v>
      </c>
      <c r="AS576" s="178">
        <v>0</v>
      </c>
      <c r="AT576" s="178">
        <v>0</v>
      </c>
      <c r="AU576" s="177">
        <v>1272560.89</v>
      </c>
      <c r="AV576" s="177">
        <f t="shared" si="22"/>
        <v>1272560.89</v>
      </c>
      <c r="AW576" s="149"/>
    </row>
    <row r="577" spans="1:49" s="151" customFormat="1" ht="12.75" hidden="1" outlineLevel="1">
      <c r="A577" s="149" t="s">
        <v>3220</v>
      </c>
      <c r="B577" s="150"/>
      <c r="C577" s="150" t="s">
        <v>3221</v>
      </c>
      <c r="D577" s="150" t="s">
        <v>3222</v>
      </c>
      <c r="E577" s="177">
        <v>-32864.75</v>
      </c>
      <c r="F577" s="177">
        <v>0</v>
      </c>
      <c r="G577" s="177"/>
      <c r="H577" s="178">
        <v>0</v>
      </c>
      <c r="I577" s="178">
        <v>0</v>
      </c>
      <c r="J577" s="178">
        <v>0</v>
      </c>
      <c r="K577" s="178">
        <v>0</v>
      </c>
      <c r="L577" s="178">
        <v>0</v>
      </c>
      <c r="M577" s="178">
        <v>0</v>
      </c>
      <c r="N577" s="178">
        <v>0</v>
      </c>
      <c r="O577" s="178">
        <v>0</v>
      </c>
      <c r="P577" s="178">
        <v>0</v>
      </c>
      <c r="Q577" s="178">
        <v>0</v>
      </c>
      <c r="R577" s="178">
        <v>0</v>
      </c>
      <c r="S577" s="178">
        <v>0</v>
      </c>
      <c r="T577" s="178">
        <v>0</v>
      </c>
      <c r="U577" s="178">
        <v>0</v>
      </c>
      <c r="V577" s="178">
        <v>0</v>
      </c>
      <c r="W577" s="178">
        <v>0</v>
      </c>
      <c r="X577" s="178">
        <v>0</v>
      </c>
      <c r="Y577" s="178">
        <v>0</v>
      </c>
      <c r="Z577" s="178">
        <v>0</v>
      </c>
      <c r="AA577" s="178">
        <v>0</v>
      </c>
      <c r="AB577" s="178">
        <v>0</v>
      </c>
      <c r="AC577" s="178">
        <v>0</v>
      </c>
      <c r="AD577" s="178">
        <v>0</v>
      </c>
      <c r="AE577" s="178">
        <v>0</v>
      </c>
      <c r="AF577" s="178">
        <v>0</v>
      </c>
      <c r="AG577" s="178">
        <v>0</v>
      </c>
      <c r="AH577" s="178">
        <v>0</v>
      </c>
      <c r="AI577" s="177">
        <v>0</v>
      </c>
      <c r="AJ577" s="178">
        <v>0</v>
      </c>
      <c r="AK577" s="178">
        <v>0</v>
      </c>
      <c r="AL577" s="178">
        <v>0</v>
      </c>
      <c r="AM577" s="178">
        <v>0</v>
      </c>
      <c r="AN577" s="178">
        <v>0</v>
      </c>
      <c r="AO577" s="178">
        <v>0</v>
      </c>
      <c r="AP577" s="178">
        <v>0</v>
      </c>
      <c r="AQ577" s="178">
        <v>40330.79</v>
      </c>
      <c r="AR577" s="178">
        <v>0</v>
      </c>
      <c r="AS577" s="178">
        <v>0</v>
      </c>
      <c r="AT577" s="178">
        <v>0</v>
      </c>
      <c r="AU577" s="177">
        <v>40330.79</v>
      </c>
      <c r="AV577" s="177">
        <f t="shared" si="22"/>
        <v>7466.040000000001</v>
      </c>
      <c r="AW577" s="149"/>
    </row>
    <row r="578" spans="1:49" s="151" customFormat="1" ht="12.75" hidden="1" outlineLevel="1">
      <c r="A578" s="149" t="s">
        <v>3223</v>
      </c>
      <c r="B578" s="150"/>
      <c r="C578" s="150" t="s">
        <v>3224</v>
      </c>
      <c r="D578" s="150" t="s">
        <v>3225</v>
      </c>
      <c r="E578" s="177">
        <v>8589668.33</v>
      </c>
      <c r="F578" s="177">
        <v>0</v>
      </c>
      <c r="G578" s="177"/>
      <c r="H578" s="178">
        <v>0</v>
      </c>
      <c r="I578" s="178">
        <v>0</v>
      </c>
      <c r="J578" s="178">
        <v>0</v>
      </c>
      <c r="K578" s="178">
        <v>0</v>
      </c>
      <c r="L578" s="178">
        <v>0</v>
      </c>
      <c r="M578" s="178">
        <v>0</v>
      </c>
      <c r="N578" s="178">
        <v>0</v>
      </c>
      <c r="O578" s="178">
        <v>0</v>
      </c>
      <c r="P578" s="178">
        <v>0</v>
      </c>
      <c r="Q578" s="178">
        <v>0</v>
      </c>
      <c r="R578" s="178">
        <v>0</v>
      </c>
      <c r="S578" s="178">
        <v>0</v>
      </c>
      <c r="T578" s="178">
        <v>0</v>
      </c>
      <c r="U578" s="178">
        <v>0</v>
      </c>
      <c r="V578" s="178">
        <v>0</v>
      </c>
      <c r="W578" s="178">
        <v>0</v>
      </c>
      <c r="X578" s="178">
        <v>0</v>
      </c>
      <c r="Y578" s="178">
        <v>0</v>
      </c>
      <c r="Z578" s="178">
        <v>0</v>
      </c>
      <c r="AA578" s="178">
        <v>0</v>
      </c>
      <c r="AB578" s="178">
        <v>0</v>
      </c>
      <c r="AC578" s="178">
        <v>0</v>
      </c>
      <c r="AD578" s="178">
        <v>0</v>
      </c>
      <c r="AE578" s="178">
        <v>0</v>
      </c>
      <c r="AF578" s="178">
        <v>0</v>
      </c>
      <c r="AG578" s="178">
        <v>0</v>
      </c>
      <c r="AH578" s="178">
        <v>0</v>
      </c>
      <c r="AI578" s="177">
        <v>0</v>
      </c>
      <c r="AJ578" s="178">
        <v>0</v>
      </c>
      <c r="AK578" s="178">
        <v>0</v>
      </c>
      <c r="AL578" s="178">
        <v>0</v>
      </c>
      <c r="AM578" s="178">
        <v>0</v>
      </c>
      <c r="AN578" s="178">
        <v>0</v>
      </c>
      <c r="AO578" s="178">
        <v>0</v>
      </c>
      <c r="AP578" s="178">
        <v>0</v>
      </c>
      <c r="AQ578" s="178">
        <v>889785.71</v>
      </c>
      <c r="AR578" s="178">
        <v>0</v>
      </c>
      <c r="AS578" s="178">
        <v>0</v>
      </c>
      <c r="AT578" s="178">
        <v>0</v>
      </c>
      <c r="AU578" s="177">
        <v>889785.71</v>
      </c>
      <c r="AV578" s="177">
        <f t="shared" si="22"/>
        <v>9479454.04</v>
      </c>
      <c r="AW578" s="149"/>
    </row>
    <row r="579" spans="1:49" ht="12.75" customHeight="1" collapsed="1">
      <c r="A579" s="124" t="s">
        <v>3226</v>
      </c>
      <c r="B579" s="125"/>
      <c r="C579" s="124" t="s">
        <v>3227</v>
      </c>
      <c r="D579" s="126"/>
      <c r="E579" s="129">
        <v>14144421.58</v>
      </c>
      <c r="F579" s="129">
        <v>0</v>
      </c>
      <c r="G579" s="129">
        <v>5856657.54</v>
      </c>
      <c r="H579" s="182">
        <v>0</v>
      </c>
      <c r="I579" s="182">
        <v>0</v>
      </c>
      <c r="J579" s="182">
        <v>0</v>
      </c>
      <c r="K579" s="182">
        <v>0</v>
      </c>
      <c r="L579" s="182">
        <v>0</v>
      </c>
      <c r="M579" s="182">
        <v>0</v>
      </c>
      <c r="N579" s="182">
        <v>0</v>
      </c>
      <c r="O579" s="182">
        <v>0</v>
      </c>
      <c r="P579" s="182">
        <v>0</v>
      </c>
      <c r="Q579" s="182">
        <v>0</v>
      </c>
      <c r="R579" s="182">
        <v>0</v>
      </c>
      <c r="S579" s="182">
        <v>0</v>
      </c>
      <c r="T579" s="182">
        <v>0</v>
      </c>
      <c r="U579" s="182">
        <v>0</v>
      </c>
      <c r="V579" s="182">
        <v>0</v>
      </c>
      <c r="W579" s="182">
        <v>0</v>
      </c>
      <c r="X579" s="182">
        <v>0</v>
      </c>
      <c r="Y579" s="182">
        <v>0</v>
      </c>
      <c r="Z579" s="182">
        <v>0</v>
      </c>
      <c r="AA579" s="182">
        <v>0</v>
      </c>
      <c r="AB579" s="182">
        <v>0</v>
      </c>
      <c r="AC579" s="182">
        <v>0</v>
      </c>
      <c r="AD579" s="182">
        <v>0</v>
      </c>
      <c r="AE579" s="182">
        <v>0</v>
      </c>
      <c r="AF579" s="182">
        <v>0</v>
      </c>
      <c r="AG579" s="182">
        <v>0</v>
      </c>
      <c r="AH579" s="182">
        <v>0</v>
      </c>
      <c r="AI579" s="129">
        <v>0</v>
      </c>
      <c r="AJ579" s="182">
        <v>77127.79</v>
      </c>
      <c r="AK579" s="182">
        <v>21238.59</v>
      </c>
      <c r="AL579" s="182">
        <v>198621.55</v>
      </c>
      <c r="AM579" s="182">
        <v>207855.37</v>
      </c>
      <c r="AN579" s="182">
        <v>9996.41</v>
      </c>
      <c r="AO579" s="182">
        <v>1176424.1</v>
      </c>
      <c r="AP579" s="182">
        <v>1552103.73</v>
      </c>
      <c r="AQ579" s="182">
        <v>1782701.61</v>
      </c>
      <c r="AR579" s="182">
        <v>23675.13</v>
      </c>
      <c r="AS579" s="182">
        <v>27293.37</v>
      </c>
      <c r="AT579" s="182">
        <v>199931.56</v>
      </c>
      <c r="AU579" s="129">
        <v>5276969.21</v>
      </c>
      <c r="AV579" s="129">
        <f>E579+F579+G579+AI579+AU579</f>
        <v>25278048.330000002</v>
      </c>
      <c r="AW579" s="124"/>
    </row>
    <row r="580" spans="1:49" ht="12.75" customHeight="1">
      <c r="A580" s="124" t="s">
        <v>3774</v>
      </c>
      <c r="B580" s="125"/>
      <c r="C580" s="124" t="s">
        <v>3228</v>
      </c>
      <c r="D580" s="126"/>
      <c r="E580" s="129">
        <v>370108.87</v>
      </c>
      <c r="F580" s="129">
        <v>3418.42</v>
      </c>
      <c r="G580" s="129">
        <v>9701743.72</v>
      </c>
      <c r="H580" s="182">
        <v>0</v>
      </c>
      <c r="I580" s="182">
        <v>0</v>
      </c>
      <c r="J580" s="182">
        <v>0</v>
      </c>
      <c r="K580" s="182">
        <v>0</v>
      </c>
      <c r="L580" s="182">
        <v>0</v>
      </c>
      <c r="M580" s="182">
        <v>0</v>
      </c>
      <c r="N580" s="182">
        <v>0</v>
      </c>
      <c r="O580" s="182">
        <v>0</v>
      </c>
      <c r="P580" s="182">
        <v>0</v>
      </c>
      <c r="Q580" s="182">
        <v>0</v>
      </c>
      <c r="R580" s="182">
        <v>0</v>
      </c>
      <c r="S580" s="182">
        <v>0</v>
      </c>
      <c r="T580" s="182">
        <v>0</v>
      </c>
      <c r="U580" s="182">
        <v>0</v>
      </c>
      <c r="V580" s="182">
        <v>0</v>
      </c>
      <c r="W580" s="182">
        <v>0</v>
      </c>
      <c r="X580" s="182">
        <v>0</v>
      </c>
      <c r="Y580" s="182">
        <v>0</v>
      </c>
      <c r="Z580" s="182">
        <v>0</v>
      </c>
      <c r="AA580" s="182">
        <v>0</v>
      </c>
      <c r="AB580" s="182">
        <v>0</v>
      </c>
      <c r="AC580" s="182">
        <v>0</v>
      </c>
      <c r="AD580" s="182">
        <v>0</v>
      </c>
      <c r="AE580" s="182">
        <v>0</v>
      </c>
      <c r="AF580" s="182">
        <v>0</v>
      </c>
      <c r="AG580" s="182">
        <v>14434.24</v>
      </c>
      <c r="AH580" s="182">
        <v>0</v>
      </c>
      <c r="AI580" s="129">
        <v>14434.24</v>
      </c>
      <c r="AJ580" s="182">
        <v>0</v>
      </c>
      <c r="AK580" s="182">
        <v>0</v>
      </c>
      <c r="AL580" s="182">
        <v>0</v>
      </c>
      <c r="AM580" s="182">
        <v>0</v>
      </c>
      <c r="AN580" s="182">
        <v>0</v>
      </c>
      <c r="AO580" s="182">
        <v>0</v>
      </c>
      <c r="AP580" s="182">
        <v>0</v>
      </c>
      <c r="AQ580" s="182">
        <v>0</v>
      </c>
      <c r="AR580" s="182">
        <v>0</v>
      </c>
      <c r="AS580" s="182">
        <v>0</v>
      </c>
      <c r="AT580" s="182">
        <v>0</v>
      </c>
      <c r="AU580" s="129">
        <v>0</v>
      </c>
      <c r="AV580" s="129">
        <f>E580+F580+G580+AI580+AU580</f>
        <v>10089705.25</v>
      </c>
      <c r="AW580" s="124"/>
    </row>
    <row r="581" spans="1:49" ht="12.75" customHeight="1">
      <c r="A581" s="124" t="s">
        <v>3253</v>
      </c>
      <c r="B581" s="125"/>
      <c r="C581" s="124" t="s">
        <v>3254</v>
      </c>
      <c r="D581" s="126"/>
      <c r="E581" s="129">
        <v>0</v>
      </c>
      <c r="F581" s="129">
        <v>0</v>
      </c>
      <c r="G581" s="129">
        <v>471000</v>
      </c>
      <c r="H581" s="182">
        <v>0</v>
      </c>
      <c r="I581" s="182">
        <v>0</v>
      </c>
      <c r="J581" s="182">
        <v>0</v>
      </c>
      <c r="K581" s="182">
        <v>0</v>
      </c>
      <c r="L581" s="182">
        <v>0</v>
      </c>
      <c r="M581" s="182">
        <v>0</v>
      </c>
      <c r="N581" s="182">
        <v>0</v>
      </c>
      <c r="O581" s="182">
        <v>0</v>
      </c>
      <c r="P581" s="182">
        <v>0</v>
      </c>
      <c r="Q581" s="182">
        <v>0</v>
      </c>
      <c r="R581" s="182">
        <v>0</v>
      </c>
      <c r="S581" s="182">
        <v>0</v>
      </c>
      <c r="T581" s="182">
        <v>0</v>
      </c>
      <c r="U581" s="182">
        <v>0</v>
      </c>
      <c r="V581" s="182">
        <v>0</v>
      </c>
      <c r="W581" s="182">
        <v>0</v>
      </c>
      <c r="X581" s="182">
        <v>0</v>
      </c>
      <c r="Y581" s="182">
        <v>0</v>
      </c>
      <c r="Z581" s="182">
        <v>0</v>
      </c>
      <c r="AA581" s="182">
        <v>0</v>
      </c>
      <c r="AB581" s="182">
        <v>0</v>
      </c>
      <c r="AC581" s="182">
        <v>0</v>
      </c>
      <c r="AD581" s="182">
        <v>0</v>
      </c>
      <c r="AE581" s="182">
        <v>0</v>
      </c>
      <c r="AF581" s="182">
        <v>0</v>
      </c>
      <c r="AG581" s="182">
        <v>0</v>
      </c>
      <c r="AH581" s="182">
        <v>0</v>
      </c>
      <c r="AI581" s="129">
        <v>0</v>
      </c>
      <c r="AJ581" s="182">
        <v>0</v>
      </c>
      <c r="AK581" s="182">
        <v>0</v>
      </c>
      <c r="AL581" s="182">
        <v>0</v>
      </c>
      <c r="AM581" s="182">
        <v>0</v>
      </c>
      <c r="AN581" s="182">
        <v>0</v>
      </c>
      <c r="AO581" s="182">
        <v>0</v>
      </c>
      <c r="AP581" s="182">
        <v>0</v>
      </c>
      <c r="AQ581" s="182">
        <v>0</v>
      </c>
      <c r="AR581" s="182">
        <v>0</v>
      </c>
      <c r="AS581" s="182">
        <v>0</v>
      </c>
      <c r="AT581" s="182">
        <v>0</v>
      </c>
      <c r="AU581" s="129">
        <v>0</v>
      </c>
      <c r="AV581" s="129">
        <f>E581+F581+G581+AI581+AU581</f>
        <v>471000</v>
      </c>
      <c r="AW581" s="124"/>
    </row>
    <row r="582" spans="1:49" ht="12.75" customHeight="1">
      <c r="A582" s="124" t="s">
        <v>3261</v>
      </c>
      <c r="B582" s="125"/>
      <c r="C582" s="124" t="s">
        <v>3262</v>
      </c>
      <c r="D582" s="126"/>
      <c r="E582" s="129">
        <v>0</v>
      </c>
      <c r="F582" s="129">
        <v>0</v>
      </c>
      <c r="G582" s="129">
        <v>0</v>
      </c>
      <c r="H582" s="182">
        <v>0</v>
      </c>
      <c r="I582" s="182">
        <v>0</v>
      </c>
      <c r="J582" s="182">
        <v>0</v>
      </c>
      <c r="K582" s="182">
        <v>0</v>
      </c>
      <c r="L582" s="182">
        <v>0</v>
      </c>
      <c r="M582" s="182">
        <v>0</v>
      </c>
      <c r="N582" s="182">
        <v>0</v>
      </c>
      <c r="O582" s="182">
        <v>0</v>
      </c>
      <c r="P582" s="182">
        <v>0</v>
      </c>
      <c r="Q582" s="182">
        <v>0</v>
      </c>
      <c r="R582" s="182">
        <v>0</v>
      </c>
      <c r="S582" s="182">
        <v>0</v>
      </c>
      <c r="T582" s="182">
        <v>0</v>
      </c>
      <c r="U582" s="182">
        <v>0</v>
      </c>
      <c r="V582" s="182">
        <v>0</v>
      </c>
      <c r="W582" s="182">
        <v>0</v>
      </c>
      <c r="X582" s="182">
        <v>0</v>
      </c>
      <c r="Y582" s="182">
        <v>0</v>
      </c>
      <c r="Z582" s="182">
        <v>0</v>
      </c>
      <c r="AA582" s="182">
        <v>0</v>
      </c>
      <c r="AB582" s="182">
        <v>0</v>
      </c>
      <c r="AC582" s="182">
        <v>0</v>
      </c>
      <c r="AD582" s="182">
        <v>0</v>
      </c>
      <c r="AE582" s="182">
        <v>0</v>
      </c>
      <c r="AF582" s="182">
        <v>0</v>
      </c>
      <c r="AG582" s="182">
        <v>0</v>
      </c>
      <c r="AH582" s="182">
        <v>0</v>
      </c>
      <c r="AI582" s="129">
        <v>0</v>
      </c>
      <c r="AJ582" s="182">
        <v>0</v>
      </c>
      <c r="AK582" s="182">
        <v>0</v>
      </c>
      <c r="AL582" s="182">
        <v>0</v>
      </c>
      <c r="AM582" s="182">
        <v>0</v>
      </c>
      <c r="AN582" s="182">
        <v>0</v>
      </c>
      <c r="AO582" s="182">
        <v>0</v>
      </c>
      <c r="AP582" s="182">
        <v>0</v>
      </c>
      <c r="AQ582" s="182">
        <v>0</v>
      </c>
      <c r="AR582" s="182">
        <v>0</v>
      </c>
      <c r="AS582" s="182">
        <v>0</v>
      </c>
      <c r="AT582" s="182">
        <v>0</v>
      </c>
      <c r="AU582" s="129">
        <v>0</v>
      </c>
      <c r="AV582" s="129">
        <f>E582+F582+G582+AI582+AU582</f>
        <v>0</v>
      </c>
      <c r="AW582" s="124"/>
    </row>
    <row r="583" spans="1:49" ht="12.75" customHeight="1">
      <c r="A583" s="124" t="s">
        <v>3266</v>
      </c>
      <c r="B583" s="125"/>
      <c r="C583" s="124" t="s">
        <v>3267</v>
      </c>
      <c r="D583" s="126"/>
      <c r="E583" s="129">
        <v>0</v>
      </c>
      <c r="F583" s="129">
        <v>0</v>
      </c>
      <c r="G583" s="129">
        <v>0</v>
      </c>
      <c r="H583" s="182">
        <v>0</v>
      </c>
      <c r="I583" s="182">
        <v>0</v>
      </c>
      <c r="J583" s="182">
        <v>0</v>
      </c>
      <c r="K583" s="182">
        <v>0</v>
      </c>
      <c r="L583" s="182">
        <v>0</v>
      </c>
      <c r="M583" s="182">
        <v>0</v>
      </c>
      <c r="N583" s="182">
        <v>0</v>
      </c>
      <c r="O583" s="182">
        <v>0</v>
      </c>
      <c r="P583" s="182">
        <v>0</v>
      </c>
      <c r="Q583" s="182">
        <v>0</v>
      </c>
      <c r="R583" s="182">
        <v>0</v>
      </c>
      <c r="S583" s="182">
        <v>0</v>
      </c>
      <c r="T583" s="182">
        <v>0</v>
      </c>
      <c r="U583" s="182">
        <v>0</v>
      </c>
      <c r="V583" s="182">
        <v>0</v>
      </c>
      <c r="W583" s="182">
        <v>0</v>
      </c>
      <c r="X583" s="182">
        <v>0</v>
      </c>
      <c r="Y583" s="182">
        <v>0</v>
      </c>
      <c r="Z583" s="182">
        <v>0</v>
      </c>
      <c r="AA583" s="182">
        <v>0</v>
      </c>
      <c r="AB583" s="182">
        <v>0</v>
      </c>
      <c r="AC583" s="182">
        <v>0</v>
      </c>
      <c r="AD583" s="182">
        <v>0</v>
      </c>
      <c r="AE583" s="182">
        <v>0</v>
      </c>
      <c r="AF583" s="182">
        <v>0</v>
      </c>
      <c r="AG583" s="182">
        <v>0</v>
      </c>
      <c r="AH583" s="182">
        <v>0</v>
      </c>
      <c r="AI583" s="129">
        <v>0</v>
      </c>
      <c r="AJ583" s="182">
        <v>0</v>
      </c>
      <c r="AK583" s="182">
        <v>0</v>
      </c>
      <c r="AL583" s="182">
        <v>0</v>
      </c>
      <c r="AM583" s="182">
        <v>0</v>
      </c>
      <c r="AN583" s="182">
        <v>0</v>
      </c>
      <c r="AO583" s="182">
        <v>0</v>
      </c>
      <c r="AP583" s="182">
        <v>0</v>
      </c>
      <c r="AQ583" s="182">
        <v>0</v>
      </c>
      <c r="AR583" s="182">
        <v>0</v>
      </c>
      <c r="AS583" s="182">
        <v>0</v>
      </c>
      <c r="AT583" s="182">
        <v>0</v>
      </c>
      <c r="AU583" s="129">
        <v>0</v>
      </c>
      <c r="AV583" s="129">
        <f>E583+F583+G583+AI583+AU583</f>
        <v>0</v>
      </c>
      <c r="AW583" s="124"/>
    </row>
    <row r="584" spans="2:48" ht="12.75" customHeight="1">
      <c r="B584" s="125"/>
      <c r="C584" s="124"/>
      <c r="D584" s="126"/>
      <c r="E584" s="129"/>
      <c r="F584" s="129"/>
      <c r="G584" s="129"/>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29"/>
      <c r="AJ584" s="136"/>
      <c r="AK584" s="136"/>
      <c r="AL584" s="136"/>
      <c r="AM584" s="136"/>
      <c r="AN584" s="136"/>
      <c r="AO584" s="136"/>
      <c r="AP584" s="136"/>
      <c r="AQ584" s="136"/>
      <c r="AR584" s="136"/>
      <c r="AS584" s="136"/>
      <c r="AT584" s="136"/>
      <c r="AU584" s="129"/>
      <c r="AV584" s="129"/>
    </row>
    <row r="585" spans="1:49" s="138" customFormat="1" ht="12.75" customHeight="1">
      <c r="A585" s="130"/>
      <c r="B585" s="131"/>
      <c r="C585" s="132" t="s">
        <v>3268</v>
      </c>
      <c r="D585" s="133"/>
      <c r="E585" s="134"/>
      <c r="F585" s="134"/>
      <c r="G585" s="134"/>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34"/>
      <c r="AJ585" s="183"/>
      <c r="AK585" s="183"/>
      <c r="AL585" s="183"/>
      <c r="AM585" s="183"/>
      <c r="AN585" s="183"/>
      <c r="AO585" s="183"/>
      <c r="AP585" s="183"/>
      <c r="AQ585" s="183"/>
      <c r="AR585" s="183"/>
      <c r="AS585" s="183"/>
      <c r="AT585" s="183"/>
      <c r="AU585" s="134"/>
      <c r="AV585" s="134"/>
      <c r="AW585" s="130"/>
    </row>
    <row r="586" spans="1:49" s="138" customFormat="1" ht="12.75" customHeight="1">
      <c r="A586" s="130" t="s">
        <v>759</v>
      </c>
      <c r="B586" s="131"/>
      <c r="C586" s="132" t="s">
        <v>3269</v>
      </c>
      <c r="D586" s="133"/>
      <c r="E586" s="134">
        <f>E583+E581+E580+E579+E565+E582</f>
        <v>29374012.439999998</v>
      </c>
      <c r="F586" s="134">
        <f>F583+F581+F580+F579+F565+F582</f>
        <v>3418.42</v>
      </c>
      <c r="G586" s="134">
        <f>G583+G581+G580+G579+G565+G582</f>
        <v>16029401.260000002</v>
      </c>
      <c r="H586" s="183">
        <f aca="true" t="shared" si="23" ref="H586:AH586">H583+H581+H580+H579+H565+H582</f>
        <v>0</v>
      </c>
      <c r="I586" s="183">
        <f t="shared" si="23"/>
        <v>0</v>
      </c>
      <c r="J586" s="183">
        <f t="shared" si="23"/>
        <v>0</v>
      </c>
      <c r="K586" s="183">
        <f t="shared" si="23"/>
        <v>0</v>
      </c>
      <c r="L586" s="183">
        <f t="shared" si="23"/>
        <v>0</v>
      </c>
      <c r="M586" s="183">
        <f t="shared" si="23"/>
        <v>0</v>
      </c>
      <c r="N586" s="183">
        <f t="shared" si="23"/>
        <v>0</v>
      </c>
      <c r="O586" s="183">
        <f t="shared" si="23"/>
        <v>0</v>
      </c>
      <c r="P586" s="183">
        <f t="shared" si="23"/>
        <v>0</v>
      </c>
      <c r="Q586" s="183">
        <f t="shared" si="23"/>
        <v>0</v>
      </c>
      <c r="R586" s="183">
        <f t="shared" si="23"/>
        <v>0</v>
      </c>
      <c r="S586" s="183">
        <f t="shared" si="23"/>
        <v>0</v>
      </c>
      <c r="T586" s="183">
        <f t="shared" si="23"/>
        <v>0</v>
      </c>
      <c r="U586" s="183">
        <f t="shared" si="23"/>
        <v>0</v>
      </c>
      <c r="V586" s="183">
        <f t="shared" si="23"/>
        <v>0</v>
      </c>
      <c r="W586" s="183">
        <f t="shared" si="23"/>
        <v>0</v>
      </c>
      <c r="X586" s="183">
        <f t="shared" si="23"/>
        <v>0</v>
      </c>
      <c r="Y586" s="183">
        <f t="shared" si="23"/>
        <v>0</v>
      </c>
      <c r="Z586" s="183">
        <f t="shared" si="23"/>
        <v>0</v>
      </c>
      <c r="AA586" s="183">
        <f t="shared" si="23"/>
        <v>0</v>
      </c>
      <c r="AB586" s="183">
        <f t="shared" si="23"/>
        <v>0</v>
      </c>
      <c r="AC586" s="183">
        <f t="shared" si="23"/>
        <v>0</v>
      </c>
      <c r="AD586" s="183">
        <f t="shared" si="23"/>
        <v>0</v>
      </c>
      <c r="AE586" s="183">
        <f t="shared" si="23"/>
        <v>0</v>
      </c>
      <c r="AF586" s="183">
        <f t="shared" si="23"/>
        <v>0</v>
      </c>
      <c r="AG586" s="183">
        <f t="shared" si="23"/>
        <v>14434.24</v>
      </c>
      <c r="AH586" s="183">
        <f t="shared" si="23"/>
        <v>0</v>
      </c>
      <c r="AI586" s="134">
        <f>AI583+AI581+AI580+AI579+AI565+AI582</f>
        <v>14434.24</v>
      </c>
      <c r="AJ586" s="183">
        <f aca="true" t="shared" si="24" ref="AJ586:AT586">AJ583+AJ581+AJ580+AJ579+AJ565+AJ582</f>
        <v>77127.79</v>
      </c>
      <c r="AK586" s="183">
        <f t="shared" si="24"/>
        <v>21238.59</v>
      </c>
      <c r="AL586" s="183">
        <f t="shared" si="24"/>
        <v>198621.55</v>
      </c>
      <c r="AM586" s="183">
        <f t="shared" si="24"/>
        <v>207855.37</v>
      </c>
      <c r="AN586" s="183">
        <f t="shared" si="24"/>
        <v>9996.41</v>
      </c>
      <c r="AO586" s="183">
        <f t="shared" si="24"/>
        <v>1176424.1</v>
      </c>
      <c r="AP586" s="183">
        <f t="shared" si="24"/>
        <v>1552103.73</v>
      </c>
      <c r="AQ586" s="183">
        <f t="shared" si="24"/>
        <v>1782701.61</v>
      </c>
      <c r="AR586" s="183">
        <f t="shared" si="24"/>
        <v>23675.13</v>
      </c>
      <c r="AS586" s="183">
        <f t="shared" si="24"/>
        <v>27293.37</v>
      </c>
      <c r="AT586" s="183">
        <f t="shared" si="24"/>
        <v>199931.56</v>
      </c>
      <c r="AU586" s="134">
        <f>AU583+AU581+AU580+AU579+AU565+AU582</f>
        <v>5276969.21</v>
      </c>
      <c r="AV586" s="134">
        <f>AV583+AV581+AV580+AV579+AV565+AV582</f>
        <v>50698235.57</v>
      </c>
      <c r="AW586" s="130"/>
    </row>
    <row r="587" spans="2:48" ht="12.75" customHeight="1">
      <c r="B587" s="125"/>
      <c r="C587" s="124"/>
      <c r="D587" s="126"/>
      <c r="E587" s="129"/>
      <c r="F587" s="129"/>
      <c r="G587" s="129"/>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29"/>
      <c r="AJ587" s="136"/>
      <c r="AK587" s="136"/>
      <c r="AL587" s="136"/>
      <c r="AM587" s="136"/>
      <c r="AN587" s="136"/>
      <c r="AO587" s="136"/>
      <c r="AP587" s="136"/>
      <c r="AQ587" s="136"/>
      <c r="AR587" s="136"/>
      <c r="AS587" s="136"/>
      <c r="AT587" s="136"/>
      <c r="AU587" s="129"/>
      <c r="AV587" s="129"/>
    </row>
    <row r="588" spans="1:49" ht="12.75" customHeight="1">
      <c r="A588" s="124"/>
      <c r="B588" s="125"/>
      <c r="C588" s="124" t="s">
        <v>3271</v>
      </c>
      <c r="D588" s="126"/>
      <c r="E588" s="129">
        <v>0</v>
      </c>
      <c r="F588" s="129">
        <v>0</v>
      </c>
      <c r="G588" s="129"/>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29">
        <v>0</v>
      </c>
      <c r="AJ588" s="182"/>
      <c r="AK588" s="182"/>
      <c r="AL588" s="182"/>
      <c r="AM588" s="182"/>
      <c r="AN588" s="182"/>
      <c r="AO588" s="182"/>
      <c r="AP588" s="182"/>
      <c r="AQ588" s="182"/>
      <c r="AR588" s="182"/>
      <c r="AS588" s="182"/>
      <c r="AT588" s="182"/>
      <c r="AU588" s="129">
        <v>0</v>
      </c>
      <c r="AV588" s="129">
        <f>E588+F588+G588+AI588+AU588</f>
        <v>0</v>
      </c>
      <c r="AW588" s="124"/>
    </row>
    <row r="589" spans="1:49" ht="12.75" customHeight="1">
      <c r="A589" s="124"/>
      <c r="B589" s="125"/>
      <c r="C589" s="124" t="s">
        <v>3272</v>
      </c>
      <c r="D589" s="126"/>
      <c r="E589" s="129">
        <v>0</v>
      </c>
      <c r="F589" s="129">
        <v>0</v>
      </c>
      <c r="G589" s="129"/>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29">
        <v>0</v>
      </c>
      <c r="AJ589" s="182"/>
      <c r="AK589" s="182"/>
      <c r="AL589" s="182"/>
      <c r="AM589" s="182"/>
      <c r="AN589" s="182"/>
      <c r="AO589" s="182"/>
      <c r="AP589" s="182"/>
      <c r="AQ589" s="182"/>
      <c r="AR589" s="182"/>
      <c r="AS589" s="182"/>
      <c r="AT589" s="182"/>
      <c r="AU589" s="129">
        <v>0</v>
      </c>
      <c r="AV589" s="129">
        <f>E589+F589+G589+AI589+AU589</f>
        <v>0</v>
      </c>
      <c r="AW589" s="124"/>
    </row>
    <row r="590" spans="1:49" ht="12.75" customHeight="1">
      <c r="A590" s="140" t="s">
        <v>754</v>
      </c>
      <c r="B590" s="125"/>
      <c r="C590" s="124" t="s">
        <v>3273</v>
      </c>
      <c r="D590" s="126"/>
      <c r="E590" s="129">
        <v>0</v>
      </c>
      <c r="F590" s="129">
        <v>0</v>
      </c>
      <c r="G590" s="129"/>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29">
        <v>0</v>
      </c>
      <c r="AJ590" s="185"/>
      <c r="AK590" s="185"/>
      <c r="AL590" s="185"/>
      <c r="AM590" s="185"/>
      <c r="AN590" s="185"/>
      <c r="AO590" s="185"/>
      <c r="AP590" s="185"/>
      <c r="AQ590" s="185"/>
      <c r="AR590" s="185"/>
      <c r="AS590" s="185"/>
      <c r="AT590" s="185"/>
      <c r="AU590" s="129">
        <v>0</v>
      </c>
      <c r="AV590" s="129">
        <f>E590+F590+G590+AI590+AU590</f>
        <v>0</v>
      </c>
      <c r="AW590" s="140"/>
    </row>
    <row r="591" spans="1:49" s="187" customFormat="1" ht="12.75" customHeight="1">
      <c r="A591" s="105"/>
      <c r="B591" s="131"/>
      <c r="C591" s="132"/>
      <c r="D591" s="133"/>
      <c r="E591" s="134"/>
      <c r="F591" s="134"/>
      <c r="G591" s="134"/>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34"/>
      <c r="AJ591" s="186"/>
      <c r="AK591" s="186"/>
      <c r="AL591" s="186"/>
      <c r="AM591" s="186"/>
      <c r="AN591" s="186"/>
      <c r="AO591" s="186"/>
      <c r="AP591" s="186"/>
      <c r="AQ591" s="186"/>
      <c r="AR591" s="186"/>
      <c r="AS591" s="186"/>
      <c r="AT591" s="186"/>
      <c r="AU591" s="134"/>
      <c r="AV591" s="134"/>
      <c r="AW591" s="105"/>
    </row>
    <row r="592" spans="1:49" s="187" customFormat="1" ht="12.75" customHeight="1">
      <c r="A592" s="105"/>
      <c r="B592" s="131"/>
      <c r="C592" s="122" t="s">
        <v>3775</v>
      </c>
      <c r="D592" s="133"/>
      <c r="E592" s="134"/>
      <c r="F592" s="134"/>
      <c r="G592" s="134"/>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34"/>
      <c r="AJ592" s="186"/>
      <c r="AK592" s="186"/>
      <c r="AL592" s="186"/>
      <c r="AM592" s="186"/>
      <c r="AN592" s="186"/>
      <c r="AO592" s="186"/>
      <c r="AP592" s="186"/>
      <c r="AQ592" s="186"/>
      <c r="AR592" s="186"/>
      <c r="AS592" s="186"/>
      <c r="AT592" s="186"/>
      <c r="AU592" s="134"/>
      <c r="AV592" s="134"/>
      <c r="AW592" s="105"/>
    </row>
    <row r="593" spans="1:49" s="138" customFormat="1" ht="12.75" customHeight="1">
      <c r="A593" s="130" t="s">
        <v>759</v>
      </c>
      <c r="B593" s="131"/>
      <c r="C593" s="122" t="s">
        <v>3776</v>
      </c>
      <c r="D593" s="123"/>
      <c r="E593" s="134">
        <f>E586+E588+E589+E590</f>
        <v>29374012.439999998</v>
      </c>
      <c r="F593" s="134">
        <f>F586+F588+F589+F590</f>
        <v>3418.42</v>
      </c>
      <c r="G593" s="134">
        <f>G586+G588+G589+G590</f>
        <v>16029401.260000002</v>
      </c>
      <c r="H593" s="183">
        <f aca="true" t="shared" si="25" ref="H593:AH593">H586+H588+H589+H590</f>
        <v>0</v>
      </c>
      <c r="I593" s="183">
        <f t="shared" si="25"/>
        <v>0</v>
      </c>
      <c r="J593" s="183">
        <f t="shared" si="25"/>
        <v>0</v>
      </c>
      <c r="K593" s="183">
        <f t="shared" si="25"/>
        <v>0</v>
      </c>
      <c r="L593" s="183">
        <f t="shared" si="25"/>
        <v>0</v>
      </c>
      <c r="M593" s="183">
        <f t="shared" si="25"/>
        <v>0</v>
      </c>
      <c r="N593" s="183">
        <f t="shared" si="25"/>
        <v>0</v>
      </c>
      <c r="O593" s="183">
        <f t="shared" si="25"/>
        <v>0</v>
      </c>
      <c r="P593" s="183">
        <f t="shared" si="25"/>
        <v>0</v>
      </c>
      <c r="Q593" s="183">
        <f t="shared" si="25"/>
        <v>0</v>
      </c>
      <c r="R593" s="183">
        <f t="shared" si="25"/>
        <v>0</v>
      </c>
      <c r="S593" s="183">
        <f t="shared" si="25"/>
        <v>0</v>
      </c>
      <c r="T593" s="183">
        <f t="shared" si="25"/>
        <v>0</v>
      </c>
      <c r="U593" s="183">
        <f t="shared" si="25"/>
        <v>0</v>
      </c>
      <c r="V593" s="183">
        <f t="shared" si="25"/>
        <v>0</v>
      </c>
      <c r="W593" s="183">
        <f t="shared" si="25"/>
        <v>0</v>
      </c>
      <c r="X593" s="183">
        <f t="shared" si="25"/>
        <v>0</v>
      </c>
      <c r="Y593" s="183">
        <f t="shared" si="25"/>
        <v>0</v>
      </c>
      <c r="Z593" s="183">
        <f t="shared" si="25"/>
        <v>0</v>
      </c>
      <c r="AA593" s="183">
        <f t="shared" si="25"/>
        <v>0</v>
      </c>
      <c r="AB593" s="183">
        <f t="shared" si="25"/>
        <v>0</v>
      </c>
      <c r="AC593" s="183">
        <f t="shared" si="25"/>
        <v>0</v>
      </c>
      <c r="AD593" s="183">
        <f t="shared" si="25"/>
        <v>0</v>
      </c>
      <c r="AE593" s="183">
        <f t="shared" si="25"/>
        <v>0</v>
      </c>
      <c r="AF593" s="183">
        <f t="shared" si="25"/>
        <v>0</v>
      </c>
      <c r="AG593" s="183">
        <f t="shared" si="25"/>
        <v>14434.24</v>
      </c>
      <c r="AH593" s="183">
        <f t="shared" si="25"/>
        <v>0</v>
      </c>
      <c r="AI593" s="134">
        <f>AI586+AI588+AI589+AI590</f>
        <v>14434.24</v>
      </c>
      <c r="AJ593" s="183">
        <f aca="true" t="shared" si="26" ref="AJ593:AT593">AJ586+AJ588+AJ589+AJ590</f>
        <v>77127.79</v>
      </c>
      <c r="AK593" s="183">
        <f t="shared" si="26"/>
        <v>21238.59</v>
      </c>
      <c r="AL593" s="183">
        <f t="shared" si="26"/>
        <v>198621.55</v>
      </c>
      <c r="AM593" s="183">
        <f t="shared" si="26"/>
        <v>207855.37</v>
      </c>
      <c r="AN593" s="183">
        <f t="shared" si="26"/>
        <v>9996.41</v>
      </c>
      <c r="AO593" s="183">
        <f t="shared" si="26"/>
        <v>1176424.1</v>
      </c>
      <c r="AP593" s="183">
        <f t="shared" si="26"/>
        <v>1552103.73</v>
      </c>
      <c r="AQ593" s="183">
        <f t="shared" si="26"/>
        <v>1782701.61</v>
      </c>
      <c r="AR593" s="183">
        <f t="shared" si="26"/>
        <v>23675.13</v>
      </c>
      <c r="AS593" s="183">
        <f t="shared" si="26"/>
        <v>27293.37</v>
      </c>
      <c r="AT593" s="183">
        <f t="shared" si="26"/>
        <v>199931.56</v>
      </c>
      <c r="AU593" s="134">
        <f>AU586+AU588+AU589+AU590</f>
        <v>5276969.21</v>
      </c>
      <c r="AV593" s="134">
        <f>AV586+AV588+AV589+AV590</f>
        <v>50698235.57</v>
      </c>
      <c r="AW593" s="130"/>
    </row>
    <row r="594" spans="1:49" ht="12.75" customHeight="1">
      <c r="A594" s="120"/>
      <c r="B594" s="125"/>
      <c r="C594" s="124"/>
      <c r="D594" s="126"/>
      <c r="E594" s="129"/>
      <c r="F594" s="129"/>
      <c r="G594" s="129"/>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29"/>
      <c r="AJ594" s="184"/>
      <c r="AK594" s="184"/>
      <c r="AL594" s="184"/>
      <c r="AM594" s="184"/>
      <c r="AN594" s="184"/>
      <c r="AO594" s="184"/>
      <c r="AP594" s="184"/>
      <c r="AQ594" s="184"/>
      <c r="AR594" s="184"/>
      <c r="AS594" s="184"/>
      <c r="AT594" s="184"/>
      <c r="AU594" s="129"/>
      <c r="AV594" s="129"/>
      <c r="AW594" s="120"/>
    </row>
    <row r="595" spans="1:49" s="151" customFormat="1" ht="12.75" hidden="1" outlineLevel="1">
      <c r="A595" s="149" t="s">
        <v>3277</v>
      </c>
      <c r="B595" s="150"/>
      <c r="C595" s="150" t="s">
        <v>3278</v>
      </c>
      <c r="D595" s="150" t="s">
        <v>3279</v>
      </c>
      <c r="E595" s="177">
        <v>5609101.08</v>
      </c>
      <c r="F595" s="177">
        <v>0</v>
      </c>
      <c r="G595" s="177"/>
      <c r="H595" s="178">
        <v>0</v>
      </c>
      <c r="I595" s="178">
        <v>0</v>
      </c>
      <c r="J595" s="178">
        <v>0</v>
      </c>
      <c r="K595" s="178">
        <v>0</v>
      </c>
      <c r="L595" s="178">
        <v>0</v>
      </c>
      <c r="M595" s="178">
        <v>0</v>
      </c>
      <c r="N595" s="178">
        <v>0</v>
      </c>
      <c r="O595" s="178">
        <v>0</v>
      </c>
      <c r="P595" s="178">
        <v>0</v>
      </c>
      <c r="Q595" s="178">
        <v>0</v>
      </c>
      <c r="R595" s="178">
        <v>0</v>
      </c>
      <c r="S595" s="178">
        <v>0</v>
      </c>
      <c r="T595" s="178">
        <v>0</v>
      </c>
      <c r="U595" s="178">
        <v>0</v>
      </c>
      <c r="V595" s="178">
        <v>0</v>
      </c>
      <c r="W595" s="178">
        <v>0</v>
      </c>
      <c r="X595" s="178">
        <v>0</v>
      </c>
      <c r="Y595" s="178">
        <v>0</v>
      </c>
      <c r="Z595" s="178">
        <v>0</v>
      </c>
      <c r="AA595" s="178">
        <v>0</v>
      </c>
      <c r="AB595" s="178">
        <v>0</v>
      </c>
      <c r="AC595" s="178">
        <v>0</v>
      </c>
      <c r="AD595" s="178">
        <v>0</v>
      </c>
      <c r="AE595" s="178">
        <v>0</v>
      </c>
      <c r="AF595" s="178">
        <v>0</v>
      </c>
      <c r="AG595" s="178">
        <v>0</v>
      </c>
      <c r="AH595" s="178">
        <v>0</v>
      </c>
      <c r="AI595" s="177">
        <v>0</v>
      </c>
      <c r="AJ595" s="178">
        <v>0</v>
      </c>
      <c r="AK595" s="178">
        <v>0</v>
      </c>
      <c r="AL595" s="178">
        <v>0</v>
      </c>
      <c r="AM595" s="178">
        <v>0</v>
      </c>
      <c r="AN595" s="178">
        <v>0</v>
      </c>
      <c r="AO595" s="178">
        <v>0</v>
      </c>
      <c r="AP595" s="178">
        <v>0</v>
      </c>
      <c r="AQ595" s="178">
        <v>0</v>
      </c>
      <c r="AR595" s="178">
        <v>0</v>
      </c>
      <c r="AS595" s="178">
        <v>0</v>
      </c>
      <c r="AT595" s="178">
        <v>0</v>
      </c>
      <c r="AU595" s="177">
        <v>0</v>
      </c>
      <c r="AV595" s="177">
        <f>E595+F595+G595+AI595+AU595</f>
        <v>5609101.08</v>
      </c>
      <c r="AW595" s="149"/>
    </row>
    <row r="596" spans="1:49" s="151" customFormat="1" ht="12.75" hidden="1" outlineLevel="1">
      <c r="A596" s="149" t="s">
        <v>3283</v>
      </c>
      <c r="B596" s="150"/>
      <c r="C596" s="150" t="s">
        <v>3284</v>
      </c>
      <c r="D596" s="150" t="s">
        <v>3285</v>
      </c>
      <c r="E596" s="177">
        <v>-2294</v>
      </c>
      <c r="F596" s="177">
        <v>0</v>
      </c>
      <c r="G596" s="177"/>
      <c r="H596" s="178">
        <v>0</v>
      </c>
      <c r="I596" s="178">
        <v>0</v>
      </c>
      <c r="J596" s="178">
        <v>0</v>
      </c>
      <c r="K596" s="178">
        <v>0</v>
      </c>
      <c r="L596" s="178">
        <v>0</v>
      </c>
      <c r="M596" s="178">
        <v>0</v>
      </c>
      <c r="N596" s="178">
        <v>0</v>
      </c>
      <c r="O596" s="178">
        <v>0</v>
      </c>
      <c r="P596" s="178">
        <v>0</v>
      </c>
      <c r="Q596" s="178">
        <v>0</v>
      </c>
      <c r="R596" s="178">
        <v>0</v>
      </c>
      <c r="S596" s="178">
        <v>0</v>
      </c>
      <c r="T596" s="178">
        <v>0</v>
      </c>
      <c r="U596" s="178">
        <v>0</v>
      </c>
      <c r="V596" s="178">
        <v>0</v>
      </c>
      <c r="W596" s="178">
        <v>0</v>
      </c>
      <c r="X596" s="178">
        <v>0</v>
      </c>
      <c r="Y596" s="178">
        <v>0</v>
      </c>
      <c r="Z596" s="178">
        <v>0</v>
      </c>
      <c r="AA596" s="178">
        <v>0</v>
      </c>
      <c r="AB596" s="178">
        <v>0</v>
      </c>
      <c r="AC596" s="178">
        <v>0</v>
      </c>
      <c r="AD596" s="178">
        <v>0</v>
      </c>
      <c r="AE596" s="178">
        <v>0</v>
      </c>
      <c r="AF596" s="178">
        <v>0</v>
      </c>
      <c r="AG596" s="178">
        <v>0</v>
      </c>
      <c r="AH596" s="178">
        <v>0</v>
      </c>
      <c r="AI596" s="177">
        <v>0</v>
      </c>
      <c r="AJ596" s="178">
        <v>0</v>
      </c>
      <c r="AK596" s="178">
        <v>0</v>
      </c>
      <c r="AL596" s="178">
        <v>0</v>
      </c>
      <c r="AM596" s="178">
        <v>0</v>
      </c>
      <c r="AN596" s="178">
        <v>0</v>
      </c>
      <c r="AO596" s="178">
        <v>0</v>
      </c>
      <c r="AP596" s="178">
        <v>0</v>
      </c>
      <c r="AQ596" s="178">
        <v>0</v>
      </c>
      <c r="AR596" s="178">
        <v>0</v>
      </c>
      <c r="AS596" s="178">
        <v>0</v>
      </c>
      <c r="AT596" s="178">
        <v>0</v>
      </c>
      <c r="AU596" s="177">
        <v>0</v>
      </c>
      <c r="AV596" s="177">
        <f>E596+F596+G596+AI596+AU596</f>
        <v>-2294</v>
      </c>
      <c r="AW596" s="149"/>
    </row>
    <row r="597" spans="1:49" s="151" customFormat="1" ht="12.75" hidden="1" outlineLevel="1">
      <c r="A597" s="149" t="s">
        <v>3286</v>
      </c>
      <c r="B597" s="150"/>
      <c r="C597" s="150" t="s">
        <v>3287</v>
      </c>
      <c r="D597" s="150" t="s">
        <v>3288</v>
      </c>
      <c r="E597" s="177">
        <v>-8978874.09</v>
      </c>
      <c r="F597" s="177">
        <v>0</v>
      </c>
      <c r="G597" s="177"/>
      <c r="H597" s="178">
        <v>0</v>
      </c>
      <c r="I597" s="178">
        <v>0</v>
      </c>
      <c r="J597" s="178">
        <v>0</v>
      </c>
      <c r="K597" s="178">
        <v>0</v>
      </c>
      <c r="L597" s="178">
        <v>0</v>
      </c>
      <c r="M597" s="178">
        <v>0</v>
      </c>
      <c r="N597" s="178">
        <v>0</v>
      </c>
      <c r="O597" s="178">
        <v>0</v>
      </c>
      <c r="P597" s="178">
        <v>0</v>
      </c>
      <c r="Q597" s="178">
        <v>0</v>
      </c>
      <c r="R597" s="178">
        <v>-4030272</v>
      </c>
      <c r="S597" s="178">
        <v>0</v>
      </c>
      <c r="T597" s="178">
        <v>0</v>
      </c>
      <c r="U597" s="178">
        <v>0</v>
      </c>
      <c r="V597" s="178">
        <v>0</v>
      </c>
      <c r="W597" s="178">
        <v>0</v>
      </c>
      <c r="X597" s="178">
        <v>0</v>
      </c>
      <c r="Y597" s="178">
        <v>0</v>
      </c>
      <c r="Z597" s="178">
        <v>0</v>
      </c>
      <c r="AA597" s="178">
        <v>0</v>
      </c>
      <c r="AB597" s="178">
        <v>0</v>
      </c>
      <c r="AC597" s="178">
        <v>0</v>
      </c>
      <c r="AD597" s="178">
        <v>0</v>
      </c>
      <c r="AE597" s="178">
        <v>0</v>
      </c>
      <c r="AF597" s="178">
        <v>0</v>
      </c>
      <c r="AG597" s="178">
        <v>0</v>
      </c>
      <c r="AH597" s="178">
        <v>0</v>
      </c>
      <c r="AI597" s="177">
        <v>-4030272</v>
      </c>
      <c r="AJ597" s="178">
        <v>0</v>
      </c>
      <c r="AK597" s="178">
        <v>0</v>
      </c>
      <c r="AL597" s="178">
        <v>0</v>
      </c>
      <c r="AM597" s="178">
        <v>0</v>
      </c>
      <c r="AN597" s="178">
        <v>0</v>
      </c>
      <c r="AO597" s="178">
        <v>0</v>
      </c>
      <c r="AP597" s="178">
        <v>0</v>
      </c>
      <c r="AQ597" s="178">
        <v>0</v>
      </c>
      <c r="AR597" s="178">
        <v>0</v>
      </c>
      <c r="AS597" s="178">
        <v>0</v>
      </c>
      <c r="AT597" s="178">
        <v>0</v>
      </c>
      <c r="AU597" s="177">
        <v>0</v>
      </c>
      <c r="AV597" s="177">
        <f>E597+F597+G597+AI597+AU597</f>
        <v>-13009146.09</v>
      </c>
      <c r="AW597" s="149"/>
    </row>
    <row r="598" spans="1:49" s="151" customFormat="1" ht="12.75" hidden="1" outlineLevel="1">
      <c r="A598" s="149" t="s">
        <v>3289</v>
      </c>
      <c r="B598" s="150"/>
      <c r="C598" s="150" t="s">
        <v>3290</v>
      </c>
      <c r="D598" s="150" t="s">
        <v>3291</v>
      </c>
      <c r="E598" s="177">
        <v>-102831.03</v>
      </c>
      <c r="F598" s="177">
        <v>0</v>
      </c>
      <c r="G598" s="177"/>
      <c r="H598" s="178">
        <v>0</v>
      </c>
      <c r="I598" s="178">
        <v>0</v>
      </c>
      <c r="J598" s="178">
        <v>0</v>
      </c>
      <c r="K598" s="178">
        <v>0</v>
      </c>
      <c r="L598" s="178">
        <v>0</v>
      </c>
      <c r="M598" s="178">
        <v>0</v>
      </c>
      <c r="N598" s="178">
        <v>0</v>
      </c>
      <c r="O598" s="178">
        <v>0</v>
      </c>
      <c r="P598" s="178">
        <v>0</v>
      </c>
      <c r="Q598" s="178">
        <v>0</v>
      </c>
      <c r="R598" s="178">
        <v>0</v>
      </c>
      <c r="S598" s="178">
        <v>0</v>
      </c>
      <c r="T598" s="178">
        <v>0</v>
      </c>
      <c r="U598" s="178">
        <v>0</v>
      </c>
      <c r="V598" s="178">
        <v>0</v>
      </c>
      <c r="W598" s="178">
        <v>0</v>
      </c>
      <c r="X598" s="178">
        <v>0</v>
      </c>
      <c r="Y598" s="178">
        <v>0</v>
      </c>
      <c r="Z598" s="178">
        <v>0</v>
      </c>
      <c r="AA598" s="178">
        <v>0</v>
      </c>
      <c r="AB598" s="178">
        <v>0</v>
      </c>
      <c r="AC598" s="178">
        <v>0</v>
      </c>
      <c r="AD598" s="178">
        <v>0</v>
      </c>
      <c r="AE598" s="178">
        <v>0</v>
      </c>
      <c r="AF598" s="178">
        <v>0</v>
      </c>
      <c r="AG598" s="178">
        <v>0</v>
      </c>
      <c r="AH598" s="178">
        <v>0</v>
      </c>
      <c r="AI598" s="177">
        <v>0</v>
      </c>
      <c r="AJ598" s="178">
        <v>0</v>
      </c>
      <c r="AK598" s="178">
        <v>0</v>
      </c>
      <c r="AL598" s="178">
        <v>0</v>
      </c>
      <c r="AM598" s="178">
        <v>0</v>
      </c>
      <c r="AN598" s="178">
        <v>0</v>
      </c>
      <c r="AO598" s="178">
        <v>0</v>
      </c>
      <c r="AP598" s="178">
        <v>0</v>
      </c>
      <c r="AQ598" s="178">
        <v>0</v>
      </c>
      <c r="AR598" s="178">
        <v>0</v>
      </c>
      <c r="AS598" s="178">
        <v>0</v>
      </c>
      <c r="AT598" s="178">
        <v>0</v>
      </c>
      <c r="AU598" s="177">
        <v>0</v>
      </c>
      <c r="AV598" s="177">
        <f>E598+F598+G598+AI598+AU598</f>
        <v>-102831.03</v>
      </c>
      <c r="AW598" s="149"/>
    </row>
    <row r="599" spans="1:49" ht="12.75" customHeight="1" collapsed="1">
      <c r="A599" s="124" t="s">
        <v>3293</v>
      </c>
      <c r="B599" s="125"/>
      <c r="C599" s="124" t="s">
        <v>3294</v>
      </c>
      <c r="D599" s="126"/>
      <c r="E599" s="129">
        <v>-3474898.04</v>
      </c>
      <c r="F599" s="129">
        <v>0</v>
      </c>
      <c r="G599" s="129">
        <v>-24212695.27</v>
      </c>
      <c r="H599" s="182">
        <v>0</v>
      </c>
      <c r="I599" s="182">
        <v>0</v>
      </c>
      <c r="J599" s="182">
        <v>0</v>
      </c>
      <c r="K599" s="182">
        <v>0</v>
      </c>
      <c r="L599" s="182">
        <v>0</v>
      </c>
      <c r="M599" s="182">
        <v>0</v>
      </c>
      <c r="N599" s="182">
        <v>0</v>
      </c>
      <c r="O599" s="182">
        <v>0</v>
      </c>
      <c r="P599" s="182">
        <v>0</v>
      </c>
      <c r="Q599" s="182">
        <v>0</v>
      </c>
      <c r="R599" s="182">
        <v>-4030272</v>
      </c>
      <c r="S599" s="182">
        <v>0</v>
      </c>
      <c r="T599" s="182">
        <v>0</v>
      </c>
      <c r="U599" s="182">
        <v>0</v>
      </c>
      <c r="V599" s="182">
        <v>0</v>
      </c>
      <c r="W599" s="182">
        <v>0</v>
      </c>
      <c r="X599" s="182">
        <v>0</v>
      </c>
      <c r="Y599" s="182">
        <v>0</v>
      </c>
      <c r="Z599" s="182">
        <v>0</v>
      </c>
      <c r="AA599" s="182">
        <v>0</v>
      </c>
      <c r="AB599" s="182">
        <v>0</v>
      </c>
      <c r="AC599" s="182">
        <v>0</v>
      </c>
      <c r="AD599" s="182">
        <v>0</v>
      </c>
      <c r="AE599" s="182">
        <v>0</v>
      </c>
      <c r="AF599" s="182">
        <v>0</v>
      </c>
      <c r="AG599" s="182">
        <v>0</v>
      </c>
      <c r="AH599" s="182">
        <v>0</v>
      </c>
      <c r="AI599" s="129">
        <v>-4030272</v>
      </c>
      <c r="AJ599" s="182">
        <v>0</v>
      </c>
      <c r="AK599" s="182">
        <v>0</v>
      </c>
      <c r="AL599" s="182">
        <v>0</v>
      </c>
      <c r="AM599" s="182">
        <v>0</v>
      </c>
      <c r="AN599" s="182">
        <v>0</v>
      </c>
      <c r="AO599" s="182">
        <v>0</v>
      </c>
      <c r="AP599" s="182">
        <v>0</v>
      </c>
      <c r="AQ599" s="182">
        <v>0</v>
      </c>
      <c r="AR599" s="182">
        <v>0</v>
      </c>
      <c r="AS599" s="182">
        <v>0</v>
      </c>
      <c r="AT599" s="182">
        <v>0</v>
      </c>
      <c r="AU599" s="129">
        <v>0</v>
      </c>
      <c r="AV599" s="129">
        <f>E599+F599+G599+AI599+AU599</f>
        <v>-31717865.31</v>
      </c>
      <c r="AW599" s="124"/>
    </row>
    <row r="600" spans="1:49" s="151" customFormat="1" ht="12.75" hidden="1" outlineLevel="1">
      <c r="A600" s="149" t="s">
        <v>3295</v>
      </c>
      <c r="B600" s="150"/>
      <c r="C600" s="150" t="s">
        <v>3296</v>
      </c>
      <c r="D600" s="150" t="s">
        <v>3297</v>
      </c>
      <c r="E600" s="177">
        <v>7487712</v>
      </c>
      <c r="F600" s="177">
        <v>0</v>
      </c>
      <c r="G600" s="177"/>
      <c r="H600" s="178">
        <v>0</v>
      </c>
      <c r="I600" s="178">
        <v>0</v>
      </c>
      <c r="J600" s="178">
        <v>0</v>
      </c>
      <c r="K600" s="178">
        <v>0</v>
      </c>
      <c r="L600" s="178">
        <v>0</v>
      </c>
      <c r="M600" s="178">
        <v>0</v>
      </c>
      <c r="N600" s="178">
        <v>4166.41</v>
      </c>
      <c r="O600" s="178">
        <v>0</v>
      </c>
      <c r="P600" s="178">
        <v>0</v>
      </c>
      <c r="Q600" s="178">
        <v>0</v>
      </c>
      <c r="R600" s="178">
        <v>0</v>
      </c>
      <c r="S600" s="178">
        <v>0</v>
      </c>
      <c r="T600" s="178">
        <v>0</v>
      </c>
      <c r="U600" s="178">
        <v>0</v>
      </c>
      <c r="V600" s="178">
        <v>0</v>
      </c>
      <c r="W600" s="178">
        <v>0</v>
      </c>
      <c r="X600" s="178">
        <v>5974.5</v>
      </c>
      <c r="Y600" s="178">
        <v>0</v>
      </c>
      <c r="Z600" s="178">
        <v>0</v>
      </c>
      <c r="AA600" s="178">
        <v>524756.66</v>
      </c>
      <c r="AB600" s="178">
        <v>0</v>
      </c>
      <c r="AC600" s="178">
        <v>0</v>
      </c>
      <c r="AD600" s="178">
        <v>0</v>
      </c>
      <c r="AE600" s="178">
        <v>0</v>
      </c>
      <c r="AF600" s="178">
        <v>0</v>
      </c>
      <c r="AG600" s="178">
        <v>1493.28</v>
      </c>
      <c r="AH600" s="178">
        <v>0</v>
      </c>
      <c r="AI600" s="177">
        <v>536390.85</v>
      </c>
      <c r="AJ600" s="178">
        <v>0</v>
      </c>
      <c r="AK600" s="178">
        <v>0</v>
      </c>
      <c r="AL600" s="178">
        <v>0</v>
      </c>
      <c r="AM600" s="178">
        <v>0</v>
      </c>
      <c r="AN600" s="178">
        <v>0</v>
      </c>
      <c r="AO600" s="178">
        <v>0</v>
      </c>
      <c r="AP600" s="178">
        <v>0</v>
      </c>
      <c r="AQ600" s="178">
        <v>0</v>
      </c>
      <c r="AR600" s="178">
        <v>0</v>
      </c>
      <c r="AS600" s="178">
        <v>0</v>
      </c>
      <c r="AT600" s="178">
        <v>0</v>
      </c>
      <c r="AU600" s="177">
        <v>0</v>
      </c>
      <c r="AV600" s="177">
        <f aca="true" t="shared" si="27" ref="AV600:AV606">E600+F600+G600+AI600+AU600</f>
        <v>8024102.85</v>
      </c>
      <c r="AW600" s="149"/>
    </row>
    <row r="601" spans="1:49" s="151" customFormat="1" ht="12.75" hidden="1" outlineLevel="1">
      <c r="A601" s="149" t="s">
        <v>3298</v>
      </c>
      <c r="B601" s="150"/>
      <c r="C601" s="150" t="s">
        <v>3299</v>
      </c>
      <c r="D601" s="150" t="s">
        <v>3300</v>
      </c>
      <c r="E601" s="177">
        <v>1016694.27</v>
      </c>
      <c r="F601" s="177">
        <v>0</v>
      </c>
      <c r="G601" s="177"/>
      <c r="H601" s="178">
        <v>0</v>
      </c>
      <c r="I601" s="178">
        <v>0</v>
      </c>
      <c r="J601" s="178">
        <v>0</v>
      </c>
      <c r="K601" s="178">
        <v>0</v>
      </c>
      <c r="L601" s="178">
        <v>0</v>
      </c>
      <c r="M601" s="178">
        <v>0</v>
      </c>
      <c r="N601" s="178">
        <v>0</v>
      </c>
      <c r="O601" s="178">
        <v>0</v>
      </c>
      <c r="P601" s="178">
        <v>921098.02</v>
      </c>
      <c r="Q601" s="178">
        <v>0</v>
      </c>
      <c r="R601" s="178">
        <v>0</v>
      </c>
      <c r="S601" s="178">
        <v>0</v>
      </c>
      <c r="T601" s="178">
        <v>0</v>
      </c>
      <c r="U601" s="178">
        <v>0</v>
      </c>
      <c r="V601" s="178">
        <v>0</v>
      </c>
      <c r="W601" s="178">
        <v>0</v>
      </c>
      <c r="X601" s="178">
        <v>0</v>
      </c>
      <c r="Y601" s="178">
        <v>0</v>
      </c>
      <c r="Z601" s="178">
        <v>0</v>
      </c>
      <c r="AA601" s="178">
        <v>0</v>
      </c>
      <c r="AB601" s="178">
        <v>0</v>
      </c>
      <c r="AC601" s="178">
        <v>552</v>
      </c>
      <c r="AD601" s="178">
        <v>0</v>
      </c>
      <c r="AE601" s="178">
        <v>945474.74</v>
      </c>
      <c r="AF601" s="178">
        <v>0</v>
      </c>
      <c r="AG601" s="178">
        <v>19555.95</v>
      </c>
      <c r="AH601" s="178">
        <v>0</v>
      </c>
      <c r="AI601" s="177">
        <v>1886680.71</v>
      </c>
      <c r="AJ601" s="178">
        <v>0</v>
      </c>
      <c r="AK601" s="178">
        <v>0</v>
      </c>
      <c r="AL601" s="178">
        <v>0</v>
      </c>
      <c r="AM601" s="178">
        <v>0</v>
      </c>
      <c r="AN601" s="178">
        <v>0</v>
      </c>
      <c r="AO601" s="178">
        <v>0</v>
      </c>
      <c r="AP601" s="178">
        <v>0</v>
      </c>
      <c r="AQ601" s="178">
        <v>0</v>
      </c>
      <c r="AR601" s="178">
        <v>0</v>
      </c>
      <c r="AS601" s="178">
        <v>0</v>
      </c>
      <c r="AT601" s="178">
        <v>0</v>
      </c>
      <c r="AU601" s="177">
        <v>0</v>
      </c>
      <c r="AV601" s="177">
        <f t="shared" si="27"/>
        <v>2903374.98</v>
      </c>
      <c r="AW601" s="149"/>
    </row>
    <row r="602" spans="1:49" s="151" customFormat="1" ht="12.75" hidden="1" outlineLevel="1">
      <c r="A602" s="149" t="s">
        <v>3304</v>
      </c>
      <c r="B602" s="150"/>
      <c r="C602" s="150" t="s">
        <v>3305</v>
      </c>
      <c r="D602" s="150" t="s">
        <v>3306</v>
      </c>
      <c r="E602" s="177">
        <v>8169745.88</v>
      </c>
      <c r="F602" s="177">
        <v>0</v>
      </c>
      <c r="G602" s="177"/>
      <c r="H602" s="178">
        <v>0</v>
      </c>
      <c r="I602" s="178">
        <v>0</v>
      </c>
      <c r="J602" s="178">
        <v>0</v>
      </c>
      <c r="K602" s="178">
        <v>0</v>
      </c>
      <c r="L602" s="178">
        <v>0</v>
      </c>
      <c r="M602" s="178">
        <v>0</v>
      </c>
      <c r="N602" s="178">
        <v>0</v>
      </c>
      <c r="O602" s="178">
        <v>0</v>
      </c>
      <c r="P602" s="178">
        <v>0</v>
      </c>
      <c r="Q602" s="178">
        <v>0</v>
      </c>
      <c r="R602" s="178">
        <v>0</v>
      </c>
      <c r="S602" s="178">
        <v>0</v>
      </c>
      <c r="T602" s="178">
        <v>0</v>
      </c>
      <c r="U602" s="178">
        <v>0</v>
      </c>
      <c r="V602" s="178">
        <v>0</v>
      </c>
      <c r="W602" s="178">
        <v>0</v>
      </c>
      <c r="X602" s="178">
        <v>0</v>
      </c>
      <c r="Y602" s="178">
        <v>0</v>
      </c>
      <c r="Z602" s="178">
        <v>0</v>
      </c>
      <c r="AA602" s="178">
        <v>0</v>
      </c>
      <c r="AB602" s="178">
        <v>0</v>
      </c>
      <c r="AC602" s="178">
        <v>0</v>
      </c>
      <c r="AD602" s="178">
        <v>0</v>
      </c>
      <c r="AE602" s="178">
        <v>0</v>
      </c>
      <c r="AF602" s="178">
        <v>0</v>
      </c>
      <c r="AG602" s="178">
        <v>0</v>
      </c>
      <c r="AH602" s="178">
        <v>0</v>
      </c>
      <c r="AI602" s="177">
        <v>0</v>
      </c>
      <c r="AJ602" s="178">
        <v>0</v>
      </c>
      <c r="AK602" s="178">
        <v>0</v>
      </c>
      <c r="AL602" s="178">
        <v>0</v>
      </c>
      <c r="AM602" s="178">
        <v>0</v>
      </c>
      <c r="AN602" s="178">
        <v>0</v>
      </c>
      <c r="AO602" s="178">
        <v>0</v>
      </c>
      <c r="AP602" s="178">
        <v>0</v>
      </c>
      <c r="AQ602" s="178">
        <v>0</v>
      </c>
      <c r="AR602" s="178">
        <v>0</v>
      </c>
      <c r="AS602" s="178">
        <v>0</v>
      </c>
      <c r="AT602" s="178">
        <v>0</v>
      </c>
      <c r="AU602" s="177">
        <v>0</v>
      </c>
      <c r="AV602" s="177">
        <f t="shared" si="27"/>
        <v>8169745.88</v>
      </c>
      <c r="AW602" s="149"/>
    </row>
    <row r="603" spans="1:49" s="151" customFormat="1" ht="12.75" hidden="1" outlineLevel="1">
      <c r="A603" s="149" t="s">
        <v>3307</v>
      </c>
      <c r="B603" s="150"/>
      <c r="C603" s="150" t="s">
        <v>3308</v>
      </c>
      <c r="D603" s="150" t="s">
        <v>3309</v>
      </c>
      <c r="E603" s="177">
        <v>-3036178.74</v>
      </c>
      <c r="F603" s="177">
        <v>0</v>
      </c>
      <c r="G603" s="177"/>
      <c r="H603" s="178">
        <v>0</v>
      </c>
      <c r="I603" s="178">
        <v>0</v>
      </c>
      <c r="J603" s="178">
        <v>0</v>
      </c>
      <c r="K603" s="178">
        <v>0</v>
      </c>
      <c r="L603" s="178">
        <v>0</v>
      </c>
      <c r="M603" s="178">
        <v>0</v>
      </c>
      <c r="N603" s="178">
        <v>0</v>
      </c>
      <c r="O603" s="178">
        <v>0</v>
      </c>
      <c r="P603" s="178">
        <v>-150000</v>
      </c>
      <c r="Q603" s="178">
        <v>0</v>
      </c>
      <c r="R603" s="178">
        <v>0</v>
      </c>
      <c r="S603" s="178">
        <v>0</v>
      </c>
      <c r="T603" s="178">
        <v>0</v>
      </c>
      <c r="U603" s="178">
        <v>-25488.5</v>
      </c>
      <c r="V603" s="178">
        <v>0</v>
      </c>
      <c r="W603" s="178">
        <v>0</v>
      </c>
      <c r="X603" s="178">
        <v>0</v>
      </c>
      <c r="Y603" s="178">
        <v>0</v>
      </c>
      <c r="Z603" s="178">
        <v>0</v>
      </c>
      <c r="AA603" s="178">
        <v>0</v>
      </c>
      <c r="AB603" s="178">
        <v>0</v>
      </c>
      <c r="AC603" s="178">
        <v>0</v>
      </c>
      <c r="AD603" s="178">
        <v>0</v>
      </c>
      <c r="AE603" s="178">
        <v>0</v>
      </c>
      <c r="AF603" s="178">
        <v>0</v>
      </c>
      <c r="AG603" s="178">
        <v>-12096.5</v>
      </c>
      <c r="AH603" s="178">
        <v>0</v>
      </c>
      <c r="AI603" s="177">
        <v>-187585</v>
      </c>
      <c r="AJ603" s="178">
        <v>0</v>
      </c>
      <c r="AK603" s="178">
        <v>0</v>
      </c>
      <c r="AL603" s="178">
        <v>0</v>
      </c>
      <c r="AM603" s="178">
        <v>0</v>
      </c>
      <c r="AN603" s="178">
        <v>0</v>
      </c>
      <c r="AO603" s="178">
        <v>0</v>
      </c>
      <c r="AP603" s="178">
        <v>0</v>
      </c>
      <c r="AQ603" s="178">
        <v>0</v>
      </c>
      <c r="AR603" s="178">
        <v>0</v>
      </c>
      <c r="AS603" s="178">
        <v>0</v>
      </c>
      <c r="AT603" s="178">
        <v>0</v>
      </c>
      <c r="AU603" s="177">
        <v>0</v>
      </c>
      <c r="AV603" s="177">
        <f t="shared" si="27"/>
        <v>-3223763.74</v>
      </c>
      <c r="AW603" s="149"/>
    </row>
    <row r="604" spans="1:49" s="151" customFormat="1" ht="12.75" hidden="1" outlineLevel="1">
      <c r="A604" s="149" t="s">
        <v>3310</v>
      </c>
      <c r="B604" s="150"/>
      <c r="C604" s="150" t="s">
        <v>3311</v>
      </c>
      <c r="D604" s="150" t="s">
        <v>3312</v>
      </c>
      <c r="E604" s="177">
        <v>-7925225.46</v>
      </c>
      <c r="F604" s="177">
        <v>0</v>
      </c>
      <c r="G604" s="177"/>
      <c r="H604" s="178">
        <v>-1176</v>
      </c>
      <c r="I604" s="178">
        <v>-88310.2</v>
      </c>
      <c r="J604" s="178">
        <v>-136320</v>
      </c>
      <c r="K604" s="178">
        <v>0</v>
      </c>
      <c r="L604" s="178">
        <v>0</v>
      </c>
      <c r="M604" s="178">
        <v>-242991.15</v>
      </c>
      <c r="N604" s="178">
        <v>-81139.18</v>
      </c>
      <c r="O604" s="178">
        <v>0</v>
      </c>
      <c r="P604" s="178">
        <v>-2960116.81</v>
      </c>
      <c r="Q604" s="178">
        <v>-8713</v>
      </c>
      <c r="R604" s="178">
        <v>-6391163.06</v>
      </c>
      <c r="S604" s="178">
        <v>-3746.67</v>
      </c>
      <c r="T604" s="178">
        <v>0</v>
      </c>
      <c r="U604" s="178">
        <v>-28948</v>
      </c>
      <c r="V604" s="178">
        <v>-15684.83</v>
      </c>
      <c r="W604" s="178">
        <v>-170484.87</v>
      </c>
      <c r="X604" s="178">
        <v>0</v>
      </c>
      <c r="Y604" s="178">
        <v>-16496.13</v>
      </c>
      <c r="Z604" s="178">
        <v>0</v>
      </c>
      <c r="AA604" s="178">
        <v>-943143.77</v>
      </c>
      <c r="AB604" s="178">
        <v>0</v>
      </c>
      <c r="AC604" s="178">
        <v>-1104</v>
      </c>
      <c r="AD604" s="178">
        <v>-6796</v>
      </c>
      <c r="AE604" s="178">
        <v>-2945969.44</v>
      </c>
      <c r="AF604" s="178">
        <v>0</v>
      </c>
      <c r="AG604" s="178">
        <v>-371145.62</v>
      </c>
      <c r="AH604" s="178">
        <v>-65647.2</v>
      </c>
      <c r="AI604" s="177">
        <v>-14479095.929999996</v>
      </c>
      <c r="AJ604" s="178">
        <v>0</v>
      </c>
      <c r="AK604" s="178">
        <v>0</v>
      </c>
      <c r="AL604" s="178">
        <v>0</v>
      </c>
      <c r="AM604" s="178">
        <v>0</v>
      </c>
      <c r="AN604" s="178">
        <v>0</v>
      </c>
      <c r="AO604" s="178">
        <v>0</v>
      </c>
      <c r="AP604" s="178">
        <v>0</v>
      </c>
      <c r="AQ604" s="178">
        <v>0</v>
      </c>
      <c r="AR604" s="178">
        <v>0</v>
      </c>
      <c r="AS604" s="178">
        <v>0</v>
      </c>
      <c r="AT604" s="178">
        <v>0</v>
      </c>
      <c r="AU604" s="177">
        <v>0</v>
      </c>
      <c r="AV604" s="177">
        <f t="shared" si="27"/>
        <v>-22404321.389999997</v>
      </c>
      <c r="AW604" s="149"/>
    </row>
    <row r="605" spans="1:49" s="151" customFormat="1" ht="12.75" hidden="1" outlineLevel="1">
      <c r="A605" s="149" t="s">
        <v>3313</v>
      </c>
      <c r="B605" s="150"/>
      <c r="C605" s="150" t="s">
        <v>3314</v>
      </c>
      <c r="D605" s="150" t="s">
        <v>3315</v>
      </c>
      <c r="E605" s="177">
        <v>-605654.62</v>
      </c>
      <c r="F605" s="177">
        <v>0</v>
      </c>
      <c r="G605" s="177"/>
      <c r="H605" s="178">
        <v>0</v>
      </c>
      <c r="I605" s="178">
        <v>0</v>
      </c>
      <c r="J605" s="178">
        <v>0</v>
      </c>
      <c r="K605" s="178">
        <v>0</v>
      </c>
      <c r="L605" s="178">
        <v>0</v>
      </c>
      <c r="M605" s="178">
        <v>0</v>
      </c>
      <c r="N605" s="178">
        <v>0</v>
      </c>
      <c r="O605" s="178">
        <v>0</v>
      </c>
      <c r="P605" s="178">
        <v>-912</v>
      </c>
      <c r="Q605" s="178">
        <v>0</v>
      </c>
      <c r="R605" s="178">
        <v>0</v>
      </c>
      <c r="S605" s="178">
        <v>0</v>
      </c>
      <c r="T605" s="178">
        <v>0</v>
      </c>
      <c r="U605" s="178">
        <v>0</v>
      </c>
      <c r="V605" s="178">
        <v>0</v>
      </c>
      <c r="W605" s="178">
        <v>0</v>
      </c>
      <c r="X605" s="178">
        <v>0</v>
      </c>
      <c r="Y605" s="178">
        <v>0</v>
      </c>
      <c r="Z605" s="178">
        <v>0</v>
      </c>
      <c r="AA605" s="178">
        <v>-33744</v>
      </c>
      <c r="AB605" s="178">
        <v>0</v>
      </c>
      <c r="AC605" s="178">
        <v>0</v>
      </c>
      <c r="AD605" s="178">
        <v>0</v>
      </c>
      <c r="AE605" s="178">
        <v>0</v>
      </c>
      <c r="AF605" s="178">
        <v>0</v>
      </c>
      <c r="AG605" s="178">
        <v>0</v>
      </c>
      <c r="AH605" s="178">
        <v>0</v>
      </c>
      <c r="AI605" s="177">
        <v>-34656</v>
      </c>
      <c r="AJ605" s="178">
        <v>0</v>
      </c>
      <c r="AK605" s="178">
        <v>0</v>
      </c>
      <c r="AL605" s="178">
        <v>0</v>
      </c>
      <c r="AM605" s="178">
        <v>0</v>
      </c>
      <c r="AN605" s="178">
        <v>0</v>
      </c>
      <c r="AO605" s="178">
        <v>0</v>
      </c>
      <c r="AP605" s="178">
        <v>0</v>
      </c>
      <c r="AQ605" s="178">
        <v>0</v>
      </c>
      <c r="AR605" s="178">
        <v>0</v>
      </c>
      <c r="AS605" s="178">
        <v>0</v>
      </c>
      <c r="AT605" s="178">
        <v>0</v>
      </c>
      <c r="AU605" s="177">
        <v>0</v>
      </c>
      <c r="AV605" s="177">
        <f t="shared" si="27"/>
        <v>-640310.62</v>
      </c>
      <c r="AW605" s="149"/>
    </row>
    <row r="606" spans="1:49" s="151" customFormat="1" ht="12.75" hidden="1" outlineLevel="1">
      <c r="A606" s="149" t="s">
        <v>3316</v>
      </c>
      <c r="B606" s="150"/>
      <c r="C606" s="150" t="s">
        <v>3317</v>
      </c>
      <c r="D606" s="150" t="s">
        <v>3318</v>
      </c>
      <c r="E606" s="177">
        <v>-4361843.81</v>
      </c>
      <c r="F606" s="177">
        <v>0</v>
      </c>
      <c r="G606" s="177"/>
      <c r="H606" s="178">
        <v>0</v>
      </c>
      <c r="I606" s="178">
        <v>0</v>
      </c>
      <c r="J606" s="178">
        <v>0</v>
      </c>
      <c r="K606" s="178">
        <v>0</v>
      </c>
      <c r="L606" s="178">
        <v>0</v>
      </c>
      <c r="M606" s="178">
        <v>0</v>
      </c>
      <c r="N606" s="178">
        <v>0</v>
      </c>
      <c r="O606" s="178">
        <v>0</v>
      </c>
      <c r="P606" s="178">
        <v>0</v>
      </c>
      <c r="Q606" s="178">
        <v>0</v>
      </c>
      <c r="R606" s="178">
        <v>0</v>
      </c>
      <c r="S606" s="178">
        <v>0</v>
      </c>
      <c r="T606" s="178">
        <v>0</v>
      </c>
      <c r="U606" s="178">
        <v>0</v>
      </c>
      <c r="V606" s="178">
        <v>0</v>
      </c>
      <c r="W606" s="178">
        <v>0</v>
      </c>
      <c r="X606" s="178">
        <v>0</v>
      </c>
      <c r="Y606" s="178">
        <v>0</v>
      </c>
      <c r="Z606" s="178">
        <v>0</v>
      </c>
      <c r="AA606" s="178">
        <v>0</v>
      </c>
      <c r="AB606" s="178">
        <v>0</v>
      </c>
      <c r="AC606" s="178">
        <v>0</v>
      </c>
      <c r="AD606" s="178">
        <v>0</v>
      </c>
      <c r="AE606" s="178">
        <v>0</v>
      </c>
      <c r="AF606" s="178">
        <v>0</v>
      </c>
      <c r="AG606" s="178">
        <v>0</v>
      </c>
      <c r="AH606" s="178">
        <v>0</v>
      </c>
      <c r="AI606" s="177">
        <v>0</v>
      </c>
      <c r="AJ606" s="178">
        <v>0</v>
      </c>
      <c r="AK606" s="178">
        <v>0</v>
      </c>
      <c r="AL606" s="178">
        <v>0</v>
      </c>
      <c r="AM606" s="178">
        <v>0</v>
      </c>
      <c r="AN606" s="178">
        <v>0</v>
      </c>
      <c r="AO606" s="178">
        <v>0</v>
      </c>
      <c r="AP606" s="178">
        <v>0</v>
      </c>
      <c r="AQ606" s="178">
        <v>0</v>
      </c>
      <c r="AR606" s="178">
        <v>0</v>
      </c>
      <c r="AS606" s="178">
        <v>0</v>
      </c>
      <c r="AT606" s="178">
        <v>0</v>
      </c>
      <c r="AU606" s="177">
        <v>0</v>
      </c>
      <c r="AV606" s="177">
        <f t="shared" si="27"/>
        <v>-4361843.81</v>
      </c>
      <c r="AW606" s="149"/>
    </row>
    <row r="607" spans="1:49" ht="12.75" customHeight="1" collapsed="1">
      <c r="A607" s="124" t="s">
        <v>3322</v>
      </c>
      <c r="B607" s="125"/>
      <c r="C607" s="124" t="s">
        <v>3323</v>
      </c>
      <c r="D607" s="126"/>
      <c r="E607" s="129">
        <v>745249.5199999986</v>
      </c>
      <c r="F607" s="129">
        <v>0</v>
      </c>
      <c r="G607" s="129">
        <v>-75132609.60000001</v>
      </c>
      <c r="H607" s="182">
        <v>-1176</v>
      </c>
      <c r="I607" s="182">
        <v>-88310.2</v>
      </c>
      <c r="J607" s="182">
        <v>-136320</v>
      </c>
      <c r="K607" s="182">
        <v>0</v>
      </c>
      <c r="L607" s="182">
        <v>0</v>
      </c>
      <c r="M607" s="182">
        <v>-242991.15</v>
      </c>
      <c r="N607" s="182">
        <v>-76972.77</v>
      </c>
      <c r="O607" s="182">
        <v>0</v>
      </c>
      <c r="P607" s="182">
        <v>-2189930.79</v>
      </c>
      <c r="Q607" s="182">
        <v>-8713</v>
      </c>
      <c r="R607" s="182">
        <v>-6391163.06</v>
      </c>
      <c r="S607" s="182">
        <v>-3746.67</v>
      </c>
      <c r="T607" s="182">
        <v>0</v>
      </c>
      <c r="U607" s="182">
        <v>-54436.5</v>
      </c>
      <c r="V607" s="182">
        <v>-15684.83</v>
      </c>
      <c r="W607" s="182">
        <v>-170484.87</v>
      </c>
      <c r="X607" s="182">
        <v>5974.5</v>
      </c>
      <c r="Y607" s="182">
        <v>-16496.13</v>
      </c>
      <c r="Z607" s="182">
        <v>0</v>
      </c>
      <c r="AA607" s="182">
        <v>-452131.11</v>
      </c>
      <c r="AB607" s="182">
        <v>0</v>
      </c>
      <c r="AC607" s="182">
        <v>-552</v>
      </c>
      <c r="AD607" s="182">
        <v>-6796</v>
      </c>
      <c r="AE607" s="182">
        <v>-2000494.7</v>
      </c>
      <c r="AF607" s="182">
        <v>0</v>
      </c>
      <c r="AG607" s="182">
        <v>-362192.89</v>
      </c>
      <c r="AH607" s="182">
        <v>-65647.2</v>
      </c>
      <c r="AI607" s="129">
        <v>-12278265.369999995</v>
      </c>
      <c r="AJ607" s="182">
        <v>0</v>
      </c>
      <c r="AK607" s="182">
        <v>0</v>
      </c>
      <c r="AL607" s="182">
        <v>0</v>
      </c>
      <c r="AM607" s="182">
        <v>0</v>
      </c>
      <c r="AN607" s="182">
        <v>0</v>
      </c>
      <c r="AO607" s="182">
        <v>0</v>
      </c>
      <c r="AP607" s="182">
        <v>0</v>
      </c>
      <c r="AQ607" s="182">
        <v>0</v>
      </c>
      <c r="AR607" s="182">
        <v>0</v>
      </c>
      <c r="AS607" s="182">
        <v>0</v>
      </c>
      <c r="AT607" s="182">
        <v>0</v>
      </c>
      <c r="AU607" s="129">
        <v>0</v>
      </c>
      <c r="AV607" s="129">
        <f>E607+F607+G607+AI607+AU607</f>
        <v>-86665625.45</v>
      </c>
      <c r="AW607" s="124"/>
    </row>
    <row r="608" spans="1:49" ht="12.75" customHeight="1">
      <c r="A608" s="79" t="s">
        <v>3324</v>
      </c>
      <c r="B608" s="125"/>
      <c r="C608" s="124" t="s">
        <v>3325</v>
      </c>
      <c r="D608" s="126"/>
      <c r="E608" s="129">
        <v>0</v>
      </c>
      <c r="F608" s="129">
        <v>0</v>
      </c>
      <c r="G608" s="129">
        <v>0</v>
      </c>
      <c r="H608" s="135">
        <v>0</v>
      </c>
      <c r="I608" s="135">
        <v>0</v>
      </c>
      <c r="J608" s="135">
        <v>0</v>
      </c>
      <c r="K608" s="135">
        <v>0</v>
      </c>
      <c r="L608" s="135">
        <v>0</v>
      </c>
      <c r="M608" s="135">
        <v>0</v>
      </c>
      <c r="N608" s="135">
        <v>0</v>
      </c>
      <c r="O608" s="135">
        <v>0</v>
      </c>
      <c r="P608" s="135">
        <v>0</v>
      </c>
      <c r="Q608" s="135">
        <v>0</v>
      </c>
      <c r="R608" s="135">
        <v>0</v>
      </c>
      <c r="S608" s="135">
        <v>0</v>
      </c>
      <c r="T608" s="135">
        <v>0</v>
      </c>
      <c r="U608" s="135">
        <v>0</v>
      </c>
      <c r="V608" s="135">
        <v>0</v>
      </c>
      <c r="W608" s="135">
        <v>0</v>
      </c>
      <c r="X608" s="135">
        <v>0</v>
      </c>
      <c r="Y608" s="135">
        <v>0</v>
      </c>
      <c r="Z608" s="135">
        <v>0</v>
      </c>
      <c r="AA608" s="135">
        <v>0</v>
      </c>
      <c r="AB608" s="135">
        <v>0</v>
      </c>
      <c r="AC608" s="135">
        <v>0</v>
      </c>
      <c r="AD608" s="135">
        <v>0</v>
      </c>
      <c r="AE608" s="135">
        <v>0</v>
      </c>
      <c r="AF608" s="135">
        <v>0</v>
      </c>
      <c r="AG608" s="135">
        <v>0</v>
      </c>
      <c r="AH608" s="135">
        <v>0</v>
      </c>
      <c r="AI608" s="129">
        <v>0</v>
      </c>
      <c r="AJ608" s="135">
        <v>0</v>
      </c>
      <c r="AK608" s="135">
        <v>0</v>
      </c>
      <c r="AL608" s="135">
        <v>0</v>
      </c>
      <c r="AM608" s="135">
        <v>0</v>
      </c>
      <c r="AN608" s="135">
        <v>0</v>
      </c>
      <c r="AO608" s="135">
        <v>0</v>
      </c>
      <c r="AP608" s="135">
        <v>0</v>
      </c>
      <c r="AQ608" s="135">
        <v>0</v>
      </c>
      <c r="AR608" s="135">
        <v>0</v>
      </c>
      <c r="AS608" s="135">
        <v>0</v>
      </c>
      <c r="AT608" s="135">
        <v>0</v>
      </c>
      <c r="AU608" s="129">
        <v>0</v>
      </c>
      <c r="AV608" s="129">
        <f>E608+F608+G608+AI608+AU608</f>
        <v>0</v>
      </c>
      <c r="AW608" s="79"/>
    </row>
    <row r="609" spans="1:49" ht="12.75" customHeight="1">
      <c r="A609" s="120"/>
      <c r="B609" s="125"/>
      <c r="C609" s="124"/>
      <c r="D609" s="126"/>
      <c r="E609" s="129"/>
      <c r="F609" s="129"/>
      <c r="G609" s="129"/>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29"/>
      <c r="AJ609" s="184"/>
      <c r="AK609" s="184"/>
      <c r="AL609" s="184"/>
      <c r="AM609" s="184"/>
      <c r="AN609" s="184"/>
      <c r="AO609" s="184"/>
      <c r="AP609" s="184"/>
      <c r="AQ609" s="184"/>
      <c r="AR609" s="184"/>
      <c r="AS609" s="184"/>
      <c r="AT609" s="184"/>
      <c r="AU609" s="129"/>
      <c r="AV609" s="129"/>
      <c r="AW609" s="120"/>
    </row>
    <row r="610" spans="1:49" s="138" customFormat="1" ht="12.75" customHeight="1">
      <c r="A610" s="130"/>
      <c r="B610" s="131"/>
      <c r="C610" s="132" t="s">
        <v>3777</v>
      </c>
      <c r="D610" s="133"/>
      <c r="E610" s="134"/>
      <c r="F610" s="134"/>
      <c r="G610" s="134"/>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34"/>
      <c r="AJ610" s="183"/>
      <c r="AK610" s="183"/>
      <c r="AL610" s="183"/>
      <c r="AM610" s="183"/>
      <c r="AN610" s="183"/>
      <c r="AO610" s="183"/>
      <c r="AP610" s="183"/>
      <c r="AQ610" s="183"/>
      <c r="AR610" s="183"/>
      <c r="AS610" s="183"/>
      <c r="AT610" s="183"/>
      <c r="AU610" s="134"/>
      <c r="AV610" s="134"/>
      <c r="AW610" s="130"/>
    </row>
    <row r="611" spans="1:49" s="138" customFormat="1" ht="12.75" customHeight="1">
      <c r="A611" s="130" t="s">
        <v>759</v>
      </c>
      <c r="B611" s="131"/>
      <c r="C611" s="132" t="s">
        <v>3778</v>
      </c>
      <c r="D611" s="133"/>
      <c r="E611" s="134">
        <f>E599+E607+E608+E593</f>
        <v>26644363.919999994</v>
      </c>
      <c r="F611" s="134">
        <f>F599+F607+F608+F593</f>
        <v>3418.42</v>
      </c>
      <c r="G611" s="134">
        <f>G599+G607+G608+G593</f>
        <v>-83315903.61</v>
      </c>
      <c r="H611" s="183">
        <f aca="true" t="shared" si="28" ref="H611:AH611">H599+H607+H608+H593</f>
        <v>-1176</v>
      </c>
      <c r="I611" s="183">
        <f t="shared" si="28"/>
        <v>-88310.2</v>
      </c>
      <c r="J611" s="183">
        <f t="shared" si="28"/>
        <v>-136320</v>
      </c>
      <c r="K611" s="183">
        <f t="shared" si="28"/>
        <v>0</v>
      </c>
      <c r="L611" s="183">
        <f t="shared" si="28"/>
        <v>0</v>
      </c>
      <c r="M611" s="183">
        <f t="shared" si="28"/>
        <v>-242991.15</v>
      </c>
      <c r="N611" s="183">
        <f t="shared" si="28"/>
        <v>-76972.77</v>
      </c>
      <c r="O611" s="183">
        <f t="shared" si="28"/>
        <v>0</v>
      </c>
      <c r="P611" s="183">
        <f t="shared" si="28"/>
        <v>-2189930.79</v>
      </c>
      <c r="Q611" s="183">
        <f t="shared" si="28"/>
        <v>-8713</v>
      </c>
      <c r="R611" s="183">
        <f t="shared" si="28"/>
        <v>-10421435.059999999</v>
      </c>
      <c r="S611" s="183">
        <f t="shared" si="28"/>
        <v>-3746.67</v>
      </c>
      <c r="T611" s="183">
        <f t="shared" si="28"/>
        <v>0</v>
      </c>
      <c r="U611" s="183">
        <f t="shared" si="28"/>
        <v>-54436.5</v>
      </c>
      <c r="V611" s="183">
        <f t="shared" si="28"/>
        <v>-15684.83</v>
      </c>
      <c r="W611" s="183">
        <f t="shared" si="28"/>
        <v>-170484.87</v>
      </c>
      <c r="X611" s="183">
        <f t="shared" si="28"/>
        <v>5974.5</v>
      </c>
      <c r="Y611" s="183">
        <f t="shared" si="28"/>
        <v>-16496.13</v>
      </c>
      <c r="Z611" s="183">
        <f t="shared" si="28"/>
        <v>0</v>
      </c>
      <c r="AA611" s="183">
        <f t="shared" si="28"/>
        <v>-452131.11</v>
      </c>
      <c r="AB611" s="183">
        <f t="shared" si="28"/>
        <v>0</v>
      </c>
      <c r="AC611" s="183">
        <f t="shared" si="28"/>
        <v>-552</v>
      </c>
      <c r="AD611" s="183">
        <f t="shared" si="28"/>
        <v>-6796</v>
      </c>
      <c r="AE611" s="183">
        <f t="shared" si="28"/>
        <v>-2000494.7</v>
      </c>
      <c r="AF611" s="183">
        <f t="shared" si="28"/>
        <v>0</v>
      </c>
      <c r="AG611" s="183">
        <f t="shared" si="28"/>
        <v>-347758.65</v>
      </c>
      <c r="AH611" s="183">
        <f t="shared" si="28"/>
        <v>-65647.2</v>
      </c>
      <c r="AI611" s="134">
        <f>AI599+AI607+AI608+AI593</f>
        <v>-16294103.129999995</v>
      </c>
      <c r="AJ611" s="183">
        <f aca="true" t="shared" si="29" ref="AJ611:AT611">AJ599+AJ607+AJ608+AJ593</f>
        <v>77127.79</v>
      </c>
      <c r="AK611" s="183">
        <f t="shared" si="29"/>
        <v>21238.59</v>
      </c>
      <c r="AL611" s="183">
        <f t="shared" si="29"/>
        <v>198621.55</v>
      </c>
      <c r="AM611" s="183">
        <f t="shared" si="29"/>
        <v>207855.37</v>
      </c>
      <c r="AN611" s="183">
        <f t="shared" si="29"/>
        <v>9996.41</v>
      </c>
      <c r="AO611" s="183">
        <f t="shared" si="29"/>
        <v>1176424.1</v>
      </c>
      <c r="AP611" s="183">
        <f t="shared" si="29"/>
        <v>1552103.73</v>
      </c>
      <c r="AQ611" s="183">
        <f t="shared" si="29"/>
        <v>1782701.61</v>
      </c>
      <c r="AR611" s="183">
        <f t="shared" si="29"/>
        <v>23675.13</v>
      </c>
      <c r="AS611" s="183">
        <f t="shared" si="29"/>
        <v>27293.37</v>
      </c>
      <c r="AT611" s="183">
        <f t="shared" si="29"/>
        <v>199931.56</v>
      </c>
      <c r="AU611" s="134">
        <f>AU599+AU607+AU608+AU593</f>
        <v>5276969.21</v>
      </c>
      <c r="AV611" s="134">
        <f>AV599+AV607+AV608+AV593</f>
        <v>-67685255.19</v>
      </c>
      <c r="AW611" s="130"/>
    </row>
    <row r="612" spans="1:49" ht="12.75" customHeight="1">
      <c r="A612" s="120"/>
      <c r="B612" s="125"/>
      <c r="C612" s="132"/>
      <c r="D612" s="126"/>
      <c r="E612" s="129"/>
      <c r="F612" s="129"/>
      <c r="G612" s="129"/>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29"/>
      <c r="AJ612" s="184"/>
      <c r="AK612" s="184"/>
      <c r="AL612" s="184"/>
      <c r="AM612" s="184"/>
      <c r="AN612" s="184"/>
      <c r="AO612" s="184"/>
      <c r="AP612" s="184"/>
      <c r="AQ612" s="184"/>
      <c r="AR612" s="184"/>
      <c r="AS612" s="184"/>
      <c r="AT612" s="184"/>
      <c r="AU612" s="129"/>
      <c r="AV612" s="129"/>
      <c r="AW612" s="120"/>
    </row>
    <row r="613" spans="1:49" ht="12.75" customHeight="1">
      <c r="A613" s="137" t="s">
        <v>759</v>
      </c>
      <c r="B613" s="131"/>
      <c r="C613" s="132" t="s">
        <v>3327</v>
      </c>
      <c r="D613" s="133"/>
      <c r="E613" s="134">
        <f>E559+E611</f>
        <v>55474653.33000038</v>
      </c>
      <c r="F613" s="134">
        <f>F559+F611</f>
        <v>-393412.6500000003</v>
      </c>
      <c r="G613" s="134">
        <f>G559+G611</f>
        <v>-21237581.87999998</v>
      </c>
      <c r="H613" s="188">
        <f aca="true" t="shared" si="30" ref="H613:AH613">H559+H611</f>
        <v>151061.69</v>
      </c>
      <c r="I613" s="188">
        <f t="shared" si="30"/>
        <v>47888.58999999998</v>
      </c>
      <c r="J613" s="188">
        <f t="shared" si="30"/>
        <v>6935.809999999998</v>
      </c>
      <c r="K613" s="188">
        <f t="shared" si="30"/>
        <v>6550.320000000007</v>
      </c>
      <c r="L613" s="188">
        <f t="shared" si="30"/>
        <v>-260213.31999999972</v>
      </c>
      <c r="M613" s="188">
        <f t="shared" si="30"/>
        <v>-100962.23999999443</v>
      </c>
      <c r="N613" s="188">
        <f t="shared" si="30"/>
        <v>39341.7200000001</v>
      </c>
      <c r="O613" s="188">
        <f t="shared" si="30"/>
        <v>85272.1</v>
      </c>
      <c r="P613" s="188">
        <f t="shared" si="30"/>
        <v>614831.2599999965</v>
      </c>
      <c r="Q613" s="188">
        <f t="shared" si="30"/>
        <v>150.14000000000306</v>
      </c>
      <c r="R613" s="188">
        <f t="shared" si="30"/>
        <v>-5943.239999994636</v>
      </c>
      <c r="S613" s="188">
        <f t="shared" si="30"/>
        <v>-3688.470000000003</v>
      </c>
      <c r="T613" s="188">
        <f t="shared" si="30"/>
        <v>530976.21</v>
      </c>
      <c r="U613" s="188">
        <f t="shared" si="30"/>
        <v>66211.5599999999</v>
      </c>
      <c r="V613" s="188">
        <f t="shared" si="30"/>
        <v>84457.99000000012</v>
      </c>
      <c r="W613" s="188">
        <f t="shared" si="30"/>
        <v>-169863.8</v>
      </c>
      <c r="X613" s="188">
        <f t="shared" si="30"/>
        <v>5261.020000000004</v>
      </c>
      <c r="Y613" s="188">
        <f t="shared" si="30"/>
        <v>55964.369999999995</v>
      </c>
      <c r="Z613" s="188">
        <f t="shared" si="30"/>
        <v>76973.48999999999</v>
      </c>
      <c r="AA613" s="188">
        <f t="shared" si="30"/>
        <v>-203592.94000000006</v>
      </c>
      <c r="AB613" s="188">
        <f t="shared" si="30"/>
        <v>-38658.920000000035</v>
      </c>
      <c r="AC613" s="188">
        <f t="shared" si="30"/>
        <v>18459.600000000002</v>
      </c>
      <c r="AD613" s="188">
        <f t="shared" si="30"/>
        <v>16828.930000000168</v>
      </c>
      <c r="AE613" s="188">
        <f t="shared" si="30"/>
        <v>489993.92000000016</v>
      </c>
      <c r="AF613" s="188">
        <f t="shared" si="30"/>
        <v>2316.9800000000105</v>
      </c>
      <c r="AG613" s="188">
        <f t="shared" si="30"/>
        <v>815936.6900000003</v>
      </c>
      <c r="AH613" s="188">
        <f t="shared" si="30"/>
        <v>461181.2300000034</v>
      </c>
      <c r="AI613" s="134">
        <f>AI559+AI611</f>
        <v>2793670.6900000386</v>
      </c>
      <c r="AJ613" s="188">
        <f aca="true" t="shared" si="31" ref="AJ613:AT613">AJ559+AJ611</f>
        <v>-884143.0499999999</v>
      </c>
      <c r="AK613" s="188">
        <f t="shared" si="31"/>
        <v>-45976.350000000006</v>
      </c>
      <c r="AL613" s="188">
        <f t="shared" si="31"/>
        <v>1011974.189999999</v>
      </c>
      <c r="AM613" s="188">
        <f t="shared" si="31"/>
        <v>-1110391.37</v>
      </c>
      <c r="AN613" s="188">
        <f t="shared" si="31"/>
        <v>4431.29</v>
      </c>
      <c r="AO613" s="188">
        <f t="shared" si="31"/>
        <v>1481025.4200000002</v>
      </c>
      <c r="AP613" s="188">
        <f t="shared" si="31"/>
        <v>1564457.4400000295</v>
      </c>
      <c r="AQ613" s="188">
        <f t="shared" si="31"/>
        <v>798940.0000000001</v>
      </c>
      <c r="AR613" s="188">
        <f t="shared" si="31"/>
        <v>278256.82</v>
      </c>
      <c r="AS613" s="188">
        <f t="shared" si="31"/>
        <v>50071.369999999995</v>
      </c>
      <c r="AT613" s="188">
        <f t="shared" si="31"/>
        <v>-2972947.79</v>
      </c>
      <c r="AU613" s="134">
        <f>AU559+AU611</f>
        <v>175697.97000001185</v>
      </c>
      <c r="AV613" s="134">
        <f>AV559+AV611</f>
        <v>36813027.460000575</v>
      </c>
      <c r="AW613" s="143"/>
    </row>
    <row r="614" spans="1:49" ht="12.75" customHeight="1">
      <c r="A614" s="120"/>
      <c r="B614" s="125"/>
      <c r="C614" s="124"/>
      <c r="D614" s="126"/>
      <c r="E614" s="129"/>
      <c r="F614" s="129"/>
      <c r="G614" s="129"/>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29"/>
      <c r="AJ614" s="184"/>
      <c r="AK614" s="184"/>
      <c r="AL614" s="184"/>
      <c r="AM614" s="184"/>
      <c r="AN614" s="184"/>
      <c r="AO614" s="184"/>
      <c r="AP614" s="184"/>
      <c r="AQ614" s="184"/>
      <c r="AR614" s="184"/>
      <c r="AS614" s="184"/>
      <c r="AT614" s="184"/>
      <c r="AU614" s="129"/>
      <c r="AV614" s="129"/>
      <c r="AW614" s="120"/>
    </row>
    <row r="615" spans="1:49" s="151" customFormat="1" ht="12.75" hidden="1" outlineLevel="1">
      <c r="A615" s="149" t="s">
        <v>3328</v>
      </c>
      <c r="B615" s="150"/>
      <c r="C615" s="150" t="s">
        <v>3329</v>
      </c>
      <c r="D615" s="150" t="s">
        <v>3330</v>
      </c>
      <c r="E615" s="177">
        <v>95132827.04</v>
      </c>
      <c r="F615" s="177">
        <v>3202706.22</v>
      </c>
      <c r="G615" s="177"/>
      <c r="H615" s="178">
        <v>26015.57</v>
      </c>
      <c r="I615" s="178">
        <v>1431.18</v>
      </c>
      <c r="J615" s="178">
        <v>13098.72</v>
      </c>
      <c r="K615" s="178">
        <v>-11610.13</v>
      </c>
      <c r="L615" s="178">
        <v>628132.67</v>
      </c>
      <c r="M615" s="178">
        <v>34698.02</v>
      </c>
      <c r="N615" s="178">
        <v>-92374.23</v>
      </c>
      <c r="O615" s="178">
        <v>-75057.86</v>
      </c>
      <c r="P615" s="178">
        <v>-27798.74</v>
      </c>
      <c r="Q615" s="178">
        <v>14387.49</v>
      </c>
      <c r="R615" s="178">
        <v>-303546.84</v>
      </c>
      <c r="S615" s="178">
        <v>4680.96</v>
      </c>
      <c r="T615" s="178">
        <v>110320.83</v>
      </c>
      <c r="U615" s="178">
        <v>-135905.61</v>
      </c>
      <c r="V615" s="178">
        <v>84314.22</v>
      </c>
      <c r="W615" s="178">
        <v>169863.8</v>
      </c>
      <c r="X615" s="178">
        <v>-48394.58</v>
      </c>
      <c r="Y615" s="178">
        <v>-18344.19</v>
      </c>
      <c r="Z615" s="178">
        <v>-86547.94</v>
      </c>
      <c r="AA615" s="178">
        <v>-791597.56</v>
      </c>
      <c r="AB615" s="178">
        <v>-25985.25</v>
      </c>
      <c r="AC615" s="178">
        <v>11540.4</v>
      </c>
      <c r="AD615" s="178">
        <v>-30741.35</v>
      </c>
      <c r="AE615" s="178">
        <v>643681.74</v>
      </c>
      <c r="AF615" s="178">
        <v>-9704.84</v>
      </c>
      <c r="AG615" s="178">
        <v>1388642.86</v>
      </c>
      <c r="AH615" s="178">
        <v>-208956.42</v>
      </c>
      <c r="AI615" s="177">
        <v>1264242.92</v>
      </c>
      <c r="AJ615" s="178">
        <v>2085579.22</v>
      </c>
      <c r="AK615" s="178">
        <v>542803.01</v>
      </c>
      <c r="AL615" s="178">
        <v>1542510.95</v>
      </c>
      <c r="AM615" s="178">
        <v>2261780.16</v>
      </c>
      <c r="AN615" s="178">
        <v>1338735.12</v>
      </c>
      <c r="AO615" s="178">
        <v>916584.14</v>
      </c>
      <c r="AP615" s="178">
        <v>22466629.61</v>
      </c>
      <c r="AQ615" s="178">
        <v>3712791.86</v>
      </c>
      <c r="AR615" s="178">
        <v>363739.87</v>
      </c>
      <c r="AS615" s="178">
        <v>657831.01</v>
      </c>
      <c r="AT615" s="178">
        <v>616327.82</v>
      </c>
      <c r="AU615" s="177">
        <v>36505312.769999996</v>
      </c>
      <c r="AV615" s="177">
        <f>E615+F615+G615+AI615+AU615</f>
        <v>136105088.95</v>
      </c>
      <c r="AW615" s="149"/>
    </row>
    <row r="616" spans="1:49" s="145" customFormat="1" ht="12.75" customHeight="1" collapsed="1">
      <c r="A616" s="130" t="s">
        <v>3331</v>
      </c>
      <c r="B616" s="131" t="s">
        <v>3332</v>
      </c>
      <c r="D616" s="133"/>
      <c r="E616" s="134">
        <v>95132827.04</v>
      </c>
      <c r="F616" s="134">
        <v>3202706.22</v>
      </c>
      <c r="G616" s="134">
        <v>120130137.89</v>
      </c>
      <c r="H616" s="183">
        <v>26015.57</v>
      </c>
      <c r="I616" s="183">
        <v>1431.18</v>
      </c>
      <c r="J616" s="183">
        <v>13098.72</v>
      </c>
      <c r="K616" s="183">
        <v>-11610.13</v>
      </c>
      <c r="L616" s="183">
        <v>628132.67</v>
      </c>
      <c r="M616" s="183">
        <v>34698.02</v>
      </c>
      <c r="N616" s="183">
        <v>-92374.23</v>
      </c>
      <c r="O616" s="183">
        <v>-75057.86</v>
      </c>
      <c r="P616" s="183">
        <v>-27798.74</v>
      </c>
      <c r="Q616" s="183">
        <v>14387.49</v>
      </c>
      <c r="R616" s="183">
        <v>-303546.84</v>
      </c>
      <c r="S616" s="183">
        <v>4680.96</v>
      </c>
      <c r="T616" s="183">
        <v>110320.83</v>
      </c>
      <c r="U616" s="183">
        <v>-135905.61</v>
      </c>
      <c r="V616" s="183">
        <v>84314.22</v>
      </c>
      <c r="W616" s="183">
        <v>169863.8</v>
      </c>
      <c r="X616" s="183">
        <v>-48394.58</v>
      </c>
      <c r="Y616" s="183">
        <v>-18344.19</v>
      </c>
      <c r="Z616" s="183">
        <v>-86547.94</v>
      </c>
      <c r="AA616" s="183">
        <v>-791597.56</v>
      </c>
      <c r="AB616" s="183">
        <v>-25985.25</v>
      </c>
      <c r="AC616" s="183">
        <v>11540.4</v>
      </c>
      <c r="AD616" s="183">
        <v>-30741.35</v>
      </c>
      <c r="AE616" s="183">
        <v>643681.74</v>
      </c>
      <c r="AF616" s="183">
        <v>-9704.84</v>
      </c>
      <c r="AG616" s="183">
        <v>1388642.86</v>
      </c>
      <c r="AH616" s="183">
        <v>-208956.42</v>
      </c>
      <c r="AI616" s="134">
        <v>1264242.92</v>
      </c>
      <c r="AJ616" s="183">
        <v>2085579.22</v>
      </c>
      <c r="AK616" s="183">
        <v>542803.01</v>
      </c>
      <c r="AL616" s="183">
        <v>1542510.95</v>
      </c>
      <c r="AM616" s="183">
        <v>2261780.16</v>
      </c>
      <c r="AN616" s="183">
        <v>1338735.12</v>
      </c>
      <c r="AO616" s="183">
        <v>916584.14</v>
      </c>
      <c r="AP616" s="183">
        <v>22466629.61</v>
      </c>
      <c r="AQ616" s="183">
        <v>3712791.86</v>
      </c>
      <c r="AR616" s="183">
        <v>363739.87</v>
      </c>
      <c r="AS616" s="183">
        <v>657831.01</v>
      </c>
      <c r="AT616" s="183">
        <v>616327.82</v>
      </c>
      <c r="AU616" s="134">
        <v>36505312.769999996</v>
      </c>
      <c r="AV616" s="134">
        <f>E616+F616+G616+AI616+AU616</f>
        <v>256235226.83999997</v>
      </c>
      <c r="AW616" s="130"/>
    </row>
    <row r="617" spans="1:49" ht="12.75" customHeight="1">
      <c r="A617" s="130"/>
      <c r="B617" s="125"/>
      <c r="C617" s="132"/>
      <c r="D617" s="133"/>
      <c r="E617" s="134"/>
      <c r="F617" s="134"/>
      <c r="G617" s="134"/>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34"/>
      <c r="AJ617" s="183"/>
      <c r="AK617" s="183"/>
      <c r="AL617" s="183"/>
      <c r="AM617" s="183"/>
      <c r="AN617" s="183"/>
      <c r="AO617" s="183"/>
      <c r="AP617" s="183"/>
      <c r="AQ617" s="183"/>
      <c r="AR617" s="183"/>
      <c r="AS617" s="183"/>
      <c r="AT617" s="183"/>
      <c r="AU617" s="134"/>
      <c r="AV617" s="134"/>
      <c r="AW617" s="130"/>
    </row>
    <row r="618" spans="1:49" s="145" customFormat="1" ht="12.75" customHeight="1" hidden="1">
      <c r="A618" s="120" t="s">
        <v>3333</v>
      </c>
      <c r="B618" s="125"/>
      <c r="C618" s="124" t="s">
        <v>3334</v>
      </c>
      <c r="D618" s="126"/>
      <c r="E618" s="129">
        <v>0</v>
      </c>
      <c r="F618" s="129">
        <v>0</v>
      </c>
      <c r="G618" s="129">
        <v>0</v>
      </c>
      <c r="H618" s="184">
        <v>0</v>
      </c>
      <c r="I618" s="184">
        <v>0</v>
      </c>
      <c r="J618" s="184">
        <v>0</v>
      </c>
      <c r="K618" s="184">
        <v>0</v>
      </c>
      <c r="L618" s="184">
        <v>0</v>
      </c>
      <c r="M618" s="184">
        <v>0</v>
      </c>
      <c r="N618" s="184">
        <v>0</v>
      </c>
      <c r="O618" s="184">
        <v>0</v>
      </c>
      <c r="P618" s="184">
        <v>0</v>
      </c>
      <c r="Q618" s="184">
        <v>0</v>
      </c>
      <c r="R618" s="184">
        <v>0</v>
      </c>
      <c r="S618" s="184">
        <v>0</v>
      </c>
      <c r="T618" s="184">
        <v>0</v>
      </c>
      <c r="U618" s="184">
        <v>0</v>
      </c>
      <c r="V618" s="184">
        <v>0</v>
      </c>
      <c r="W618" s="184">
        <v>0</v>
      </c>
      <c r="X618" s="184">
        <v>0</v>
      </c>
      <c r="Y618" s="184">
        <v>0</v>
      </c>
      <c r="Z618" s="184">
        <v>0</v>
      </c>
      <c r="AA618" s="184">
        <v>0</v>
      </c>
      <c r="AB618" s="184">
        <v>0</v>
      </c>
      <c r="AC618" s="184">
        <v>0</v>
      </c>
      <c r="AD618" s="184">
        <v>0</v>
      </c>
      <c r="AE618" s="184">
        <v>0</v>
      </c>
      <c r="AF618" s="184">
        <v>0</v>
      </c>
      <c r="AG618" s="184">
        <v>0</v>
      </c>
      <c r="AH618" s="184">
        <v>0</v>
      </c>
      <c r="AI618" s="129">
        <v>0</v>
      </c>
      <c r="AJ618" s="184">
        <v>0</v>
      </c>
      <c r="AK618" s="184">
        <v>0</v>
      </c>
      <c r="AL618" s="184">
        <v>0</v>
      </c>
      <c r="AM618" s="184">
        <v>0</v>
      </c>
      <c r="AN618" s="184">
        <v>0</v>
      </c>
      <c r="AO618" s="184">
        <v>0</v>
      </c>
      <c r="AP618" s="184">
        <v>0</v>
      </c>
      <c r="AQ618" s="184">
        <v>0</v>
      </c>
      <c r="AR618" s="184">
        <v>0</v>
      </c>
      <c r="AS618" s="184">
        <v>0</v>
      </c>
      <c r="AT618" s="184">
        <v>0</v>
      </c>
      <c r="AU618" s="129">
        <v>0</v>
      </c>
      <c r="AV618" s="129">
        <f>E618+F618+G618+AI618+AU618</f>
        <v>0</v>
      </c>
      <c r="AW618" s="120"/>
    </row>
    <row r="619" spans="1:49" s="145" customFormat="1" ht="12.75" customHeight="1" hidden="1">
      <c r="A619" s="120" t="s">
        <v>3335</v>
      </c>
      <c r="B619" s="125"/>
      <c r="C619" s="124" t="s">
        <v>3336</v>
      </c>
      <c r="D619" s="126"/>
      <c r="E619" s="129">
        <v>0</v>
      </c>
      <c r="F619" s="129">
        <v>0</v>
      </c>
      <c r="G619" s="129">
        <v>0</v>
      </c>
      <c r="H619" s="184">
        <v>0</v>
      </c>
      <c r="I619" s="184">
        <v>0</v>
      </c>
      <c r="J619" s="184">
        <v>0</v>
      </c>
      <c r="K619" s="184">
        <v>0</v>
      </c>
      <c r="L619" s="184">
        <v>0</v>
      </c>
      <c r="M619" s="184">
        <v>0</v>
      </c>
      <c r="N619" s="184">
        <v>0</v>
      </c>
      <c r="O619" s="184">
        <v>0</v>
      </c>
      <c r="P619" s="184">
        <v>0</v>
      </c>
      <c r="Q619" s="184">
        <v>0</v>
      </c>
      <c r="R619" s="184">
        <v>0</v>
      </c>
      <c r="S619" s="184">
        <v>0</v>
      </c>
      <c r="T619" s="184">
        <v>0</v>
      </c>
      <c r="U619" s="184">
        <v>0</v>
      </c>
      <c r="V619" s="184">
        <v>0</v>
      </c>
      <c r="W619" s="184">
        <v>0</v>
      </c>
      <c r="X619" s="184">
        <v>0</v>
      </c>
      <c r="Y619" s="184">
        <v>0</v>
      </c>
      <c r="Z619" s="184">
        <v>0</v>
      </c>
      <c r="AA619" s="184">
        <v>0</v>
      </c>
      <c r="AB619" s="184">
        <v>0</v>
      </c>
      <c r="AC619" s="184">
        <v>0</v>
      </c>
      <c r="AD619" s="184">
        <v>0</v>
      </c>
      <c r="AE619" s="184">
        <v>0</v>
      </c>
      <c r="AF619" s="184">
        <v>0</v>
      </c>
      <c r="AG619" s="184">
        <v>0</v>
      </c>
      <c r="AH619" s="184">
        <v>0</v>
      </c>
      <c r="AI619" s="129">
        <v>0</v>
      </c>
      <c r="AJ619" s="184">
        <v>0</v>
      </c>
      <c r="AK619" s="184">
        <v>0</v>
      </c>
      <c r="AL619" s="184">
        <v>0</v>
      </c>
      <c r="AM619" s="184">
        <v>0</v>
      </c>
      <c r="AN619" s="184">
        <v>0</v>
      </c>
      <c r="AO619" s="184">
        <v>0</v>
      </c>
      <c r="AP619" s="184">
        <v>0</v>
      </c>
      <c r="AQ619" s="184">
        <v>0</v>
      </c>
      <c r="AR619" s="184">
        <v>0</v>
      </c>
      <c r="AS619" s="184">
        <v>0</v>
      </c>
      <c r="AT619" s="184">
        <v>0</v>
      </c>
      <c r="AU619" s="129">
        <v>0</v>
      </c>
      <c r="AV619" s="129">
        <f>E619+F619+G619+AI619+AU619</f>
        <v>0</v>
      </c>
      <c r="AW619" s="120"/>
    </row>
    <row r="620" spans="1:49" ht="12.75" customHeight="1" hidden="1">
      <c r="A620" s="130"/>
      <c r="B620" s="125"/>
      <c r="C620" s="132"/>
      <c r="D620" s="133"/>
      <c r="E620" s="134"/>
      <c r="F620" s="134"/>
      <c r="G620" s="134"/>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34"/>
      <c r="AJ620" s="183"/>
      <c r="AK620" s="183"/>
      <c r="AL620" s="183"/>
      <c r="AM620" s="183"/>
      <c r="AN620" s="183"/>
      <c r="AO620" s="183"/>
      <c r="AP620" s="183"/>
      <c r="AQ620" s="183"/>
      <c r="AR620" s="183"/>
      <c r="AS620" s="183"/>
      <c r="AT620" s="183"/>
      <c r="AU620" s="134"/>
      <c r="AV620" s="134"/>
      <c r="AW620" s="130"/>
    </row>
    <row r="621" spans="1:49" ht="12.75" customHeight="1" hidden="1">
      <c r="A621" s="130" t="s">
        <v>759</v>
      </c>
      <c r="B621" s="125"/>
      <c r="C621" s="132" t="s">
        <v>3337</v>
      </c>
      <c r="D621" s="133"/>
      <c r="E621" s="134">
        <f>E616-E618-E619</f>
        <v>95132827.04</v>
      </c>
      <c r="F621" s="134">
        <f>F616-F618-F619</f>
        <v>3202706.22</v>
      </c>
      <c r="G621" s="134">
        <f>G616-G618-G619</f>
        <v>120130137.89</v>
      </c>
      <c r="H621" s="183">
        <f aca="true" t="shared" si="32" ref="H621:AH621">H616-H618-H619</f>
        <v>26015.57</v>
      </c>
      <c r="I621" s="183">
        <f t="shared" si="32"/>
        <v>1431.18</v>
      </c>
      <c r="J621" s="183">
        <f t="shared" si="32"/>
        <v>13098.72</v>
      </c>
      <c r="K621" s="183">
        <f t="shared" si="32"/>
        <v>-11610.13</v>
      </c>
      <c r="L621" s="183">
        <f t="shared" si="32"/>
        <v>628132.67</v>
      </c>
      <c r="M621" s="183">
        <f t="shared" si="32"/>
        <v>34698.02</v>
      </c>
      <c r="N621" s="183">
        <f t="shared" si="32"/>
        <v>-92374.23</v>
      </c>
      <c r="O621" s="183">
        <f t="shared" si="32"/>
        <v>-75057.86</v>
      </c>
      <c r="P621" s="183">
        <f t="shared" si="32"/>
        <v>-27798.74</v>
      </c>
      <c r="Q621" s="183">
        <f t="shared" si="32"/>
        <v>14387.49</v>
      </c>
      <c r="R621" s="183">
        <f t="shared" si="32"/>
        <v>-303546.84</v>
      </c>
      <c r="S621" s="183">
        <f t="shared" si="32"/>
        <v>4680.96</v>
      </c>
      <c r="T621" s="183">
        <f t="shared" si="32"/>
        <v>110320.83</v>
      </c>
      <c r="U621" s="183">
        <f t="shared" si="32"/>
        <v>-135905.61</v>
      </c>
      <c r="V621" s="183">
        <f t="shared" si="32"/>
        <v>84314.22</v>
      </c>
      <c r="W621" s="183">
        <f t="shared" si="32"/>
        <v>169863.8</v>
      </c>
      <c r="X621" s="183">
        <f t="shared" si="32"/>
        <v>-48394.58</v>
      </c>
      <c r="Y621" s="183">
        <f t="shared" si="32"/>
        <v>-18344.19</v>
      </c>
      <c r="Z621" s="183">
        <f t="shared" si="32"/>
        <v>-86547.94</v>
      </c>
      <c r="AA621" s="183">
        <f t="shared" si="32"/>
        <v>-791597.56</v>
      </c>
      <c r="AB621" s="183">
        <f t="shared" si="32"/>
        <v>-25985.25</v>
      </c>
      <c r="AC621" s="183">
        <f t="shared" si="32"/>
        <v>11540.4</v>
      </c>
      <c r="AD621" s="183">
        <f t="shared" si="32"/>
        <v>-30741.35</v>
      </c>
      <c r="AE621" s="183">
        <f t="shared" si="32"/>
        <v>643681.74</v>
      </c>
      <c r="AF621" s="183">
        <f t="shared" si="32"/>
        <v>-9704.84</v>
      </c>
      <c r="AG621" s="183">
        <f t="shared" si="32"/>
        <v>1388642.86</v>
      </c>
      <c r="AH621" s="183">
        <f t="shared" si="32"/>
        <v>-208956.42</v>
      </c>
      <c r="AI621" s="134">
        <f>AI616-AI618-AI619</f>
        <v>1264242.92</v>
      </c>
      <c r="AJ621" s="183">
        <f aca="true" t="shared" si="33" ref="AJ621:AT621">AJ616-AJ618-AJ619</f>
        <v>2085579.22</v>
      </c>
      <c r="AK621" s="183">
        <f t="shared" si="33"/>
        <v>542803.01</v>
      </c>
      <c r="AL621" s="183">
        <f t="shared" si="33"/>
        <v>1542510.95</v>
      </c>
      <c r="AM621" s="183">
        <f t="shared" si="33"/>
        <v>2261780.16</v>
      </c>
      <c r="AN621" s="183">
        <f t="shared" si="33"/>
        <v>1338735.12</v>
      </c>
      <c r="AO621" s="183">
        <f t="shared" si="33"/>
        <v>916584.14</v>
      </c>
      <c r="AP621" s="183">
        <f t="shared" si="33"/>
        <v>22466629.61</v>
      </c>
      <c r="AQ621" s="183">
        <f t="shared" si="33"/>
        <v>3712791.86</v>
      </c>
      <c r="AR621" s="183">
        <f t="shared" si="33"/>
        <v>363739.87</v>
      </c>
      <c r="AS621" s="183">
        <f t="shared" si="33"/>
        <v>657831.01</v>
      </c>
      <c r="AT621" s="183">
        <f t="shared" si="33"/>
        <v>616327.82</v>
      </c>
      <c r="AU621" s="134">
        <f>AU616-AU618-AU619</f>
        <v>36505312.769999996</v>
      </c>
      <c r="AV621" s="134">
        <f>AV616-AV618-AV619</f>
        <v>256235226.83999997</v>
      </c>
      <c r="AW621" s="130"/>
    </row>
    <row r="622" spans="1:49" ht="12.75" customHeight="1" hidden="1">
      <c r="A622" s="120"/>
      <c r="B622" s="125"/>
      <c r="C622" s="124"/>
      <c r="D622" s="126"/>
      <c r="E622" s="98"/>
      <c r="F622" s="98"/>
      <c r="G622" s="98"/>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98"/>
      <c r="AJ622" s="120"/>
      <c r="AK622" s="120"/>
      <c r="AL622" s="120"/>
      <c r="AM622" s="120"/>
      <c r="AN622" s="120"/>
      <c r="AO622" s="120"/>
      <c r="AP622" s="120"/>
      <c r="AQ622" s="120"/>
      <c r="AR622" s="120"/>
      <c r="AS622" s="120"/>
      <c r="AT622" s="120"/>
      <c r="AU622" s="98"/>
      <c r="AV622" s="98"/>
      <c r="AW622" s="120"/>
    </row>
    <row r="623" spans="1:49" ht="12.75" customHeight="1">
      <c r="A623" s="130" t="s">
        <v>759</v>
      </c>
      <c r="B623" s="131" t="s">
        <v>3338</v>
      </c>
      <c r="C623" s="124"/>
      <c r="D623" s="133"/>
      <c r="E623" s="147">
        <f>E613+E621</f>
        <v>150607480.3700004</v>
      </c>
      <c r="F623" s="147">
        <f>F613+F621</f>
        <v>2809293.57</v>
      </c>
      <c r="G623" s="147">
        <f>G613+G621</f>
        <v>98892556.01000002</v>
      </c>
      <c r="H623" s="189">
        <f aca="true" t="shared" si="34" ref="H623:AH623">H613+H621</f>
        <v>177077.26</v>
      </c>
      <c r="I623" s="189">
        <f t="shared" si="34"/>
        <v>49319.76999999998</v>
      </c>
      <c r="J623" s="189">
        <f t="shared" si="34"/>
        <v>20034.53</v>
      </c>
      <c r="K623" s="189">
        <f t="shared" si="34"/>
        <v>-5059.809999999992</v>
      </c>
      <c r="L623" s="189">
        <f t="shared" si="34"/>
        <v>367919.3500000003</v>
      </c>
      <c r="M623" s="189">
        <f t="shared" si="34"/>
        <v>-66264.21999999444</v>
      </c>
      <c r="N623" s="189">
        <f t="shared" si="34"/>
        <v>-53032.50999999989</v>
      </c>
      <c r="O623" s="189">
        <f t="shared" si="34"/>
        <v>10214.240000000005</v>
      </c>
      <c r="P623" s="189">
        <f t="shared" si="34"/>
        <v>587032.5199999965</v>
      </c>
      <c r="Q623" s="189">
        <f t="shared" si="34"/>
        <v>14537.630000000003</v>
      </c>
      <c r="R623" s="189">
        <f t="shared" si="34"/>
        <v>-309490.07999999466</v>
      </c>
      <c r="S623" s="189">
        <f t="shared" si="34"/>
        <v>992.489999999997</v>
      </c>
      <c r="T623" s="189">
        <f t="shared" si="34"/>
        <v>641297.0399999999</v>
      </c>
      <c r="U623" s="189">
        <f t="shared" si="34"/>
        <v>-69694.05000000009</v>
      </c>
      <c r="V623" s="189">
        <f t="shared" si="34"/>
        <v>168772.21000000014</v>
      </c>
      <c r="W623" s="189">
        <f t="shared" si="34"/>
        <v>0</v>
      </c>
      <c r="X623" s="189">
        <f t="shared" si="34"/>
        <v>-43133.56</v>
      </c>
      <c r="Y623" s="189">
        <f t="shared" si="34"/>
        <v>37620.17999999999</v>
      </c>
      <c r="Z623" s="189">
        <f t="shared" si="34"/>
        <v>-9574.450000000012</v>
      </c>
      <c r="AA623" s="189">
        <f t="shared" si="34"/>
        <v>-995190.5000000001</v>
      </c>
      <c r="AB623" s="189">
        <f t="shared" si="34"/>
        <v>-64644.170000000035</v>
      </c>
      <c r="AC623" s="189">
        <f t="shared" si="34"/>
        <v>30000</v>
      </c>
      <c r="AD623" s="189">
        <f t="shared" si="34"/>
        <v>-13912.41999999983</v>
      </c>
      <c r="AE623" s="189">
        <f t="shared" si="34"/>
        <v>1133675.6600000001</v>
      </c>
      <c r="AF623" s="189">
        <f t="shared" si="34"/>
        <v>-7387.85999999999</v>
      </c>
      <c r="AG623" s="189">
        <f t="shared" si="34"/>
        <v>2204579.5500000003</v>
      </c>
      <c r="AH623" s="189">
        <f t="shared" si="34"/>
        <v>252224.8100000034</v>
      </c>
      <c r="AI623" s="147">
        <f>AI613+AI621</f>
        <v>4057913.6100000385</v>
      </c>
      <c r="AJ623" s="189">
        <f aca="true" t="shared" si="35" ref="AJ623:AT623">AJ613+AJ621</f>
        <v>1201436.17</v>
      </c>
      <c r="AK623" s="189">
        <f t="shared" si="35"/>
        <v>496826.66000000003</v>
      </c>
      <c r="AL623" s="189">
        <f t="shared" si="35"/>
        <v>2554485.1399999987</v>
      </c>
      <c r="AM623" s="189">
        <f t="shared" si="35"/>
        <v>1151388.79</v>
      </c>
      <c r="AN623" s="189">
        <f t="shared" si="35"/>
        <v>1343166.4100000001</v>
      </c>
      <c r="AO623" s="189">
        <f t="shared" si="35"/>
        <v>2397609.56</v>
      </c>
      <c r="AP623" s="189">
        <f t="shared" si="35"/>
        <v>24031087.05000003</v>
      </c>
      <c r="AQ623" s="189">
        <f t="shared" si="35"/>
        <v>4511731.86</v>
      </c>
      <c r="AR623" s="189">
        <f t="shared" si="35"/>
        <v>641996.69</v>
      </c>
      <c r="AS623" s="189">
        <f t="shared" si="35"/>
        <v>707902.38</v>
      </c>
      <c r="AT623" s="189">
        <f t="shared" si="35"/>
        <v>-2356619.97</v>
      </c>
      <c r="AU623" s="147">
        <f>AU613+AU621</f>
        <v>36681010.74000001</v>
      </c>
      <c r="AV623" s="147">
        <f>AV613+AV621</f>
        <v>293048254.30000055</v>
      </c>
      <c r="AW623" s="130"/>
    </row>
    <row r="624" spans="5:48" ht="12.75">
      <c r="E624" s="78"/>
      <c r="F624" s="78"/>
      <c r="G624" s="78"/>
      <c r="AI624" s="78"/>
      <c r="AU624" s="78"/>
      <c r="AV624" s="78"/>
    </row>
    <row r="625" spans="5:48" ht="12.75">
      <c r="E625" s="78"/>
      <c r="F625" s="78"/>
      <c r="G625" s="78"/>
      <c r="AI625" s="78"/>
      <c r="AU625" s="78"/>
      <c r="AV625" s="78"/>
    </row>
    <row r="626" spans="5:48" ht="12.75">
      <c r="E626" s="78"/>
      <c r="F626" s="78"/>
      <c r="G626" s="78"/>
      <c r="AI626" s="78"/>
      <c r="AU626" s="78"/>
      <c r="AV626" s="78"/>
    </row>
    <row r="627" spans="5:48" ht="12.75">
      <c r="E627" s="78"/>
      <c r="F627" s="78"/>
      <c r="G627" s="78"/>
      <c r="AI627" s="78"/>
      <c r="AU627" s="78"/>
      <c r="AV627" s="78"/>
    </row>
    <row r="628" spans="5:48" ht="12.75">
      <c r="E628" s="78"/>
      <c r="F628" s="78"/>
      <c r="G628" s="78"/>
      <c r="AI628" s="78"/>
      <c r="AU628" s="78"/>
      <c r="AV628" s="78"/>
    </row>
    <row r="629" spans="5:48" ht="12.75">
      <c r="E629" s="78"/>
      <c r="F629" s="78"/>
      <c r="G629" s="78"/>
      <c r="AI629" s="78"/>
      <c r="AU629" s="78"/>
      <c r="AV629" s="78"/>
    </row>
    <row r="630" spans="5:48" ht="12.75">
      <c r="E630" s="78"/>
      <c r="F630" s="78"/>
      <c r="G630" s="78"/>
      <c r="AI630" s="78"/>
      <c r="AU630" s="78"/>
      <c r="AV630" s="78"/>
    </row>
    <row r="631" spans="5:48" ht="12.75">
      <c r="E631" s="78"/>
      <c r="F631" s="78"/>
      <c r="G631" s="78"/>
      <c r="AI631" s="78"/>
      <c r="AU631" s="78"/>
      <c r="AV631" s="78"/>
    </row>
    <row r="632" spans="5:48" ht="12.75">
      <c r="E632" s="78"/>
      <c r="F632" s="78"/>
      <c r="G632" s="78"/>
      <c r="AI632" s="78"/>
      <c r="AU632" s="78"/>
      <c r="AV632" s="78"/>
    </row>
    <row r="633" spans="5:48" ht="12.75">
      <c r="E633" s="78"/>
      <c r="F633" s="78"/>
      <c r="G633" s="78"/>
      <c r="AI633" s="78"/>
      <c r="AU633" s="78"/>
      <c r="AV633" s="78"/>
    </row>
    <row r="634" spans="5:48" ht="12.75">
      <c r="E634" s="78"/>
      <c r="F634" s="78"/>
      <c r="G634" s="78"/>
      <c r="AI634" s="78"/>
      <c r="AU634" s="78"/>
      <c r="AV634" s="78"/>
    </row>
    <row r="635" spans="5:48" ht="12.75">
      <c r="E635" s="78"/>
      <c r="F635" s="78"/>
      <c r="G635" s="78"/>
      <c r="AI635" s="78"/>
      <c r="AU635" s="78"/>
      <c r="AV635" s="78"/>
    </row>
    <row r="636" spans="5:48" ht="12.75">
      <c r="E636" s="78"/>
      <c r="F636" s="78"/>
      <c r="G636" s="78"/>
      <c r="AI636" s="78"/>
      <c r="AU636" s="78"/>
      <c r="AV636" s="78"/>
    </row>
    <row r="637" spans="5:48" ht="12.75">
      <c r="E637" s="78"/>
      <c r="F637" s="78"/>
      <c r="G637" s="78"/>
      <c r="AI637" s="78"/>
      <c r="AU637" s="78"/>
      <c r="AV637" s="78"/>
    </row>
    <row r="638" spans="5:48" ht="12.75">
      <c r="E638" s="78"/>
      <c r="F638" s="78"/>
      <c r="G638" s="78"/>
      <c r="AI638" s="78"/>
      <c r="AU638" s="78"/>
      <c r="AV638" s="78"/>
    </row>
    <row r="639" spans="5:48" ht="12.75">
      <c r="E639" s="78"/>
      <c r="F639" s="78"/>
      <c r="G639" s="78"/>
      <c r="AI639" s="78"/>
      <c r="AU639" s="78"/>
      <c r="AV639" s="78"/>
    </row>
    <row r="640" spans="5:48" ht="12.75">
      <c r="E640" s="78"/>
      <c r="F640" s="78"/>
      <c r="G640" s="78"/>
      <c r="AI640" s="78"/>
      <c r="AU640" s="78"/>
      <c r="AV640" s="78"/>
    </row>
    <row r="641" spans="5:48" ht="12.75">
      <c r="E641" s="78"/>
      <c r="F641" s="78"/>
      <c r="G641" s="78"/>
      <c r="AI641" s="78"/>
      <c r="AU641" s="78"/>
      <c r="AV641" s="78"/>
    </row>
    <row r="642" spans="5:48" ht="12.75">
      <c r="E642" s="78"/>
      <c r="F642" s="78"/>
      <c r="G642" s="78"/>
      <c r="AI642" s="78"/>
      <c r="AU642" s="78"/>
      <c r="AV642" s="78"/>
    </row>
    <row r="643" spans="5:48" ht="12.75">
      <c r="E643" s="78"/>
      <c r="F643" s="78"/>
      <c r="G643" s="78"/>
      <c r="AI643" s="78"/>
      <c r="AU643" s="78"/>
      <c r="AV643" s="78"/>
    </row>
    <row r="644" spans="5:48" ht="12.75">
      <c r="E644" s="78"/>
      <c r="F644" s="78"/>
      <c r="G644" s="78"/>
      <c r="AI644" s="78"/>
      <c r="AU644" s="78"/>
      <c r="AV644" s="78"/>
    </row>
    <row r="645" spans="5:48" ht="12.75">
      <c r="E645" s="78"/>
      <c r="F645" s="78"/>
      <c r="G645" s="78"/>
      <c r="AI645" s="78"/>
      <c r="AU645" s="78"/>
      <c r="AV645" s="78"/>
    </row>
    <row r="646" spans="5:48" ht="12.75">
      <c r="E646" s="78"/>
      <c r="F646" s="78"/>
      <c r="G646" s="78"/>
      <c r="AI646" s="78"/>
      <c r="AU646" s="78"/>
      <c r="AV646" s="78"/>
    </row>
    <row r="647" spans="5:48" ht="12.75">
      <c r="E647" s="78"/>
      <c r="F647" s="78"/>
      <c r="G647" s="78"/>
      <c r="AI647" s="78"/>
      <c r="AU647" s="78"/>
      <c r="AV647" s="78"/>
    </row>
    <row r="648" spans="5:48" ht="12.75">
      <c r="E648" s="78"/>
      <c r="F648" s="78"/>
      <c r="G648" s="78"/>
      <c r="AI648" s="78"/>
      <c r="AU648" s="78"/>
      <c r="AV648" s="78"/>
    </row>
    <row r="649" spans="5:48" ht="12.75">
      <c r="E649" s="78"/>
      <c r="F649" s="78"/>
      <c r="G649" s="78"/>
      <c r="AI649" s="78"/>
      <c r="AU649" s="78"/>
      <c r="AV649" s="78"/>
    </row>
    <row r="650" spans="5:48" ht="12.75">
      <c r="E650" s="78"/>
      <c r="F650" s="78"/>
      <c r="G650" s="78"/>
      <c r="AI650" s="78"/>
      <c r="AU650" s="78"/>
      <c r="AV650" s="78"/>
    </row>
    <row r="651" spans="5:48" ht="12.75">
      <c r="E651" s="78"/>
      <c r="F651" s="78"/>
      <c r="G651" s="78"/>
      <c r="AI651" s="78"/>
      <c r="AU651" s="78"/>
      <c r="AV651" s="78"/>
    </row>
    <row r="652" spans="5:48" ht="12.75">
      <c r="E652" s="78"/>
      <c r="F652" s="78"/>
      <c r="G652" s="78"/>
      <c r="AI652" s="78"/>
      <c r="AU652" s="78"/>
      <c r="AV652" s="78"/>
    </row>
    <row r="653" spans="5:48" ht="12.75">
      <c r="E653" s="78"/>
      <c r="F653" s="78"/>
      <c r="G653" s="78"/>
      <c r="AI653" s="78"/>
      <c r="AU653" s="78"/>
      <c r="AV653" s="78"/>
    </row>
    <row r="654" spans="5:48" ht="12.75">
      <c r="E654" s="78"/>
      <c r="F654" s="78"/>
      <c r="G654" s="78"/>
      <c r="AI654" s="78"/>
      <c r="AU654" s="78"/>
      <c r="AV654" s="78"/>
    </row>
    <row r="655" spans="5:48" ht="12.75">
      <c r="E655" s="78"/>
      <c r="F655" s="78"/>
      <c r="G655" s="78"/>
      <c r="AI655" s="78"/>
      <c r="AU655" s="78"/>
      <c r="AV655" s="78"/>
    </row>
    <row r="656" spans="5:48" ht="12.75">
      <c r="E656" s="78"/>
      <c r="F656" s="78"/>
      <c r="G656" s="78"/>
      <c r="AI656" s="78"/>
      <c r="AU656" s="78"/>
      <c r="AV656" s="78"/>
    </row>
    <row r="657" spans="5:48" ht="12.75">
      <c r="E657" s="78"/>
      <c r="F657" s="78"/>
      <c r="G657" s="78"/>
      <c r="AI657" s="78"/>
      <c r="AU657" s="78"/>
      <c r="AV657" s="78"/>
    </row>
    <row r="658" spans="5:48" ht="12.75">
      <c r="E658" s="78"/>
      <c r="F658" s="78"/>
      <c r="G658" s="78"/>
      <c r="AI658" s="78"/>
      <c r="AU658" s="78"/>
      <c r="AV658" s="78"/>
    </row>
    <row r="659" spans="5:48" ht="12.75">
      <c r="E659" s="78"/>
      <c r="F659" s="78"/>
      <c r="G659" s="78"/>
      <c r="AI659" s="78"/>
      <c r="AU659" s="78"/>
      <c r="AV659" s="78"/>
    </row>
    <row r="660" spans="5:48" ht="12.75">
      <c r="E660" s="78"/>
      <c r="F660" s="78"/>
      <c r="G660" s="78"/>
      <c r="AI660" s="78"/>
      <c r="AU660" s="78"/>
      <c r="AV660" s="78"/>
    </row>
    <row r="661" spans="5:48" ht="12.75">
      <c r="E661" s="78"/>
      <c r="F661" s="78"/>
      <c r="G661" s="78"/>
      <c r="AI661" s="78"/>
      <c r="AU661" s="78"/>
      <c r="AV661" s="78"/>
    </row>
    <row r="662" spans="5:48" ht="12.75">
      <c r="E662" s="78"/>
      <c r="F662" s="78"/>
      <c r="G662" s="78"/>
      <c r="AI662" s="78"/>
      <c r="AU662" s="78"/>
      <c r="AV662" s="78"/>
    </row>
    <row r="663" spans="5:48" ht="12.75">
      <c r="E663" s="78"/>
      <c r="F663" s="78"/>
      <c r="G663" s="78"/>
      <c r="AI663" s="78"/>
      <c r="AU663" s="78"/>
      <c r="AV663" s="78"/>
    </row>
    <row r="664" spans="5:48" ht="12.75">
      <c r="E664" s="78"/>
      <c r="F664" s="78"/>
      <c r="G664" s="78"/>
      <c r="AI664" s="78"/>
      <c r="AU664" s="78"/>
      <c r="AV664" s="78"/>
    </row>
    <row r="665" spans="5:48" ht="12.75">
      <c r="E665" s="78"/>
      <c r="F665" s="78"/>
      <c r="G665" s="78"/>
      <c r="AI665" s="78"/>
      <c r="AU665" s="78"/>
      <c r="AV665" s="78"/>
    </row>
    <row r="666" spans="5:48" ht="12.75">
      <c r="E666" s="78"/>
      <c r="F666" s="78"/>
      <c r="G666" s="78"/>
      <c r="AI666" s="78"/>
      <c r="AU666" s="78"/>
      <c r="AV666" s="78"/>
    </row>
    <row r="667" spans="5:48" ht="12.75">
      <c r="E667" s="78"/>
      <c r="F667" s="78"/>
      <c r="G667" s="78"/>
      <c r="AI667" s="78"/>
      <c r="AU667" s="78"/>
      <c r="AV667" s="78"/>
    </row>
    <row r="668" spans="5:48" ht="12.75">
      <c r="E668" s="78"/>
      <c r="F668" s="78"/>
      <c r="G668" s="78"/>
      <c r="AI668" s="78"/>
      <c r="AU668" s="78"/>
      <c r="AV668" s="78"/>
    </row>
    <row r="669" spans="5:48" ht="12.75">
      <c r="E669" s="78"/>
      <c r="F669" s="78"/>
      <c r="G669" s="78"/>
      <c r="AI669" s="78"/>
      <c r="AU669" s="78"/>
      <c r="AV669" s="78"/>
    </row>
    <row r="670" spans="5:48" ht="12.75">
      <c r="E670" s="78"/>
      <c r="F670" s="78"/>
      <c r="G670" s="78"/>
      <c r="AI670" s="78"/>
      <c r="AU670" s="78"/>
      <c r="AV670" s="78"/>
    </row>
    <row r="671" spans="5:48" ht="12.75">
      <c r="E671" s="78"/>
      <c r="F671" s="78"/>
      <c r="G671" s="78"/>
      <c r="AI671" s="78"/>
      <c r="AU671" s="78"/>
      <c r="AV671" s="78"/>
    </row>
    <row r="672" spans="5:48" ht="12.75">
      <c r="E672" s="78"/>
      <c r="F672" s="78"/>
      <c r="G672" s="78"/>
      <c r="AI672" s="78"/>
      <c r="AU672" s="78"/>
      <c r="AV672" s="78"/>
    </row>
    <row r="673" spans="5:48" ht="12.75">
      <c r="E673" s="78"/>
      <c r="F673" s="78"/>
      <c r="G673" s="78"/>
      <c r="AI673" s="78"/>
      <c r="AU673" s="78"/>
      <c r="AV673" s="78"/>
    </row>
    <row r="674" spans="5:48" ht="12.75">
      <c r="E674" s="78"/>
      <c r="F674" s="78"/>
      <c r="G674" s="78"/>
      <c r="AI674" s="78"/>
      <c r="AU674" s="78"/>
      <c r="AV674" s="78"/>
    </row>
    <row r="675" spans="5:48" ht="12.75">
      <c r="E675" s="78"/>
      <c r="F675" s="78"/>
      <c r="G675" s="78"/>
      <c r="AI675" s="78"/>
      <c r="AU675" s="78"/>
      <c r="AV675" s="78"/>
    </row>
    <row r="676" spans="5:48" ht="12.75">
      <c r="E676" s="78"/>
      <c r="F676" s="78"/>
      <c r="G676" s="78"/>
      <c r="AI676" s="78"/>
      <c r="AU676" s="78"/>
      <c r="AV676" s="78"/>
    </row>
    <row r="677" spans="5:48" ht="12.75">
      <c r="E677" s="78"/>
      <c r="F677" s="78"/>
      <c r="G677" s="78"/>
      <c r="AI677" s="78"/>
      <c r="AU677" s="78"/>
      <c r="AV677" s="78"/>
    </row>
    <row r="678" spans="5:48" ht="12.75">
      <c r="E678" s="78"/>
      <c r="F678" s="78"/>
      <c r="G678" s="78"/>
      <c r="AI678" s="78"/>
      <c r="AU678" s="78"/>
      <c r="AV678" s="78"/>
    </row>
    <row r="679" spans="5:48" ht="12.75">
      <c r="E679" s="78"/>
      <c r="F679" s="78"/>
      <c r="G679" s="78"/>
      <c r="AI679" s="78"/>
      <c r="AU679" s="78"/>
      <c r="AV679" s="78"/>
    </row>
    <row r="680" spans="5:48" ht="12.75">
      <c r="E680" s="78"/>
      <c r="F680" s="78"/>
      <c r="G680" s="78"/>
      <c r="AI680" s="78"/>
      <c r="AU680" s="78"/>
      <c r="AV680" s="78"/>
    </row>
    <row r="681" spans="5:48" ht="12.75">
      <c r="E681" s="78"/>
      <c r="F681" s="78"/>
      <c r="G681" s="78"/>
      <c r="AI681" s="78"/>
      <c r="AU681" s="78"/>
      <c r="AV681" s="78"/>
    </row>
    <row r="682" spans="5:48" ht="12.75">
      <c r="E682" s="78"/>
      <c r="F682" s="78"/>
      <c r="G682" s="78"/>
      <c r="AI682" s="78"/>
      <c r="AU682" s="78"/>
      <c r="AV682" s="78"/>
    </row>
    <row r="683" spans="5:48" ht="12.75">
      <c r="E683" s="78"/>
      <c r="F683" s="78"/>
      <c r="G683" s="78"/>
      <c r="AI683" s="78"/>
      <c r="AU683" s="78"/>
      <c r="AV683" s="78"/>
    </row>
    <row r="684" spans="5:48" ht="12.75">
      <c r="E684" s="78"/>
      <c r="F684" s="78"/>
      <c r="G684" s="78"/>
      <c r="AI684" s="78"/>
      <c r="AU684" s="78"/>
      <c r="AV684" s="78"/>
    </row>
    <row r="685" spans="5:48" ht="12.75">
      <c r="E685" s="78"/>
      <c r="F685" s="78"/>
      <c r="G685" s="78"/>
      <c r="AI685" s="78"/>
      <c r="AU685" s="78"/>
      <c r="AV685" s="78"/>
    </row>
    <row r="686" spans="5:48" ht="12.75">
      <c r="E686" s="78"/>
      <c r="F686" s="78"/>
      <c r="G686" s="78"/>
      <c r="AI686" s="78"/>
      <c r="AU686" s="78"/>
      <c r="AV686" s="78"/>
    </row>
    <row r="687" spans="5:48" ht="12.75">
      <c r="E687" s="78"/>
      <c r="F687" s="78"/>
      <c r="G687" s="78"/>
      <c r="AI687" s="78"/>
      <c r="AU687" s="78"/>
      <c r="AV687" s="78"/>
    </row>
    <row r="688" spans="5:48" ht="12.75">
      <c r="E688" s="78"/>
      <c r="F688" s="78"/>
      <c r="G688" s="78"/>
      <c r="AI688" s="78"/>
      <c r="AU688" s="78"/>
      <c r="AV688" s="78"/>
    </row>
    <row r="689" spans="5:48" ht="12.75">
      <c r="E689" s="78"/>
      <c r="F689" s="78"/>
      <c r="G689" s="78"/>
      <c r="AI689" s="78"/>
      <c r="AU689" s="78"/>
      <c r="AV689" s="78"/>
    </row>
    <row r="690" spans="5:48" ht="12.75">
      <c r="E690" s="78"/>
      <c r="F690" s="78"/>
      <c r="G690" s="78"/>
      <c r="AI690" s="78"/>
      <c r="AU690" s="78"/>
      <c r="AV690" s="78"/>
    </row>
    <row r="691" spans="5:48" ht="12.75">
      <c r="E691" s="78"/>
      <c r="F691" s="78"/>
      <c r="G691" s="78"/>
      <c r="AI691" s="78"/>
      <c r="AU691" s="78"/>
      <c r="AV691" s="78"/>
    </row>
    <row r="692" spans="5:48" ht="12.75">
      <c r="E692" s="78"/>
      <c r="F692" s="78"/>
      <c r="G692" s="78"/>
      <c r="AI692" s="78"/>
      <c r="AU692" s="78"/>
      <c r="AV692" s="78"/>
    </row>
    <row r="693" spans="5:48" ht="12.75">
      <c r="E693" s="78"/>
      <c r="F693" s="78"/>
      <c r="G693" s="78"/>
      <c r="AI693" s="78"/>
      <c r="AU693" s="78"/>
      <c r="AV693" s="78"/>
    </row>
    <row r="694" spans="5:48" ht="12.75">
      <c r="E694" s="78"/>
      <c r="F694" s="78"/>
      <c r="G694" s="78"/>
      <c r="AI694" s="78"/>
      <c r="AU694" s="78"/>
      <c r="AV694" s="78"/>
    </row>
    <row r="695" spans="5:48" ht="12.75">
      <c r="E695" s="78"/>
      <c r="F695" s="78"/>
      <c r="G695" s="78"/>
      <c r="AI695" s="78"/>
      <c r="AU695" s="78"/>
      <c r="AV695" s="78"/>
    </row>
    <row r="696" spans="5:48" ht="12.75">
      <c r="E696" s="78"/>
      <c r="F696" s="78"/>
      <c r="G696" s="78"/>
      <c r="AI696" s="78"/>
      <c r="AU696" s="78"/>
      <c r="AV696" s="78"/>
    </row>
    <row r="697" spans="5:48" ht="12.75">
      <c r="E697" s="78"/>
      <c r="F697" s="78"/>
      <c r="G697" s="78"/>
      <c r="AI697" s="78"/>
      <c r="AU697" s="78"/>
      <c r="AV697" s="78"/>
    </row>
    <row r="698" spans="5:48" ht="12.75">
      <c r="E698" s="78"/>
      <c r="F698" s="78"/>
      <c r="G698" s="78"/>
      <c r="AI698" s="78"/>
      <c r="AU698" s="78"/>
      <c r="AV698" s="78"/>
    </row>
    <row r="699" spans="5:48" ht="12.75">
      <c r="E699" s="78"/>
      <c r="F699" s="78"/>
      <c r="G699" s="78"/>
      <c r="AI699" s="78"/>
      <c r="AU699" s="78"/>
      <c r="AV699" s="78"/>
    </row>
    <row r="700" spans="5:48" ht="12.75">
      <c r="E700" s="78"/>
      <c r="F700" s="78"/>
      <c r="G700" s="78"/>
      <c r="AI700" s="78"/>
      <c r="AU700" s="78"/>
      <c r="AV700" s="78"/>
    </row>
    <row r="701" spans="5:48" ht="12.75">
      <c r="E701" s="78"/>
      <c r="F701" s="78"/>
      <c r="G701" s="78"/>
      <c r="AI701" s="78"/>
      <c r="AU701" s="78"/>
      <c r="AV701" s="78"/>
    </row>
    <row r="702" spans="5:48" ht="12.75">
      <c r="E702" s="78"/>
      <c r="F702" s="78"/>
      <c r="G702" s="78"/>
      <c r="AI702" s="78"/>
      <c r="AU702" s="78"/>
      <c r="AV702" s="78"/>
    </row>
    <row r="703" spans="5:48" ht="12.75">
      <c r="E703" s="78"/>
      <c r="F703" s="78"/>
      <c r="G703" s="78"/>
      <c r="AI703" s="78"/>
      <c r="AU703" s="78"/>
      <c r="AV703" s="78"/>
    </row>
    <row r="704" spans="5:48" ht="12.75">
      <c r="E704" s="78"/>
      <c r="F704" s="78"/>
      <c r="G704" s="78"/>
      <c r="AI704" s="78"/>
      <c r="AU704" s="78"/>
      <c r="AV704" s="78"/>
    </row>
    <row r="705" spans="5:48" ht="12.75">
      <c r="E705" s="78"/>
      <c r="F705" s="78"/>
      <c r="G705" s="78"/>
      <c r="AI705" s="78"/>
      <c r="AU705" s="78"/>
      <c r="AV705" s="78"/>
    </row>
    <row r="706" spans="5:48" ht="12.75">
      <c r="E706" s="78"/>
      <c r="F706" s="78"/>
      <c r="G706" s="78"/>
      <c r="AI706" s="78"/>
      <c r="AU706" s="78"/>
      <c r="AV706" s="78"/>
    </row>
    <row r="707" spans="5:48" ht="12.75">
      <c r="E707" s="78"/>
      <c r="F707" s="78"/>
      <c r="G707" s="78"/>
      <c r="AI707" s="78"/>
      <c r="AU707" s="78"/>
      <c r="AV707" s="78"/>
    </row>
    <row r="708" spans="5:48" ht="12.75">
      <c r="E708" s="78"/>
      <c r="F708" s="78"/>
      <c r="G708" s="78"/>
      <c r="AI708" s="78"/>
      <c r="AU708" s="78"/>
      <c r="AV708" s="78"/>
    </row>
    <row r="709" spans="5:48" ht="12.75">
      <c r="E709" s="78"/>
      <c r="F709" s="78"/>
      <c r="G709" s="78"/>
      <c r="AI709" s="78"/>
      <c r="AU709" s="78"/>
      <c r="AV709" s="78"/>
    </row>
    <row r="710" spans="5:48" ht="12.75">
      <c r="E710" s="78"/>
      <c r="F710" s="78"/>
      <c r="G710" s="78"/>
      <c r="AI710" s="78"/>
      <c r="AU710" s="78"/>
      <c r="AV710" s="78"/>
    </row>
    <row r="711" spans="5:48" ht="12.75">
      <c r="E711" s="78"/>
      <c r="F711" s="78"/>
      <c r="G711" s="78"/>
      <c r="AI711" s="78"/>
      <c r="AU711" s="78"/>
      <c r="AV711" s="78"/>
    </row>
    <row r="712" spans="5:48" ht="12.75">
      <c r="E712" s="78"/>
      <c r="F712" s="78"/>
      <c r="G712" s="78"/>
      <c r="AI712" s="78"/>
      <c r="AU712" s="78"/>
      <c r="AV712" s="78"/>
    </row>
    <row r="713" spans="5:48" ht="12.75">
      <c r="E713" s="78"/>
      <c r="F713" s="78"/>
      <c r="G713" s="78"/>
      <c r="AI713" s="78"/>
      <c r="AU713" s="78"/>
      <c r="AV713" s="78"/>
    </row>
    <row r="714" spans="5:48" ht="12.75">
      <c r="E714" s="78"/>
      <c r="F714" s="78"/>
      <c r="G714" s="78"/>
      <c r="AI714" s="78"/>
      <c r="AU714" s="78"/>
      <c r="AV714" s="78"/>
    </row>
    <row r="715" spans="5:48" ht="12.75">
      <c r="E715" s="78"/>
      <c r="F715" s="78"/>
      <c r="G715" s="78"/>
      <c r="AI715" s="78"/>
      <c r="AU715" s="78"/>
      <c r="AV715" s="78"/>
    </row>
    <row r="716" spans="5:48" ht="12.75">
      <c r="E716" s="78"/>
      <c r="F716" s="78"/>
      <c r="G716" s="78"/>
      <c r="AI716" s="78"/>
      <c r="AU716" s="78"/>
      <c r="AV716" s="78"/>
    </row>
    <row r="717" spans="5:48" ht="12.75">
      <c r="E717" s="78"/>
      <c r="F717" s="78"/>
      <c r="G717" s="78"/>
      <c r="AI717" s="78"/>
      <c r="AU717" s="78"/>
      <c r="AV717" s="78"/>
    </row>
    <row r="718" spans="5:48" ht="12.75">
      <c r="E718" s="78"/>
      <c r="F718" s="78"/>
      <c r="G718" s="78"/>
      <c r="AI718" s="78"/>
      <c r="AU718" s="78"/>
      <c r="AV718" s="78"/>
    </row>
    <row r="719" spans="5:48" ht="12.75">
      <c r="E719" s="78"/>
      <c r="F719" s="78"/>
      <c r="G719" s="78"/>
      <c r="AI719" s="78"/>
      <c r="AU719" s="78"/>
      <c r="AV719" s="78"/>
    </row>
    <row r="720" spans="5:48" ht="12.75">
      <c r="E720" s="78"/>
      <c r="F720" s="78"/>
      <c r="G720" s="78"/>
      <c r="AI720" s="78"/>
      <c r="AU720" s="78"/>
      <c r="AV720" s="78"/>
    </row>
    <row r="721" spans="5:48" ht="12.75">
      <c r="E721" s="78"/>
      <c r="F721" s="78"/>
      <c r="G721" s="78"/>
      <c r="AI721" s="78"/>
      <c r="AU721" s="78"/>
      <c r="AV721" s="78"/>
    </row>
    <row r="722" spans="5:48" ht="12.75">
      <c r="E722" s="78"/>
      <c r="F722" s="78"/>
      <c r="G722" s="78"/>
      <c r="AI722" s="78"/>
      <c r="AU722" s="78"/>
      <c r="AV722" s="78"/>
    </row>
    <row r="723" spans="5:48" ht="12.75">
      <c r="E723" s="78"/>
      <c r="F723" s="78"/>
      <c r="G723" s="78"/>
      <c r="AI723" s="78"/>
      <c r="AU723" s="78"/>
      <c r="AV723" s="78"/>
    </row>
    <row r="724" spans="5:48" ht="12.75">
      <c r="E724" s="78"/>
      <c r="F724" s="78"/>
      <c r="G724" s="78"/>
      <c r="AI724" s="78"/>
      <c r="AU724" s="78"/>
      <c r="AV724" s="78"/>
    </row>
    <row r="725" spans="5:48" ht="12.75">
      <c r="E725" s="78"/>
      <c r="F725" s="78"/>
      <c r="G725" s="78"/>
      <c r="AI725" s="78"/>
      <c r="AU725" s="78"/>
      <c r="AV725" s="78"/>
    </row>
    <row r="726" spans="5:48" ht="12.75">
      <c r="E726" s="78"/>
      <c r="F726" s="78"/>
      <c r="G726" s="78"/>
      <c r="AI726" s="78"/>
      <c r="AU726" s="78"/>
      <c r="AV726" s="78"/>
    </row>
    <row r="727" spans="5:48" ht="12.75">
      <c r="E727" s="78"/>
      <c r="F727" s="78"/>
      <c r="G727" s="78"/>
      <c r="AI727" s="78"/>
      <c r="AU727" s="78"/>
      <c r="AV727" s="78"/>
    </row>
    <row r="728" spans="5:48" ht="12.75">
      <c r="E728" s="78"/>
      <c r="F728" s="78"/>
      <c r="G728" s="78"/>
      <c r="AI728" s="78"/>
      <c r="AU728" s="78"/>
      <c r="AV728" s="78"/>
    </row>
    <row r="729" spans="5:48" ht="12.75">
      <c r="E729" s="78"/>
      <c r="F729" s="78"/>
      <c r="G729" s="78"/>
      <c r="AI729" s="78"/>
      <c r="AU729" s="78"/>
      <c r="AV729" s="78"/>
    </row>
    <row r="730" spans="5:48" ht="12.75">
      <c r="E730" s="78"/>
      <c r="F730" s="78"/>
      <c r="G730" s="78"/>
      <c r="AI730" s="78"/>
      <c r="AU730" s="78"/>
      <c r="AV730" s="78"/>
    </row>
    <row r="731" spans="5:48" ht="12.75">
      <c r="E731" s="78"/>
      <c r="F731" s="78"/>
      <c r="G731" s="78"/>
      <c r="AI731" s="78"/>
      <c r="AU731" s="78"/>
      <c r="AV731" s="78"/>
    </row>
    <row r="732" spans="5:48" ht="12.75">
      <c r="E732" s="78"/>
      <c r="F732" s="78"/>
      <c r="G732" s="78"/>
      <c r="AI732" s="78"/>
      <c r="AU732" s="78"/>
      <c r="AV732" s="78"/>
    </row>
    <row r="733" spans="5:48" ht="12.75">
      <c r="E733" s="78"/>
      <c r="F733" s="78"/>
      <c r="G733" s="78"/>
      <c r="AI733" s="78"/>
      <c r="AU733" s="78"/>
      <c r="AV733" s="78"/>
    </row>
    <row r="734" spans="5:48" ht="12.75">
      <c r="E734" s="78"/>
      <c r="F734" s="78"/>
      <c r="G734" s="78"/>
      <c r="AI734" s="78"/>
      <c r="AU734" s="78"/>
      <c r="AV734" s="78"/>
    </row>
    <row r="735" spans="5:48" ht="12.75">
      <c r="E735" s="78"/>
      <c r="F735" s="78"/>
      <c r="G735" s="78"/>
      <c r="AI735" s="78"/>
      <c r="AU735" s="78"/>
      <c r="AV735" s="78"/>
    </row>
    <row r="736" spans="5:48" ht="12.75">
      <c r="E736" s="78"/>
      <c r="F736" s="78"/>
      <c r="G736" s="78"/>
      <c r="AI736" s="78"/>
      <c r="AU736" s="78"/>
      <c r="AV736" s="78"/>
    </row>
    <row r="737" spans="5:48" ht="12.75">
      <c r="E737" s="78"/>
      <c r="F737" s="78"/>
      <c r="G737" s="78"/>
      <c r="AI737" s="78"/>
      <c r="AU737" s="78"/>
      <c r="AV737" s="78"/>
    </row>
    <row r="738" spans="5:48" ht="12.75">
      <c r="E738" s="78"/>
      <c r="F738" s="78"/>
      <c r="G738" s="78"/>
      <c r="AI738" s="78"/>
      <c r="AU738" s="78"/>
      <c r="AV738" s="78"/>
    </row>
    <row r="739" spans="5:48" ht="12.75">
      <c r="E739" s="78"/>
      <c r="F739" s="78"/>
      <c r="G739" s="78"/>
      <c r="AI739" s="78"/>
      <c r="AU739" s="78"/>
      <c r="AV739" s="78"/>
    </row>
    <row r="740" spans="5:48" ht="12.75">
      <c r="E740" s="78"/>
      <c r="F740" s="78"/>
      <c r="G740" s="78"/>
      <c r="AI740" s="78"/>
      <c r="AU740" s="78"/>
      <c r="AV740" s="78"/>
    </row>
    <row r="741" spans="5:48" ht="12.75">
      <c r="E741" s="78"/>
      <c r="F741" s="78"/>
      <c r="G741" s="78"/>
      <c r="AI741" s="78"/>
      <c r="AU741" s="78"/>
      <c r="AV741" s="78"/>
    </row>
    <row r="742" spans="5:48" ht="12.75">
      <c r="E742" s="78"/>
      <c r="F742" s="78"/>
      <c r="G742" s="78"/>
      <c r="AI742" s="78"/>
      <c r="AU742" s="78"/>
      <c r="AV742" s="78"/>
    </row>
    <row r="743" spans="5:48" ht="12.75">
      <c r="E743" s="78"/>
      <c r="F743" s="78"/>
      <c r="G743" s="78"/>
      <c r="AI743" s="78"/>
      <c r="AU743" s="78"/>
      <c r="AV743" s="78"/>
    </row>
    <row r="744" spans="5:48" ht="12.75">
      <c r="E744" s="78"/>
      <c r="F744" s="78"/>
      <c r="G744" s="78"/>
      <c r="AI744" s="78"/>
      <c r="AU744" s="78"/>
      <c r="AV744" s="78"/>
    </row>
    <row r="745" spans="5:48" ht="12.75">
      <c r="E745" s="78"/>
      <c r="F745" s="78"/>
      <c r="G745" s="78"/>
      <c r="AI745" s="78"/>
      <c r="AU745" s="78"/>
      <c r="AV745" s="78"/>
    </row>
    <row r="746" spans="5:48" ht="12.75">
      <c r="E746" s="78"/>
      <c r="F746" s="78"/>
      <c r="G746" s="78"/>
      <c r="AI746" s="78"/>
      <c r="AU746" s="78"/>
      <c r="AV746" s="78"/>
    </row>
    <row r="747" spans="5:48" ht="12.75">
      <c r="E747" s="78"/>
      <c r="F747" s="78"/>
      <c r="G747" s="78"/>
      <c r="AI747" s="78"/>
      <c r="AU747" s="78"/>
      <c r="AV747" s="78"/>
    </row>
    <row r="748" spans="5:48" ht="12.75">
      <c r="E748" s="78"/>
      <c r="F748" s="78"/>
      <c r="G748" s="78"/>
      <c r="AI748" s="78"/>
      <c r="AU748" s="78"/>
      <c r="AV748" s="78"/>
    </row>
    <row r="749" spans="5:48" ht="12.75">
      <c r="E749" s="78"/>
      <c r="F749" s="78"/>
      <c r="G749" s="78"/>
      <c r="AI749" s="78"/>
      <c r="AU749" s="78"/>
      <c r="AV749" s="78"/>
    </row>
    <row r="750" spans="5:48" ht="12.75">
      <c r="E750" s="78"/>
      <c r="F750" s="78"/>
      <c r="G750" s="78"/>
      <c r="AI750" s="78"/>
      <c r="AU750" s="78"/>
      <c r="AV750" s="78"/>
    </row>
    <row r="751" spans="5:48" ht="12.75">
      <c r="E751" s="78"/>
      <c r="F751" s="78"/>
      <c r="G751" s="78"/>
      <c r="AI751" s="78"/>
      <c r="AU751" s="78"/>
      <c r="AV751" s="78"/>
    </row>
    <row r="752" spans="5:48" ht="12.75">
      <c r="E752" s="78"/>
      <c r="F752" s="78"/>
      <c r="G752" s="78"/>
      <c r="AI752" s="78"/>
      <c r="AU752" s="78"/>
      <c r="AV752" s="78"/>
    </row>
    <row r="753" spans="5:48" ht="12.75">
      <c r="E753" s="78"/>
      <c r="F753" s="78"/>
      <c r="G753" s="78"/>
      <c r="AI753" s="78"/>
      <c r="AU753" s="78"/>
      <c r="AV753" s="78"/>
    </row>
    <row r="754" spans="5:48" ht="12.75">
      <c r="E754" s="78"/>
      <c r="F754" s="78"/>
      <c r="G754" s="78"/>
      <c r="AI754" s="78"/>
      <c r="AU754" s="78"/>
      <c r="AV754" s="78"/>
    </row>
    <row r="755" spans="5:48" ht="12.75">
      <c r="E755" s="78"/>
      <c r="F755" s="78"/>
      <c r="G755" s="78"/>
      <c r="AI755" s="78"/>
      <c r="AU755" s="78"/>
      <c r="AV755" s="78"/>
    </row>
    <row r="756" spans="5:48" ht="12.75">
      <c r="E756" s="78"/>
      <c r="F756" s="78"/>
      <c r="G756" s="78"/>
      <c r="AI756" s="78"/>
      <c r="AU756" s="78"/>
      <c r="AV756" s="78"/>
    </row>
    <row r="757" spans="5:48" ht="12.75">
      <c r="E757" s="78"/>
      <c r="F757" s="78"/>
      <c r="G757" s="78"/>
      <c r="AI757" s="78"/>
      <c r="AU757" s="78"/>
      <c r="AV757" s="78"/>
    </row>
    <row r="758" spans="5:48" ht="12.75">
      <c r="E758" s="78"/>
      <c r="F758" s="78"/>
      <c r="G758" s="78"/>
      <c r="AI758" s="78"/>
      <c r="AU758" s="78"/>
      <c r="AV758" s="78"/>
    </row>
    <row r="759" spans="5:48" ht="12.75">
      <c r="E759" s="78"/>
      <c r="F759" s="78"/>
      <c r="G759" s="78"/>
      <c r="AI759" s="78"/>
      <c r="AU759" s="78"/>
      <c r="AV759" s="78"/>
    </row>
    <row r="760" spans="5:48" ht="12.75">
      <c r="E760" s="78"/>
      <c r="F760" s="78"/>
      <c r="G760" s="78"/>
      <c r="AI760" s="78"/>
      <c r="AU760" s="78"/>
      <c r="AV760" s="78"/>
    </row>
    <row r="761" spans="5:48" ht="12.75">
      <c r="E761" s="78"/>
      <c r="F761" s="78"/>
      <c r="G761" s="78"/>
      <c r="AI761" s="78"/>
      <c r="AU761" s="78"/>
      <c r="AV761" s="78"/>
    </row>
    <row r="762" spans="5:48" ht="12.75">
      <c r="E762" s="78"/>
      <c r="F762" s="78"/>
      <c r="G762" s="78"/>
      <c r="AI762" s="78"/>
      <c r="AU762" s="78"/>
      <c r="AV762" s="78"/>
    </row>
    <row r="763" spans="5:48" ht="12.75">
      <c r="E763" s="78"/>
      <c r="F763" s="78"/>
      <c r="G763" s="78"/>
      <c r="AI763" s="78"/>
      <c r="AU763" s="78"/>
      <c r="AV763" s="78"/>
    </row>
    <row r="764" spans="5:48" ht="12.75">
      <c r="E764" s="78"/>
      <c r="F764" s="78"/>
      <c r="G764" s="78"/>
      <c r="AI764" s="78"/>
      <c r="AU764" s="78"/>
      <c r="AV764" s="78"/>
    </row>
    <row r="765" spans="5:48" ht="12.75">
      <c r="E765" s="78"/>
      <c r="F765" s="78"/>
      <c r="G765" s="78"/>
      <c r="AI765" s="78"/>
      <c r="AU765" s="78"/>
      <c r="AV765" s="78"/>
    </row>
    <row r="766" spans="5:48" ht="12.75">
      <c r="E766" s="78"/>
      <c r="F766" s="78"/>
      <c r="G766" s="78"/>
      <c r="AI766" s="78"/>
      <c r="AU766" s="78"/>
      <c r="AV766" s="78"/>
    </row>
    <row r="767" spans="5:48" ht="12.75">
      <c r="E767" s="78"/>
      <c r="F767" s="78"/>
      <c r="G767" s="78"/>
      <c r="AI767" s="78"/>
      <c r="AU767" s="78"/>
      <c r="AV767" s="78"/>
    </row>
    <row r="768" spans="5:48" ht="12.75">
      <c r="E768" s="78"/>
      <c r="F768" s="78"/>
      <c r="G768" s="78"/>
      <c r="AI768" s="78"/>
      <c r="AU768" s="78"/>
      <c r="AV768" s="78"/>
    </row>
    <row r="769" spans="5:48" ht="12.75">
      <c r="E769" s="78"/>
      <c r="F769" s="78"/>
      <c r="G769" s="78"/>
      <c r="AI769" s="78"/>
      <c r="AU769" s="78"/>
      <c r="AV769" s="78"/>
    </row>
    <row r="770" spans="5:48" ht="12.75">
      <c r="E770" s="78"/>
      <c r="F770" s="78"/>
      <c r="G770" s="78"/>
      <c r="AI770" s="78"/>
      <c r="AU770" s="78"/>
      <c r="AV770" s="78"/>
    </row>
    <row r="771" spans="5:48" ht="12.75">
      <c r="E771" s="78"/>
      <c r="F771" s="78"/>
      <c r="G771" s="78"/>
      <c r="AI771" s="78"/>
      <c r="AU771" s="78"/>
      <c r="AV771" s="78"/>
    </row>
    <row r="772" spans="5:48" ht="12.75">
      <c r="E772" s="78"/>
      <c r="F772" s="78"/>
      <c r="G772" s="78"/>
      <c r="AI772" s="78"/>
      <c r="AU772" s="78"/>
      <c r="AV772" s="78"/>
    </row>
    <row r="773" spans="5:48" ht="12.75">
      <c r="E773" s="78"/>
      <c r="F773" s="78"/>
      <c r="G773" s="78"/>
      <c r="AI773" s="78"/>
      <c r="AU773" s="78"/>
      <c r="AV773" s="78"/>
    </row>
    <row r="774" spans="5:48" ht="12.75">
      <c r="E774" s="78"/>
      <c r="F774" s="78"/>
      <c r="G774" s="78"/>
      <c r="AI774" s="78"/>
      <c r="AU774" s="78"/>
      <c r="AV774" s="78"/>
    </row>
    <row r="775" spans="5:48" ht="12.75">
      <c r="E775" s="78"/>
      <c r="F775" s="78"/>
      <c r="G775" s="78"/>
      <c r="AI775" s="78"/>
      <c r="AU775" s="78"/>
      <c r="AV775" s="78"/>
    </row>
    <row r="776" spans="5:48" ht="12.75">
      <c r="E776" s="78"/>
      <c r="F776" s="78"/>
      <c r="G776" s="78"/>
      <c r="AI776" s="78"/>
      <c r="AU776" s="78"/>
      <c r="AV776" s="78"/>
    </row>
    <row r="777" spans="5:48" ht="12.75">
      <c r="E777" s="78"/>
      <c r="F777" s="78"/>
      <c r="G777" s="78"/>
      <c r="AI777" s="78"/>
      <c r="AU777" s="78"/>
      <c r="AV777" s="78"/>
    </row>
    <row r="778" spans="5:48" ht="12.75">
      <c r="E778" s="78"/>
      <c r="F778" s="78"/>
      <c r="G778" s="78"/>
      <c r="AI778" s="78"/>
      <c r="AU778" s="78"/>
      <c r="AV778" s="78"/>
    </row>
    <row r="779" spans="5:48" ht="12.75">
      <c r="E779" s="78"/>
      <c r="F779" s="78"/>
      <c r="G779" s="78"/>
      <c r="AI779" s="78"/>
      <c r="AU779" s="78"/>
      <c r="AV779" s="78"/>
    </row>
    <row r="780" spans="5:48" ht="12.75">
      <c r="E780" s="78"/>
      <c r="F780" s="78"/>
      <c r="G780" s="78"/>
      <c r="AI780" s="78"/>
      <c r="AU780" s="78"/>
      <c r="AV780" s="78"/>
    </row>
    <row r="781" spans="5:48" ht="12.75">
      <c r="E781" s="78"/>
      <c r="F781" s="78"/>
      <c r="G781" s="78"/>
      <c r="AI781" s="78"/>
      <c r="AU781" s="78"/>
      <c r="AV781" s="78"/>
    </row>
    <row r="782" spans="5:48" ht="12.75">
      <c r="E782" s="78"/>
      <c r="F782" s="78"/>
      <c r="G782" s="78"/>
      <c r="AI782" s="78"/>
      <c r="AU782" s="78"/>
      <c r="AV782" s="78"/>
    </row>
    <row r="783" spans="5:48" ht="12.75">
      <c r="E783" s="78"/>
      <c r="F783" s="78"/>
      <c r="G783" s="78"/>
      <c r="AI783" s="78"/>
      <c r="AU783" s="78"/>
      <c r="AV783" s="78"/>
    </row>
    <row r="784" spans="5:48" ht="12.75">
      <c r="E784" s="78"/>
      <c r="F784" s="78"/>
      <c r="G784" s="78"/>
      <c r="AI784" s="78"/>
      <c r="AU784" s="78"/>
      <c r="AV784" s="78"/>
    </row>
    <row r="785" spans="5:48" ht="12.75">
      <c r="E785" s="78"/>
      <c r="F785" s="78"/>
      <c r="G785" s="78"/>
      <c r="AI785" s="78"/>
      <c r="AU785" s="78"/>
      <c r="AV785" s="78"/>
    </row>
    <row r="786" spans="5:48" ht="12.75">
      <c r="E786" s="78"/>
      <c r="F786" s="78"/>
      <c r="G786" s="78"/>
      <c r="AI786" s="78"/>
      <c r="AU786" s="78"/>
      <c r="AV786" s="78"/>
    </row>
    <row r="787" spans="5:48" ht="12.75">
      <c r="E787" s="78"/>
      <c r="F787" s="78"/>
      <c r="G787" s="78"/>
      <c r="AI787" s="78"/>
      <c r="AU787" s="78"/>
      <c r="AV787" s="78"/>
    </row>
    <row r="788" spans="5:48" ht="12.75">
      <c r="E788" s="78"/>
      <c r="F788" s="78"/>
      <c r="G788" s="78"/>
      <c r="AI788" s="78"/>
      <c r="AU788" s="78"/>
      <c r="AV788" s="78"/>
    </row>
    <row r="789" spans="5:48" ht="12.75">
      <c r="E789" s="78"/>
      <c r="F789" s="78"/>
      <c r="G789" s="78"/>
      <c r="AI789" s="78"/>
      <c r="AU789" s="78"/>
      <c r="AV789" s="78"/>
    </row>
    <row r="790" spans="5:48" ht="12.75">
      <c r="E790" s="78"/>
      <c r="F790" s="78"/>
      <c r="G790" s="78"/>
      <c r="AI790" s="78"/>
      <c r="AU790" s="78"/>
      <c r="AV790" s="78"/>
    </row>
    <row r="791" spans="5:48" ht="12.75">
      <c r="E791" s="78"/>
      <c r="F791" s="78"/>
      <c r="G791" s="78"/>
      <c r="AI791" s="78"/>
      <c r="AU791" s="78"/>
      <c r="AV791" s="78"/>
    </row>
    <row r="792" spans="5:48" ht="12.75">
      <c r="E792" s="78"/>
      <c r="F792" s="78"/>
      <c r="G792" s="78"/>
      <c r="AI792" s="78"/>
      <c r="AU792" s="78"/>
      <c r="AV792" s="78"/>
    </row>
    <row r="793" spans="5:48" ht="12.75">
      <c r="E793" s="78"/>
      <c r="F793" s="78"/>
      <c r="G793" s="78"/>
      <c r="AI793" s="78"/>
      <c r="AU793" s="78"/>
      <c r="AV793" s="78"/>
    </row>
    <row r="794" spans="5:48" ht="12.75">
      <c r="E794" s="78"/>
      <c r="F794" s="78"/>
      <c r="G794" s="78"/>
      <c r="AI794" s="78"/>
      <c r="AU794" s="78"/>
      <c r="AV794" s="78"/>
    </row>
    <row r="795" spans="5:48" ht="12.75">
      <c r="E795" s="78"/>
      <c r="F795" s="78"/>
      <c r="G795" s="78"/>
      <c r="AI795" s="78"/>
      <c r="AU795" s="78"/>
      <c r="AV795" s="78"/>
    </row>
    <row r="796" spans="5:48" ht="12.75">
      <c r="E796" s="78"/>
      <c r="F796" s="78"/>
      <c r="G796" s="78"/>
      <c r="AI796" s="78"/>
      <c r="AU796" s="78"/>
      <c r="AV796" s="78"/>
    </row>
    <row r="797" spans="5:48" ht="12.75">
      <c r="E797" s="78"/>
      <c r="F797" s="78"/>
      <c r="G797" s="78"/>
      <c r="AI797" s="78"/>
      <c r="AU797" s="78"/>
      <c r="AV797" s="78"/>
    </row>
    <row r="798" spans="5:48" ht="12.75">
      <c r="E798" s="78"/>
      <c r="F798" s="78"/>
      <c r="G798" s="78"/>
      <c r="AI798" s="78"/>
      <c r="AU798" s="78"/>
      <c r="AV798" s="78"/>
    </row>
    <row r="799" spans="5:48" ht="12.75">
      <c r="E799" s="78"/>
      <c r="F799" s="78"/>
      <c r="G799" s="78"/>
      <c r="AI799" s="78"/>
      <c r="AU799" s="78"/>
      <c r="AV799" s="78"/>
    </row>
    <row r="800" spans="5:48" ht="12.75">
      <c r="E800" s="78"/>
      <c r="F800" s="78"/>
      <c r="G800" s="78"/>
      <c r="AI800" s="78"/>
      <c r="AU800" s="78"/>
      <c r="AV800" s="78"/>
    </row>
    <row r="801" spans="5:48" ht="12.75">
      <c r="E801" s="78"/>
      <c r="F801" s="78"/>
      <c r="G801" s="78"/>
      <c r="AI801" s="78"/>
      <c r="AU801" s="78"/>
      <c r="AV801" s="78"/>
    </row>
    <row r="802" spans="5:48" ht="12.75">
      <c r="E802" s="78"/>
      <c r="F802" s="78"/>
      <c r="G802" s="78"/>
      <c r="AI802" s="78"/>
      <c r="AU802" s="78"/>
      <c r="AV802" s="78"/>
    </row>
    <row r="803" spans="5:48" ht="12.75">
      <c r="E803" s="78"/>
      <c r="F803" s="78"/>
      <c r="G803" s="78"/>
      <c r="AI803" s="78"/>
      <c r="AU803" s="78"/>
      <c r="AV803" s="78"/>
    </row>
    <row r="804" spans="5:48" ht="12.75">
      <c r="E804" s="78"/>
      <c r="F804" s="78"/>
      <c r="G804" s="78"/>
      <c r="AI804" s="78"/>
      <c r="AU804" s="78"/>
      <c r="AV804" s="78"/>
    </row>
    <row r="805" spans="5:48" ht="12.75">
      <c r="E805" s="78"/>
      <c r="F805" s="78"/>
      <c r="G805" s="78"/>
      <c r="AI805" s="78"/>
      <c r="AU805" s="78"/>
      <c r="AV805" s="78"/>
    </row>
    <row r="806" spans="5:48" ht="12.75">
      <c r="E806" s="78"/>
      <c r="F806" s="78"/>
      <c r="G806" s="78"/>
      <c r="AI806" s="78"/>
      <c r="AU806" s="78"/>
      <c r="AV806" s="78"/>
    </row>
    <row r="807" spans="5:48" ht="12.75">
      <c r="E807" s="78"/>
      <c r="F807" s="78"/>
      <c r="G807" s="78"/>
      <c r="AI807" s="78"/>
      <c r="AU807" s="78"/>
      <c r="AV807" s="78"/>
    </row>
    <row r="808" spans="5:48" ht="12.75">
      <c r="E808" s="78"/>
      <c r="F808" s="78"/>
      <c r="G808" s="78"/>
      <c r="AI808" s="78"/>
      <c r="AU808" s="78"/>
      <c r="AV808" s="78"/>
    </row>
    <row r="809" spans="5:48" ht="12.75">
      <c r="E809" s="78"/>
      <c r="F809" s="78"/>
      <c r="G809" s="78"/>
      <c r="AI809" s="78"/>
      <c r="AU809" s="78"/>
      <c r="AV809" s="78"/>
    </row>
    <row r="810" spans="5:48" ht="12.75">
      <c r="E810" s="78"/>
      <c r="F810" s="78"/>
      <c r="G810" s="78"/>
      <c r="AI810" s="78"/>
      <c r="AU810" s="78"/>
      <c r="AV810" s="78"/>
    </row>
    <row r="811" spans="5:48" ht="12.75">
      <c r="E811" s="78"/>
      <c r="F811" s="78"/>
      <c r="G811" s="78"/>
      <c r="AI811" s="78"/>
      <c r="AU811" s="78"/>
      <c r="AV811" s="78"/>
    </row>
    <row r="812" spans="5:48" ht="12.75">
      <c r="E812" s="78"/>
      <c r="F812" s="78"/>
      <c r="G812" s="78"/>
      <c r="AI812" s="78"/>
      <c r="AU812" s="78"/>
      <c r="AV812" s="78"/>
    </row>
    <row r="813" spans="5:48" ht="12.75">
      <c r="E813" s="78"/>
      <c r="F813" s="78"/>
      <c r="G813" s="78"/>
      <c r="AI813" s="78"/>
      <c r="AU813" s="78"/>
      <c r="AV813" s="78"/>
    </row>
    <row r="814" spans="5:48" ht="12.75">
      <c r="E814" s="78"/>
      <c r="F814" s="78"/>
      <c r="G814" s="78"/>
      <c r="AI814" s="78"/>
      <c r="AU814" s="78"/>
      <c r="AV814" s="78"/>
    </row>
    <row r="815" spans="5:48" ht="12.75">
      <c r="E815" s="78"/>
      <c r="F815" s="78"/>
      <c r="G815" s="78"/>
      <c r="AI815" s="78"/>
      <c r="AU815" s="78"/>
      <c r="AV815" s="78"/>
    </row>
    <row r="816" spans="5:48" ht="12.75">
      <c r="E816" s="78"/>
      <c r="F816" s="78"/>
      <c r="G816" s="78"/>
      <c r="AI816" s="78"/>
      <c r="AU816" s="78"/>
      <c r="AV816" s="78"/>
    </row>
    <row r="817" spans="5:48" ht="12.75">
      <c r="E817" s="78"/>
      <c r="F817" s="78"/>
      <c r="G817" s="78"/>
      <c r="AI817" s="78"/>
      <c r="AU817" s="78"/>
      <c r="AV817" s="78"/>
    </row>
    <row r="818" spans="5:48" ht="12.75">
      <c r="E818" s="78"/>
      <c r="F818" s="78"/>
      <c r="G818" s="78"/>
      <c r="AI818" s="78"/>
      <c r="AU818" s="78"/>
      <c r="AV818" s="78"/>
    </row>
    <row r="819" spans="5:48" ht="12.75">
      <c r="E819" s="78"/>
      <c r="F819" s="78"/>
      <c r="G819" s="78"/>
      <c r="AI819" s="78"/>
      <c r="AU819" s="78"/>
      <c r="AV819" s="78"/>
    </row>
    <row r="820" spans="5:48" ht="12.75">
      <c r="E820" s="78"/>
      <c r="F820" s="78"/>
      <c r="G820" s="78"/>
      <c r="AI820" s="78"/>
      <c r="AU820" s="78"/>
      <c r="AV820" s="78"/>
    </row>
    <row r="821" spans="5:48" ht="12.75">
      <c r="E821" s="78"/>
      <c r="F821" s="78"/>
      <c r="G821" s="78"/>
      <c r="AI821" s="78"/>
      <c r="AU821" s="78"/>
      <c r="AV821" s="78"/>
    </row>
    <row r="822" spans="5:48" ht="12.75">
      <c r="E822" s="78"/>
      <c r="F822" s="78"/>
      <c r="G822" s="78"/>
      <c r="AI822" s="78"/>
      <c r="AU822" s="78"/>
      <c r="AV822" s="78"/>
    </row>
    <row r="823" spans="5:48" ht="12.75">
      <c r="E823" s="78"/>
      <c r="F823" s="78"/>
      <c r="G823" s="78"/>
      <c r="AI823" s="78"/>
      <c r="AU823" s="78"/>
      <c r="AV823" s="78"/>
    </row>
    <row r="824" spans="5:48" ht="12.75">
      <c r="E824" s="78"/>
      <c r="F824" s="78"/>
      <c r="G824" s="78"/>
      <c r="AI824" s="78"/>
      <c r="AU824" s="78"/>
      <c r="AV824" s="78"/>
    </row>
    <row r="825" spans="5:48" ht="12.75">
      <c r="E825" s="78"/>
      <c r="F825" s="78"/>
      <c r="G825" s="78"/>
      <c r="AI825" s="78"/>
      <c r="AU825" s="78"/>
      <c r="AV825" s="78"/>
    </row>
    <row r="826" spans="5:48" ht="12.75">
      <c r="E826" s="78"/>
      <c r="F826" s="78"/>
      <c r="G826" s="78"/>
      <c r="AI826" s="78"/>
      <c r="AU826" s="78"/>
      <c r="AV826" s="78"/>
    </row>
    <row r="827" spans="5:48" ht="12.75">
      <c r="E827" s="78"/>
      <c r="F827" s="78"/>
      <c r="G827" s="78"/>
      <c r="AI827" s="78"/>
      <c r="AU827" s="78"/>
      <c r="AV827" s="78"/>
    </row>
    <row r="828" spans="5:48" ht="12.75">
      <c r="E828" s="78"/>
      <c r="F828" s="78"/>
      <c r="G828" s="78"/>
      <c r="AI828" s="78"/>
      <c r="AU828" s="78"/>
      <c r="AV828" s="78"/>
    </row>
    <row r="829" spans="5:48" ht="12.75">
      <c r="E829" s="78"/>
      <c r="F829" s="78"/>
      <c r="G829" s="78"/>
      <c r="AI829" s="78"/>
      <c r="AU829" s="78"/>
      <c r="AV829" s="78"/>
    </row>
    <row r="830" spans="5:48" ht="12.75">
      <c r="E830" s="78"/>
      <c r="F830" s="78"/>
      <c r="G830" s="78"/>
      <c r="AI830" s="78"/>
      <c r="AU830" s="78"/>
      <c r="AV830" s="78"/>
    </row>
    <row r="831" spans="5:48" ht="12.75">
      <c r="E831" s="78"/>
      <c r="F831" s="78"/>
      <c r="G831" s="78"/>
      <c r="AI831" s="78"/>
      <c r="AU831" s="78"/>
      <c r="AV831" s="78"/>
    </row>
    <row r="832" spans="5:48" ht="12.75">
      <c r="E832" s="78"/>
      <c r="F832" s="78"/>
      <c r="G832" s="78"/>
      <c r="AI832" s="78"/>
      <c r="AU832" s="78"/>
      <c r="AV832" s="78"/>
    </row>
    <row r="833" spans="5:48" ht="12.75">
      <c r="E833" s="78"/>
      <c r="F833" s="78"/>
      <c r="G833" s="78"/>
      <c r="AI833" s="78"/>
      <c r="AU833" s="78"/>
      <c r="AV833" s="78"/>
    </row>
    <row r="834" spans="5:48" ht="12.75">
      <c r="E834" s="78"/>
      <c r="F834" s="78"/>
      <c r="G834" s="78"/>
      <c r="AI834" s="78"/>
      <c r="AU834" s="78"/>
      <c r="AV834" s="78"/>
    </row>
    <row r="835" spans="5:48" ht="12.75">
      <c r="E835" s="78"/>
      <c r="F835" s="78"/>
      <c r="G835" s="78"/>
      <c r="AI835" s="78"/>
      <c r="AU835" s="78"/>
      <c r="AV835" s="78"/>
    </row>
    <row r="836" spans="5:48" ht="12.75">
      <c r="E836" s="78"/>
      <c r="F836" s="78"/>
      <c r="G836" s="78"/>
      <c r="AI836" s="78"/>
      <c r="AU836" s="78"/>
      <c r="AV836" s="78"/>
    </row>
    <row r="837" spans="5:48" ht="12.75">
      <c r="E837" s="78"/>
      <c r="F837" s="78"/>
      <c r="G837" s="78"/>
      <c r="AI837" s="78"/>
      <c r="AU837" s="78"/>
      <c r="AV837" s="78"/>
    </row>
    <row r="838" spans="5:48" ht="12.75">
      <c r="E838" s="78"/>
      <c r="F838" s="78"/>
      <c r="G838" s="78"/>
      <c r="AI838" s="78"/>
      <c r="AU838" s="78"/>
      <c r="AV838" s="78"/>
    </row>
    <row r="839" spans="5:48" ht="12.75">
      <c r="E839" s="78"/>
      <c r="F839" s="78"/>
      <c r="G839" s="78"/>
      <c r="AI839" s="78"/>
      <c r="AU839" s="78"/>
      <c r="AV839" s="78"/>
    </row>
    <row r="840" spans="5:48" ht="12.75">
      <c r="E840" s="78"/>
      <c r="F840" s="78"/>
      <c r="G840" s="78"/>
      <c r="AI840" s="78"/>
      <c r="AU840" s="78"/>
      <c r="AV840" s="78"/>
    </row>
    <row r="841" spans="5:48" ht="12.75">
      <c r="E841" s="78"/>
      <c r="F841" s="78"/>
      <c r="G841" s="78"/>
      <c r="AI841" s="78"/>
      <c r="AU841" s="78"/>
      <c r="AV841" s="78"/>
    </row>
    <row r="842" spans="5:48" ht="12.75">
      <c r="E842" s="78"/>
      <c r="F842" s="78"/>
      <c r="G842" s="78"/>
      <c r="AI842" s="78"/>
      <c r="AU842" s="78"/>
      <c r="AV842" s="78"/>
    </row>
    <row r="843" spans="5:48" ht="12.75">
      <c r="E843" s="78"/>
      <c r="F843" s="78"/>
      <c r="G843" s="78"/>
      <c r="AI843" s="78"/>
      <c r="AU843" s="78"/>
      <c r="AV843" s="78"/>
    </row>
    <row r="844" spans="5:48" ht="12.75">
      <c r="E844" s="78"/>
      <c r="F844" s="78"/>
      <c r="G844" s="78"/>
      <c r="AI844" s="78"/>
      <c r="AU844" s="78"/>
      <c r="AV844" s="78"/>
    </row>
    <row r="845" spans="5:48" ht="12.75">
      <c r="E845" s="78"/>
      <c r="F845" s="78"/>
      <c r="G845" s="78"/>
      <c r="AI845" s="78"/>
      <c r="AU845" s="78"/>
      <c r="AV845" s="78"/>
    </row>
    <row r="846" spans="5:48" ht="12.75">
      <c r="E846" s="78"/>
      <c r="F846" s="78"/>
      <c r="G846" s="78"/>
      <c r="AI846" s="78"/>
      <c r="AU846" s="78"/>
      <c r="AV846" s="78"/>
    </row>
    <row r="847" spans="5:48" ht="12.75">
      <c r="E847" s="78"/>
      <c r="F847" s="78"/>
      <c r="G847" s="78"/>
      <c r="AI847" s="78"/>
      <c r="AU847" s="78"/>
      <c r="AV847" s="78"/>
    </row>
    <row r="848" spans="5:48" ht="12.75">
      <c r="E848" s="78"/>
      <c r="F848" s="78"/>
      <c r="G848" s="78"/>
      <c r="AI848" s="78"/>
      <c r="AU848" s="78"/>
      <c r="AV848" s="78"/>
    </row>
    <row r="849" spans="5:48" ht="12.75">
      <c r="E849" s="78"/>
      <c r="F849" s="78"/>
      <c r="G849" s="78"/>
      <c r="AI849" s="78"/>
      <c r="AU849" s="78"/>
      <c r="AV849" s="78"/>
    </row>
    <row r="850" spans="5:48" ht="12.75">
      <c r="E850" s="78"/>
      <c r="F850" s="78"/>
      <c r="G850" s="78"/>
      <c r="AI850" s="78"/>
      <c r="AU850" s="78"/>
      <c r="AV850" s="78"/>
    </row>
    <row r="851" spans="5:48" ht="12.75">
      <c r="E851" s="78"/>
      <c r="F851" s="78"/>
      <c r="G851" s="78"/>
      <c r="AI851" s="78"/>
      <c r="AU851" s="78"/>
      <c r="AV851" s="78"/>
    </row>
    <row r="852" spans="5:48" ht="12.75">
      <c r="E852" s="78"/>
      <c r="F852" s="78"/>
      <c r="G852" s="78"/>
      <c r="AI852" s="78"/>
      <c r="AU852" s="78"/>
      <c r="AV852" s="78"/>
    </row>
    <row r="853" spans="5:48" ht="12.75">
      <c r="E853" s="78"/>
      <c r="F853" s="78"/>
      <c r="G853" s="78"/>
      <c r="AI853" s="78"/>
      <c r="AU853" s="78"/>
      <c r="AV853" s="78"/>
    </row>
    <row r="854" spans="5:48" ht="12.75">
      <c r="E854" s="78"/>
      <c r="F854" s="78"/>
      <c r="G854" s="78"/>
      <c r="AI854" s="78"/>
      <c r="AU854" s="78"/>
      <c r="AV854" s="78"/>
    </row>
    <row r="855" spans="5:48" ht="12.75">
      <c r="E855" s="78"/>
      <c r="F855" s="78"/>
      <c r="G855" s="78"/>
      <c r="AI855" s="78"/>
      <c r="AU855" s="78"/>
      <c r="AV855" s="78"/>
    </row>
    <row r="856" spans="5:48" ht="12.75">
      <c r="E856" s="78"/>
      <c r="F856" s="78"/>
      <c r="G856" s="78"/>
      <c r="AI856" s="78"/>
      <c r="AU856" s="78"/>
      <c r="AV856" s="78"/>
    </row>
    <row r="857" spans="5:48" ht="12.75">
      <c r="E857" s="78"/>
      <c r="F857" s="78"/>
      <c r="G857" s="78"/>
      <c r="AI857" s="78"/>
      <c r="AU857" s="78"/>
      <c r="AV857" s="78"/>
    </row>
    <row r="858" spans="5:48" ht="12.75">
      <c r="E858" s="78"/>
      <c r="F858" s="78"/>
      <c r="G858" s="78"/>
      <c r="AI858" s="78"/>
      <c r="AU858" s="78"/>
      <c r="AV858" s="78"/>
    </row>
    <row r="859" spans="5:48" ht="12.75">
      <c r="E859" s="78"/>
      <c r="F859" s="78"/>
      <c r="G859" s="78"/>
      <c r="AI859" s="78"/>
      <c r="AU859" s="78"/>
      <c r="AV859" s="78"/>
    </row>
    <row r="860" spans="5:48" ht="12.75">
      <c r="E860" s="78"/>
      <c r="F860" s="78"/>
      <c r="G860" s="78"/>
      <c r="AI860" s="78"/>
      <c r="AU860" s="78"/>
      <c r="AV860" s="78"/>
    </row>
    <row r="861" spans="5:48" ht="12.75">
      <c r="E861" s="78"/>
      <c r="F861" s="78"/>
      <c r="G861" s="78"/>
      <c r="AI861" s="78"/>
      <c r="AU861" s="78"/>
      <c r="AV861" s="78"/>
    </row>
    <row r="862" spans="5:48" ht="12.75">
      <c r="E862" s="78"/>
      <c r="F862" s="78"/>
      <c r="G862" s="78"/>
      <c r="AI862" s="78"/>
      <c r="AU862" s="78"/>
      <c r="AV862" s="78"/>
    </row>
    <row r="863" spans="5:48" ht="12.75">
      <c r="E863" s="78"/>
      <c r="F863" s="78"/>
      <c r="G863" s="78"/>
      <c r="AI863" s="78"/>
      <c r="AU863" s="78"/>
      <c r="AV863" s="78"/>
    </row>
    <row r="864" spans="5:48" ht="12.75">
      <c r="E864" s="78"/>
      <c r="F864" s="78"/>
      <c r="G864" s="78"/>
      <c r="AI864" s="78"/>
      <c r="AU864" s="78"/>
      <c r="AV864" s="78"/>
    </row>
    <row r="865" spans="5:48" ht="12.75">
      <c r="E865" s="78"/>
      <c r="F865" s="78"/>
      <c r="G865" s="78"/>
      <c r="AI865" s="78"/>
      <c r="AU865" s="78"/>
      <c r="AV865" s="78"/>
    </row>
    <row r="866" spans="5:48" ht="12.75">
      <c r="E866" s="78"/>
      <c r="F866" s="78"/>
      <c r="G866" s="78"/>
      <c r="AI866" s="78"/>
      <c r="AU866" s="78"/>
      <c r="AV866" s="78"/>
    </row>
    <row r="867" spans="5:48" ht="12.75">
      <c r="E867" s="78"/>
      <c r="F867" s="78"/>
      <c r="G867" s="78"/>
      <c r="AI867" s="78"/>
      <c r="AU867" s="78"/>
      <c r="AV867" s="78"/>
    </row>
    <row r="868" spans="5:48" ht="12.75">
      <c r="E868" s="78"/>
      <c r="F868" s="78"/>
      <c r="G868" s="78"/>
      <c r="AI868" s="78"/>
      <c r="AU868" s="78"/>
      <c r="AV868" s="78"/>
    </row>
    <row r="869" spans="5:48" ht="12.75">
      <c r="E869" s="78"/>
      <c r="F869" s="78"/>
      <c r="G869" s="78"/>
      <c r="AI869" s="78"/>
      <c r="AU869" s="78"/>
      <c r="AV869" s="78"/>
    </row>
    <row r="870" spans="5:48" ht="12.75">
      <c r="E870" s="78"/>
      <c r="F870" s="78"/>
      <c r="G870" s="78"/>
      <c r="AI870" s="78"/>
      <c r="AU870" s="78"/>
      <c r="AV870" s="78"/>
    </row>
    <row r="871" spans="5:48" ht="12.75">
      <c r="E871" s="78"/>
      <c r="F871" s="78"/>
      <c r="G871" s="78"/>
      <c r="AI871" s="78"/>
      <c r="AU871" s="78"/>
      <c r="AV871" s="78"/>
    </row>
    <row r="872" spans="5:48" ht="12.75">
      <c r="E872" s="78"/>
      <c r="F872" s="78"/>
      <c r="G872" s="78"/>
      <c r="AI872" s="78"/>
      <c r="AU872" s="78"/>
      <c r="AV872" s="78"/>
    </row>
    <row r="873" spans="5:48" ht="12.75">
      <c r="E873" s="78"/>
      <c r="F873" s="78"/>
      <c r="G873" s="78"/>
      <c r="AI873" s="78"/>
      <c r="AU873" s="78"/>
      <c r="AV873" s="78"/>
    </row>
    <row r="874" spans="5:48" ht="12.75">
      <c r="E874" s="78"/>
      <c r="F874" s="78"/>
      <c r="G874" s="78"/>
      <c r="AI874" s="78"/>
      <c r="AU874" s="78"/>
      <c r="AV874" s="78"/>
    </row>
    <row r="875" spans="5:48" ht="12.75">
      <c r="E875" s="78"/>
      <c r="F875" s="78"/>
      <c r="G875" s="78"/>
      <c r="AI875" s="78"/>
      <c r="AU875" s="78"/>
      <c r="AV875" s="78"/>
    </row>
    <row r="876" spans="5:48" ht="12.75">
      <c r="E876" s="78"/>
      <c r="F876" s="78"/>
      <c r="G876" s="78"/>
      <c r="AI876" s="78"/>
      <c r="AU876" s="78"/>
      <c r="AV876" s="78"/>
    </row>
    <row r="877" spans="5:48" ht="12.75">
      <c r="E877" s="78"/>
      <c r="F877" s="78"/>
      <c r="G877" s="78"/>
      <c r="AI877" s="78"/>
      <c r="AU877" s="78"/>
      <c r="AV877" s="78"/>
    </row>
    <row r="878" spans="5:48" ht="12.75">
      <c r="E878" s="78"/>
      <c r="F878" s="78"/>
      <c r="G878" s="78"/>
      <c r="AI878" s="78"/>
      <c r="AU878" s="78"/>
      <c r="AV878" s="78"/>
    </row>
    <row r="879" spans="5:48" ht="12.75">
      <c r="E879" s="78"/>
      <c r="F879" s="78"/>
      <c r="G879" s="78"/>
      <c r="AI879" s="78"/>
      <c r="AU879" s="78"/>
      <c r="AV879" s="78"/>
    </row>
    <row r="880" spans="5:48" ht="12.75">
      <c r="E880" s="78"/>
      <c r="F880" s="78"/>
      <c r="G880" s="78"/>
      <c r="AI880" s="78"/>
      <c r="AU880" s="78"/>
      <c r="AV880" s="78"/>
    </row>
    <row r="881" spans="5:48" ht="12.75">
      <c r="E881" s="78"/>
      <c r="F881" s="78"/>
      <c r="G881" s="78"/>
      <c r="AI881" s="78"/>
      <c r="AU881" s="78"/>
      <c r="AV881" s="78"/>
    </row>
    <row r="882" spans="5:48" ht="12.75">
      <c r="E882" s="78"/>
      <c r="F882" s="78"/>
      <c r="G882" s="78"/>
      <c r="AI882" s="78"/>
      <c r="AU882" s="78"/>
      <c r="AV882" s="78"/>
    </row>
    <row r="883" spans="5:48" ht="12.75">
      <c r="E883" s="78"/>
      <c r="F883" s="78"/>
      <c r="G883" s="78"/>
      <c r="AI883" s="78"/>
      <c r="AU883" s="78"/>
      <c r="AV883" s="78"/>
    </row>
    <row r="884" spans="5:48" ht="12.75">
      <c r="E884" s="78"/>
      <c r="F884" s="78"/>
      <c r="G884" s="78"/>
      <c r="AI884" s="78"/>
      <c r="AU884" s="78"/>
      <c r="AV884" s="78"/>
    </row>
    <row r="885" spans="5:48" ht="12.75">
      <c r="E885" s="78"/>
      <c r="F885" s="78"/>
      <c r="G885" s="78"/>
      <c r="AI885" s="78"/>
      <c r="AU885" s="78"/>
      <c r="AV885" s="78"/>
    </row>
    <row r="886" spans="5:48" ht="12.75">
      <c r="E886" s="78"/>
      <c r="F886" s="78"/>
      <c r="G886" s="78"/>
      <c r="AI886" s="78"/>
      <c r="AU886" s="78"/>
      <c r="AV886" s="78"/>
    </row>
    <row r="887" spans="5:48" ht="12.75">
      <c r="E887" s="78"/>
      <c r="F887" s="78"/>
      <c r="G887" s="78"/>
      <c r="AI887" s="78"/>
      <c r="AU887" s="78"/>
      <c r="AV887" s="78"/>
    </row>
    <row r="888" spans="5:48" ht="12.75">
      <c r="E888" s="78"/>
      <c r="F888" s="78"/>
      <c r="G888" s="78"/>
      <c r="AI888" s="78"/>
      <c r="AU888" s="78"/>
      <c r="AV888" s="78"/>
    </row>
    <row r="889" spans="5:48" ht="12.75">
      <c r="E889" s="78"/>
      <c r="F889" s="78"/>
      <c r="G889" s="78"/>
      <c r="AI889" s="78"/>
      <c r="AU889" s="78"/>
      <c r="AV889" s="78"/>
    </row>
    <row r="890" spans="5:48" ht="12.75">
      <c r="E890" s="78"/>
      <c r="F890" s="78"/>
      <c r="G890" s="78"/>
      <c r="AI890" s="78"/>
      <c r="AU890" s="78"/>
      <c r="AV890" s="78"/>
    </row>
    <row r="891" spans="5:48" ht="12.75">
      <c r="E891" s="78"/>
      <c r="F891" s="78"/>
      <c r="G891" s="78"/>
      <c r="AI891" s="78"/>
      <c r="AU891" s="78"/>
      <c r="AV891" s="78"/>
    </row>
    <row r="892" spans="5:48" ht="12.75">
      <c r="E892" s="78"/>
      <c r="F892" s="78"/>
      <c r="G892" s="78"/>
      <c r="AI892" s="78"/>
      <c r="AU892" s="78"/>
      <c r="AV892" s="78"/>
    </row>
    <row r="893" spans="5:48" ht="12.75">
      <c r="E893" s="78"/>
      <c r="F893" s="78"/>
      <c r="G893" s="78"/>
      <c r="AI893" s="78"/>
      <c r="AU893" s="78"/>
      <c r="AV893" s="78"/>
    </row>
    <row r="894" spans="5:48" ht="12.75">
      <c r="E894" s="78"/>
      <c r="F894" s="78"/>
      <c r="G894" s="78"/>
      <c r="AI894" s="78"/>
      <c r="AU894" s="78"/>
      <c r="AV894" s="78"/>
    </row>
    <row r="895" spans="5:48" ht="12.75">
      <c r="E895" s="78"/>
      <c r="F895" s="78"/>
      <c r="G895" s="78"/>
      <c r="AI895" s="78"/>
      <c r="AU895" s="78"/>
      <c r="AV895" s="78"/>
    </row>
    <row r="896" spans="5:48" ht="12.75">
      <c r="E896" s="78"/>
      <c r="F896" s="78"/>
      <c r="G896" s="78"/>
      <c r="AI896" s="78"/>
      <c r="AU896" s="78"/>
      <c r="AV896" s="78"/>
    </row>
    <row r="897" spans="5:48" ht="12.75">
      <c r="E897" s="78"/>
      <c r="F897" s="78"/>
      <c r="G897" s="78"/>
      <c r="AI897" s="78"/>
      <c r="AU897" s="78"/>
      <c r="AV897" s="78"/>
    </row>
    <row r="898" spans="5:48" ht="12.75">
      <c r="E898" s="78"/>
      <c r="F898" s="78"/>
      <c r="G898" s="78"/>
      <c r="AI898" s="78"/>
      <c r="AU898" s="78"/>
      <c r="AV898" s="78"/>
    </row>
    <row r="899" spans="5:48" ht="12.75">
      <c r="E899" s="78"/>
      <c r="F899" s="78"/>
      <c r="G899" s="78"/>
      <c r="AI899" s="78"/>
      <c r="AU899" s="78"/>
      <c r="AV899" s="78"/>
    </row>
    <row r="900" spans="5:48" ht="12.75">
      <c r="E900" s="78"/>
      <c r="F900" s="78"/>
      <c r="G900" s="78"/>
      <c r="AI900" s="78"/>
      <c r="AU900" s="78"/>
      <c r="AV900" s="78"/>
    </row>
    <row r="901" spans="5:48" ht="12.75">
      <c r="E901" s="78"/>
      <c r="F901" s="78"/>
      <c r="G901" s="78"/>
      <c r="AI901" s="78"/>
      <c r="AU901" s="78"/>
      <c r="AV901" s="78"/>
    </row>
    <row r="902" spans="5:48" ht="12.75">
      <c r="E902" s="78"/>
      <c r="F902" s="78"/>
      <c r="G902" s="78"/>
      <c r="AI902" s="78"/>
      <c r="AU902" s="78"/>
      <c r="AV902" s="78"/>
    </row>
    <row r="903" spans="5:48" ht="12.75">
      <c r="E903" s="78"/>
      <c r="F903" s="78"/>
      <c r="G903" s="78"/>
      <c r="AI903" s="78"/>
      <c r="AU903" s="78"/>
      <c r="AV903" s="78"/>
    </row>
    <row r="904" spans="5:48" ht="12.75">
      <c r="E904" s="78"/>
      <c r="F904" s="78"/>
      <c r="G904" s="78"/>
      <c r="AI904" s="78"/>
      <c r="AU904" s="78"/>
      <c r="AV904" s="78"/>
    </row>
    <row r="905" spans="5:48" ht="12.75">
      <c r="E905" s="78"/>
      <c r="F905" s="78"/>
      <c r="G905" s="78"/>
      <c r="AI905" s="78"/>
      <c r="AU905" s="78"/>
      <c r="AV905" s="78"/>
    </row>
    <row r="906" spans="5:48" ht="12.75">
      <c r="E906" s="78"/>
      <c r="F906" s="78"/>
      <c r="G906" s="78"/>
      <c r="AI906" s="78"/>
      <c r="AU906" s="78"/>
      <c r="AV906" s="78"/>
    </row>
    <row r="907" spans="5:48" ht="12.75">
      <c r="E907" s="78"/>
      <c r="F907" s="78"/>
      <c r="G907" s="78"/>
      <c r="AI907" s="78"/>
      <c r="AU907" s="78"/>
      <c r="AV907" s="78"/>
    </row>
    <row r="908" spans="5:48" ht="12.75">
      <c r="E908" s="78"/>
      <c r="F908" s="78"/>
      <c r="G908" s="78"/>
      <c r="AI908" s="78"/>
      <c r="AU908" s="78"/>
      <c r="AV908" s="78"/>
    </row>
    <row r="909" spans="5:48" ht="12.75">
      <c r="E909" s="78"/>
      <c r="F909" s="78"/>
      <c r="G909" s="78"/>
      <c r="AI909" s="78"/>
      <c r="AU909" s="78"/>
      <c r="AV909" s="78"/>
    </row>
    <row r="910" spans="5:48" ht="12.75">
      <c r="E910" s="78"/>
      <c r="F910" s="78"/>
      <c r="G910" s="78"/>
      <c r="AI910" s="78"/>
      <c r="AU910" s="78"/>
      <c r="AV910" s="78"/>
    </row>
    <row r="911" spans="5:48" ht="12.75">
      <c r="E911" s="78"/>
      <c r="F911" s="78"/>
      <c r="G911" s="78"/>
      <c r="AI911" s="78"/>
      <c r="AU911" s="78"/>
      <c r="AV911" s="78"/>
    </row>
    <row r="912" spans="5:48" ht="12.75">
      <c r="E912" s="78"/>
      <c r="F912" s="78"/>
      <c r="G912" s="78"/>
      <c r="AI912" s="78"/>
      <c r="AU912" s="78"/>
      <c r="AV912" s="78"/>
    </row>
    <row r="913" spans="5:48" ht="12.75">
      <c r="E913" s="78"/>
      <c r="F913" s="78"/>
      <c r="G913" s="78"/>
      <c r="AI913" s="78"/>
      <c r="AU913" s="78"/>
      <c r="AV913" s="78"/>
    </row>
    <row r="914" spans="5:48" ht="12.75">
      <c r="E914" s="78"/>
      <c r="F914" s="78"/>
      <c r="G914" s="78"/>
      <c r="AI914" s="78"/>
      <c r="AU914" s="78"/>
      <c r="AV914" s="78"/>
    </row>
    <row r="915" spans="5:48" ht="12.75">
      <c r="E915" s="78"/>
      <c r="F915" s="78"/>
      <c r="G915" s="78"/>
      <c r="AI915" s="78"/>
      <c r="AU915" s="78"/>
      <c r="AV915" s="78"/>
    </row>
    <row r="916" spans="5:48" ht="12.75">
      <c r="E916" s="78"/>
      <c r="F916" s="78"/>
      <c r="G916" s="78"/>
      <c r="AI916" s="78"/>
      <c r="AU916" s="78"/>
      <c r="AV916" s="78"/>
    </row>
    <row r="917" spans="5:48" ht="12.75">
      <c r="E917" s="78"/>
      <c r="F917" s="78"/>
      <c r="G917" s="78"/>
      <c r="AI917" s="78"/>
      <c r="AU917" s="78"/>
      <c r="AV917" s="78"/>
    </row>
    <row r="918" spans="5:48" ht="12.75">
      <c r="E918" s="78"/>
      <c r="F918" s="78"/>
      <c r="G918" s="78"/>
      <c r="AI918" s="78"/>
      <c r="AU918" s="78"/>
      <c r="AV918" s="78"/>
    </row>
    <row r="919" spans="5:48" ht="12.75">
      <c r="E919" s="78"/>
      <c r="F919" s="78"/>
      <c r="G919" s="78"/>
      <c r="AI919" s="78"/>
      <c r="AU919" s="78"/>
      <c r="AV919" s="78"/>
    </row>
    <row r="920" spans="5:48" ht="12.75">
      <c r="E920" s="78"/>
      <c r="F920" s="78"/>
      <c r="G920" s="78"/>
      <c r="AI920" s="78"/>
      <c r="AU920" s="78"/>
      <c r="AV920" s="78"/>
    </row>
    <row r="921" spans="5:48" ht="12.75">
      <c r="E921" s="78"/>
      <c r="F921" s="78"/>
      <c r="G921" s="78"/>
      <c r="AI921" s="78"/>
      <c r="AU921" s="78"/>
      <c r="AV921" s="78"/>
    </row>
    <row r="922" spans="5:48" ht="12.75">
      <c r="E922" s="78"/>
      <c r="F922" s="78"/>
      <c r="G922" s="78"/>
      <c r="AI922" s="78"/>
      <c r="AU922" s="78"/>
      <c r="AV922" s="78"/>
    </row>
    <row r="923" spans="5:48" ht="12.75">
      <c r="E923" s="78"/>
      <c r="F923" s="78"/>
      <c r="G923" s="78"/>
      <c r="AI923" s="78"/>
      <c r="AU923" s="78"/>
      <c r="AV923" s="78"/>
    </row>
    <row r="924" spans="5:48" ht="12.75">
      <c r="E924" s="78"/>
      <c r="F924" s="78"/>
      <c r="G924" s="78"/>
      <c r="AI924" s="78"/>
      <c r="AU924" s="78"/>
      <c r="AV924" s="78"/>
    </row>
    <row r="925" spans="5:48" ht="12.75">
      <c r="E925" s="78"/>
      <c r="F925" s="78"/>
      <c r="G925" s="78"/>
      <c r="AI925" s="78"/>
      <c r="AU925" s="78"/>
      <c r="AV925" s="78"/>
    </row>
    <row r="926" spans="5:48" ht="12.75">
      <c r="E926" s="78"/>
      <c r="F926" s="78"/>
      <c r="G926" s="78"/>
      <c r="AI926" s="78"/>
      <c r="AU926" s="78"/>
      <c r="AV926" s="78"/>
    </row>
    <row r="927" spans="5:48" ht="12.75">
      <c r="E927" s="78"/>
      <c r="F927" s="78"/>
      <c r="G927" s="78"/>
      <c r="AI927" s="78"/>
      <c r="AU927" s="78"/>
      <c r="AV927" s="78"/>
    </row>
    <row r="928" spans="5:48" ht="12.75">
      <c r="E928" s="78"/>
      <c r="F928" s="78"/>
      <c r="G928" s="78"/>
      <c r="AI928" s="78"/>
      <c r="AU928" s="78"/>
      <c r="AV928" s="78"/>
    </row>
    <row r="929" spans="5:48" ht="12.75">
      <c r="E929" s="78"/>
      <c r="F929" s="78"/>
      <c r="G929" s="78"/>
      <c r="AI929" s="78"/>
      <c r="AU929" s="78"/>
      <c r="AV929" s="78"/>
    </row>
    <row r="930" spans="5:48" ht="12.75">
      <c r="E930" s="78"/>
      <c r="F930" s="78"/>
      <c r="G930" s="78"/>
      <c r="AI930" s="78"/>
      <c r="AU930" s="78"/>
      <c r="AV930" s="78"/>
    </row>
    <row r="931" spans="5:48" ht="12.75">
      <c r="E931" s="78"/>
      <c r="F931" s="78"/>
      <c r="G931" s="78"/>
      <c r="AI931" s="78"/>
      <c r="AU931" s="78"/>
      <c r="AV931" s="78"/>
    </row>
    <row r="932" spans="5:48" ht="12.75">
      <c r="E932" s="78"/>
      <c r="F932" s="78"/>
      <c r="G932" s="78"/>
      <c r="AI932" s="78"/>
      <c r="AU932" s="78"/>
      <c r="AV932" s="78"/>
    </row>
    <row r="933" spans="5:48" ht="12.75">
      <c r="E933" s="78"/>
      <c r="F933" s="78"/>
      <c r="G933" s="78"/>
      <c r="AI933" s="78"/>
      <c r="AU933" s="78"/>
      <c r="AV933" s="78"/>
    </row>
    <row r="934" spans="5:48" ht="12.75">
      <c r="E934" s="78"/>
      <c r="F934" s="78"/>
      <c r="G934" s="78"/>
      <c r="AI934" s="78"/>
      <c r="AU934" s="78"/>
      <c r="AV934" s="78"/>
    </row>
    <row r="935" spans="5:48" ht="12.75">
      <c r="E935" s="78"/>
      <c r="F935" s="78"/>
      <c r="G935" s="78"/>
      <c r="AI935" s="78"/>
      <c r="AU935" s="78"/>
      <c r="AV935" s="78"/>
    </row>
    <row r="936" spans="5:48" ht="12.75">
      <c r="E936" s="78"/>
      <c r="F936" s="78"/>
      <c r="G936" s="78"/>
      <c r="AI936" s="78"/>
      <c r="AU936" s="78"/>
      <c r="AV936" s="78"/>
    </row>
    <row r="937" spans="5:48" ht="12.75">
      <c r="E937" s="78"/>
      <c r="F937" s="78"/>
      <c r="G937" s="78"/>
      <c r="AI937" s="78"/>
      <c r="AU937" s="78"/>
      <c r="AV937" s="78"/>
    </row>
    <row r="938" spans="5:48" ht="12.75">
      <c r="E938" s="78"/>
      <c r="F938" s="78"/>
      <c r="G938" s="78"/>
      <c r="AI938" s="78"/>
      <c r="AU938" s="78"/>
      <c r="AV938" s="78"/>
    </row>
    <row r="939" spans="5:48" ht="12.75">
      <c r="E939" s="78"/>
      <c r="F939" s="78"/>
      <c r="G939" s="78"/>
      <c r="AI939" s="78"/>
      <c r="AU939" s="78"/>
      <c r="AV939" s="78"/>
    </row>
    <row r="940" spans="5:48" ht="12.75">
      <c r="E940" s="78"/>
      <c r="F940" s="78"/>
      <c r="G940" s="78"/>
      <c r="AI940" s="78"/>
      <c r="AU940" s="78"/>
      <c r="AV940" s="78"/>
    </row>
    <row r="941" spans="5:48" ht="12.75">
      <c r="E941" s="78"/>
      <c r="F941" s="78"/>
      <c r="G941" s="78"/>
      <c r="AI941" s="78"/>
      <c r="AU941" s="78"/>
      <c r="AV941" s="78"/>
    </row>
    <row r="942" spans="5:48" ht="12.75">
      <c r="E942" s="78"/>
      <c r="F942" s="78"/>
      <c r="G942" s="78"/>
      <c r="AI942" s="78"/>
      <c r="AU942" s="78"/>
      <c r="AV942" s="78"/>
    </row>
    <row r="943" spans="5:48" ht="12.75">
      <c r="E943" s="78"/>
      <c r="F943" s="78"/>
      <c r="G943" s="78"/>
      <c r="AI943" s="78"/>
      <c r="AU943" s="78"/>
      <c r="AV943" s="78"/>
    </row>
    <row r="944" spans="5:48" ht="12.75">
      <c r="E944" s="78"/>
      <c r="F944" s="78"/>
      <c r="G944" s="78"/>
      <c r="AI944" s="78"/>
      <c r="AU944" s="78"/>
      <c r="AV944" s="78"/>
    </row>
    <row r="945" spans="5:48" ht="12.75">
      <c r="E945" s="78"/>
      <c r="F945" s="78"/>
      <c r="G945" s="78"/>
      <c r="AI945" s="78"/>
      <c r="AU945" s="78"/>
      <c r="AV945" s="78"/>
    </row>
    <row r="946" spans="5:48" ht="12.75">
      <c r="E946" s="78"/>
      <c r="F946" s="78"/>
      <c r="G946" s="78"/>
      <c r="AI946" s="78"/>
      <c r="AU946" s="78"/>
      <c r="AV946" s="78"/>
    </row>
    <row r="947" spans="5:48" ht="12.75">
      <c r="E947" s="78"/>
      <c r="F947" s="78"/>
      <c r="G947" s="78"/>
      <c r="AI947" s="78"/>
      <c r="AU947" s="78"/>
      <c r="AV947" s="78"/>
    </row>
    <row r="948" spans="5:48" ht="12.75">
      <c r="E948" s="78"/>
      <c r="F948" s="78"/>
      <c r="G948" s="78"/>
      <c r="AI948" s="78"/>
      <c r="AU948" s="78"/>
      <c r="AV948" s="78"/>
    </row>
    <row r="949" spans="5:48" ht="12.75">
      <c r="E949" s="78"/>
      <c r="F949" s="78"/>
      <c r="G949" s="78"/>
      <c r="AI949" s="78"/>
      <c r="AU949" s="78"/>
      <c r="AV949" s="78"/>
    </row>
    <row r="950" spans="5:48" ht="12.75">
      <c r="E950" s="78"/>
      <c r="F950" s="78"/>
      <c r="G950" s="78"/>
      <c r="AI950" s="78"/>
      <c r="AU950" s="78"/>
      <c r="AV950" s="78"/>
    </row>
    <row r="951" spans="5:48" ht="12.75">
      <c r="E951" s="78"/>
      <c r="F951" s="78"/>
      <c r="G951" s="78"/>
      <c r="AI951" s="78"/>
      <c r="AU951" s="78"/>
      <c r="AV951" s="78"/>
    </row>
    <row r="952" spans="5:48" ht="12.75">
      <c r="E952" s="78"/>
      <c r="F952" s="78"/>
      <c r="G952" s="78"/>
      <c r="AI952" s="78"/>
      <c r="AU952" s="78"/>
      <c r="AV952" s="78"/>
    </row>
    <row r="953" spans="5:48" ht="12.75">
      <c r="E953" s="78"/>
      <c r="F953" s="78"/>
      <c r="G953" s="78"/>
      <c r="AI953" s="78"/>
      <c r="AU953" s="78"/>
      <c r="AV953" s="78"/>
    </row>
    <row r="954" spans="5:48" ht="12.75">
      <c r="E954" s="78"/>
      <c r="F954" s="78"/>
      <c r="G954" s="78"/>
      <c r="AI954" s="78"/>
      <c r="AU954" s="78"/>
      <c r="AV954" s="78"/>
    </row>
    <row r="955" spans="5:48" ht="12.75">
      <c r="E955" s="78"/>
      <c r="F955" s="78"/>
      <c r="G955" s="78"/>
      <c r="AI955" s="78"/>
      <c r="AU955" s="78"/>
      <c r="AV955" s="78"/>
    </row>
    <row r="956" spans="5:48" ht="12.75">
      <c r="E956" s="78"/>
      <c r="F956" s="78"/>
      <c r="G956" s="78"/>
      <c r="AI956" s="78"/>
      <c r="AU956" s="78"/>
      <c r="AV956" s="78"/>
    </row>
    <row r="957" spans="5:48" ht="12.75">
      <c r="E957" s="78"/>
      <c r="F957" s="78"/>
      <c r="G957" s="78"/>
      <c r="AI957" s="78"/>
      <c r="AU957" s="78"/>
      <c r="AV957" s="78"/>
    </row>
    <row r="958" spans="5:48" ht="12.75">
      <c r="E958" s="78"/>
      <c r="F958" s="78"/>
      <c r="G958" s="78"/>
      <c r="AI958" s="78"/>
      <c r="AU958" s="78"/>
      <c r="AV958" s="78"/>
    </row>
    <row r="959" spans="5:48" ht="12.75">
      <c r="E959" s="78"/>
      <c r="F959" s="78"/>
      <c r="G959" s="78"/>
      <c r="AI959" s="78"/>
      <c r="AU959" s="78"/>
      <c r="AV959" s="78"/>
    </row>
    <row r="960" spans="5:48" ht="12.75">
      <c r="E960" s="78"/>
      <c r="F960" s="78"/>
      <c r="G960" s="78"/>
      <c r="AI960" s="78"/>
      <c r="AU960" s="78"/>
      <c r="AV960" s="78"/>
    </row>
    <row r="961" spans="5:48" ht="12.75">
      <c r="E961" s="78"/>
      <c r="F961" s="78"/>
      <c r="G961" s="78"/>
      <c r="AI961" s="78"/>
      <c r="AU961" s="78"/>
      <c r="AV961" s="78"/>
    </row>
    <row r="962" spans="5:48" ht="12.75">
      <c r="E962" s="78"/>
      <c r="F962" s="78"/>
      <c r="G962" s="78"/>
      <c r="AI962" s="78"/>
      <c r="AU962" s="78"/>
      <c r="AV962" s="78"/>
    </row>
    <row r="963" spans="5:48" ht="12.75">
      <c r="E963" s="78"/>
      <c r="F963" s="78"/>
      <c r="G963" s="78"/>
      <c r="AI963" s="78"/>
      <c r="AU963" s="78"/>
      <c r="AV963" s="78"/>
    </row>
    <row r="964" spans="5:48" ht="12.75">
      <c r="E964" s="78"/>
      <c r="F964" s="78"/>
      <c r="G964" s="78"/>
      <c r="AI964" s="78"/>
      <c r="AU964" s="78"/>
      <c r="AV964" s="78"/>
    </row>
    <row r="965" spans="5:48" ht="12.75">
      <c r="E965" s="78"/>
      <c r="F965" s="78"/>
      <c r="G965" s="78"/>
      <c r="AI965" s="78"/>
      <c r="AU965" s="78"/>
      <c r="AV965" s="78"/>
    </row>
    <row r="966" spans="5:48" ht="12.75">
      <c r="E966" s="78"/>
      <c r="F966" s="78"/>
      <c r="G966" s="78"/>
      <c r="AI966" s="78"/>
      <c r="AU966" s="78"/>
      <c r="AV966" s="78"/>
    </row>
    <row r="967" spans="5:48" ht="12.75">
      <c r="E967" s="78"/>
      <c r="F967" s="78"/>
      <c r="G967" s="78"/>
      <c r="AI967" s="78"/>
      <c r="AU967" s="78"/>
      <c r="AV967" s="78"/>
    </row>
    <row r="968" spans="5:48" ht="12.75">
      <c r="E968" s="78"/>
      <c r="F968" s="78"/>
      <c r="G968" s="78"/>
      <c r="AI968" s="78"/>
      <c r="AU968" s="78"/>
      <c r="AV968" s="78"/>
    </row>
    <row r="969" spans="5:48" ht="12.75">
      <c r="E969" s="78"/>
      <c r="F969" s="78"/>
      <c r="G969" s="78"/>
      <c r="AI969" s="78"/>
      <c r="AU969" s="78"/>
      <c r="AV969" s="78"/>
    </row>
    <row r="970" spans="5:48" ht="12.75">
      <c r="E970" s="78"/>
      <c r="F970" s="78"/>
      <c r="G970" s="78"/>
      <c r="AI970" s="78"/>
      <c r="AU970" s="78"/>
      <c r="AV970" s="78"/>
    </row>
    <row r="971" spans="5:48" ht="12.75">
      <c r="E971" s="78"/>
      <c r="F971" s="78"/>
      <c r="G971" s="78"/>
      <c r="AI971" s="78"/>
      <c r="AU971" s="78"/>
      <c r="AV971" s="78"/>
    </row>
    <row r="972" spans="5:48" ht="12.75">
      <c r="E972" s="78"/>
      <c r="F972" s="78"/>
      <c r="G972" s="78"/>
      <c r="AI972" s="78"/>
      <c r="AU972" s="78"/>
      <c r="AV972" s="78"/>
    </row>
    <row r="973" spans="5:48" ht="12.75">
      <c r="E973" s="78"/>
      <c r="F973" s="78"/>
      <c r="G973" s="78"/>
      <c r="AI973" s="78"/>
      <c r="AU973" s="78"/>
      <c r="AV973" s="78"/>
    </row>
    <row r="974" spans="5:48" ht="12.75">
      <c r="E974" s="78"/>
      <c r="F974" s="78"/>
      <c r="G974" s="78"/>
      <c r="AI974" s="78"/>
      <c r="AU974" s="78"/>
      <c r="AV974" s="78"/>
    </row>
    <row r="975" spans="5:48" ht="12.75">
      <c r="E975" s="78"/>
      <c r="F975" s="78"/>
      <c r="G975" s="78"/>
      <c r="AI975" s="78"/>
      <c r="AU975" s="78"/>
      <c r="AV975" s="78"/>
    </row>
    <row r="976" spans="5:48" ht="12.75">
      <c r="E976" s="78"/>
      <c r="F976" s="78"/>
      <c r="G976" s="78"/>
      <c r="AI976" s="78"/>
      <c r="AU976" s="78"/>
      <c r="AV976" s="78"/>
    </row>
    <row r="977" spans="5:48" ht="12.75">
      <c r="E977" s="78"/>
      <c r="F977" s="78"/>
      <c r="G977" s="78"/>
      <c r="AI977" s="78"/>
      <c r="AU977" s="78"/>
      <c r="AV977" s="78"/>
    </row>
    <row r="978" spans="5:48" ht="12.75">
      <c r="E978" s="78"/>
      <c r="F978" s="78"/>
      <c r="G978" s="78"/>
      <c r="AI978" s="78"/>
      <c r="AU978" s="78"/>
      <c r="AV978" s="78"/>
    </row>
    <row r="979" spans="5:48" ht="12.75">
      <c r="E979" s="78"/>
      <c r="F979" s="78"/>
      <c r="G979" s="78"/>
      <c r="AI979" s="78"/>
      <c r="AU979" s="78"/>
      <c r="AV979" s="78"/>
    </row>
    <row r="980" spans="5:48" ht="12.75">
      <c r="E980" s="78"/>
      <c r="F980" s="78"/>
      <c r="G980" s="78"/>
      <c r="AI980" s="78"/>
      <c r="AU980" s="78"/>
      <c r="AV980" s="78"/>
    </row>
    <row r="981" spans="5:48" ht="12.75">
      <c r="E981" s="78"/>
      <c r="F981" s="78"/>
      <c r="G981" s="78"/>
      <c r="AI981" s="78"/>
      <c r="AU981" s="78"/>
      <c r="AV981" s="78"/>
    </row>
    <row r="982" spans="5:48" ht="12.75">
      <c r="E982" s="78"/>
      <c r="F982" s="78"/>
      <c r="G982" s="78"/>
      <c r="AI982" s="78"/>
      <c r="AU982" s="78"/>
      <c r="AV982" s="78"/>
    </row>
    <row r="983" spans="5:48" ht="12.75">
      <c r="E983" s="78"/>
      <c r="F983" s="78"/>
      <c r="G983" s="78"/>
      <c r="AI983" s="78"/>
      <c r="AU983" s="78"/>
      <c r="AV983" s="78"/>
    </row>
    <row r="984" spans="5:48" ht="12.75">
      <c r="E984" s="78"/>
      <c r="F984" s="78"/>
      <c r="G984" s="78"/>
      <c r="AI984" s="78"/>
      <c r="AU984" s="78"/>
      <c r="AV984" s="78"/>
    </row>
    <row r="985" spans="5:48" ht="12.75">
      <c r="E985" s="78"/>
      <c r="F985" s="78"/>
      <c r="G985" s="78"/>
      <c r="AI985" s="78"/>
      <c r="AU985" s="78"/>
      <c r="AV985" s="78"/>
    </row>
    <row r="986" spans="5:48" ht="12.75">
      <c r="E986" s="78"/>
      <c r="F986" s="78"/>
      <c r="G986" s="78"/>
      <c r="AI986" s="78"/>
      <c r="AU986" s="78"/>
      <c r="AV986" s="78"/>
    </row>
  </sheetData>
  <printOptions horizontalCentered="1"/>
  <pageMargins left="0.5" right="0.5" top="0.75" bottom="0.5" header="0.5" footer="0.5"/>
  <pageSetup fitToHeight="2" horizontalDpi="600" verticalDpi="600" orientation="landscape" scale="70" r:id="rId1"/>
  <rowBreaks count="2" manualBreakCount="2">
    <brk id="587" max="255" man="1"/>
    <brk id="624" max="255" man="1"/>
  </rowBreaks>
</worksheet>
</file>

<file path=xl/worksheets/sheet4.xml><?xml version="1.0" encoding="utf-8"?>
<worksheet xmlns="http://schemas.openxmlformats.org/spreadsheetml/2006/main" xmlns:r="http://schemas.openxmlformats.org/officeDocument/2006/relationships">
  <dimension ref="A1:P54"/>
  <sheetViews>
    <sheetView workbookViewId="0" topLeftCell="B2">
      <selection activeCell="B2" sqref="B2"/>
    </sheetView>
  </sheetViews>
  <sheetFormatPr defaultColWidth="9.140625" defaultRowHeight="12.75"/>
  <cols>
    <col min="1" max="1" width="2.140625" style="192" hidden="1" customWidth="1"/>
    <col min="2" max="2" width="61.28125" style="192" customWidth="1"/>
    <col min="3" max="8" width="20.7109375" style="193" customWidth="1"/>
    <col min="9" max="9" width="15.28125" style="192" hidden="1" customWidth="1"/>
    <col min="10" max="15" width="0" style="192" hidden="1" customWidth="1"/>
    <col min="16" max="16" width="13.7109375" style="192" customWidth="1"/>
    <col min="17" max="18" width="9.140625" style="192" customWidth="1"/>
    <col min="19" max="20" width="20.57421875" style="192" customWidth="1"/>
    <col min="21" max="16384" width="9.140625" style="192" customWidth="1"/>
  </cols>
  <sheetData>
    <row r="1" spans="1:6" ht="12" hidden="1">
      <c r="A1" s="192" t="s">
        <v>3779</v>
      </c>
      <c r="C1" s="193" t="s">
        <v>3780</v>
      </c>
      <c r="D1" s="193" t="s">
        <v>3781</v>
      </c>
      <c r="E1" s="193" t="s">
        <v>3782</v>
      </c>
      <c r="F1" s="193" t="s">
        <v>754</v>
      </c>
    </row>
    <row r="2" spans="2:16" s="19" customFormat="1" ht="15.75" customHeight="1">
      <c r="B2" s="194" t="str">
        <f>"University of Missouri - Consolidated"</f>
        <v>University of Missouri - Consolidated</v>
      </c>
      <c r="C2" s="195"/>
      <c r="D2" s="195"/>
      <c r="E2" s="195"/>
      <c r="F2" s="195"/>
      <c r="G2" s="195"/>
      <c r="H2" s="196"/>
      <c r="M2" s="19" t="s">
        <v>3783</v>
      </c>
      <c r="P2" s="197"/>
    </row>
    <row r="3" spans="2:16" s="19" customFormat="1" ht="15.75" customHeight="1">
      <c r="B3" s="88" t="s">
        <v>3784</v>
      </c>
      <c r="C3" s="198"/>
      <c r="D3" s="199"/>
      <c r="E3" s="198"/>
      <c r="F3" s="198"/>
      <c r="G3" s="198"/>
      <c r="H3" s="18"/>
      <c r="M3" s="19" t="s">
        <v>3785</v>
      </c>
      <c r="P3" s="200"/>
    </row>
    <row r="4" spans="2:16" ht="15.75" customHeight="1">
      <c r="B4" s="201" t="str">
        <f>"As of "&amp;TEXT(M4,"MMMM DD, YYYY")</f>
        <v>As of June 30, 2003</v>
      </c>
      <c r="C4" s="202"/>
      <c r="D4" s="203"/>
      <c r="E4" s="202"/>
      <c r="F4" s="202"/>
      <c r="G4" s="202"/>
      <c r="H4" s="204"/>
      <c r="M4" s="192" t="s">
        <v>772</v>
      </c>
      <c r="P4" s="205"/>
    </row>
    <row r="5" spans="2:9" ht="12.75" customHeight="1">
      <c r="B5" s="206"/>
      <c r="C5" s="207"/>
      <c r="D5" s="208"/>
      <c r="E5" s="207"/>
      <c r="F5" s="207"/>
      <c r="G5" s="207"/>
      <c r="H5" s="209"/>
      <c r="I5" s="210"/>
    </row>
    <row r="6" spans="2:8" ht="42" customHeight="1">
      <c r="B6" s="48"/>
      <c r="C6" s="211" t="s">
        <v>3786</v>
      </c>
      <c r="D6" s="212" t="s">
        <v>3023</v>
      </c>
      <c r="E6" s="213" t="s">
        <v>691</v>
      </c>
      <c r="F6" s="213" t="s">
        <v>3057</v>
      </c>
      <c r="G6" s="213" t="s">
        <v>3787</v>
      </c>
      <c r="H6" s="212" t="s">
        <v>777</v>
      </c>
    </row>
    <row r="7" spans="2:8" ht="12.75" customHeight="1">
      <c r="B7" s="48"/>
      <c r="C7" s="214"/>
      <c r="D7" s="215"/>
      <c r="E7" s="213"/>
      <c r="F7" s="213"/>
      <c r="G7" s="213"/>
      <c r="H7" s="215"/>
    </row>
    <row r="8" spans="2:8" ht="12.75" customHeight="1">
      <c r="B8" s="216" t="s">
        <v>3788</v>
      </c>
      <c r="C8" s="217"/>
      <c r="D8" s="218"/>
      <c r="E8" s="219"/>
      <c r="F8" s="220" t="s">
        <v>3789</v>
      </c>
      <c r="G8" s="219"/>
      <c r="H8" s="221"/>
    </row>
    <row r="9" spans="2:8" ht="12.75" customHeight="1">
      <c r="B9" s="48"/>
      <c r="C9" s="222"/>
      <c r="D9" s="221"/>
      <c r="E9" s="221"/>
      <c r="F9" s="221"/>
      <c r="G9" s="221"/>
      <c r="H9" s="221"/>
    </row>
    <row r="10" spans="1:8" ht="12.75" customHeight="1">
      <c r="A10" s="192" t="s">
        <v>3790</v>
      </c>
      <c r="B10" s="48" t="s">
        <v>3791</v>
      </c>
      <c r="C10" s="223">
        <v>280407863.03</v>
      </c>
      <c r="D10" s="224">
        <v>47564230.7</v>
      </c>
      <c r="E10" s="224">
        <v>75739692.25000001</v>
      </c>
      <c r="F10" s="224">
        <v>0</v>
      </c>
      <c r="G10" s="224">
        <v>0</v>
      </c>
      <c r="H10" s="224">
        <f>C10+D10+E10+F10+G10</f>
        <v>403711785.97999996</v>
      </c>
    </row>
    <row r="11" spans="2:8" ht="12.75" customHeight="1">
      <c r="B11" s="48"/>
      <c r="C11" s="225"/>
      <c r="D11" s="226"/>
      <c r="E11" s="226"/>
      <c r="F11" s="226"/>
      <c r="G11" s="226"/>
      <c r="H11" s="226"/>
    </row>
    <row r="12" spans="1:8" ht="12.75" customHeight="1">
      <c r="A12" s="192" t="s">
        <v>3792</v>
      </c>
      <c r="B12" s="48" t="s">
        <v>3793</v>
      </c>
      <c r="C12" s="225">
        <v>98019955.63</v>
      </c>
      <c r="D12" s="226">
        <v>15591886.85</v>
      </c>
      <c r="E12" s="226">
        <v>63622834.21000002</v>
      </c>
      <c r="F12" s="226">
        <v>0</v>
      </c>
      <c r="G12" s="226">
        <v>0</v>
      </c>
      <c r="H12" s="226">
        <f>C12+D12+E12+F12+G12</f>
        <v>177234676.69</v>
      </c>
    </row>
    <row r="13" spans="2:8" ht="12.75" customHeight="1">
      <c r="B13" s="48"/>
      <c r="C13" s="225"/>
      <c r="D13" s="226"/>
      <c r="E13" s="226"/>
      <c r="F13" s="226"/>
      <c r="G13" s="226"/>
      <c r="H13" s="226"/>
    </row>
    <row r="14" spans="1:8" ht="12.75" customHeight="1">
      <c r="A14" s="192" t="s">
        <v>3794</v>
      </c>
      <c r="B14" s="48" t="s">
        <v>3795</v>
      </c>
      <c r="C14" s="225">
        <v>67932621.72</v>
      </c>
      <c r="D14" s="226">
        <v>13795177.72</v>
      </c>
      <c r="E14" s="226">
        <v>53685968.08</v>
      </c>
      <c r="F14" s="226">
        <v>0</v>
      </c>
      <c r="G14" s="226">
        <v>0</v>
      </c>
      <c r="H14" s="226">
        <f>C14+D14+E14+F14+G14</f>
        <v>135413767.51999998</v>
      </c>
    </row>
    <row r="15" spans="2:8" ht="12.75" customHeight="1">
      <c r="B15" s="48"/>
      <c r="C15" s="225"/>
      <c r="D15" s="226"/>
      <c r="E15" s="226"/>
      <c r="F15" s="226"/>
      <c r="G15" s="226"/>
      <c r="H15" s="226"/>
    </row>
    <row r="16" spans="1:8" ht="12.75" customHeight="1">
      <c r="A16" s="192" t="s">
        <v>3796</v>
      </c>
      <c r="B16" s="48" t="s">
        <v>3797</v>
      </c>
      <c r="C16" s="225">
        <v>58507530.13</v>
      </c>
      <c r="D16" s="226">
        <v>13374584.55</v>
      </c>
      <c r="E16" s="226">
        <v>23900637.129999995</v>
      </c>
      <c r="F16" s="226">
        <v>0</v>
      </c>
      <c r="G16" s="226">
        <v>0</v>
      </c>
      <c r="H16" s="226">
        <f>C16+D16+E16+F16+G16</f>
        <v>95782751.81</v>
      </c>
    </row>
    <row r="17" spans="2:8" ht="12.75" customHeight="1">
      <c r="B17" s="48"/>
      <c r="C17" s="225"/>
      <c r="D17" s="226"/>
      <c r="E17" s="226"/>
      <c r="F17" s="226"/>
      <c r="G17" s="226"/>
      <c r="H17" s="226"/>
    </row>
    <row r="18" spans="1:8" ht="12.75" customHeight="1">
      <c r="A18" s="192" t="s">
        <v>3798</v>
      </c>
      <c r="B18" s="48" t="s">
        <v>3799</v>
      </c>
      <c r="C18" s="225">
        <v>31817732.5</v>
      </c>
      <c r="D18" s="226">
        <v>5324379.28</v>
      </c>
      <c r="E18" s="226">
        <v>13492701.680000005</v>
      </c>
      <c r="F18" s="226">
        <v>0</v>
      </c>
      <c r="G18" s="226">
        <v>0</v>
      </c>
      <c r="H18" s="226">
        <f>C18+D18+E18+F18+G18</f>
        <v>50634813.46000001</v>
      </c>
    </row>
    <row r="19" spans="2:8" ht="12.75" customHeight="1">
      <c r="B19" s="48"/>
      <c r="C19" s="225"/>
      <c r="D19" s="226"/>
      <c r="E19" s="226"/>
      <c r="F19" s="226"/>
      <c r="G19" s="226"/>
      <c r="H19" s="226"/>
    </row>
    <row r="20" spans="1:8" ht="12.75" customHeight="1">
      <c r="A20" s="192" t="s">
        <v>3800</v>
      </c>
      <c r="B20" s="48" t="s">
        <v>3801</v>
      </c>
      <c r="C20" s="225">
        <v>68013588.08</v>
      </c>
      <c r="D20" s="226">
        <v>14899027.81</v>
      </c>
      <c r="E20" s="226">
        <v>-16989880.31</v>
      </c>
      <c r="F20" s="226">
        <v>0</v>
      </c>
      <c r="G20" s="226">
        <v>0</v>
      </c>
      <c r="H20" s="226">
        <f>C20+D20+E20+F20+G20</f>
        <v>65922735.58</v>
      </c>
    </row>
    <row r="21" spans="2:8" ht="12.75" customHeight="1">
      <c r="B21" s="48"/>
      <c r="C21" s="225"/>
      <c r="D21" s="226"/>
      <c r="E21" s="226"/>
      <c r="F21" s="226"/>
      <c r="G21" s="226"/>
      <c r="H21" s="226"/>
    </row>
    <row r="22" spans="1:8" ht="12.75" customHeight="1">
      <c r="A22" s="192" t="s">
        <v>3802</v>
      </c>
      <c r="B22" s="48" t="s">
        <v>3803</v>
      </c>
      <c r="C22" s="225">
        <v>29712180.14</v>
      </c>
      <c r="D22" s="226">
        <v>6148154.52</v>
      </c>
      <c r="E22" s="226">
        <v>33644981.5</v>
      </c>
      <c r="F22" s="226">
        <v>0</v>
      </c>
      <c r="G22" s="226">
        <v>0</v>
      </c>
      <c r="H22" s="226">
        <f>C22+D22+E22+F22+G22</f>
        <v>69505316.16</v>
      </c>
    </row>
    <row r="23" spans="2:8" ht="12.75" customHeight="1">
      <c r="B23" s="48" t="s">
        <v>3804</v>
      </c>
      <c r="C23" s="225"/>
      <c r="D23" s="226"/>
      <c r="E23" s="226"/>
      <c r="F23" s="226"/>
      <c r="G23" s="226"/>
      <c r="H23" s="226"/>
    </row>
    <row r="24" spans="1:8" ht="12.75" customHeight="1">
      <c r="A24" s="192" t="s">
        <v>754</v>
      </c>
      <c r="B24" s="48" t="s">
        <v>3805</v>
      </c>
      <c r="C24" s="225"/>
      <c r="D24" s="226"/>
      <c r="E24" s="226"/>
      <c r="F24" s="226">
        <v>26209000</v>
      </c>
      <c r="G24" s="226">
        <v>0</v>
      </c>
      <c r="H24" s="226">
        <f>C24+D24+E24+F24+G24</f>
        <v>26209000</v>
      </c>
    </row>
    <row r="25" spans="2:8" ht="12.75" customHeight="1">
      <c r="B25" s="48"/>
      <c r="C25" s="225"/>
      <c r="D25" s="226"/>
      <c r="E25" s="226"/>
      <c r="F25" s="226"/>
      <c r="G25" s="226"/>
      <c r="H25" s="226"/>
    </row>
    <row r="26" spans="2:8" s="227" customFormat="1" ht="12.75" customHeight="1">
      <c r="B26" s="216" t="s">
        <v>3806</v>
      </c>
      <c r="C26" s="228">
        <f aca="true" t="shared" si="0" ref="C26:H26">+C24+C22+C20+C18+C16+C14+C12+C10</f>
        <v>634411471.23</v>
      </c>
      <c r="D26" s="228">
        <f t="shared" si="0"/>
        <v>116697441.42999999</v>
      </c>
      <c r="E26" s="228">
        <f t="shared" si="0"/>
        <v>247096934.54000002</v>
      </c>
      <c r="F26" s="228">
        <f t="shared" si="0"/>
        <v>26209000</v>
      </c>
      <c r="G26" s="228">
        <f t="shared" si="0"/>
        <v>0</v>
      </c>
      <c r="H26" s="228">
        <f t="shared" si="0"/>
        <v>1024414847.2</v>
      </c>
    </row>
    <row r="27" spans="2:8" ht="12.75" customHeight="1">
      <c r="B27" s="48"/>
      <c r="C27" s="225"/>
      <c r="D27" s="226"/>
      <c r="E27" s="226"/>
      <c r="F27" s="226"/>
      <c r="G27" s="226"/>
      <c r="H27" s="226"/>
    </row>
    <row r="28" spans="1:8" ht="12.75" customHeight="1">
      <c r="A28" s="192" t="s">
        <v>3807</v>
      </c>
      <c r="B28" s="48" t="s">
        <v>3808</v>
      </c>
      <c r="C28" s="225">
        <v>258003707.24</v>
      </c>
      <c r="D28" s="226">
        <v>51527926.79</v>
      </c>
      <c r="E28" s="226">
        <f>292599980.52-838075.32</f>
        <v>291761905.2</v>
      </c>
      <c r="F28" s="226"/>
      <c r="G28" s="226">
        <v>0</v>
      </c>
      <c r="H28" s="226">
        <f>C28+D28+E28+F28+G28</f>
        <v>601293539.23</v>
      </c>
    </row>
    <row r="29" spans="2:8" ht="12.75" customHeight="1">
      <c r="B29" s="48"/>
      <c r="C29" s="225"/>
      <c r="D29" s="226"/>
      <c r="E29" s="226"/>
      <c r="F29" s="226"/>
      <c r="G29" s="226"/>
      <c r="H29" s="226"/>
    </row>
    <row r="30" spans="2:8" s="227" customFormat="1" ht="12.75" customHeight="1">
      <c r="B30" s="216" t="s">
        <v>3809</v>
      </c>
      <c r="C30" s="228">
        <f aca="true" t="shared" si="1" ref="C30:H30">C28+C26</f>
        <v>892415178.47</v>
      </c>
      <c r="D30" s="228">
        <f t="shared" si="1"/>
        <v>168225368.22</v>
      </c>
      <c r="E30" s="228">
        <f t="shared" si="1"/>
        <v>538858839.74</v>
      </c>
      <c r="F30" s="228">
        <f t="shared" si="1"/>
        <v>26209000</v>
      </c>
      <c r="G30" s="228">
        <f t="shared" si="1"/>
        <v>0</v>
      </c>
      <c r="H30" s="228">
        <f t="shared" si="1"/>
        <v>1625708386.43</v>
      </c>
    </row>
    <row r="31" spans="2:8" ht="12.75" customHeight="1">
      <c r="B31" s="48"/>
      <c r="C31" s="225"/>
      <c r="D31" s="226"/>
      <c r="E31" s="226"/>
      <c r="F31" s="226"/>
      <c r="G31" s="226"/>
      <c r="H31" s="226"/>
    </row>
    <row r="32" spans="1:8" s="227" customFormat="1" ht="12.75" customHeight="1">
      <c r="A32" s="227" t="s">
        <v>3810</v>
      </c>
      <c r="B32" s="216" t="s">
        <v>3811</v>
      </c>
      <c r="C32" s="229">
        <v>0</v>
      </c>
      <c r="D32" s="229">
        <v>0</v>
      </c>
      <c r="E32" s="229">
        <v>-735455.82</v>
      </c>
      <c r="F32" s="229">
        <v>0</v>
      </c>
      <c r="G32" s="229">
        <v>0</v>
      </c>
      <c r="H32" s="229">
        <f>C32+D32+E32+F32+G32</f>
        <v>-735455.82</v>
      </c>
    </row>
    <row r="33" spans="2:8" s="227" customFormat="1" ht="12.75" customHeight="1">
      <c r="B33" s="216"/>
      <c r="C33" s="229"/>
      <c r="D33" s="229"/>
      <c r="E33" s="229"/>
      <c r="F33" s="229"/>
      <c r="G33" s="229"/>
      <c r="H33" s="229"/>
    </row>
    <row r="34" spans="1:8" s="227" customFormat="1" ht="12.75" customHeight="1">
      <c r="A34" s="227" t="s">
        <v>3812</v>
      </c>
      <c r="B34" s="216" t="s">
        <v>3813</v>
      </c>
      <c r="C34" s="229">
        <v>0</v>
      </c>
      <c r="D34" s="229">
        <v>0</v>
      </c>
      <c r="E34" s="229">
        <v>-191699.42</v>
      </c>
      <c r="F34" s="229">
        <v>0</v>
      </c>
      <c r="G34" s="229">
        <v>0</v>
      </c>
      <c r="H34" s="229">
        <f>C34+D34+E34+F34+G34</f>
        <v>-191699.42</v>
      </c>
    </row>
    <row r="35" spans="2:8" s="227" customFormat="1" ht="12.75" customHeight="1">
      <c r="B35" s="216"/>
      <c r="C35" s="229"/>
      <c r="D35" s="229"/>
      <c r="E35" s="229"/>
      <c r="F35" s="229"/>
      <c r="G35" s="229"/>
      <c r="H35" s="229"/>
    </row>
    <row r="36" spans="1:8" s="227" customFormat="1" ht="12.75" customHeight="1">
      <c r="A36" s="227" t="s">
        <v>3814</v>
      </c>
      <c r="B36" s="216" t="s">
        <v>3815</v>
      </c>
      <c r="C36" s="229">
        <v>0</v>
      </c>
      <c r="D36" s="229">
        <v>0</v>
      </c>
      <c r="E36" s="229">
        <v>-29749553.400000006</v>
      </c>
      <c r="F36" s="229">
        <v>0</v>
      </c>
      <c r="G36" s="229">
        <v>0</v>
      </c>
      <c r="H36" s="229">
        <f>C36+D36+E36+F36+G36</f>
        <v>-29749553.400000006</v>
      </c>
    </row>
    <row r="37" spans="2:8" s="227" customFormat="1" ht="12.75" customHeight="1">
      <c r="B37" s="216"/>
      <c r="C37" s="229"/>
      <c r="D37" s="229"/>
      <c r="E37" s="229"/>
      <c r="F37" s="229"/>
      <c r="G37" s="229"/>
      <c r="H37" s="229"/>
    </row>
    <row r="38" spans="2:8" s="227" customFormat="1" ht="12.75" customHeight="1">
      <c r="B38" s="216" t="s">
        <v>3787</v>
      </c>
      <c r="C38" s="229"/>
      <c r="D38" s="229"/>
      <c r="E38" s="229"/>
      <c r="F38" s="229">
        <v>0</v>
      </c>
      <c r="G38" s="229">
        <v>78558063.21</v>
      </c>
      <c r="H38" s="229">
        <f>C38+D38+E38+F38+G38</f>
        <v>78558063.21</v>
      </c>
    </row>
    <row r="39" spans="2:8" ht="12.75" customHeight="1">
      <c r="B39" s="48"/>
      <c r="C39" s="226"/>
      <c r="D39" s="226"/>
      <c r="E39" s="226"/>
      <c r="F39" s="226"/>
      <c r="G39" s="226"/>
      <c r="H39" s="226"/>
    </row>
    <row r="40" spans="2:8" s="227" customFormat="1" ht="12.75" customHeight="1">
      <c r="B40" s="216" t="s">
        <v>3816</v>
      </c>
      <c r="C40" s="230">
        <f aca="true" t="shared" si="2" ref="C40:H40">C30+C32+C34+C36+C38</f>
        <v>892415178.47</v>
      </c>
      <c r="D40" s="230">
        <f t="shared" si="2"/>
        <v>168225368.22</v>
      </c>
      <c r="E40" s="230">
        <f t="shared" si="2"/>
        <v>508182131.1</v>
      </c>
      <c r="F40" s="230">
        <f t="shared" si="2"/>
        <v>26209000</v>
      </c>
      <c r="G40" s="230">
        <f t="shared" si="2"/>
        <v>78558063.21</v>
      </c>
      <c r="H40" s="230">
        <f t="shared" si="2"/>
        <v>1673589741</v>
      </c>
    </row>
    <row r="41" spans="2:8" ht="12.75">
      <c r="B41" s="5"/>
      <c r="C41" s="231"/>
      <c r="D41" s="231"/>
      <c r="E41" s="231"/>
      <c r="F41" s="231"/>
      <c r="G41" s="231"/>
      <c r="H41" s="231"/>
    </row>
    <row r="42" spans="2:8" ht="26.25" customHeight="1">
      <c r="B42" s="381" t="s">
        <v>3817</v>
      </c>
      <c r="C42" s="382"/>
      <c r="D42" s="382"/>
      <c r="E42" s="382"/>
      <c r="F42" s="382"/>
      <c r="G42" s="382"/>
      <c r="H42" s="382"/>
    </row>
    <row r="43" spans="2:8" ht="12.75">
      <c r="B43" s="5"/>
      <c r="C43" s="231"/>
      <c r="D43" s="231"/>
      <c r="E43" s="231"/>
      <c r="F43" s="231"/>
      <c r="G43" s="231"/>
      <c r="H43" s="231"/>
    </row>
    <row r="44" spans="2:8" ht="12.75">
      <c r="B44" s="5" t="s">
        <v>3818</v>
      </c>
      <c r="C44" s="231"/>
      <c r="D44" s="231"/>
      <c r="E44" s="231"/>
      <c r="F44" s="231"/>
      <c r="G44" s="231"/>
      <c r="H44" s="231"/>
    </row>
    <row r="46" spans="2:8" ht="12.75">
      <c r="B46" s="232" t="s">
        <v>3819</v>
      </c>
      <c r="C46" s="231"/>
      <c r="D46" s="231"/>
      <c r="E46" s="231"/>
      <c r="F46" s="231"/>
      <c r="G46" s="231"/>
      <c r="H46" s="231"/>
    </row>
    <row r="47" spans="2:8" ht="12.75">
      <c r="B47" s="5"/>
      <c r="C47" s="231"/>
      <c r="D47" s="231"/>
      <c r="E47" s="231"/>
      <c r="F47" s="231"/>
      <c r="G47" s="231"/>
      <c r="H47" s="231"/>
    </row>
    <row r="48" spans="2:8" ht="12.75">
      <c r="B48" s="232" t="s">
        <v>3820</v>
      </c>
      <c r="C48" s="231"/>
      <c r="D48" s="231"/>
      <c r="E48" s="231"/>
      <c r="F48" s="231"/>
      <c r="G48" s="231"/>
      <c r="H48" s="231"/>
    </row>
    <row r="49" spans="2:8" ht="12.75">
      <c r="B49" s="5"/>
      <c r="C49" s="231"/>
      <c r="D49" s="231"/>
      <c r="E49" s="231"/>
      <c r="F49" s="231"/>
      <c r="G49" s="231"/>
      <c r="H49" s="231"/>
    </row>
    <row r="50" spans="2:8" ht="12.75">
      <c r="B50" s="232" t="s">
        <v>3821</v>
      </c>
      <c r="C50" s="231"/>
      <c r="D50" s="231"/>
      <c r="E50" s="231"/>
      <c r="F50" s="231"/>
      <c r="G50" s="231"/>
      <c r="H50" s="231"/>
    </row>
    <row r="51" spans="2:8" ht="12.75">
      <c r="B51" s="5"/>
      <c r="C51" s="231"/>
      <c r="D51" s="231"/>
      <c r="E51" s="231"/>
      <c r="F51" s="231"/>
      <c r="G51" s="231"/>
      <c r="H51" s="231"/>
    </row>
    <row r="52" spans="2:8" ht="12.75">
      <c r="B52" s="232" t="s">
        <v>3822</v>
      </c>
      <c r="C52" s="231"/>
      <c r="D52" s="231"/>
      <c r="E52" s="231"/>
      <c r="F52" s="231"/>
      <c r="G52" s="231"/>
      <c r="H52" s="231"/>
    </row>
    <row r="53" spans="2:8" ht="12.75">
      <c r="B53" s="5"/>
      <c r="C53" s="231"/>
      <c r="D53" s="231"/>
      <c r="E53" s="231"/>
      <c r="F53" s="231"/>
      <c r="G53" s="231"/>
      <c r="H53" s="231"/>
    </row>
    <row r="54" spans="2:8" ht="12.75">
      <c r="B54" s="232" t="s">
        <v>3823</v>
      </c>
      <c r="C54" s="231"/>
      <c r="D54" s="231"/>
      <c r="E54" s="231"/>
      <c r="F54" s="231"/>
      <c r="G54" s="231"/>
      <c r="H54" s="231"/>
    </row>
  </sheetData>
  <mergeCells count="1">
    <mergeCell ref="B42:H42"/>
  </mergeCells>
  <printOptions horizontalCentered="1"/>
  <pageMargins left="0.5" right="0.5" top="0.75" bottom="0.5" header="0.5" footer="0.5"/>
  <pageSetup fitToHeight="2" horizontalDpi="600" verticalDpi="600" orientation="landscape" scale="70" r:id="rId1"/>
  <rowBreaks count="1" manualBreakCount="1">
    <brk id="624" max="255" man="1"/>
  </rowBreaks>
</worksheet>
</file>

<file path=xl/worksheets/sheet5.xml><?xml version="1.0" encoding="utf-8"?>
<worksheet xmlns="http://schemas.openxmlformats.org/spreadsheetml/2006/main" xmlns:r="http://schemas.openxmlformats.org/officeDocument/2006/relationships">
  <dimension ref="A1:AT361"/>
  <sheetViews>
    <sheetView workbookViewId="0" topLeftCell="B2">
      <selection activeCell="B2" sqref="B2:C2"/>
    </sheetView>
  </sheetViews>
  <sheetFormatPr defaultColWidth="9.140625" defaultRowHeight="12.75" outlineLevelRow="1"/>
  <cols>
    <col min="1" max="1" width="0" style="48" hidden="1" customWidth="1"/>
    <col min="2" max="2" width="3.00390625" style="236" customWidth="1"/>
    <col min="3" max="3" width="63.7109375" style="250" customWidth="1"/>
    <col min="4" max="7" width="21.28125" style="221" customWidth="1"/>
    <col min="8" max="8" width="21.28125" style="48" customWidth="1"/>
    <col min="9" max="9" width="13.421875" style="48" customWidth="1"/>
    <col min="10" max="11" width="9.140625" style="48" customWidth="1"/>
    <col min="12" max="12" width="0" style="48" hidden="1" customWidth="1"/>
    <col min="13" max="18" width="9.140625" style="48" customWidth="1"/>
    <col min="19" max="20" width="20.57421875" style="48" customWidth="1"/>
    <col min="21" max="16384" width="9.140625" style="48" customWidth="1"/>
  </cols>
  <sheetData>
    <row r="1" spans="1:40" ht="12.75" hidden="1">
      <c r="A1" s="48" t="s">
        <v>3779</v>
      </c>
      <c r="B1" s="233"/>
      <c r="C1" s="234" t="s">
        <v>755</v>
      </c>
      <c r="D1" s="235" t="s">
        <v>3824</v>
      </c>
      <c r="E1" s="235" t="s">
        <v>3825</v>
      </c>
      <c r="F1" s="235" t="s">
        <v>3826</v>
      </c>
      <c r="G1" s="235" t="s">
        <v>3827</v>
      </c>
      <c r="H1" s="40" t="s">
        <v>759</v>
      </c>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ht="15.75" customHeight="1">
      <c r="A2" s="236"/>
      <c r="B2" s="385" t="str">
        <f>"University of Missouri - Consolidated"</f>
        <v>University of Missouri - Consolidated</v>
      </c>
      <c r="C2" s="386"/>
      <c r="D2" s="237"/>
      <c r="E2" s="238"/>
      <c r="F2" s="237"/>
      <c r="G2" s="237"/>
      <c r="H2" s="239"/>
      <c r="I2" s="264"/>
      <c r="J2" s="256"/>
      <c r="K2" s="256"/>
      <c r="L2" s="258"/>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row>
    <row r="3" spans="1:40" ht="15.75" customHeight="1">
      <c r="A3" s="236"/>
      <c r="B3" s="387" t="s">
        <v>3828</v>
      </c>
      <c r="C3" s="388"/>
      <c r="D3" s="240"/>
      <c r="E3" s="241"/>
      <c r="F3" s="240"/>
      <c r="G3" s="240"/>
      <c r="H3" s="25"/>
      <c r="I3" s="265"/>
      <c r="J3" s="256"/>
      <c r="K3" s="256"/>
      <c r="L3" s="258"/>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row>
    <row r="4" spans="1:40" ht="15.75" customHeight="1">
      <c r="A4" s="236"/>
      <c r="B4" s="389" t="str">
        <f>"As of "&amp;TEXT(L4,"MMMM DD, YYYY")</f>
        <v>As of June 30, 2003</v>
      </c>
      <c r="C4" s="388"/>
      <c r="D4" s="240"/>
      <c r="E4" s="241"/>
      <c r="F4" s="240"/>
      <c r="G4" s="240"/>
      <c r="H4" s="25"/>
      <c r="I4" s="266"/>
      <c r="J4" s="256"/>
      <c r="K4" s="256"/>
      <c r="L4" s="397">
        <v>37802</v>
      </c>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row>
    <row r="5" spans="1:40" ht="12.75" customHeight="1">
      <c r="A5" s="236"/>
      <c r="B5" s="390"/>
      <c r="C5" s="391"/>
      <c r="D5" s="242"/>
      <c r="E5" s="243"/>
      <c r="F5" s="242"/>
      <c r="G5" s="242"/>
      <c r="H5" s="30"/>
      <c r="I5" s="266"/>
      <c r="J5" s="256"/>
      <c r="K5" s="256"/>
      <c r="L5" s="258"/>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row>
    <row r="6" spans="2:40" ht="51">
      <c r="B6" s="244"/>
      <c r="C6" s="245"/>
      <c r="D6" s="246" t="s">
        <v>3829</v>
      </c>
      <c r="E6" s="247" t="s">
        <v>3830</v>
      </c>
      <c r="F6" s="247" t="s">
        <v>3831</v>
      </c>
      <c r="G6" s="246" t="s">
        <v>3832</v>
      </c>
      <c r="H6" s="248" t="s">
        <v>3833</v>
      </c>
      <c r="I6" s="267"/>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row>
    <row r="7" spans="2:40" ht="12.75">
      <c r="B7" s="249" t="s">
        <v>3834</v>
      </c>
      <c r="E7" s="251"/>
      <c r="F7" s="251"/>
      <c r="G7" s="219"/>
      <c r="I7" s="267"/>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row>
    <row r="8" spans="1:40" ht="12.75" outlineLevel="1">
      <c r="A8" s="48" t="s">
        <v>3835</v>
      </c>
      <c r="B8" s="233"/>
      <c r="C8" s="234" t="s">
        <v>3836</v>
      </c>
      <c r="D8" s="252">
        <v>2982038.89</v>
      </c>
      <c r="E8" s="252">
        <v>15973492.51</v>
      </c>
      <c r="F8" s="252">
        <v>26603793.21999999</v>
      </c>
      <c r="G8" s="252">
        <v>8257575.640000001</v>
      </c>
      <c r="H8" s="252">
        <f aca="true" t="shared" si="0" ref="H8:H55">D8+E8-F8+G8</f>
        <v>609313.8200000077</v>
      </c>
      <c r="I8" s="267"/>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row>
    <row r="9" spans="1:40" ht="12.75" outlineLevel="1">
      <c r="A9" s="48" t="s">
        <v>696</v>
      </c>
      <c r="B9" s="233"/>
      <c r="C9" s="234" t="s">
        <v>697</v>
      </c>
      <c r="D9" s="253">
        <v>43373.96</v>
      </c>
      <c r="E9" s="253">
        <v>539406.35</v>
      </c>
      <c r="F9" s="253">
        <v>518805.36</v>
      </c>
      <c r="G9" s="253">
        <v>0</v>
      </c>
      <c r="H9" s="253">
        <f t="shared" si="0"/>
        <v>63974.94999999995</v>
      </c>
      <c r="I9" s="267"/>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row>
    <row r="10" spans="1:40" ht="12.75" outlineLevel="1">
      <c r="A10" s="48" t="s">
        <v>698</v>
      </c>
      <c r="B10" s="233"/>
      <c r="C10" s="234" t="s">
        <v>699</v>
      </c>
      <c r="D10" s="253">
        <v>-25727.97</v>
      </c>
      <c r="E10" s="253">
        <v>10035.4</v>
      </c>
      <c r="F10" s="253">
        <v>34824.5</v>
      </c>
      <c r="G10" s="253">
        <v>0</v>
      </c>
      <c r="H10" s="253">
        <f t="shared" si="0"/>
        <v>-50517.07</v>
      </c>
      <c r="I10" s="267"/>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row>
    <row r="11" spans="1:40" ht="12.75" outlineLevel="1">
      <c r="A11" s="48" t="s">
        <v>700</v>
      </c>
      <c r="B11" s="233"/>
      <c r="C11" s="234" t="s">
        <v>701</v>
      </c>
      <c r="D11" s="253">
        <v>-1719627.31</v>
      </c>
      <c r="E11" s="253">
        <v>37839487.28</v>
      </c>
      <c r="F11" s="253">
        <v>38012426.79000001</v>
      </c>
      <c r="G11" s="253">
        <v>-2365118.11</v>
      </c>
      <c r="H11" s="253">
        <f t="shared" si="0"/>
        <v>-4257684.930000007</v>
      </c>
      <c r="I11" s="267"/>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row>
    <row r="12" spans="1:40" ht="12.75" outlineLevel="1">
      <c r="A12" s="48" t="s">
        <v>702</v>
      </c>
      <c r="B12" s="233"/>
      <c r="C12" s="234" t="s">
        <v>703</v>
      </c>
      <c r="D12" s="253">
        <v>-38131.17</v>
      </c>
      <c r="E12" s="253">
        <v>2687188.94</v>
      </c>
      <c r="F12" s="253">
        <v>2635732.72</v>
      </c>
      <c r="G12" s="253">
        <v>-54968.11</v>
      </c>
      <c r="H12" s="253">
        <f t="shared" si="0"/>
        <v>-41643.06000000019</v>
      </c>
      <c r="I12" s="267"/>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row>
    <row r="13" spans="1:40" ht="12.75" outlineLevel="1">
      <c r="A13" s="48" t="s">
        <v>704</v>
      </c>
      <c r="B13" s="233"/>
      <c r="C13" s="234" t="s">
        <v>705</v>
      </c>
      <c r="D13" s="253">
        <v>-1891177.49</v>
      </c>
      <c r="E13" s="253">
        <v>47110951.61</v>
      </c>
      <c r="F13" s="253">
        <v>37056457.80000001</v>
      </c>
      <c r="G13" s="253">
        <v>-10151458.479999999</v>
      </c>
      <c r="H13" s="253">
        <f t="shared" si="0"/>
        <v>-1988142.1600000132</v>
      </c>
      <c r="I13" s="267"/>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row>
    <row r="14" spans="1:40" ht="12.75" outlineLevel="1">
      <c r="A14" s="48" t="s">
        <v>706</v>
      </c>
      <c r="B14" s="233"/>
      <c r="C14" s="234" t="s">
        <v>707</v>
      </c>
      <c r="D14" s="253">
        <v>285708.02</v>
      </c>
      <c r="E14" s="253">
        <v>726096.8</v>
      </c>
      <c r="F14" s="253">
        <v>761737.3</v>
      </c>
      <c r="G14" s="253">
        <v>-9343.44</v>
      </c>
      <c r="H14" s="253">
        <f t="shared" si="0"/>
        <v>240724.08000000002</v>
      </c>
      <c r="I14" s="267"/>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row>
    <row r="15" spans="1:40" ht="12.75" outlineLevel="1">
      <c r="A15" s="48" t="s">
        <v>708</v>
      </c>
      <c r="B15" s="233"/>
      <c r="C15" s="234" t="s">
        <v>709</v>
      </c>
      <c r="D15" s="253">
        <v>-89632.9</v>
      </c>
      <c r="E15" s="253">
        <v>5576162.29</v>
      </c>
      <c r="F15" s="253">
        <v>5087473.88</v>
      </c>
      <c r="G15" s="253">
        <v>-355057.12</v>
      </c>
      <c r="H15" s="253">
        <f t="shared" si="0"/>
        <v>43998.38999999978</v>
      </c>
      <c r="I15" s="267"/>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row>
    <row r="16" spans="1:40" ht="12.75" outlineLevel="1">
      <c r="A16" s="48" t="s">
        <v>710</v>
      </c>
      <c r="B16" s="233"/>
      <c r="C16" s="234" t="s">
        <v>711</v>
      </c>
      <c r="D16" s="253">
        <v>808964.01</v>
      </c>
      <c r="E16" s="253">
        <v>13531786.68</v>
      </c>
      <c r="F16" s="253">
        <v>4246813.74</v>
      </c>
      <c r="G16" s="253">
        <v>-8908805.959999999</v>
      </c>
      <c r="H16" s="253">
        <f t="shared" si="0"/>
        <v>1185130.9900000002</v>
      </c>
      <c r="I16" s="267"/>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row>
    <row r="17" spans="1:40" ht="12.75" outlineLevel="1">
      <c r="A17" s="48" t="s">
        <v>712</v>
      </c>
      <c r="B17" s="233"/>
      <c r="C17" s="234" t="s">
        <v>713</v>
      </c>
      <c r="D17" s="253">
        <v>58099.15</v>
      </c>
      <c r="E17" s="253">
        <v>66310.8</v>
      </c>
      <c r="F17" s="253">
        <v>88740.29</v>
      </c>
      <c r="G17" s="253">
        <v>3189.46</v>
      </c>
      <c r="H17" s="253">
        <f t="shared" si="0"/>
        <v>38859.12000000002</v>
      </c>
      <c r="I17" s="267"/>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row>
    <row r="18" spans="1:40" ht="12.75" outlineLevel="1">
      <c r="A18" s="48" t="s">
        <v>714</v>
      </c>
      <c r="B18" s="233"/>
      <c r="C18" s="234" t="s">
        <v>715</v>
      </c>
      <c r="D18" s="253">
        <v>239889.95</v>
      </c>
      <c r="E18" s="253">
        <v>989545.55</v>
      </c>
      <c r="F18" s="253">
        <v>849639.11</v>
      </c>
      <c r="G18" s="253">
        <v>0</v>
      </c>
      <c r="H18" s="253">
        <f t="shared" si="0"/>
        <v>379796.39</v>
      </c>
      <c r="I18" s="267"/>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row>
    <row r="19" spans="1:40" ht="12.75" outlineLevel="1">
      <c r="A19" s="48" t="s">
        <v>716</v>
      </c>
      <c r="B19" s="233"/>
      <c r="C19" s="234" t="s">
        <v>717</v>
      </c>
      <c r="D19" s="253">
        <v>173958.34</v>
      </c>
      <c r="E19" s="253">
        <v>6591607.93</v>
      </c>
      <c r="F19" s="253">
        <v>3498030.21</v>
      </c>
      <c r="G19" s="253">
        <v>-2335263.46</v>
      </c>
      <c r="H19" s="253">
        <f t="shared" si="0"/>
        <v>932272.5999999996</v>
      </c>
      <c r="I19" s="267"/>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row>
    <row r="20" spans="1:40" ht="12.75" outlineLevel="1">
      <c r="A20" s="48" t="s">
        <v>718</v>
      </c>
      <c r="B20" s="233"/>
      <c r="C20" s="234" t="s">
        <v>719</v>
      </c>
      <c r="D20" s="253">
        <v>1309.12</v>
      </c>
      <c r="E20" s="253">
        <v>1062523.25</v>
      </c>
      <c r="F20" s="253">
        <v>790326.87</v>
      </c>
      <c r="G20" s="253">
        <v>-175000</v>
      </c>
      <c r="H20" s="253">
        <f t="shared" si="0"/>
        <v>98505.50000000012</v>
      </c>
      <c r="I20" s="267"/>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row>
    <row r="21" spans="1:40" ht="12.75" outlineLevel="1">
      <c r="A21" s="48" t="s">
        <v>720</v>
      </c>
      <c r="B21" s="233"/>
      <c r="C21" s="234" t="s">
        <v>721</v>
      </c>
      <c r="D21" s="253">
        <v>209815.59</v>
      </c>
      <c r="E21" s="253">
        <v>193562</v>
      </c>
      <c r="F21" s="253">
        <v>149919.09</v>
      </c>
      <c r="G21" s="253">
        <v>0</v>
      </c>
      <c r="H21" s="253">
        <f t="shared" si="0"/>
        <v>253458.49999999997</v>
      </c>
      <c r="I21" s="267"/>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row>
    <row r="22" spans="1:40" ht="12.75" outlineLevel="1">
      <c r="A22" s="48" t="s">
        <v>722</v>
      </c>
      <c r="B22" s="233"/>
      <c r="C22" s="234" t="s">
        <v>723</v>
      </c>
      <c r="D22" s="253">
        <v>316111.3</v>
      </c>
      <c r="E22" s="253">
        <v>1219637.91</v>
      </c>
      <c r="F22" s="253">
        <v>1225702.68</v>
      </c>
      <c r="G22" s="253">
        <v>0</v>
      </c>
      <c r="H22" s="253">
        <f t="shared" si="0"/>
        <v>310046.53</v>
      </c>
      <c r="I22" s="267"/>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row>
    <row r="23" spans="1:40" ht="12.75" outlineLevel="1">
      <c r="A23" s="48" t="s">
        <v>724</v>
      </c>
      <c r="B23" s="233"/>
      <c r="C23" s="234" t="s">
        <v>725</v>
      </c>
      <c r="D23" s="253">
        <v>72413.48</v>
      </c>
      <c r="E23" s="253">
        <v>447440.24</v>
      </c>
      <c r="F23" s="253">
        <v>436810.12</v>
      </c>
      <c r="G23" s="253">
        <v>0</v>
      </c>
      <c r="H23" s="253">
        <f t="shared" si="0"/>
        <v>83043.59999999998</v>
      </c>
      <c r="I23" s="267"/>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row>
    <row r="24" spans="1:40" ht="12.75" outlineLevel="1">
      <c r="A24" s="48" t="s">
        <v>726</v>
      </c>
      <c r="B24" s="233"/>
      <c r="C24" s="234" t="s">
        <v>727</v>
      </c>
      <c r="D24" s="253">
        <v>638735.19</v>
      </c>
      <c r="E24" s="253">
        <v>2195682.74</v>
      </c>
      <c r="F24" s="253">
        <v>2028252.28</v>
      </c>
      <c r="G24" s="253">
        <v>-15162</v>
      </c>
      <c r="H24" s="253">
        <f t="shared" si="0"/>
        <v>791003.6500000001</v>
      </c>
      <c r="I24" s="267"/>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row>
    <row r="25" spans="1:40" ht="12.75" outlineLevel="1">
      <c r="A25" s="48" t="s">
        <v>728</v>
      </c>
      <c r="B25" s="233"/>
      <c r="C25" s="234" t="s">
        <v>729</v>
      </c>
      <c r="D25" s="253">
        <v>-34405.37</v>
      </c>
      <c r="E25" s="253">
        <v>191817.67</v>
      </c>
      <c r="F25" s="253">
        <v>195481.26</v>
      </c>
      <c r="G25" s="253">
        <v>9042.45</v>
      </c>
      <c r="H25" s="253">
        <f t="shared" si="0"/>
        <v>-29026.50999999999</v>
      </c>
      <c r="I25" s="267"/>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row>
    <row r="26" spans="1:40" ht="12.75" outlineLevel="1">
      <c r="A26" s="48" t="s">
        <v>730</v>
      </c>
      <c r="B26" s="233"/>
      <c r="C26" s="234" t="s">
        <v>731</v>
      </c>
      <c r="D26" s="253">
        <v>-131956.78</v>
      </c>
      <c r="E26" s="253">
        <v>1159627.66</v>
      </c>
      <c r="F26" s="253">
        <v>1006702.9</v>
      </c>
      <c r="G26" s="253">
        <v>0</v>
      </c>
      <c r="H26" s="253">
        <f t="shared" si="0"/>
        <v>20967.979999999865</v>
      </c>
      <c r="I26" s="267"/>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row>
    <row r="27" spans="1:40" ht="12.75" outlineLevel="1">
      <c r="A27" s="48" t="s">
        <v>732</v>
      </c>
      <c r="B27" s="233"/>
      <c r="C27" s="234" t="s">
        <v>733</v>
      </c>
      <c r="D27" s="253">
        <v>-18123.28</v>
      </c>
      <c r="E27" s="253">
        <v>472920.99</v>
      </c>
      <c r="F27" s="253">
        <v>467075.88</v>
      </c>
      <c r="G27" s="253">
        <v>-3990</v>
      </c>
      <c r="H27" s="253">
        <f t="shared" si="0"/>
        <v>-16268.170000000042</v>
      </c>
      <c r="I27" s="267"/>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row>
    <row r="28" spans="1:40" ht="12.75" outlineLevel="1">
      <c r="A28" s="48" t="s">
        <v>734</v>
      </c>
      <c r="B28" s="233"/>
      <c r="C28" s="234" t="s">
        <v>735</v>
      </c>
      <c r="D28" s="253">
        <v>-67434742.02</v>
      </c>
      <c r="E28" s="253">
        <v>58128284.04000001</v>
      </c>
      <c r="F28" s="253">
        <v>52638110.16</v>
      </c>
      <c r="G28" s="253">
        <v>-2808018.95</v>
      </c>
      <c r="H28" s="253">
        <f t="shared" si="0"/>
        <v>-64752587.08999999</v>
      </c>
      <c r="I28" s="267"/>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row>
    <row r="29" spans="1:40" ht="12.75" outlineLevel="1">
      <c r="A29" s="48" t="s">
        <v>736</v>
      </c>
      <c r="B29" s="233"/>
      <c r="C29" s="234" t="s">
        <v>737</v>
      </c>
      <c r="D29" s="253">
        <v>-34109.63</v>
      </c>
      <c r="E29" s="253">
        <v>4584714.74</v>
      </c>
      <c r="F29" s="253">
        <v>4612582.95</v>
      </c>
      <c r="G29" s="253">
        <v>0</v>
      </c>
      <c r="H29" s="253">
        <f t="shared" si="0"/>
        <v>-61977.83999999985</v>
      </c>
      <c r="I29" s="267"/>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row>
    <row r="30" spans="1:40" ht="12.75" outlineLevel="1">
      <c r="A30" s="48" t="s">
        <v>738</v>
      </c>
      <c r="B30" s="233"/>
      <c r="C30" s="234" t="s">
        <v>739</v>
      </c>
      <c r="D30" s="253">
        <v>252795.69</v>
      </c>
      <c r="E30" s="253">
        <v>610941.31</v>
      </c>
      <c r="F30" s="253">
        <v>582347.33</v>
      </c>
      <c r="G30" s="253">
        <v>0</v>
      </c>
      <c r="H30" s="253">
        <f t="shared" si="0"/>
        <v>281389.67000000004</v>
      </c>
      <c r="I30" s="267"/>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row>
    <row r="31" spans="1:40" ht="12.75" outlineLevel="1">
      <c r="A31" s="48" t="s">
        <v>740</v>
      </c>
      <c r="B31" s="233"/>
      <c r="C31" s="234" t="s">
        <v>741</v>
      </c>
      <c r="D31" s="253">
        <v>-27395.65</v>
      </c>
      <c r="E31" s="253">
        <v>774186.66</v>
      </c>
      <c r="F31" s="253">
        <v>758201.09</v>
      </c>
      <c r="G31" s="253">
        <v>-15471.1</v>
      </c>
      <c r="H31" s="253">
        <f t="shared" si="0"/>
        <v>-26881.179999999957</v>
      </c>
      <c r="I31" s="267"/>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row>
    <row r="32" spans="1:40" ht="12.75" outlineLevel="1">
      <c r="A32" s="48" t="s">
        <v>742</v>
      </c>
      <c r="B32" s="233"/>
      <c r="C32" s="234" t="s">
        <v>743</v>
      </c>
      <c r="D32" s="253">
        <v>329478.24</v>
      </c>
      <c r="E32" s="253">
        <v>208660.78</v>
      </c>
      <c r="F32" s="253">
        <v>365918.03</v>
      </c>
      <c r="G32" s="253">
        <v>-12113.16</v>
      </c>
      <c r="H32" s="253">
        <f t="shared" si="0"/>
        <v>160107.83</v>
      </c>
      <c r="I32" s="267"/>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row>
    <row r="33" spans="1:40" ht="12.75" outlineLevel="1">
      <c r="A33" s="48" t="s">
        <v>744</v>
      </c>
      <c r="B33" s="233"/>
      <c r="C33" s="234" t="s">
        <v>745</v>
      </c>
      <c r="D33" s="253">
        <v>-395013.35</v>
      </c>
      <c r="E33" s="253">
        <v>845886.15</v>
      </c>
      <c r="F33" s="253">
        <v>511145.32</v>
      </c>
      <c r="G33" s="253">
        <v>0</v>
      </c>
      <c r="H33" s="253">
        <f t="shared" si="0"/>
        <v>-60272.51999999996</v>
      </c>
      <c r="I33" s="267"/>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row>
    <row r="34" spans="1:40" ht="12.75" outlineLevel="1">
      <c r="A34" s="48" t="s">
        <v>746</v>
      </c>
      <c r="B34" s="233"/>
      <c r="C34" s="234" t="s">
        <v>747</v>
      </c>
      <c r="D34" s="253">
        <v>9637644.49</v>
      </c>
      <c r="E34" s="253">
        <v>2697.67</v>
      </c>
      <c r="F34" s="253">
        <v>-17783.36</v>
      </c>
      <c r="G34" s="253">
        <v>-9658125.52</v>
      </c>
      <c r="H34" s="253">
        <f t="shared" si="0"/>
        <v>0</v>
      </c>
      <c r="I34" s="267"/>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row>
    <row r="35" spans="1:40" ht="12.75" outlineLevel="1">
      <c r="A35" s="48" t="s">
        <v>748</v>
      </c>
      <c r="B35" s="233"/>
      <c r="C35" s="234" t="s">
        <v>749</v>
      </c>
      <c r="D35" s="253">
        <v>1241653.66</v>
      </c>
      <c r="E35" s="253">
        <v>1141118.31</v>
      </c>
      <c r="F35" s="253">
        <v>1431091.29</v>
      </c>
      <c r="G35" s="253">
        <v>0</v>
      </c>
      <c r="H35" s="253">
        <f t="shared" si="0"/>
        <v>951680.6799999997</v>
      </c>
      <c r="I35" s="267"/>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row>
    <row r="36" spans="1:40" ht="12.75" outlineLevel="1">
      <c r="A36" s="48" t="s">
        <v>750</v>
      </c>
      <c r="B36" s="233"/>
      <c r="C36" s="234" t="s">
        <v>751</v>
      </c>
      <c r="D36" s="253">
        <v>218252.95</v>
      </c>
      <c r="E36" s="253">
        <v>677358.49</v>
      </c>
      <c r="F36" s="253">
        <v>626932.98</v>
      </c>
      <c r="G36" s="253">
        <v>0</v>
      </c>
      <c r="H36" s="253">
        <f t="shared" si="0"/>
        <v>268678.45999999996</v>
      </c>
      <c r="I36" s="267"/>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row>
    <row r="37" spans="1:40" ht="12.75" outlineLevel="1">
      <c r="A37" s="48" t="s">
        <v>752</v>
      </c>
      <c r="B37" s="233"/>
      <c r="C37" s="234" t="s">
        <v>1681</v>
      </c>
      <c r="D37" s="253">
        <v>35277.24</v>
      </c>
      <c r="E37" s="253">
        <v>111147.99</v>
      </c>
      <c r="F37" s="253">
        <v>142873.8</v>
      </c>
      <c r="G37" s="253">
        <v>0</v>
      </c>
      <c r="H37" s="253">
        <f t="shared" si="0"/>
        <v>3551.430000000022</v>
      </c>
      <c r="I37" s="267"/>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row>
    <row r="38" spans="1:40" ht="12.75" outlineLevel="1">
      <c r="A38" s="48" t="s">
        <v>1682</v>
      </c>
      <c r="B38" s="233"/>
      <c r="C38" s="234" t="s">
        <v>1683</v>
      </c>
      <c r="D38" s="253">
        <v>-130048.7</v>
      </c>
      <c r="E38" s="253">
        <v>0</v>
      </c>
      <c r="F38" s="253">
        <v>0</v>
      </c>
      <c r="G38" s="253">
        <v>0</v>
      </c>
      <c r="H38" s="253">
        <f t="shared" si="0"/>
        <v>-130048.7</v>
      </c>
      <c r="I38" s="267"/>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row>
    <row r="39" spans="1:40" ht="12.75" outlineLevel="1">
      <c r="A39" s="48" t="s">
        <v>1684</v>
      </c>
      <c r="B39" s="233"/>
      <c r="C39" s="234" t="s">
        <v>1685</v>
      </c>
      <c r="D39" s="253">
        <v>11088828.19</v>
      </c>
      <c r="E39" s="253">
        <v>19799029.07</v>
      </c>
      <c r="F39" s="253">
        <v>28741368.780000005</v>
      </c>
      <c r="G39" s="253">
        <v>7375629.13</v>
      </c>
      <c r="H39" s="253">
        <f t="shared" si="0"/>
        <v>9522117.609999992</v>
      </c>
      <c r="I39" s="267"/>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row>
    <row r="40" spans="1:40" ht="12.75" outlineLevel="1">
      <c r="A40" s="48" t="s">
        <v>1686</v>
      </c>
      <c r="B40" s="233"/>
      <c r="C40" s="234" t="s">
        <v>1687</v>
      </c>
      <c r="D40" s="253">
        <v>-98860.65</v>
      </c>
      <c r="E40" s="253">
        <v>393892.41</v>
      </c>
      <c r="F40" s="253">
        <v>355553.35</v>
      </c>
      <c r="G40" s="253">
        <v>0</v>
      </c>
      <c r="H40" s="253">
        <f t="shared" si="0"/>
        <v>-60521.58999999997</v>
      </c>
      <c r="I40" s="267"/>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row>
    <row r="41" spans="1:40" ht="12.75" outlineLevel="1">
      <c r="A41" s="48" t="s">
        <v>1688</v>
      </c>
      <c r="B41" s="233"/>
      <c r="C41" s="234" t="s">
        <v>1689</v>
      </c>
      <c r="D41" s="253">
        <v>102021.97</v>
      </c>
      <c r="E41" s="253">
        <v>430389.02</v>
      </c>
      <c r="F41" s="253">
        <v>401666.92</v>
      </c>
      <c r="G41" s="253">
        <v>0</v>
      </c>
      <c r="H41" s="253">
        <f t="shared" si="0"/>
        <v>130744.07</v>
      </c>
      <c r="I41" s="267"/>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row>
    <row r="42" spans="1:40" ht="12.75" outlineLevel="1">
      <c r="A42" s="48" t="s">
        <v>1690</v>
      </c>
      <c r="B42" s="233"/>
      <c r="C42" s="234" t="s">
        <v>1691</v>
      </c>
      <c r="D42" s="253">
        <v>-221236.62</v>
      </c>
      <c r="E42" s="253">
        <v>227320.79</v>
      </c>
      <c r="F42" s="253">
        <v>164520.29</v>
      </c>
      <c r="G42" s="253">
        <v>-173224.56</v>
      </c>
      <c r="H42" s="253">
        <f t="shared" si="0"/>
        <v>-331660.68</v>
      </c>
      <c r="I42" s="267"/>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row>
    <row r="43" spans="1:40" ht="12.75" outlineLevel="1">
      <c r="A43" s="48" t="s">
        <v>1692</v>
      </c>
      <c r="B43" s="233"/>
      <c r="C43" s="234" t="s">
        <v>1693</v>
      </c>
      <c r="D43" s="253">
        <v>-11936.14</v>
      </c>
      <c r="E43" s="253">
        <v>985366.9</v>
      </c>
      <c r="F43" s="253">
        <v>1020161.7</v>
      </c>
      <c r="G43" s="253">
        <v>0</v>
      </c>
      <c r="H43" s="253">
        <f t="shared" si="0"/>
        <v>-46730.939999999944</v>
      </c>
      <c r="I43" s="267"/>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row>
    <row r="44" spans="1:40" ht="12.75" outlineLevel="1">
      <c r="A44" s="48" t="s">
        <v>1694</v>
      </c>
      <c r="B44" s="233"/>
      <c r="C44" s="234" t="s">
        <v>1695</v>
      </c>
      <c r="D44" s="253">
        <v>5251247.54</v>
      </c>
      <c r="E44" s="253">
        <v>6335472.449999999</v>
      </c>
      <c r="F44" s="253">
        <v>3805158.47</v>
      </c>
      <c r="G44" s="253">
        <v>-206171.65</v>
      </c>
      <c r="H44" s="253">
        <f t="shared" si="0"/>
        <v>7575389.869999997</v>
      </c>
      <c r="I44" s="267"/>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row>
    <row r="45" spans="1:40" ht="12.75" outlineLevel="1">
      <c r="A45" s="48" t="s">
        <v>1696</v>
      </c>
      <c r="B45" s="233"/>
      <c r="C45" s="234" t="s">
        <v>1697</v>
      </c>
      <c r="D45" s="253">
        <v>923804.86</v>
      </c>
      <c r="E45" s="253">
        <v>6790173.779999999</v>
      </c>
      <c r="F45" s="253">
        <v>6944918.109999998</v>
      </c>
      <c r="G45" s="253">
        <v>-538348</v>
      </c>
      <c r="H45" s="253">
        <f t="shared" si="0"/>
        <v>230712.53000000212</v>
      </c>
      <c r="I45" s="267"/>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row>
    <row r="46" spans="1:40" ht="12.75" outlineLevel="1">
      <c r="A46" s="48" t="s">
        <v>1698</v>
      </c>
      <c r="B46" s="233"/>
      <c r="C46" s="234" t="s">
        <v>1699</v>
      </c>
      <c r="D46" s="253">
        <v>-74188.39</v>
      </c>
      <c r="E46" s="253">
        <v>291.73</v>
      </c>
      <c r="F46" s="253">
        <v>-73896.66</v>
      </c>
      <c r="G46" s="253">
        <v>0</v>
      </c>
      <c r="H46" s="253">
        <f t="shared" si="0"/>
        <v>0</v>
      </c>
      <c r="I46" s="267"/>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row>
    <row r="47" spans="1:40" ht="12.75" outlineLevel="1">
      <c r="A47" s="48" t="s">
        <v>1700</v>
      </c>
      <c r="B47" s="233"/>
      <c r="C47" s="234" t="s">
        <v>1701</v>
      </c>
      <c r="D47" s="253">
        <v>-187983.67</v>
      </c>
      <c r="E47" s="253">
        <v>8759325.59</v>
      </c>
      <c r="F47" s="253">
        <v>7671471.189999999</v>
      </c>
      <c r="G47" s="253">
        <v>-1087000.78</v>
      </c>
      <c r="H47" s="253">
        <f t="shared" si="0"/>
        <v>-187130.04999999865</v>
      </c>
      <c r="I47" s="267"/>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row>
    <row r="48" spans="1:40" ht="12.75" outlineLevel="1">
      <c r="A48" s="48" t="s">
        <v>1702</v>
      </c>
      <c r="B48" s="233"/>
      <c r="C48" s="234" t="s">
        <v>1703</v>
      </c>
      <c r="D48" s="253">
        <v>138562741.09</v>
      </c>
      <c r="E48" s="253">
        <v>298613834.26</v>
      </c>
      <c r="F48" s="253">
        <v>268083585.9199999</v>
      </c>
      <c r="G48" s="253">
        <v>-42255995.43999999</v>
      </c>
      <c r="H48" s="253">
        <f t="shared" si="0"/>
        <v>126836993.99000013</v>
      </c>
      <c r="I48" s="267"/>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row>
    <row r="49" spans="1:40" ht="12.75" outlineLevel="1">
      <c r="A49" s="48" t="s">
        <v>1704</v>
      </c>
      <c r="B49" s="233"/>
      <c r="C49" s="234" t="s">
        <v>1705</v>
      </c>
      <c r="D49" s="253">
        <v>73606.58</v>
      </c>
      <c r="E49" s="253">
        <v>0</v>
      </c>
      <c r="F49" s="253">
        <v>0</v>
      </c>
      <c r="G49" s="253">
        <v>-73606.58</v>
      </c>
      <c r="H49" s="253">
        <f t="shared" si="0"/>
        <v>0</v>
      </c>
      <c r="I49" s="267"/>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row>
    <row r="50" spans="1:40" ht="12.75" outlineLevel="1">
      <c r="A50" s="48" t="s">
        <v>1706</v>
      </c>
      <c r="B50" s="233"/>
      <c r="C50" s="234" t="s">
        <v>1707</v>
      </c>
      <c r="D50" s="253">
        <v>178111.04</v>
      </c>
      <c r="E50" s="253">
        <v>0</v>
      </c>
      <c r="F50" s="253">
        <v>0</v>
      </c>
      <c r="G50" s="253">
        <v>-178111.04</v>
      </c>
      <c r="H50" s="253">
        <f t="shared" si="0"/>
        <v>0</v>
      </c>
      <c r="I50" s="267"/>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row>
    <row r="51" spans="1:40" ht="12.75" outlineLevel="1">
      <c r="A51" s="48" t="s">
        <v>1708</v>
      </c>
      <c r="C51" s="250" t="s">
        <v>1709</v>
      </c>
      <c r="D51" s="226">
        <v>20170977.41</v>
      </c>
      <c r="E51" s="226">
        <v>85043876.55</v>
      </c>
      <c r="F51" s="226">
        <v>88714845.30999999</v>
      </c>
      <c r="G51" s="226">
        <v>1931529.77</v>
      </c>
      <c r="H51" s="226">
        <f t="shared" si="0"/>
        <v>18431538.420000006</v>
      </c>
      <c r="I51" s="267"/>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row>
    <row r="52" spans="1:40" ht="12.75" outlineLevel="1">
      <c r="A52" s="48" t="s">
        <v>1710</v>
      </c>
      <c r="B52" s="233"/>
      <c r="C52" s="234" t="s">
        <v>1711</v>
      </c>
      <c r="D52" s="253">
        <v>-95060.53</v>
      </c>
      <c r="E52" s="253">
        <v>1412102.08</v>
      </c>
      <c r="F52" s="253">
        <v>1346523.69</v>
      </c>
      <c r="G52" s="253">
        <v>-56246.04</v>
      </c>
      <c r="H52" s="253">
        <f t="shared" si="0"/>
        <v>-85728.1799999999</v>
      </c>
      <c r="I52" s="267"/>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row>
    <row r="53" spans="1:40" ht="12.75" outlineLevel="1">
      <c r="A53" s="48" t="s">
        <v>1712</v>
      </c>
      <c r="B53" s="233"/>
      <c r="C53" s="234" t="s">
        <v>1713</v>
      </c>
      <c r="D53" s="253">
        <v>430840.09</v>
      </c>
      <c r="E53" s="253">
        <v>914787.38</v>
      </c>
      <c r="F53" s="253">
        <v>658031.4800000006</v>
      </c>
      <c r="G53" s="253">
        <v>0</v>
      </c>
      <c r="H53" s="253">
        <f t="shared" si="0"/>
        <v>687595.9899999994</v>
      </c>
      <c r="I53" s="267"/>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row>
    <row r="54" spans="1:40" ht="12.75" outlineLevel="1">
      <c r="A54" s="48" t="s">
        <v>1714</v>
      </c>
      <c r="B54" s="233"/>
      <c r="C54" s="234" t="s">
        <v>1715</v>
      </c>
      <c r="D54" s="253">
        <v>295722.41</v>
      </c>
      <c r="E54" s="253">
        <v>5009097.02</v>
      </c>
      <c r="F54" s="253">
        <v>4744624.64</v>
      </c>
      <c r="G54" s="253">
        <v>0</v>
      </c>
      <c r="H54" s="253">
        <f t="shared" si="0"/>
        <v>560194.79</v>
      </c>
      <c r="I54" s="267"/>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row>
    <row r="55" spans="1:40" ht="12.75" outlineLevel="1">
      <c r="A55" s="48" t="s">
        <v>1716</v>
      </c>
      <c r="B55" s="233"/>
      <c r="C55" s="234" t="s">
        <v>1717</v>
      </c>
      <c r="D55" s="253">
        <v>-1833924.94</v>
      </c>
      <c r="E55" s="253">
        <v>57134.61</v>
      </c>
      <c r="F55" s="253">
        <v>110987.87</v>
      </c>
      <c r="G55" s="253">
        <v>2315363.44</v>
      </c>
      <c r="H55" s="253">
        <f t="shared" si="0"/>
        <v>427585.2400000002</v>
      </c>
      <c r="I55" s="267"/>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row>
    <row r="56" spans="1:40" s="216" customFormat="1" ht="12.75">
      <c r="A56" s="216" t="s">
        <v>1718</v>
      </c>
      <c r="B56" s="249"/>
      <c r="C56" s="254" t="s">
        <v>1719</v>
      </c>
      <c r="D56" s="229">
        <v>120130137.89</v>
      </c>
      <c r="E56" s="229">
        <v>640442374.38</v>
      </c>
      <c r="F56" s="229">
        <v>600135686.65</v>
      </c>
      <c r="G56" s="255">
        <v>-61544269.609999985</v>
      </c>
      <c r="H56" s="229">
        <f>D56+E56-F56+G56</f>
        <v>98892556.01000002</v>
      </c>
      <c r="I56" s="26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row>
    <row r="57" spans="4:40" ht="12.75">
      <c r="D57" s="226"/>
      <c r="E57" s="226"/>
      <c r="F57" s="226"/>
      <c r="G57" s="226"/>
      <c r="H57" s="226"/>
      <c r="I57" s="267"/>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row>
    <row r="58" spans="2:40" ht="12.75">
      <c r="B58" s="216" t="s">
        <v>1720</v>
      </c>
      <c r="D58" s="226"/>
      <c r="E58" s="226"/>
      <c r="F58" s="226"/>
      <c r="G58" s="226"/>
      <c r="H58" s="226"/>
      <c r="I58" s="267"/>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row>
    <row r="59" spans="1:40" ht="12.75" outlineLevel="1">
      <c r="A59" s="48" t="s">
        <v>3344</v>
      </c>
      <c r="B59" s="233"/>
      <c r="C59" s="234" t="s">
        <v>74</v>
      </c>
      <c r="D59" s="253">
        <v>26015.57</v>
      </c>
      <c r="E59" s="253">
        <v>26389.01</v>
      </c>
      <c r="F59" s="253">
        <v>-125848.68</v>
      </c>
      <c r="G59" s="253">
        <v>-1176</v>
      </c>
      <c r="H59" s="253">
        <f aca="true" t="shared" si="1" ref="H59:H85">D59+E59-F59+G59</f>
        <v>177077.26</v>
      </c>
      <c r="I59" s="267"/>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row>
    <row r="60" spans="1:40" ht="12.75" outlineLevel="1">
      <c r="A60" s="48" t="s">
        <v>3345</v>
      </c>
      <c r="B60" s="233"/>
      <c r="C60" s="234" t="s">
        <v>75</v>
      </c>
      <c r="D60" s="253">
        <v>1431.18</v>
      </c>
      <c r="E60" s="253">
        <v>0</v>
      </c>
      <c r="F60" s="253">
        <v>-136198.79</v>
      </c>
      <c r="G60" s="253">
        <v>-88310.2</v>
      </c>
      <c r="H60" s="253">
        <f t="shared" si="1"/>
        <v>49319.770000000004</v>
      </c>
      <c r="I60" s="267"/>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row>
    <row r="61" spans="1:40" ht="12.75" outlineLevel="1">
      <c r="A61" s="48" t="s">
        <v>3346</v>
      </c>
      <c r="B61" s="233"/>
      <c r="C61" s="234" t="s">
        <v>76</v>
      </c>
      <c r="D61" s="253">
        <v>13098.72</v>
      </c>
      <c r="E61" s="253">
        <v>0</v>
      </c>
      <c r="F61" s="253">
        <v>-143255.81</v>
      </c>
      <c r="G61" s="253">
        <v>-136320</v>
      </c>
      <c r="H61" s="253">
        <f t="shared" si="1"/>
        <v>20034.53</v>
      </c>
      <c r="I61" s="267"/>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row>
    <row r="62" spans="1:40" ht="12.75" outlineLevel="1">
      <c r="A62" s="48" t="s">
        <v>3347</v>
      </c>
      <c r="B62" s="233"/>
      <c r="C62" s="234" t="s">
        <v>77</v>
      </c>
      <c r="D62" s="253">
        <v>-11610.13</v>
      </c>
      <c r="E62" s="253">
        <v>0</v>
      </c>
      <c r="F62" s="253">
        <v>-6550.319999999978</v>
      </c>
      <c r="G62" s="253">
        <v>0</v>
      </c>
      <c r="H62" s="253">
        <f t="shared" si="1"/>
        <v>-5059.810000000021</v>
      </c>
      <c r="I62" s="267"/>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row>
    <row r="63" spans="1:40" ht="12.75" outlineLevel="1">
      <c r="A63" s="48" t="s">
        <v>3348</v>
      </c>
      <c r="B63" s="233"/>
      <c r="C63" s="234" t="s">
        <v>78</v>
      </c>
      <c r="D63" s="253">
        <v>628132.67</v>
      </c>
      <c r="E63" s="253">
        <v>32792.61</v>
      </c>
      <c r="F63" s="253">
        <v>293005.9300000034</v>
      </c>
      <c r="G63" s="253">
        <v>0</v>
      </c>
      <c r="H63" s="253">
        <f t="shared" si="1"/>
        <v>367919.3499999966</v>
      </c>
      <c r="I63" s="267"/>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row>
    <row r="64" spans="1:40" ht="12.75" outlineLevel="1">
      <c r="A64" s="48" t="s">
        <v>3349</v>
      </c>
      <c r="B64" s="233"/>
      <c r="C64" s="234" t="s">
        <v>79</v>
      </c>
      <c r="D64" s="253">
        <v>34698.02</v>
      </c>
      <c r="E64" s="253">
        <v>337680.16</v>
      </c>
      <c r="F64" s="253">
        <v>195651.24999999627</v>
      </c>
      <c r="G64" s="253">
        <v>-242991.15</v>
      </c>
      <c r="H64" s="253">
        <f t="shared" si="1"/>
        <v>-66264.21999999628</v>
      </c>
      <c r="I64" s="267"/>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row>
    <row r="65" spans="1:40" ht="12.75" outlineLevel="1">
      <c r="A65" s="48" t="s">
        <v>3350</v>
      </c>
      <c r="B65" s="233"/>
      <c r="C65" s="234" t="s">
        <v>80</v>
      </c>
      <c r="D65" s="253">
        <v>-92374.23</v>
      </c>
      <c r="E65" s="253">
        <v>-79752.84</v>
      </c>
      <c r="F65" s="253">
        <v>-196067.33</v>
      </c>
      <c r="G65" s="253">
        <v>-76972.77</v>
      </c>
      <c r="H65" s="253">
        <f t="shared" si="1"/>
        <v>-53032.510000000024</v>
      </c>
      <c r="I65" s="267"/>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row>
    <row r="66" spans="1:40" ht="12.75" outlineLevel="1">
      <c r="A66" s="48" t="s">
        <v>3351</v>
      </c>
      <c r="B66" s="233"/>
      <c r="C66" s="234" t="s">
        <v>81</v>
      </c>
      <c r="D66" s="253">
        <v>-75057.86</v>
      </c>
      <c r="E66" s="253">
        <v>5874.92</v>
      </c>
      <c r="F66" s="253">
        <v>-79397.18</v>
      </c>
      <c r="G66" s="253">
        <v>0</v>
      </c>
      <c r="H66" s="253">
        <f t="shared" si="1"/>
        <v>10214.23999999999</v>
      </c>
      <c r="I66" s="267"/>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row>
    <row r="67" spans="1:40" ht="12.75" outlineLevel="1">
      <c r="A67" s="48" t="s">
        <v>3352</v>
      </c>
      <c r="B67" s="233"/>
      <c r="C67" s="234" t="s">
        <v>82</v>
      </c>
      <c r="D67" s="253">
        <v>-27798.74</v>
      </c>
      <c r="E67" s="253">
        <v>281526.67</v>
      </c>
      <c r="F67" s="253">
        <v>-2523235.38</v>
      </c>
      <c r="G67" s="253">
        <v>-2189930.79</v>
      </c>
      <c r="H67" s="253">
        <f t="shared" si="1"/>
        <v>587032.52</v>
      </c>
      <c r="I67" s="267"/>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row>
    <row r="68" spans="1:40" ht="12.75" outlineLevel="1">
      <c r="A68" s="48" t="s">
        <v>3353</v>
      </c>
      <c r="B68" s="233"/>
      <c r="C68" s="234" t="s">
        <v>83</v>
      </c>
      <c r="D68" s="253">
        <v>14387.49</v>
      </c>
      <c r="E68" s="253">
        <v>4358.88</v>
      </c>
      <c r="F68" s="253">
        <v>-4504.260000000009</v>
      </c>
      <c r="G68" s="253">
        <v>-8713</v>
      </c>
      <c r="H68" s="253">
        <f t="shared" si="1"/>
        <v>14537.630000000008</v>
      </c>
      <c r="I68" s="267"/>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row>
    <row r="69" spans="1:40" ht="12.75" outlineLevel="1">
      <c r="A69" s="48" t="s">
        <v>3354</v>
      </c>
      <c r="B69" s="233"/>
      <c r="C69" s="234" t="s">
        <v>84</v>
      </c>
      <c r="D69" s="253">
        <v>-303546.84</v>
      </c>
      <c r="E69" s="253">
        <v>843180.95</v>
      </c>
      <c r="F69" s="253">
        <v>-9572310.870000001</v>
      </c>
      <c r="G69" s="253">
        <v>-10421435.059999999</v>
      </c>
      <c r="H69" s="253">
        <f t="shared" si="1"/>
        <v>-309490.0799999982</v>
      </c>
      <c r="I69" s="267"/>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row>
    <row r="70" spans="1:40" ht="12.75" outlineLevel="1">
      <c r="A70" s="48" t="s">
        <v>3355</v>
      </c>
      <c r="B70" s="233"/>
      <c r="C70" s="234" t="s">
        <v>85</v>
      </c>
      <c r="D70" s="253">
        <v>4680.96</v>
      </c>
      <c r="E70" s="253">
        <v>0</v>
      </c>
      <c r="F70" s="253">
        <v>-58.20000000006985</v>
      </c>
      <c r="G70" s="253">
        <v>-3746.67</v>
      </c>
      <c r="H70" s="253">
        <f t="shared" si="1"/>
        <v>992.4900000000698</v>
      </c>
      <c r="I70" s="267"/>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row>
    <row r="71" spans="1:40" ht="12.75" outlineLevel="1">
      <c r="A71" s="48" t="s">
        <v>3356</v>
      </c>
      <c r="B71" s="233"/>
      <c r="C71" s="234" t="s">
        <v>86</v>
      </c>
      <c r="D71" s="253">
        <v>110320.83</v>
      </c>
      <c r="E71" s="253">
        <v>92936.65</v>
      </c>
      <c r="F71" s="253">
        <v>-438039.56</v>
      </c>
      <c r="G71" s="253">
        <v>0</v>
      </c>
      <c r="H71" s="253">
        <f t="shared" si="1"/>
        <v>641297.04</v>
      </c>
      <c r="I71" s="267"/>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row>
    <row r="72" spans="1:40" ht="12.75" outlineLevel="1">
      <c r="A72" s="48" t="s">
        <v>3357</v>
      </c>
      <c r="B72" s="233"/>
      <c r="C72" s="234" t="s">
        <v>87</v>
      </c>
      <c r="D72" s="253">
        <v>-135905.61</v>
      </c>
      <c r="E72" s="253">
        <v>121760.55</v>
      </c>
      <c r="F72" s="253">
        <v>1112.4900000002235</v>
      </c>
      <c r="G72" s="253">
        <v>-54436.5</v>
      </c>
      <c r="H72" s="253">
        <f t="shared" si="1"/>
        <v>-69694.0500000002</v>
      </c>
      <c r="I72" s="267"/>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row>
    <row r="73" spans="1:40" ht="12.75" outlineLevel="1">
      <c r="A73" s="48" t="s">
        <v>3358</v>
      </c>
      <c r="B73" s="233"/>
      <c r="C73" s="234" t="s">
        <v>88</v>
      </c>
      <c r="D73" s="253">
        <v>84314.22</v>
      </c>
      <c r="E73" s="253">
        <v>7170.69</v>
      </c>
      <c r="F73" s="253">
        <v>-92972.13000000082</v>
      </c>
      <c r="G73" s="253">
        <v>-15684.83</v>
      </c>
      <c r="H73" s="253">
        <f t="shared" si="1"/>
        <v>168772.21000000084</v>
      </c>
      <c r="I73" s="267"/>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row>
    <row r="74" spans="1:40" ht="12.75" outlineLevel="1">
      <c r="A74" s="48" t="s">
        <v>3359</v>
      </c>
      <c r="B74" s="233"/>
      <c r="C74" s="234" t="s">
        <v>89</v>
      </c>
      <c r="D74" s="253">
        <v>169863.8</v>
      </c>
      <c r="E74" s="253">
        <v>0</v>
      </c>
      <c r="F74" s="253">
        <v>-621.07</v>
      </c>
      <c r="G74" s="253">
        <v>-170484.87</v>
      </c>
      <c r="H74" s="253">
        <f t="shared" si="1"/>
        <v>0</v>
      </c>
      <c r="I74" s="267"/>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row>
    <row r="75" spans="1:40" ht="12.75" outlineLevel="1">
      <c r="A75" s="48" t="s">
        <v>3360</v>
      </c>
      <c r="B75" s="233"/>
      <c r="C75" s="234" t="s">
        <v>90</v>
      </c>
      <c r="D75" s="253">
        <v>-48394.58</v>
      </c>
      <c r="E75" s="253">
        <v>0</v>
      </c>
      <c r="F75" s="253">
        <v>713.4800000000105</v>
      </c>
      <c r="G75" s="253">
        <v>5974.5</v>
      </c>
      <c r="H75" s="253">
        <f t="shared" si="1"/>
        <v>-43133.56000000001</v>
      </c>
      <c r="I75" s="267"/>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row>
    <row r="76" spans="1:40" ht="12.75" outlineLevel="1">
      <c r="A76" s="48" t="s">
        <v>3361</v>
      </c>
      <c r="B76" s="233"/>
      <c r="C76" s="234" t="s">
        <v>91</v>
      </c>
      <c r="D76" s="253">
        <v>-18344.19</v>
      </c>
      <c r="E76" s="253">
        <v>58675</v>
      </c>
      <c r="F76" s="253">
        <v>-13785.5</v>
      </c>
      <c r="G76" s="253">
        <v>-16496.13</v>
      </c>
      <c r="H76" s="253">
        <f t="shared" si="1"/>
        <v>37620.17999999999</v>
      </c>
      <c r="I76" s="267"/>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row>
    <row r="77" spans="1:40" ht="12.75" outlineLevel="1">
      <c r="A77" s="48" t="s">
        <v>3362</v>
      </c>
      <c r="B77" s="233"/>
      <c r="C77" s="234" t="s">
        <v>92</v>
      </c>
      <c r="D77" s="253">
        <v>-86547.94</v>
      </c>
      <c r="E77" s="253">
        <v>10</v>
      </c>
      <c r="F77" s="253">
        <v>-76963.49</v>
      </c>
      <c r="G77" s="253">
        <v>0</v>
      </c>
      <c r="H77" s="253">
        <f t="shared" si="1"/>
        <v>-9574.449999999997</v>
      </c>
      <c r="I77" s="267"/>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row>
    <row r="78" spans="1:40" ht="12.75" outlineLevel="1">
      <c r="A78" s="48" t="s">
        <v>3363</v>
      </c>
      <c r="B78" s="233"/>
      <c r="C78" s="234" t="s">
        <v>93</v>
      </c>
      <c r="D78" s="253">
        <v>-791597.56</v>
      </c>
      <c r="E78" s="253">
        <v>1467948.29</v>
      </c>
      <c r="F78" s="253">
        <v>1219410.12</v>
      </c>
      <c r="G78" s="253">
        <v>-452131.11</v>
      </c>
      <c r="H78" s="253">
        <f t="shared" si="1"/>
        <v>-995190.5000000001</v>
      </c>
      <c r="I78" s="267"/>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row>
    <row r="79" spans="1:40" ht="12.75" outlineLevel="1">
      <c r="A79" s="48" t="s">
        <v>3364</v>
      </c>
      <c r="B79" s="233"/>
      <c r="C79" s="234" t="s">
        <v>94</v>
      </c>
      <c r="D79" s="253">
        <v>-25985.25</v>
      </c>
      <c r="E79" s="253">
        <v>41629.46</v>
      </c>
      <c r="F79" s="253">
        <v>80288.37999999966</v>
      </c>
      <c r="G79" s="253">
        <v>0</v>
      </c>
      <c r="H79" s="253">
        <f t="shared" si="1"/>
        <v>-64644.169999999656</v>
      </c>
      <c r="I79" s="267"/>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row>
    <row r="80" spans="1:40" ht="12.75" outlineLevel="1">
      <c r="A80" s="48" t="s">
        <v>3365</v>
      </c>
      <c r="B80" s="233"/>
      <c r="C80" s="234" t="s">
        <v>95</v>
      </c>
      <c r="D80" s="253">
        <v>11540.4</v>
      </c>
      <c r="E80" s="253">
        <v>1476.59</v>
      </c>
      <c r="F80" s="253">
        <v>-17535.01</v>
      </c>
      <c r="G80" s="253">
        <v>-552</v>
      </c>
      <c r="H80" s="253">
        <f t="shared" si="1"/>
        <v>30000</v>
      </c>
      <c r="I80" s="267"/>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row>
    <row r="81" spans="1:40" ht="12.75" outlineLevel="1">
      <c r="A81" s="48" t="s">
        <v>3366</v>
      </c>
      <c r="B81" s="233"/>
      <c r="C81" s="234" t="s">
        <v>96</v>
      </c>
      <c r="D81" s="253">
        <v>-30741.35</v>
      </c>
      <c r="E81" s="253">
        <v>4315</v>
      </c>
      <c r="F81" s="253">
        <v>-19309.929999999935</v>
      </c>
      <c r="G81" s="253">
        <v>-6796</v>
      </c>
      <c r="H81" s="253">
        <f t="shared" si="1"/>
        <v>-13912.420000000064</v>
      </c>
      <c r="I81" s="267"/>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row>
    <row r="82" spans="1:40" ht="12.75" outlineLevel="1">
      <c r="A82" s="48" t="s">
        <v>3367</v>
      </c>
      <c r="B82" s="233"/>
      <c r="C82" s="234" t="s">
        <v>97</v>
      </c>
      <c r="D82" s="253">
        <v>643681.74</v>
      </c>
      <c r="E82" s="253">
        <v>472165.84</v>
      </c>
      <c r="F82" s="253">
        <v>-2018322.78</v>
      </c>
      <c r="G82" s="253">
        <v>-2000494.7</v>
      </c>
      <c r="H82" s="253">
        <f t="shared" si="1"/>
        <v>1133675.6600000004</v>
      </c>
      <c r="I82" s="267"/>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row>
    <row r="83" spans="1:40" ht="12.75" outlineLevel="1">
      <c r="A83" s="48" t="s">
        <v>3368</v>
      </c>
      <c r="B83" s="233"/>
      <c r="C83" s="234" t="s">
        <v>98</v>
      </c>
      <c r="D83" s="253">
        <v>-9704.84</v>
      </c>
      <c r="E83" s="253">
        <v>75</v>
      </c>
      <c r="F83" s="253">
        <v>-2241.979999999923</v>
      </c>
      <c r="G83" s="253">
        <v>0</v>
      </c>
      <c r="H83" s="253">
        <f t="shared" si="1"/>
        <v>-7387.860000000077</v>
      </c>
      <c r="I83" s="267"/>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row>
    <row r="84" spans="1:40" ht="12.75" outlineLevel="1">
      <c r="A84" s="48" t="s">
        <v>3369</v>
      </c>
      <c r="B84" s="233"/>
      <c r="C84" s="234" t="s">
        <v>99</v>
      </c>
      <c r="D84" s="253">
        <v>1388642.86</v>
      </c>
      <c r="E84" s="253">
        <v>1893262.99</v>
      </c>
      <c r="F84" s="253">
        <v>729567.6500000014</v>
      </c>
      <c r="G84" s="253">
        <v>-347758.65</v>
      </c>
      <c r="H84" s="253">
        <f t="shared" si="1"/>
        <v>2204579.549999999</v>
      </c>
      <c r="I84" s="267"/>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row>
    <row r="85" spans="1:40" ht="12.75" outlineLevel="1">
      <c r="A85" s="48" t="s">
        <v>3370</v>
      </c>
      <c r="B85" s="233"/>
      <c r="C85" s="234" t="s">
        <v>100</v>
      </c>
      <c r="D85" s="253">
        <v>-208956.42</v>
      </c>
      <c r="E85" s="253">
        <v>2724.5</v>
      </c>
      <c r="F85" s="253">
        <v>-524103.93000000156</v>
      </c>
      <c r="G85" s="253">
        <v>-65647.2</v>
      </c>
      <c r="H85" s="253">
        <f t="shared" si="1"/>
        <v>252224.8100000015</v>
      </c>
      <c r="I85" s="267"/>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row>
    <row r="86" spans="1:46" s="216" customFormat="1" ht="12.75">
      <c r="A86" s="216" t="s">
        <v>3371</v>
      </c>
      <c r="B86" s="249"/>
      <c r="C86" s="254" t="s">
        <v>1721</v>
      </c>
      <c r="D86" s="230">
        <v>1264242.92</v>
      </c>
      <c r="E86" s="230">
        <v>5616200.92</v>
      </c>
      <c r="F86" s="230">
        <v>-13471572.9</v>
      </c>
      <c r="G86" s="230">
        <v>-16294103.129999997</v>
      </c>
      <c r="H86" s="230">
        <f>D86+E86-F86+G86</f>
        <v>4057913.610000005</v>
      </c>
      <c r="I86" s="26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69"/>
      <c r="AP86" s="269"/>
      <c r="AQ86" s="269"/>
      <c r="AR86" s="269"/>
      <c r="AS86" s="269"/>
      <c r="AT86" s="269"/>
    </row>
    <row r="87" spans="2:46" s="40" customFormat="1" ht="12.75">
      <c r="B87" s="233"/>
      <c r="C87" s="261"/>
      <c r="D87" s="262"/>
      <c r="E87" s="262"/>
      <c r="F87" s="262"/>
      <c r="G87" s="262"/>
      <c r="H87" s="263"/>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row>
    <row r="88" spans="3:7" s="256" customFormat="1" ht="12.75">
      <c r="C88" s="383"/>
      <c r="D88" s="384"/>
      <c r="E88" s="384"/>
      <c r="F88" s="257"/>
      <c r="G88" s="257"/>
    </row>
    <row r="89" spans="3:8" s="256" customFormat="1" ht="12.75">
      <c r="C89" s="258"/>
      <c r="D89" s="257"/>
      <c r="E89" s="257"/>
      <c r="F89" s="257"/>
      <c r="G89" s="257"/>
      <c r="H89" s="259"/>
    </row>
    <row r="90" spans="3:8" s="256" customFormat="1" ht="12.75">
      <c r="C90" s="258"/>
      <c r="D90" s="257"/>
      <c r="E90" s="257"/>
      <c r="F90" s="257"/>
      <c r="G90" s="257"/>
      <c r="H90" s="259"/>
    </row>
    <row r="91" spans="3:8" s="256" customFormat="1" ht="12.75">
      <c r="C91" s="258"/>
      <c r="D91" s="257"/>
      <c r="E91" s="257"/>
      <c r="F91" s="257"/>
      <c r="G91" s="257"/>
      <c r="H91" s="259"/>
    </row>
    <row r="92" spans="3:8" s="256" customFormat="1" ht="12.75">
      <c r="C92" s="260"/>
      <c r="D92" s="259"/>
      <c r="E92" s="259"/>
      <c r="F92" s="259"/>
      <c r="G92" s="259"/>
      <c r="H92" s="259"/>
    </row>
    <row r="93" spans="4:7" s="256" customFormat="1" ht="12.75">
      <c r="D93" s="257"/>
      <c r="E93" s="257"/>
      <c r="F93" s="257"/>
      <c r="G93" s="257"/>
    </row>
    <row r="94" spans="4:7" s="256" customFormat="1" ht="12.75">
      <c r="D94" s="257"/>
      <c r="E94" s="257"/>
      <c r="F94" s="257"/>
      <c r="G94" s="257"/>
    </row>
    <row r="95" spans="4:7" s="256" customFormat="1" ht="12.75">
      <c r="D95" s="257"/>
      <c r="E95" s="257"/>
      <c r="F95" s="257"/>
      <c r="G95" s="257"/>
    </row>
    <row r="96" spans="4:7" s="256" customFormat="1" ht="12.75">
      <c r="D96" s="257"/>
      <c r="E96" s="257"/>
      <c r="F96" s="257"/>
      <c r="G96" s="257"/>
    </row>
    <row r="97" spans="4:7" s="256" customFormat="1" ht="12.75">
      <c r="D97" s="257"/>
      <c r="E97" s="257"/>
      <c r="F97" s="257"/>
      <c r="G97" s="257"/>
    </row>
    <row r="98" spans="4:7" s="256" customFormat="1" ht="12.75">
      <c r="D98" s="257"/>
      <c r="E98" s="257"/>
      <c r="F98" s="257"/>
      <c r="G98" s="257"/>
    </row>
    <row r="99" spans="4:7" s="256" customFormat="1" ht="12.75">
      <c r="D99" s="257"/>
      <c r="E99" s="257"/>
      <c r="F99" s="257"/>
      <c r="G99" s="257"/>
    </row>
    <row r="100" spans="4:7" s="256" customFormat="1" ht="12.75">
      <c r="D100" s="257"/>
      <c r="E100" s="257"/>
      <c r="F100" s="257"/>
      <c r="G100" s="257"/>
    </row>
    <row r="101" spans="4:7" s="256" customFormat="1" ht="12.75">
      <c r="D101" s="257"/>
      <c r="E101" s="257"/>
      <c r="F101" s="257"/>
      <c r="G101" s="257"/>
    </row>
    <row r="102" spans="4:7" s="256" customFormat="1" ht="12.75">
      <c r="D102" s="257"/>
      <c r="E102" s="257"/>
      <c r="F102" s="257"/>
      <c r="G102" s="257"/>
    </row>
    <row r="103" spans="4:7" s="256" customFormat="1" ht="12.75">
      <c r="D103" s="257"/>
      <c r="E103" s="257"/>
      <c r="F103" s="257"/>
      <c r="G103" s="257"/>
    </row>
    <row r="104" spans="4:7" s="256" customFormat="1" ht="12.75">
      <c r="D104" s="257"/>
      <c r="E104" s="257"/>
      <c r="F104" s="257"/>
      <c r="G104" s="257"/>
    </row>
    <row r="105" spans="4:7" s="256" customFormat="1" ht="12.75">
      <c r="D105" s="257"/>
      <c r="E105" s="257"/>
      <c r="F105" s="257"/>
      <c r="G105" s="257"/>
    </row>
    <row r="106" spans="4:7" s="256" customFormat="1" ht="12.75">
      <c r="D106" s="257"/>
      <c r="E106" s="257"/>
      <c r="F106" s="257"/>
      <c r="G106" s="257"/>
    </row>
    <row r="107" spans="4:7" s="256" customFormat="1" ht="12.75">
      <c r="D107" s="257"/>
      <c r="E107" s="257"/>
      <c r="F107" s="257"/>
      <c r="G107" s="257"/>
    </row>
    <row r="108" spans="4:7" s="256" customFormat="1" ht="12.75">
      <c r="D108" s="257"/>
      <c r="E108" s="257"/>
      <c r="F108" s="257"/>
      <c r="G108" s="257"/>
    </row>
    <row r="109" spans="4:7" s="256" customFormat="1" ht="12.75">
      <c r="D109" s="257"/>
      <c r="E109" s="257"/>
      <c r="F109" s="257"/>
      <c r="G109" s="257"/>
    </row>
    <row r="110" spans="4:7" s="256" customFormat="1" ht="12.75">
      <c r="D110" s="257"/>
      <c r="E110" s="257"/>
      <c r="F110" s="257"/>
      <c r="G110" s="257"/>
    </row>
    <row r="111" spans="4:7" s="256" customFormat="1" ht="12.75">
      <c r="D111" s="257"/>
      <c r="E111" s="257"/>
      <c r="F111" s="257"/>
      <c r="G111" s="257"/>
    </row>
    <row r="112" spans="4:7" s="256" customFormat="1" ht="12.75">
      <c r="D112" s="257"/>
      <c r="E112" s="257"/>
      <c r="F112" s="257"/>
      <c r="G112" s="257"/>
    </row>
    <row r="113" spans="4:7" s="256" customFormat="1" ht="12.75">
      <c r="D113" s="257"/>
      <c r="E113" s="257"/>
      <c r="F113" s="257"/>
      <c r="G113" s="257"/>
    </row>
    <row r="114" spans="4:7" s="256" customFormat="1" ht="12.75">
      <c r="D114" s="257"/>
      <c r="E114" s="257"/>
      <c r="F114" s="257"/>
      <c r="G114" s="257"/>
    </row>
    <row r="115" spans="4:7" s="256" customFormat="1" ht="12.75">
      <c r="D115" s="257"/>
      <c r="E115" s="257"/>
      <c r="F115" s="257"/>
      <c r="G115" s="257"/>
    </row>
    <row r="116" spans="4:7" s="256" customFormat="1" ht="12.75">
      <c r="D116" s="257"/>
      <c r="E116" s="257"/>
      <c r="F116" s="257"/>
      <c r="G116" s="257"/>
    </row>
    <row r="117" spans="4:7" s="256" customFormat="1" ht="12.75">
      <c r="D117" s="257"/>
      <c r="E117" s="257"/>
      <c r="F117" s="257"/>
      <c r="G117" s="257"/>
    </row>
    <row r="118" spans="4:7" s="256" customFormat="1" ht="12.75">
      <c r="D118" s="257"/>
      <c r="E118" s="257"/>
      <c r="F118" s="257"/>
      <c r="G118" s="257"/>
    </row>
    <row r="119" spans="4:7" s="256" customFormat="1" ht="12.75">
      <c r="D119" s="257"/>
      <c r="E119" s="257"/>
      <c r="F119" s="257"/>
      <c r="G119" s="257"/>
    </row>
    <row r="120" spans="4:7" s="256" customFormat="1" ht="12.75">
      <c r="D120" s="257"/>
      <c r="E120" s="257"/>
      <c r="F120" s="257"/>
      <c r="G120" s="257"/>
    </row>
    <row r="121" spans="4:7" s="256" customFormat="1" ht="12.75">
      <c r="D121" s="257"/>
      <c r="E121" s="257"/>
      <c r="F121" s="257"/>
      <c r="G121" s="257"/>
    </row>
    <row r="122" spans="4:7" s="256" customFormat="1" ht="12.75">
      <c r="D122" s="257"/>
      <c r="E122" s="257"/>
      <c r="F122" s="257"/>
      <c r="G122" s="257"/>
    </row>
    <row r="123" spans="4:7" s="256" customFormat="1" ht="12.75">
      <c r="D123" s="257"/>
      <c r="E123" s="257"/>
      <c r="F123" s="257"/>
      <c r="G123" s="257"/>
    </row>
    <row r="124" spans="4:7" s="256" customFormat="1" ht="12.75">
      <c r="D124" s="257"/>
      <c r="E124" s="257"/>
      <c r="F124" s="257"/>
      <c r="G124" s="257"/>
    </row>
    <row r="125" spans="4:7" s="256" customFormat="1" ht="12.75">
      <c r="D125" s="257"/>
      <c r="E125" s="257"/>
      <c r="F125" s="257"/>
      <c r="G125" s="257"/>
    </row>
    <row r="126" spans="4:7" s="256" customFormat="1" ht="12.75">
      <c r="D126" s="257"/>
      <c r="E126" s="257"/>
      <c r="F126" s="257"/>
      <c r="G126" s="257"/>
    </row>
    <row r="127" spans="4:7" s="256" customFormat="1" ht="12.75">
      <c r="D127" s="257"/>
      <c r="E127" s="257"/>
      <c r="F127" s="257"/>
      <c r="G127" s="257"/>
    </row>
    <row r="128" spans="4:7" s="256" customFormat="1" ht="12.75">
      <c r="D128" s="257"/>
      <c r="E128" s="257"/>
      <c r="F128" s="257"/>
      <c r="G128" s="257"/>
    </row>
    <row r="129" spans="4:7" s="256" customFormat="1" ht="12.75">
      <c r="D129" s="257"/>
      <c r="E129" s="257"/>
      <c r="F129" s="257"/>
      <c r="G129" s="257"/>
    </row>
    <row r="130" spans="4:7" s="256" customFormat="1" ht="12.75">
      <c r="D130" s="257"/>
      <c r="E130" s="257"/>
      <c r="F130" s="257"/>
      <c r="G130" s="257"/>
    </row>
    <row r="131" spans="4:7" s="256" customFormat="1" ht="12.75">
      <c r="D131" s="257"/>
      <c r="E131" s="257"/>
      <c r="F131" s="257"/>
      <c r="G131" s="257"/>
    </row>
    <row r="132" spans="4:7" s="256" customFormat="1" ht="12.75">
      <c r="D132" s="257"/>
      <c r="E132" s="257"/>
      <c r="F132" s="257"/>
      <c r="G132" s="257"/>
    </row>
    <row r="133" spans="4:7" s="256" customFormat="1" ht="12.75">
      <c r="D133" s="257"/>
      <c r="E133" s="257"/>
      <c r="F133" s="257"/>
      <c r="G133" s="257"/>
    </row>
    <row r="134" spans="4:7" s="256" customFormat="1" ht="12.75">
      <c r="D134" s="257"/>
      <c r="E134" s="257"/>
      <c r="F134" s="257"/>
      <c r="G134" s="257"/>
    </row>
    <row r="135" spans="4:7" s="256" customFormat="1" ht="12.75">
      <c r="D135" s="257"/>
      <c r="E135" s="257"/>
      <c r="F135" s="257"/>
      <c r="G135" s="257"/>
    </row>
    <row r="136" spans="4:7" s="256" customFormat="1" ht="12.75">
      <c r="D136" s="257"/>
      <c r="E136" s="257"/>
      <c r="F136" s="257"/>
      <c r="G136" s="257"/>
    </row>
    <row r="137" spans="4:7" s="256" customFormat="1" ht="12.75">
      <c r="D137" s="257"/>
      <c r="E137" s="257"/>
      <c r="F137" s="257"/>
      <c r="G137" s="257"/>
    </row>
    <row r="138" spans="4:7" s="256" customFormat="1" ht="12.75">
      <c r="D138" s="257"/>
      <c r="E138" s="257"/>
      <c r="F138" s="257"/>
      <c r="G138" s="257"/>
    </row>
    <row r="139" spans="4:7" s="256" customFormat="1" ht="12.75">
      <c r="D139" s="257"/>
      <c r="E139" s="257"/>
      <c r="F139" s="257"/>
      <c r="G139" s="257"/>
    </row>
    <row r="140" spans="4:7" s="256" customFormat="1" ht="12.75">
      <c r="D140" s="257"/>
      <c r="E140" s="257"/>
      <c r="F140" s="257"/>
      <c r="G140" s="257"/>
    </row>
    <row r="141" spans="4:7" s="256" customFormat="1" ht="12.75">
      <c r="D141" s="257"/>
      <c r="E141" s="257"/>
      <c r="F141" s="257"/>
      <c r="G141" s="257"/>
    </row>
    <row r="142" spans="4:7" s="256" customFormat="1" ht="12.75">
      <c r="D142" s="257"/>
      <c r="E142" s="257"/>
      <c r="F142" s="257"/>
      <c r="G142" s="257"/>
    </row>
    <row r="143" spans="4:7" s="256" customFormat="1" ht="12.75">
      <c r="D143" s="257"/>
      <c r="E143" s="257"/>
      <c r="F143" s="257"/>
      <c r="G143" s="257"/>
    </row>
    <row r="144" spans="4:7" s="256" customFormat="1" ht="12.75">
      <c r="D144" s="257"/>
      <c r="E144" s="257"/>
      <c r="F144" s="257"/>
      <c r="G144" s="257"/>
    </row>
    <row r="145" spans="4:7" s="256" customFormat="1" ht="12.75">
      <c r="D145" s="257"/>
      <c r="E145" s="257"/>
      <c r="F145" s="257"/>
      <c r="G145" s="257"/>
    </row>
    <row r="146" spans="4:7" s="256" customFormat="1" ht="12.75">
      <c r="D146" s="257"/>
      <c r="E146" s="257"/>
      <c r="F146" s="257"/>
      <c r="G146" s="257"/>
    </row>
    <row r="147" spans="4:7" s="256" customFormat="1" ht="12.75">
      <c r="D147" s="257"/>
      <c r="E147" s="257"/>
      <c r="F147" s="257"/>
      <c r="G147" s="257"/>
    </row>
    <row r="148" spans="4:7" s="256" customFormat="1" ht="12.75">
      <c r="D148" s="257"/>
      <c r="E148" s="257"/>
      <c r="F148" s="257"/>
      <c r="G148" s="257"/>
    </row>
    <row r="149" spans="4:7" s="256" customFormat="1" ht="12.75">
      <c r="D149" s="257"/>
      <c r="E149" s="257"/>
      <c r="F149" s="257"/>
      <c r="G149" s="257"/>
    </row>
    <row r="150" spans="4:7" s="256" customFormat="1" ht="12.75">
      <c r="D150" s="257"/>
      <c r="E150" s="257"/>
      <c r="F150" s="257"/>
      <c r="G150" s="257"/>
    </row>
    <row r="151" spans="4:7" s="256" customFormat="1" ht="12.75">
      <c r="D151" s="257"/>
      <c r="E151" s="257"/>
      <c r="F151" s="257"/>
      <c r="G151" s="257"/>
    </row>
    <row r="152" spans="4:7" s="256" customFormat="1" ht="12.75">
      <c r="D152" s="257"/>
      <c r="E152" s="257"/>
      <c r="F152" s="257"/>
      <c r="G152" s="257"/>
    </row>
    <row r="153" spans="4:7" s="256" customFormat="1" ht="12.75">
      <c r="D153" s="257"/>
      <c r="E153" s="257"/>
      <c r="F153" s="257"/>
      <c r="G153" s="257"/>
    </row>
    <row r="154" spans="4:7" s="256" customFormat="1" ht="12.75">
      <c r="D154" s="257"/>
      <c r="E154" s="257"/>
      <c r="F154" s="257"/>
      <c r="G154" s="257"/>
    </row>
    <row r="155" spans="4:7" s="256" customFormat="1" ht="12.75">
      <c r="D155" s="257"/>
      <c r="E155" s="257"/>
      <c r="F155" s="257"/>
      <c r="G155" s="257"/>
    </row>
    <row r="156" spans="4:7" s="256" customFormat="1" ht="12.75">
      <c r="D156" s="257"/>
      <c r="E156" s="257"/>
      <c r="F156" s="257"/>
      <c r="G156" s="257"/>
    </row>
    <row r="157" spans="4:7" s="256" customFormat="1" ht="12.75">
      <c r="D157" s="257"/>
      <c r="E157" s="257"/>
      <c r="F157" s="257"/>
      <c r="G157" s="257"/>
    </row>
    <row r="158" spans="4:7" s="256" customFormat="1" ht="12.75">
      <c r="D158" s="257"/>
      <c r="E158" s="257"/>
      <c r="F158" s="257"/>
      <c r="G158" s="257"/>
    </row>
    <row r="159" spans="4:7" s="256" customFormat="1" ht="12.75">
      <c r="D159" s="257"/>
      <c r="E159" s="257"/>
      <c r="F159" s="257"/>
      <c r="G159" s="257"/>
    </row>
    <row r="160" spans="4:7" s="256" customFormat="1" ht="12.75">
      <c r="D160" s="257"/>
      <c r="E160" s="257"/>
      <c r="F160" s="257"/>
      <c r="G160" s="257"/>
    </row>
    <row r="161" spans="4:7" s="256" customFormat="1" ht="12.75">
      <c r="D161" s="257"/>
      <c r="E161" s="257"/>
      <c r="F161" s="257"/>
      <c r="G161" s="257"/>
    </row>
    <row r="162" spans="4:7" s="256" customFormat="1" ht="12.75">
      <c r="D162" s="257"/>
      <c r="E162" s="257"/>
      <c r="F162" s="257"/>
      <c r="G162" s="257"/>
    </row>
    <row r="163" spans="4:7" s="256" customFormat="1" ht="12.75">
      <c r="D163" s="257"/>
      <c r="E163" s="257"/>
      <c r="F163" s="257"/>
      <c r="G163" s="257"/>
    </row>
    <row r="164" spans="4:7" s="256" customFormat="1" ht="12.75">
      <c r="D164" s="257"/>
      <c r="E164" s="257"/>
      <c r="F164" s="257"/>
      <c r="G164" s="257"/>
    </row>
    <row r="165" spans="4:7" s="256" customFormat="1" ht="12.75">
      <c r="D165" s="257"/>
      <c r="E165" s="257"/>
      <c r="F165" s="257"/>
      <c r="G165" s="257"/>
    </row>
    <row r="166" spans="4:7" s="256" customFormat="1" ht="12.75">
      <c r="D166" s="257"/>
      <c r="E166" s="257"/>
      <c r="F166" s="257"/>
      <c r="G166" s="257"/>
    </row>
    <row r="167" spans="4:7" s="256" customFormat="1" ht="12.75">
      <c r="D167" s="257"/>
      <c r="E167" s="257"/>
      <c r="F167" s="257"/>
      <c r="G167" s="257"/>
    </row>
    <row r="168" spans="4:7" s="256" customFormat="1" ht="12.75">
      <c r="D168" s="257"/>
      <c r="E168" s="257"/>
      <c r="F168" s="257"/>
      <c r="G168" s="257"/>
    </row>
    <row r="169" spans="4:7" s="256" customFormat="1" ht="12.75">
      <c r="D169" s="257"/>
      <c r="E169" s="257"/>
      <c r="F169" s="257"/>
      <c r="G169" s="257"/>
    </row>
    <row r="170" spans="4:7" s="256" customFormat="1" ht="12.75">
      <c r="D170" s="257"/>
      <c r="E170" s="257"/>
      <c r="F170" s="257"/>
      <c r="G170" s="257"/>
    </row>
    <row r="171" spans="4:7" s="256" customFormat="1" ht="12.75">
      <c r="D171" s="257"/>
      <c r="E171" s="257"/>
      <c r="F171" s="257"/>
      <c r="G171" s="257"/>
    </row>
    <row r="172" spans="4:7" s="256" customFormat="1" ht="12.75">
      <c r="D172" s="257"/>
      <c r="E172" s="257"/>
      <c r="F172" s="257"/>
      <c r="G172" s="257"/>
    </row>
    <row r="173" spans="4:7" s="256" customFormat="1" ht="12.75">
      <c r="D173" s="257"/>
      <c r="E173" s="257"/>
      <c r="F173" s="257"/>
      <c r="G173" s="257"/>
    </row>
    <row r="174" spans="4:7" s="256" customFormat="1" ht="12.75">
      <c r="D174" s="257"/>
      <c r="E174" s="257"/>
      <c r="F174" s="257"/>
      <c r="G174" s="257"/>
    </row>
    <row r="175" spans="4:7" s="256" customFormat="1" ht="12.75">
      <c r="D175" s="257"/>
      <c r="E175" s="257"/>
      <c r="F175" s="257"/>
      <c r="G175" s="257"/>
    </row>
    <row r="176" spans="4:7" s="256" customFormat="1" ht="12.75">
      <c r="D176" s="257"/>
      <c r="E176" s="257"/>
      <c r="F176" s="257"/>
      <c r="G176" s="257"/>
    </row>
    <row r="177" spans="4:7" s="256" customFormat="1" ht="12.75">
      <c r="D177" s="257"/>
      <c r="E177" s="257"/>
      <c r="F177" s="257"/>
      <c r="G177" s="257"/>
    </row>
    <row r="178" spans="4:7" s="256" customFormat="1" ht="12.75">
      <c r="D178" s="257"/>
      <c r="E178" s="257"/>
      <c r="F178" s="257"/>
      <c r="G178" s="257"/>
    </row>
    <row r="179" spans="4:7" s="256" customFormat="1" ht="12.75">
      <c r="D179" s="257"/>
      <c r="E179" s="257"/>
      <c r="F179" s="257"/>
      <c r="G179" s="257"/>
    </row>
    <row r="180" spans="4:7" s="256" customFormat="1" ht="12.75">
      <c r="D180" s="257"/>
      <c r="E180" s="257"/>
      <c r="F180" s="257"/>
      <c r="G180" s="257"/>
    </row>
    <row r="181" spans="4:7" s="256" customFormat="1" ht="12.75">
      <c r="D181" s="257"/>
      <c r="E181" s="257"/>
      <c r="F181" s="257"/>
      <c r="G181" s="257"/>
    </row>
    <row r="182" spans="4:7" s="256" customFormat="1" ht="12.75">
      <c r="D182" s="257"/>
      <c r="E182" s="257"/>
      <c r="F182" s="257"/>
      <c r="G182" s="257"/>
    </row>
    <row r="183" spans="4:7" s="256" customFormat="1" ht="12.75">
      <c r="D183" s="257"/>
      <c r="E183" s="257"/>
      <c r="F183" s="257"/>
      <c r="G183" s="257"/>
    </row>
    <row r="184" spans="4:7" s="256" customFormat="1" ht="12.75">
      <c r="D184" s="257"/>
      <c r="E184" s="257"/>
      <c r="F184" s="257"/>
      <c r="G184" s="257"/>
    </row>
    <row r="185" spans="4:7" s="256" customFormat="1" ht="12.75">
      <c r="D185" s="257"/>
      <c r="E185" s="257"/>
      <c r="F185" s="257"/>
      <c r="G185" s="257"/>
    </row>
    <row r="186" spans="4:7" s="256" customFormat="1" ht="12.75">
      <c r="D186" s="257"/>
      <c r="E186" s="257"/>
      <c r="F186" s="257"/>
      <c r="G186" s="257"/>
    </row>
    <row r="187" spans="4:7" s="256" customFormat="1" ht="12.75">
      <c r="D187" s="257"/>
      <c r="E187" s="257"/>
      <c r="F187" s="257"/>
      <c r="G187" s="257"/>
    </row>
    <row r="188" spans="4:7" s="256" customFormat="1" ht="12.75">
      <c r="D188" s="257"/>
      <c r="E188" s="257"/>
      <c r="F188" s="257"/>
      <c r="G188" s="257"/>
    </row>
    <row r="189" spans="4:7" s="256" customFormat="1" ht="12.75">
      <c r="D189" s="257"/>
      <c r="E189" s="257"/>
      <c r="F189" s="257"/>
      <c r="G189" s="257"/>
    </row>
    <row r="190" spans="4:7" s="256" customFormat="1" ht="12.75">
      <c r="D190" s="257"/>
      <c r="E190" s="257"/>
      <c r="F190" s="257"/>
      <c r="G190" s="257"/>
    </row>
    <row r="191" spans="4:7" s="256" customFormat="1" ht="12.75">
      <c r="D191" s="257"/>
      <c r="E191" s="257"/>
      <c r="F191" s="257"/>
      <c r="G191" s="257"/>
    </row>
    <row r="192" spans="4:7" s="256" customFormat="1" ht="12.75">
      <c r="D192" s="257"/>
      <c r="E192" s="257"/>
      <c r="F192" s="257"/>
      <c r="G192" s="257"/>
    </row>
    <row r="193" spans="4:7" s="256" customFormat="1" ht="12.75">
      <c r="D193" s="257"/>
      <c r="E193" s="257"/>
      <c r="F193" s="257"/>
      <c r="G193" s="257"/>
    </row>
    <row r="194" spans="4:7" s="256" customFormat="1" ht="12.75">
      <c r="D194" s="257"/>
      <c r="E194" s="257"/>
      <c r="F194" s="257"/>
      <c r="G194" s="257"/>
    </row>
    <row r="195" spans="4:7" s="256" customFormat="1" ht="12.75">
      <c r="D195" s="257"/>
      <c r="E195" s="257"/>
      <c r="F195" s="257"/>
      <c r="G195" s="257"/>
    </row>
    <row r="196" spans="4:7" s="256" customFormat="1" ht="12.75">
      <c r="D196" s="257"/>
      <c r="E196" s="257"/>
      <c r="F196" s="257"/>
      <c r="G196" s="257"/>
    </row>
    <row r="197" spans="4:7" s="256" customFormat="1" ht="12.75">
      <c r="D197" s="257"/>
      <c r="E197" s="257"/>
      <c r="F197" s="257"/>
      <c r="G197" s="257"/>
    </row>
    <row r="198" spans="4:7" s="256" customFormat="1" ht="12.75">
      <c r="D198" s="257"/>
      <c r="E198" s="257"/>
      <c r="F198" s="257"/>
      <c r="G198" s="257"/>
    </row>
    <row r="199" spans="4:7" s="256" customFormat="1" ht="12.75">
      <c r="D199" s="257"/>
      <c r="E199" s="257"/>
      <c r="F199" s="257"/>
      <c r="G199" s="257"/>
    </row>
    <row r="200" spans="4:7" s="256" customFormat="1" ht="12.75">
      <c r="D200" s="257"/>
      <c r="E200" s="257"/>
      <c r="F200" s="257"/>
      <c r="G200" s="257"/>
    </row>
    <row r="201" spans="4:7" s="256" customFormat="1" ht="12.75">
      <c r="D201" s="257"/>
      <c r="E201" s="257"/>
      <c r="F201" s="257"/>
      <c r="G201" s="257"/>
    </row>
    <row r="202" spans="4:7" s="256" customFormat="1" ht="12.75">
      <c r="D202" s="257"/>
      <c r="E202" s="257"/>
      <c r="F202" s="257"/>
      <c r="G202" s="257"/>
    </row>
    <row r="203" spans="4:7" s="256" customFormat="1" ht="12.75">
      <c r="D203" s="257"/>
      <c r="E203" s="257"/>
      <c r="F203" s="257"/>
      <c r="G203" s="257"/>
    </row>
    <row r="204" spans="4:7" s="256" customFormat="1" ht="12.75">
      <c r="D204" s="257"/>
      <c r="E204" s="257"/>
      <c r="F204" s="257"/>
      <c r="G204" s="257"/>
    </row>
    <row r="205" spans="4:7" s="256" customFormat="1" ht="12.75">
      <c r="D205" s="257"/>
      <c r="E205" s="257"/>
      <c r="F205" s="257"/>
      <c r="G205" s="257"/>
    </row>
    <row r="206" spans="4:7" s="256" customFormat="1" ht="12.75">
      <c r="D206" s="257"/>
      <c r="E206" s="257"/>
      <c r="F206" s="257"/>
      <c r="G206" s="257"/>
    </row>
    <row r="207" spans="4:7" s="256" customFormat="1" ht="12.75">
      <c r="D207" s="257"/>
      <c r="E207" s="257"/>
      <c r="F207" s="257"/>
      <c r="G207" s="257"/>
    </row>
    <row r="208" spans="4:7" s="256" customFormat="1" ht="12.75">
      <c r="D208" s="257"/>
      <c r="E208" s="257"/>
      <c r="F208" s="257"/>
      <c r="G208" s="257"/>
    </row>
    <row r="209" spans="4:7" s="256" customFormat="1" ht="12.75">
      <c r="D209" s="257"/>
      <c r="E209" s="257"/>
      <c r="F209" s="257"/>
      <c r="G209" s="257"/>
    </row>
    <row r="210" spans="4:7" s="256" customFormat="1" ht="12.75">
      <c r="D210" s="257"/>
      <c r="E210" s="257"/>
      <c r="F210" s="257"/>
      <c r="G210" s="257"/>
    </row>
    <row r="211" spans="4:7" s="256" customFormat="1" ht="12.75">
      <c r="D211" s="257"/>
      <c r="E211" s="257"/>
      <c r="F211" s="257"/>
      <c r="G211" s="257"/>
    </row>
    <row r="212" spans="4:7" s="256" customFormat="1" ht="12.75">
      <c r="D212" s="257"/>
      <c r="E212" s="257"/>
      <c r="F212" s="257"/>
      <c r="G212" s="257"/>
    </row>
    <row r="213" spans="4:7" s="256" customFormat="1" ht="12.75">
      <c r="D213" s="257"/>
      <c r="E213" s="257"/>
      <c r="F213" s="257"/>
      <c r="G213" s="257"/>
    </row>
    <row r="214" spans="4:7" s="256" customFormat="1" ht="12.75">
      <c r="D214" s="257"/>
      <c r="E214" s="257"/>
      <c r="F214" s="257"/>
      <c r="G214" s="257"/>
    </row>
    <row r="215" spans="4:7" s="256" customFormat="1" ht="12.75">
      <c r="D215" s="257"/>
      <c r="E215" s="257"/>
      <c r="F215" s="257"/>
      <c r="G215" s="257"/>
    </row>
    <row r="216" spans="4:7" s="256" customFormat="1" ht="12.75">
      <c r="D216" s="257"/>
      <c r="E216" s="257"/>
      <c r="F216" s="257"/>
      <c r="G216" s="257"/>
    </row>
    <row r="217" spans="4:7" s="256" customFormat="1" ht="12.75">
      <c r="D217" s="257"/>
      <c r="E217" s="257"/>
      <c r="F217" s="257"/>
      <c r="G217" s="257"/>
    </row>
    <row r="218" spans="4:7" s="256" customFormat="1" ht="12.75">
      <c r="D218" s="257"/>
      <c r="E218" s="257"/>
      <c r="F218" s="257"/>
      <c r="G218" s="257"/>
    </row>
    <row r="219" spans="4:7" s="256" customFormat="1" ht="12.75">
      <c r="D219" s="257"/>
      <c r="E219" s="257"/>
      <c r="F219" s="257"/>
      <c r="G219" s="257"/>
    </row>
    <row r="220" spans="4:7" s="256" customFormat="1" ht="12.75">
      <c r="D220" s="257"/>
      <c r="E220" s="257"/>
      <c r="F220" s="257"/>
      <c r="G220" s="257"/>
    </row>
    <row r="221" spans="4:7" s="256" customFormat="1" ht="12.75">
      <c r="D221" s="257"/>
      <c r="E221" s="257"/>
      <c r="F221" s="257"/>
      <c r="G221" s="257"/>
    </row>
    <row r="222" spans="4:7" s="256" customFormat="1" ht="12.75">
      <c r="D222" s="257"/>
      <c r="E222" s="257"/>
      <c r="F222" s="257"/>
      <c r="G222" s="257"/>
    </row>
    <row r="223" spans="4:7" s="256" customFormat="1" ht="12.75">
      <c r="D223" s="257"/>
      <c r="E223" s="257"/>
      <c r="F223" s="257"/>
      <c r="G223" s="257"/>
    </row>
    <row r="224" spans="4:7" s="256" customFormat="1" ht="12.75">
      <c r="D224" s="257"/>
      <c r="E224" s="257"/>
      <c r="F224" s="257"/>
      <c r="G224" s="257"/>
    </row>
    <row r="225" spans="4:7" s="256" customFormat="1" ht="12.75">
      <c r="D225" s="257"/>
      <c r="E225" s="257"/>
      <c r="F225" s="257"/>
      <c r="G225" s="257"/>
    </row>
    <row r="226" spans="4:7" s="256" customFormat="1" ht="12.75">
      <c r="D226" s="257"/>
      <c r="E226" s="257"/>
      <c r="F226" s="257"/>
      <c r="G226" s="257"/>
    </row>
    <row r="227" spans="4:7" s="256" customFormat="1" ht="12.75">
      <c r="D227" s="257"/>
      <c r="E227" s="257"/>
      <c r="F227" s="257"/>
      <c r="G227" s="257"/>
    </row>
    <row r="228" spans="4:7" s="256" customFormat="1" ht="12.75">
      <c r="D228" s="257"/>
      <c r="E228" s="257"/>
      <c r="F228" s="257"/>
      <c r="G228" s="257"/>
    </row>
    <row r="229" spans="4:7" s="256" customFormat="1" ht="12.75">
      <c r="D229" s="257"/>
      <c r="E229" s="257"/>
      <c r="F229" s="257"/>
      <c r="G229" s="257"/>
    </row>
    <row r="230" spans="4:7" s="256" customFormat="1" ht="12.75">
      <c r="D230" s="257"/>
      <c r="E230" s="257"/>
      <c r="F230" s="257"/>
      <c r="G230" s="257"/>
    </row>
    <row r="231" spans="4:7" s="256" customFormat="1" ht="12.75">
      <c r="D231" s="257"/>
      <c r="E231" s="257"/>
      <c r="F231" s="257"/>
      <c r="G231" s="257"/>
    </row>
    <row r="232" spans="4:7" s="256" customFormat="1" ht="12.75">
      <c r="D232" s="257"/>
      <c r="E232" s="257"/>
      <c r="F232" s="257"/>
      <c r="G232" s="257"/>
    </row>
    <row r="233" spans="4:7" s="256" customFormat="1" ht="12.75">
      <c r="D233" s="257"/>
      <c r="E233" s="257"/>
      <c r="F233" s="257"/>
      <c r="G233" s="257"/>
    </row>
    <row r="234" spans="4:7" s="256" customFormat="1" ht="12.75">
      <c r="D234" s="257"/>
      <c r="E234" s="257"/>
      <c r="F234" s="257"/>
      <c r="G234" s="257"/>
    </row>
    <row r="235" spans="4:7" s="256" customFormat="1" ht="12.75">
      <c r="D235" s="257"/>
      <c r="E235" s="257"/>
      <c r="F235" s="257"/>
      <c r="G235" s="257"/>
    </row>
    <row r="236" spans="4:7" s="256" customFormat="1" ht="12.75">
      <c r="D236" s="257"/>
      <c r="E236" s="257"/>
      <c r="F236" s="257"/>
      <c r="G236" s="257"/>
    </row>
    <row r="237" spans="4:7" s="256" customFormat="1" ht="12.75">
      <c r="D237" s="257"/>
      <c r="E237" s="257"/>
      <c r="F237" s="257"/>
      <c r="G237" s="257"/>
    </row>
    <row r="238" spans="4:7" s="256" customFormat="1" ht="12.75">
      <c r="D238" s="257"/>
      <c r="E238" s="257"/>
      <c r="F238" s="257"/>
      <c r="G238" s="257"/>
    </row>
    <row r="239" spans="4:7" s="256" customFormat="1" ht="12.75">
      <c r="D239" s="257"/>
      <c r="E239" s="257"/>
      <c r="F239" s="257"/>
      <c r="G239" s="257"/>
    </row>
    <row r="240" spans="4:7" s="256" customFormat="1" ht="12.75">
      <c r="D240" s="257"/>
      <c r="E240" s="257"/>
      <c r="F240" s="257"/>
      <c r="G240" s="257"/>
    </row>
    <row r="241" spans="4:7" s="256" customFormat="1" ht="12.75">
      <c r="D241" s="257"/>
      <c r="E241" s="257"/>
      <c r="F241" s="257"/>
      <c r="G241" s="257"/>
    </row>
    <row r="242" spans="4:7" s="256" customFormat="1" ht="12.75">
      <c r="D242" s="257"/>
      <c r="E242" s="257"/>
      <c r="F242" s="257"/>
      <c r="G242" s="257"/>
    </row>
    <row r="243" spans="4:7" s="256" customFormat="1" ht="12.75">
      <c r="D243" s="257"/>
      <c r="E243" s="257"/>
      <c r="F243" s="257"/>
      <c r="G243" s="257"/>
    </row>
    <row r="244" spans="4:7" s="256" customFormat="1" ht="12.75">
      <c r="D244" s="257"/>
      <c r="E244" s="257"/>
      <c r="F244" s="257"/>
      <c r="G244" s="257"/>
    </row>
    <row r="245" spans="4:7" s="256" customFormat="1" ht="12.75">
      <c r="D245" s="257"/>
      <c r="E245" s="257"/>
      <c r="F245" s="257"/>
      <c r="G245" s="257"/>
    </row>
    <row r="246" spans="4:7" s="256" customFormat="1" ht="12.75">
      <c r="D246" s="257"/>
      <c r="E246" s="257"/>
      <c r="F246" s="257"/>
      <c r="G246" s="257"/>
    </row>
    <row r="247" spans="4:7" s="256" customFormat="1" ht="12.75">
      <c r="D247" s="257"/>
      <c r="E247" s="257"/>
      <c r="F247" s="257"/>
      <c r="G247" s="257"/>
    </row>
    <row r="248" spans="4:7" s="256" customFormat="1" ht="12.75">
      <c r="D248" s="257"/>
      <c r="E248" s="257"/>
      <c r="F248" s="257"/>
      <c r="G248" s="257"/>
    </row>
    <row r="249" spans="4:7" s="256" customFormat="1" ht="12.75">
      <c r="D249" s="257"/>
      <c r="E249" s="257"/>
      <c r="F249" s="257"/>
      <c r="G249" s="257"/>
    </row>
    <row r="250" spans="4:7" s="256" customFormat="1" ht="12.75">
      <c r="D250" s="257"/>
      <c r="E250" s="257"/>
      <c r="F250" s="257"/>
      <c r="G250" s="257"/>
    </row>
    <row r="251" spans="4:7" s="256" customFormat="1" ht="12.75">
      <c r="D251" s="257"/>
      <c r="E251" s="257"/>
      <c r="F251" s="257"/>
      <c r="G251" s="257"/>
    </row>
    <row r="252" spans="4:7" s="256" customFormat="1" ht="12.75">
      <c r="D252" s="257"/>
      <c r="E252" s="257"/>
      <c r="F252" s="257"/>
      <c r="G252" s="257"/>
    </row>
    <row r="253" spans="4:7" s="256" customFormat="1" ht="12.75">
      <c r="D253" s="257"/>
      <c r="E253" s="257"/>
      <c r="F253" s="257"/>
      <c r="G253" s="257"/>
    </row>
    <row r="254" spans="4:7" s="256" customFormat="1" ht="12.75">
      <c r="D254" s="257"/>
      <c r="E254" s="257"/>
      <c r="F254" s="257"/>
      <c r="G254" s="257"/>
    </row>
    <row r="255" spans="4:7" s="256" customFormat="1" ht="12.75">
      <c r="D255" s="257"/>
      <c r="E255" s="257"/>
      <c r="F255" s="257"/>
      <c r="G255" s="257"/>
    </row>
    <row r="256" spans="4:7" s="256" customFormat="1" ht="12.75">
      <c r="D256" s="257"/>
      <c r="E256" s="257"/>
      <c r="F256" s="257"/>
      <c r="G256" s="257"/>
    </row>
    <row r="257" spans="4:7" s="256" customFormat="1" ht="12.75">
      <c r="D257" s="257"/>
      <c r="E257" s="257"/>
      <c r="F257" s="257"/>
      <c r="G257" s="257"/>
    </row>
    <row r="258" spans="4:7" s="256" customFormat="1" ht="12.75">
      <c r="D258" s="257"/>
      <c r="E258" s="257"/>
      <c r="F258" s="257"/>
      <c r="G258" s="257"/>
    </row>
    <row r="259" spans="4:7" s="256" customFormat="1" ht="12.75">
      <c r="D259" s="257"/>
      <c r="E259" s="257"/>
      <c r="F259" s="257"/>
      <c r="G259" s="257"/>
    </row>
    <row r="260" spans="4:7" s="256" customFormat="1" ht="12.75">
      <c r="D260" s="257"/>
      <c r="E260" s="257"/>
      <c r="F260" s="257"/>
      <c r="G260" s="257"/>
    </row>
    <row r="261" spans="4:7" s="256" customFormat="1" ht="12.75">
      <c r="D261" s="257"/>
      <c r="E261" s="257"/>
      <c r="F261" s="257"/>
      <c r="G261" s="257"/>
    </row>
    <row r="262" spans="4:7" s="256" customFormat="1" ht="12.75">
      <c r="D262" s="257"/>
      <c r="E262" s="257"/>
      <c r="F262" s="257"/>
      <c r="G262" s="257"/>
    </row>
    <row r="263" spans="4:7" s="256" customFormat="1" ht="12.75">
      <c r="D263" s="257"/>
      <c r="E263" s="257"/>
      <c r="F263" s="257"/>
      <c r="G263" s="257"/>
    </row>
    <row r="264" spans="4:7" s="256" customFormat="1" ht="12.75">
      <c r="D264" s="257"/>
      <c r="E264" s="257"/>
      <c r="F264" s="257"/>
      <c r="G264" s="257"/>
    </row>
    <row r="265" spans="4:7" s="256" customFormat="1" ht="12.75">
      <c r="D265" s="257"/>
      <c r="E265" s="257"/>
      <c r="F265" s="257"/>
      <c r="G265" s="257"/>
    </row>
    <row r="266" spans="4:7" s="256" customFormat="1" ht="12.75">
      <c r="D266" s="257"/>
      <c r="E266" s="257"/>
      <c r="F266" s="257"/>
      <c r="G266" s="257"/>
    </row>
    <row r="267" spans="4:7" s="256" customFormat="1" ht="12.75">
      <c r="D267" s="257"/>
      <c r="E267" s="257"/>
      <c r="F267" s="257"/>
      <c r="G267" s="257"/>
    </row>
    <row r="268" spans="4:7" s="256" customFormat="1" ht="12.75">
      <c r="D268" s="257"/>
      <c r="E268" s="257"/>
      <c r="F268" s="257"/>
      <c r="G268" s="257"/>
    </row>
    <row r="269" spans="4:7" s="256" customFormat="1" ht="12.75">
      <c r="D269" s="257"/>
      <c r="E269" s="257"/>
      <c r="F269" s="257"/>
      <c r="G269" s="257"/>
    </row>
    <row r="270" spans="4:7" s="256" customFormat="1" ht="12.75">
      <c r="D270" s="257"/>
      <c r="E270" s="257"/>
      <c r="F270" s="257"/>
      <c r="G270" s="257"/>
    </row>
    <row r="271" spans="4:7" s="256" customFormat="1" ht="12.75">
      <c r="D271" s="257"/>
      <c r="E271" s="257"/>
      <c r="F271" s="257"/>
      <c r="G271" s="257"/>
    </row>
    <row r="272" spans="4:7" s="256" customFormat="1" ht="12.75">
      <c r="D272" s="257"/>
      <c r="E272" s="257"/>
      <c r="F272" s="257"/>
      <c r="G272" s="257"/>
    </row>
    <row r="273" spans="4:7" s="256" customFormat="1" ht="12.75">
      <c r="D273" s="257"/>
      <c r="E273" s="257"/>
      <c r="F273" s="257"/>
      <c r="G273" s="257"/>
    </row>
    <row r="274" spans="4:7" s="256" customFormat="1" ht="12.75">
      <c r="D274" s="257"/>
      <c r="E274" s="257"/>
      <c r="F274" s="257"/>
      <c r="G274" s="257"/>
    </row>
    <row r="275" spans="4:7" s="256" customFormat="1" ht="12.75">
      <c r="D275" s="257"/>
      <c r="E275" s="257"/>
      <c r="F275" s="257"/>
      <c r="G275" s="257"/>
    </row>
    <row r="276" spans="4:7" s="256" customFormat="1" ht="12.75">
      <c r="D276" s="257"/>
      <c r="E276" s="257"/>
      <c r="F276" s="257"/>
      <c r="G276" s="257"/>
    </row>
    <row r="277" spans="4:7" s="256" customFormat="1" ht="12.75">
      <c r="D277" s="257"/>
      <c r="E277" s="257"/>
      <c r="F277" s="257"/>
      <c r="G277" s="257"/>
    </row>
    <row r="278" spans="4:7" s="256" customFormat="1" ht="12.75">
      <c r="D278" s="257"/>
      <c r="E278" s="257"/>
      <c r="F278" s="257"/>
      <c r="G278" s="257"/>
    </row>
    <row r="279" spans="4:7" s="256" customFormat="1" ht="12.75">
      <c r="D279" s="257"/>
      <c r="E279" s="257"/>
      <c r="F279" s="257"/>
      <c r="G279" s="257"/>
    </row>
    <row r="280" spans="4:7" s="256" customFormat="1" ht="12.75">
      <c r="D280" s="257"/>
      <c r="E280" s="257"/>
      <c r="F280" s="257"/>
      <c r="G280" s="257"/>
    </row>
    <row r="281" spans="4:7" s="256" customFormat="1" ht="12.75">
      <c r="D281" s="257"/>
      <c r="E281" s="257"/>
      <c r="F281" s="257"/>
      <c r="G281" s="257"/>
    </row>
    <row r="282" spans="4:7" s="256" customFormat="1" ht="12.75">
      <c r="D282" s="257"/>
      <c r="E282" s="257"/>
      <c r="F282" s="257"/>
      <c r="G282" s="257"/>
    </row>
    <row r="283" spans="4:7" s="256" customFormat="1" ht="12.75">
      <c r="D283" s="257"/>
      <c r="E283" s="257"/>
      <c r="F283" s="257"/>
      <c r="G283" s="257"/>
    </row>
    <row r="284" spans="4:7" s="256" customFormat="1" ht="12.75">
      <c r="D284" s="257"/>
      <c r="E284" s="257"/>
      <c r="F284" s="257"/>
      <c r="G284" s="257"/>
    </row>
    <row r="285" spans="4:7" s="256" customFormat="1" ht="12.75">
      <c r="D285" s="257"/>
      <c r="E285" s="257"/>
      <c r="F285" s="257"/>
      <c r="G285" s="257"/>
    </row>
    <row r="286" spans="4:7" s="256" customFormat="1" ht="12.75">
      <c r="D286" s="257"/>
      <c r="E286" s="257"/>
      <c r="F286" s="257"/>
      <c r="G286" s="257"/>
    </row>
    <row r="287" spans="4:7" s="256" customFormat="1" ht="12.75">
      <c r="D287" s="257"/>
      <c r="E287" s="257"/>
      <c r="F287" s="257"/>
      <c r="G287" s="257"/>
    </row>
    <row r="288" spans="4:7" s="256" customFormat="1" ht="12.75">
      <c r="D288" s="257"/>
      <c r="E288" s="257"/>
      <c r="F288" s="257"/>
      <c r="G288" s="257"/>
    </row>
    <row r="289" spans="4:7" s="256" customFormat="1" ht="12.75">
      <c r="D289" s="257"/>
      <c r="E289" s="257"/>
      <c r="F289" s="257"/>
      <c r="G289" s="257"/>
    </row>
    <row r="290" spans="4:7" s="256" customFormat="1" ht="12.75">
      <c r="D290" s="257"/>
      <c r="E290" s="257"/>
      <c r="F290" s="257"/>
      <c r="G290" s="257"/>
    </row>
    <row r="291" spans="4:7" s="256" customFormat="1" ht="12.75">
      <c r="D291" s="257"/>
      <c r="E291" s="257"/>
      <c r="F291" s="257"/>
      <c r="G291" s="257"/>
    </row>
    <row r="292" spans="4:7" s="256" customFormat="1" ht="12.75">
      <c r="D292" s="257"/>
      <c r="E292" s="257"/>
      <c r="F292" s="257"/>
      <c r="G292" s="257"/>
    </row>
    <row r="293" spans="4:7" s="256" customFormat="1" ht="12.75">
      <c r="D293" s="257"/>
      <c r="E293" s="257"/>
      <c r="F293" s="257"/>
      <c r="G293" s="257"/>
    </row>
    <row r="294" spans="4:7" s="256" customFormat="1" ht="12.75">
      <c r="D294" s="257"/>
      <c r="E294" s="257"/>
      <c r="F294" s="257"/>
      <c r="G294" s="257"/>
    </row>
    <row r="295" spans="4:7" s="256" customFormat="1" ht="12.75">
      <c r="D295" s="257"/>
      <c r="E295" s="257"/>
      <c r="F295" s="257"/>
      <c r="G295" s="257"/>
    </row>
    <row r="296" spans="4:7" s="256" customFormat="1" ht="12.75">
      <c r="D296" s="257"/>
      <c r="E296" s="257"/>
      <c r="F296" s="257"/>
      <c r="G296" s="257"/>
    </row>
    <row r="297" spans="4:7" s="256" customFormat="1" ht="12.75">
      <c r="D297" s="257"/>
      <c r="E297" s="257"/>
      <c r="F297" s="257"/>
      <c r="G297" s="257"/>
    </row>
    <row r="298" spans="4:7" s="256" customFormat="1" ht="12.75">
      <c r="D298" s="257"/>
      <c r="E298" s="257"/>
      <c r="F298" s="257"/>
      <c r="G298" s="257"/>
    </row>
    <row r="299" spans="4:7" s="256" customFormat="1" ht="12.75">
      <c r="D299" s="257"/>
      <c r="E299" s="257"/>
      <c r="F299" s="257"/>
      <c r="G299" s="257"/>
    </row>
    <row r="300" spans="4:7" s="256" customFormat="1" ht="12.75">
      <c r="D300" s="257"/>
      <c r="E300" s="257"/>
      <c r="F300" s="257"/>
      <c r="G300" s="257"/>
    </row>
    <row r="301" spans="4:7" s="256" customFormat="1" ht="12.75">
      <c r="D301" s="257"/>
      <c r="E301" s="257"/>
      <c r="F301" s="257"/>
      <c r="G301" s="257"/>
    </row>
    <row r="302" spans="4:7" s="256" customFormat="1" ht="12.75">
      <c r="D302" s="257"/>
      <c r="E302" s="257"/>
      <c r="F302" s="257"/>
      <c r="G302" s="257"/>
    </row>
    <row r="303" spans="4:7" s="256" customFormat="1" ht="12.75">
      <c r="D303" s="257"/>
      <c r="E303" s="257"/>
      <c r="F303" s="257"/>
      <c r="G303" s="257"/>
    </row>
    <row r="304" spans="4:7" s="256" customFormat="1" ht="12.75">
      <c r="D304" s="257"/>
      <c r="E304" s="257"/>
      <c r="F304" s="257"/>
      <c r="G304" s="257"/>
    </row>
    <row r="305" spans="4:7" s="256" customFormat="1" ht="12.75">
      <c r="D305" s="257"/>
      <c r="E305" s="257"/>
      <c r="F305" s="257"/>
      <c r="G305" s="257"/>
    </row>
    <row r="306" spans="4:7" s="256" customFormat="1" ht="12.75">
      <c r="D306" s="257"/>
      <c r="E306" s="257"/>
      <c r="F306" s="257"/>
      <c r="G306" s="257"/>
    </row>
    <row r="307" spans="4:7" s="256" customFormat="1" ht="12.75">
      <c r="D307" s="257"/>
      <c r="E307" s="257"/>
      <c r="F307" s="257"/>
      <c r="G307" s="257"/>
    </row>
    <row r="308" spans="4:7" s="256" customFormat="1" ht="12.75">
      <c r="D308" s="257"/>
      <c r="E308" s="257"/>
      <c r="F308" s="257"/>
      <c r="G308" s="257"/>
    </row>
    <row r="309" spans="4:7" s="256" customFormat="1" ht="12.75">
      <c r="D309" s="257"/>
      <c r="E309" s="257"/>
      <c r="F309" s="257"/>
      <c r="G309" s="257"/>
    </row>
    <row r="310" spans="4:7" s="256" customFormat="1" ht="12.75">
      <c r="D310" s="257"/>
      <c r="E310" s="257"/>
      <c r="F310" s="257"/>
      <c r="G310" s="257"/>
    </row>
    <row r="311" spans="4:7" s="256" customFormat="1" ht="12.75">
      <c r="D311" s="257"/>
      <c r="E311" s="257"/>
      <c r="F311" s="257"/>
      <c r="G311" s="257"/>
    </row>
    <row r="312" spans="4:7" s="256" customFormat="1" ht="12.75">
      <c r="D312" s="257"/>
      <c r="E312" s="257"/>
      <c r="F312" s="257"/>
      <c r="G312" s="257"/>
    </row>
    <row r="313" spans="4:7" s="256" customFormat="1" ht="12.75">
      <c r="D313" s="257"/>
      <c r="E313" s="257"/>
      <c r="F313" s="257"/>
      <c r="G313" s="257"/>
    </row>
    <row r="314" spans="4:7" s="256" customFormat="1" ht="12.75">
      <c r="D314" s="257"/>
      <c r="E314" s="257"/>
      <c r="F314" s="257"/>
      <c r="G314" s="257"/>
    </row>
    <row r="315" spans="4:7" s="256" customFormat="1" ht="12.75">
      <c r="D315" s="257"/>
      <c r="E315" s="257"/>
      <c r="F315" s="257"/>
      <c r="G315" s="257"/>
    </row>
    <row r="316" spans="4:7" s="256" customFormat="1" ht="12.75">
      <c r="D316" s="257"/>
      <c r="E316" s="257"/>
      <c r="F316" s="257"/>
      <c r="G316" s="257"/>
    </row>
    <row r="317" spans="4:7" s="256" customFormat="1" ht="12.75">
      <c r="D317" s="257"/>
      <c r="E317" s="257"/>
      <c r="F317" s="257"/>
      <c r="G317" s="257"/>
    </row>
    <row r="318" spans="4:7" s="256" customFormat="1" ht="12.75">
      <c r="D318" s="257"/>
      <c r="E318" s="257"/>
      <c r="F318" s="257"/>
      <c r="G318" s="257"/>
    </row>
    <row r="319" spans="4:7" s="256" customFormat="1" ht="12.75">
      <c r="D319" s="257"/>
      <c r="E319" s="257"/>
      <c r="F319" s="257"/>
      <c r="G319" s="257"/>
    </row>
    <row r="320" spans="4:7" s="256" customFormat="1" ht="12.75">
      <c r="D320" s="257"/>
      <c r="E320" s="257"/>
      <c r="F320" s="257"/>
      <c r="G320" s="257"/>
    </row>
    <row r="321" spans="4:7" s="256" customFormat="1" ht="12.75">
      <c r="D321" s="257"/>
      <c r="E321" s="257"/>
      <c r="F321" s="257"/>
      <c r="G321" s="257"/>
    </row>
    <row r="322" spans="4:7" s="256" customFormat="1" ht="12.75">
      <c r="D322" s="257"/>
      <c r="E322" s="257"/>
      <c r="F322" s="257"/>
      <c r="G322" s="257"/>
    </row>
    <row r="323" spans="4:7" s="256" customFormat="1" ht="12.75">
      <c r="D323" s="257"/>
      <c r="E323" s="257"/>
      <c r="F323" s="257"/>
      <c r="G323" s="257"/>
    </row>
    <row r="324" spans="4:7" s="256" customFormat="1" ht="12.75">
      <c r="D324" s="257"/>
      <c r="E324" s="257"/>
      <c r="F324" s="257"/>
      <c r="G324" s="257"/>
    </row>
    <row r="325" spans="4:7" s="256" customFormat="1" ht="12.75">
      <c r="D325" s="257"/>
      <c r="E325" s="257"/>
      <c r="F325" s="257"/>
      <c r="G325" s="257"/>
    </row>
    <row r="326" spans="4:7" s="256" customFormat="1" ht="12.75">
      <c r="D326" s="257"/>
      <c r="E326" s="257"/>
      <c r="F326" s="257"/>
      <c r="G326" s="257"/>
    </row>
    <row r="327" spans="4:7" s="256" customFormat="1" ht="12.75">
      <c r="D327" s="257"/>
      <c r="E327" s="257"/>
      <c r="F327" s="257"/>
      <c r="G327" s="257"/>
    </row>
    <row r="328" spans="4:7" s="256" customFormat="1" ht="12.75">
      <c r="D328" s="257"/>
      <c r="E328" s="257"/>
      <c r="F328" s="257"/>
      <c r="G328" s="257"/>
    </row>
    <row r="329" spans="4:7" s="256" customFormat="1" ht="12.75">
      <c r="D329" s="257"/>
      <c r="E329" s="257"/>
      <c r="F329" s="257"/>
      <c r="G329" s="257"/>
    </row>
    <row r="330" spans="4:7" s="256" customFormat="1" ht="12.75">
      <c r="D330" s="257"/>
      <c r="E330" s="257"/>
      <c r="F330" s="257"/>
      <c r="G330" s="257"/>
    </row>
    <row r="331" spans="4:7" s="256" customFormat="1" ht="12.75">
      <c r="D331" s="257"/>
      <c r="E331" s="257"/>
      <c r="F331" s="257"/>
      <c r="G331" s="257"/>
    </row>
    <row r="332" spans="4:7" s="256" customFormat="1" ht="12.75">
      <c r="D332" s="257"/>
      <c r="E332" s="257"/>
      <c r="F332" s="257"/>
      <c r="G332" s="257"/>
    </row>
    <row r="333" spans="4:7" s="256" customFormat="1" ht="12.75">
      <c r="D333" s="257"/>
      <c r="E333" s="257"/>
      <c r="F333" s="257"/>
      <c r="G333" s="257"/>
    </row>
    <row r="334" spans="4:7" s="256" customFormat="1" ht="12.75">
      <c r="D334" s="257"/>
      <c r="E334" s="257"/>
      <c r="F334" s="257"/>
      <c r="G334" s="257"/>
    </row>
    <row r="335" spans="4:7" s="256" customFormat="1" ht="12.75">
      <c r="D335" s="257"/>
      <c r="E335" s="257"/>
      <c r="F335" s="257"/>
      <c r="G335" s="257"/>
    </row>
    <row r="336" spans="4:7" s="256" customFormat="1" ht="12.75">
      <c r="D336" s="257"/>
      <c r="E336" s="257"/>
      <c r="F336" s="257"/>
      <c r="G336" s="257"/>
    </row>
    <row r="337" spans="4:7" s="256" customFormat="1" ht="12.75">
      <c r="D337" s="257"/>
      <c r="E337" s="257"/>
      <c r="F337" s="257"/>
      <c r="G337" s="257"/>
    </row>
    <row r="338" spans="4:7" s="256" customFormat="1" ht="12.75">
      <c r="D338" s="257"/>
      <c r="E338" s="257"/>
      <c r="F338" s="257"/>
      <c r="G338" s="257"/>
    </row>
    <row r="339" spans="4:7" s="256" customFormat="1" ht="12.75">
      <c r="D339" s="257"/>
      <c r="E339" s="257"/>
      <c r="F339" s="257"/>
      <c r="G339" s="257"/>
    </row>
    <row r="340" spans="4:7" s="256" customFormat="1" ht="12.75">
      <c r="D340" s="257"/>
      <c r="E340" s="257"/>
      <c r="F340" s="257"/>
      <c r="G340" s="257"/>
    </row>
    <row r="341" spans="4:7" s="256" customFormat="1" ht="12.75">
      <c r="D341" s="257"/>
      <c r="E341" s="257"/>
      <c r="F341" s="257"/>
      <c r="G341" s="257"/>
    </row>
    <row r="342" spans="4:7" s="256" customFormat="1" ht="12.75">
      <c r="D342" s="257"/>
      <c r="E342" s="257"/>
      <c r="F342" s="257"/>
      <c r="G342" s="257"/>
    </row>
    <row r="343" spans="4:7" s="256" customFormat="1" ht="12.75">
      <c r="D343" s="257"/>
      <c r="E343" s="257"/>
      <c r="F343" s="257"/>
      <c r="G343" s="257"/>
    </row>
    <row r="344" spans="4:7" s="256" customFormat="1" ht="12.75">
      <c r="D344" s="257"/>
      <c r="E344" s="257"/>
      <c r="F344" s="257"/>
      <c r="G344" s="257"/>
    </row>
    <row r="345" spans="4:7" s="256" customFormat="1" ht="12.75">
      <c r="D345" s="257"/>
      <c r="E345" s="257"/>
      <c r="F345" s="257"/>
      <c r="G345" s="257"/>
    </row>
    <row r="346" spans="4:7" s="256" customFormat="1" ht="12.75">
      <c r="D346" s="257"/>
      <c r="E346" s="257"/>
      <c r="F346" s="257"/>
      <c r="G346" s="257"/>
    </row>
    <row r="347" spans="4:7" s="256" customFormat="1" ht="12.75">
      <c r="D347" s="257"/>
      <c r="E347" s="257"/>
      <c r="F347" s="257"/>
      <c r="G347" s="257"/>
    </row>
    <row r="348" spans="4:7" s="256" customFormat="1" ht="12.75">
      <c r="D348" s="257"/>
      <c r="E348" s="257"/>
      <c r="F348" s="257"/>
      <c r="G348" s="257"/>
    </row>
    <row r="349" spans="4:7" s="256" customFormat="1" ht="12.75">
      <c r="D349" s="257"/>
      <c r="E349" s="257"/>
      <c r="F349" s="257"/>
      <c r="G349" s="257"/>
    </row>
    <row r="350" spans="4:7" s="256" customFormat="1" ht="12.75">
      <c r="D350" s="257"/>
      <c r="E350" s="257"/>
      <c r="F350" s="257"/>
      <c r="G350" s="257"/>
    </row>
    <row r="351" spans="4:7" s="256" customFormat="1" ht="12.75">
      <c r="D351" s="257"/>
      <c r="E351" s="257"/>
      <c r="F351" s="257"/>
      <c r="G351" s="257"/>
    </row>
    <row r="352" spans="4:7" s="256" customFormat="1" ht="12.75">
      <c r="D352" s="257"/>
      <c r="E352" s="257"/>
      <c r="F352" s="257"/>
      <c r="G352" s="257"/>
    </row>
    <row r="353" spans="4:7" s="256" customFormat="1" ht="12.75">
      <c r="D353" s="257"/>
      <c r="E353" s="257"/>
      <c r="F353" s="257"/>
      <c r="G353" s="257"/>
    </row>
    <row r="354" spans="4:7" s="256" customFormat="1" ht="12.75">
      <c r="D354" s="257"/>
      <c r="E354" s="257"/>
      <c r="F354" s="257"/>
      <c r="G354" s="257"/>
    </row>
    <row r="355" spans="4:7" s="256" customFormat="1" ht="12.75">
      <c r="D355" s="257"/>
      <c r="E355" s="257"/>
      <c r="F355" s="257"/>
      <c r="G355" s="257"/>
    </row>
    <row r="356" spans="4:7" s="256" customFormat="1" ht="12.75">
      <c r="D356" s="257"/>
      <c r="E356" s="257"/>
      <c r="F356" s="257"/>
      <c r="G356" s="257"/>
    </row>
    <row r="357" spans="4:7" s="256" customFormat="1" ht="12.75">
      <c r="D357" s="257"/>
      <c r="E357" s="257"/>
      <c r="F357" s="257"/>
      <c r="G357" s="257"/>
    </row>
    <row r="358" spans="4:7" s="256" customFormat="1" ht="12.75">
      <c r="D358" s="257"/>
      <c r="E358" s="257"/>
      <c r="F358" s="257"/>
      <c r="G358" s="257"/>
    </row>
    <row r="359" spans="4:7" s="256" customFormat="1" ht="12.75">
      <c r="D359" s="257"/>
      <c r="E359" s="257"/>
      <c r="F359" s="257"/>
      <c r="G359" s="257"/>
    </row>
    <row r="360" spans="4:7" s="256" customFormat="1" ht="12.75">
      <c r="D360" s="257"/>
      <c r="E360" s="257"/>
      <c r="F360" s="257"/>
      <c r="G360" s="257"/>
    </row>
    <row r="361" spans="4:7" s="256" customFormat="1" ht="12.75">
      <c r="D361" s="257"/>
      <c r="E361" s="257"/>
      <c r="F361" s="257"/>
      <c r="G361" s="257"/>
    </row>
  </sheetData>
  <mergeCells count="5">
    <mergeCell ref="C88:E88"/>
    <mergeCell ref="B2:C2"/>
    <mergeCell ref="B3:C3"/>
    <mergeCell ref="B4:C4"/>
    <mergeCell ref="B5:C5"/>
  </mergeCells>
  <printOptions horizontalCentered="1"/>
  <pageMargins left="0.5" right="0.5" top="0.75" bottom="0.5" header="0.5" footer="0.5"/>
  <pageSetup fitToHeight="2" horizontalDpi="600" verticalDpi="600" orientation="landscape" scale="75" r:id="rId1"/>
  <rowBreaks count="2" manualBreakCount="2">
    <brk id="51" max="255" man="1"/>
    <brk id="624" max="255" man="1"/>
  </rowBreaks>
</worksheet>
</file>

<file path=xl/worksheets/sheet6.xml><?xml version="1.0" encoding="utf-8"?>
<worksheet xmlns="http://schemas.openxmlformats.org/spreadsheetml/2006/main" xmlns:r="http://schemas.openxmlformats.org/officeDocument/2006/relationships">
  <dimension ref="A1:O203"/>
  <sheetViews>
    <sheetView workbookViewId="0" topLeftCell="B2">
      <selection activeCell="B2" sqref="B2:F2"/>
    </sheetView>
  </sheetViews>
  <sheetFormatPr defaultColWidth="9.140625" defaultRowHeight="12.75" outlineLevelRow="1"/>
  <cols>
    <col min="1" max="1" width="0" style="270" hidden="1" customWidth="1"/>
    <col min="2" max="2" width="2.7109375" style="305" customWidth="1"/>
    <col min="3" max="3" width="40.7109375" style="270" customWidth="1"/>
    <col min="4" max="4" width="8.8515625" style="270" hidden="1" customWidth="1"/>
    <col min="5" max="5" width="16.421875" style="272" customWidth="1"/>
    <col min="6" max="6" width="14.7109375" style="272" customWidth="1"/>
    <col min="7" max="8" width="15.00390625" style="272" customWidth="1"/>
    <col min="9" max="9" width="15.28125" style="272" customWidth="1"/>
    <col min="10" max="10" width="16.00390625" style="272" customWidth="1"/>
    <col min="11" max="11" width="17.140625" style="272" customWidth="1"/>
    <col min="12" max="12" width="16.8515625" style="272" customWidth="1"/>
    <col min="13" max="15" width="0" style="273" hidden="1" customWidth="1"/>
    <col min="16" max="18" width="9.140625" style="273" customWidth="1"/>
    <col min="19" max="20" width="20.57421875" style="273" customWidth="1"/>
    <col min="21" max="16384" width="9.140625" style="273" customWidth="1"/>
  </cols>
  <sheetData>
    <row r="1" spans="1:12" ht="12.75" hidden="1">
      <c r="A1" s="270" t="s">
        <v>1722</v>
      </c>
      <c r="B1" s="271"/>
      <c r="C1" s="270" t="s">
        <v>3340</v>
      </c>
      <c r="D1" s="270" t="s">
        <v>1723</v>
      </c>
      <c r="E1" s="272" t="s">
        <v>1724</v>
      </c>
      <c r="F1" s="272" t="s">
        <v>3772</v>
      </c>
      <c r="G1" s="272" t="s">
        <v>1725</v>
      </c>
      <c r="H1" s="272" t="s">
        <v>1726</v>
      </c>
      <c r="I1" s="272" t="s">
        <v>1727</v>
      </c>
      <c r="J1" s="272" t="s">
        <v>1728</v>
      </c>
      <c r="K1" s="272" t="s">
        <v>1729</v>
      </c>
      <c r="L1" s="272" t="s">
        <v>759</v>
      </c>
    </row>
    <row r="2" spans="2:15" s="274" customFormat="1" ht="15.75" customHeight="1">
      <c r="B2" s="385" t="str">
        <f>"University of Missouri - Consolidated"</f>
        <v>University of Missouri - Consolidated</v>
      </c>
      <c r="C2" s="392"/>
      <c r="D2" s="392"/>
      <c r="E2" s="392"/>
      <c r="F2" s="392"/>
      <c r="G2" s="275"/>
      <c r="H2" s="276"/>
      <c r="I2" s="277"/>
      <c r="J2" s="277"/>
      <c r="K2" s="277"/>
      <c r="L2" s="278"/>
      <c r="O2" s="19" t="s">
        <v>773</v>
      </c>
    </row>
    <row r="3" spans="2:15" s="274" customFormat="1" ht="15.75" customHeight="1">
      <c r="B3" s="387" t="s">
        <v>1730</v>
      </c>
      <c r="C3" s="393"/>
      <c r="D3" s="393"/>
      <c r="E3" s="393"/>
      <c r="F3" s="393"/>
      <c r="G3" s="279"/>
      <c r="H3" s="199"/>
      <c r="I3" s="280"/>
      <c r="J3" s="280"/>
      <c r="K3" s="280"/>
      <c r="L3" s="281"/>
      <c r="O3" s="19" t="s">
        <v>1731</v>
      </c>
    </row>
    <row r="4" spans="1:15" s="71" customFormat="1" ht="15.75" customHeight="1">
      <c r="A4" s="282"/>
      <c r="B4" s="389" t="str">
        <f>"As of "&amp;TEXT(O4,"MMMM DD, YYYY")</f>
        <v>As of June 30, 2003</v>
      </c>
      <c r="C4" s="393"/>
      <c r="D4" s="283"/>
      <c r="E4" s="284"/>
      <c r="F4" s="285"/>
      <c r="G4" s="284"/>
      <c r="H4" s="284"/>
      <c r="I4" s="284"/>
      <c r="J4" s="284"/>
      <c r="K4" s="284"/>
      <c r="L4" s="286"/>
      <c r="O4" s="5" t="s">
        <v>772</v>
      </c>
    </row>
    <row r="5" spans="2:12" ht="12.75" customHeight="1">
      <c r="B5" s="375"/>
      <c r="C5" s="376"/>
      <c r="D5" s="377"/>
      <c r="E5" s="376"/>
      <c r="F5" s="376"/>
      <c r="G5" s="284"/>
      <c r="H5" s="287"/>
      <c r="I5" s="287"/>
      <c r="J5" s="287"/>
      <c r="K5" s="287"/>
      <c r="L5" s="288"/>
    </row>
    <row r="6" spans="2:15" ht="12.75">
      <c r="B6" s="271"/>
      <c r="C6" s="234"/>
      <c r="D6" s="289" t="s">
        <v>1732</v>
      </c>
      <c r="E6" s="290" t="s">
        <v>1733</v>
      </c>
      <c r="F6" s="291" t="s">
        <v>1734</v>
      </c>
      <c r="G6" s="291" t="s">
        <v>1735</v>
      </c>
      <c r="H6" s="291" t="s">
        <v>1736</v>
      </c>
      <c r="I6" s="291" t="s">
        <v>1737</v>
      </c>
      <c r="J6" s="235"/>
      <c r="K6" s="291" t="s">
        <v>1738</v>
      </c>
      <c r="L6" s="291" t="s">
        <v>1733</v>
      </c>
      <c r="O6" s="292"/>
    </row>
    <row r="7" spans="1:15" s="298" customFormat="1" ht="13.5" thickBot="1">
      <c r="A7" s="293"/>
      <c r="B7" s="294"/>
      <c r="C7" s="295"/>
      <c r="D7" s="296" t="s">
        <v>1739</v>
      </c>
      <c r="E7" s="297">
        <v>37438</v>
      </c>
      <c r="F7" s="247" t="s">
        <v>1740</v>
      </c>
      <c r="G7" s="247" t="s">
        <v>1741</v>
      </c>
      <c r="H7" s="247" t="s">
        <v>1742</v>
      </c>
      <c r="I7" s="247" t="s">
        <v>1743</v>
      </c>
      <c r="J7" s="247" t="s">
        <v>1744</v>
      </c>
      <c r="K7" s="247" t="s">
        <v>1745</v>
      </c>
      <c r="L7" s="297">
        <v>37802</v>
      </c>
      <c r="O7" s="299"/>
    </row>
    <row r="8" spans="2:12" ht="12.75" customHeight="1" thickTop="1">
      <c r="B8" s="216" t="s">
        <v>1746</v>
      </c>
      <c r="D8" s="216"/>
      <c r="E8" s="221"/>
      <c r="F8" s="221"/>
      <c r="G8" s="221"/>
      <c r="H8" s="221"/>
      <c r="I8" s="221"/>
      <c r="J8" s="221"/>
      <c r="K8" s="221"/>
      <c r="L8" s="221"/>
    </row>
    <row r="9" spans="1:12" ht="12.75" outlineLevel="1">
      <c r="A9" s="270" t="s">
        <v>1747</v>
      </c>
      <c r="B9" s="271"/>
      <c r="C9" s="300" t="s">
        <v>1748</v>
      </c>
      <c r="D9" s="48" t="s">
        <v>1749</v>
      </c>
      <c r="E9" s="224">
        <v>-1667540.03</v>
      </c>
      <c r="F9" s="224">
        <v>0</v>
      </c>
      <c r="G9" s="224">
        <v>0</v>
      </c>
      <c r="H9" s="224">
        <v>0</v>
      </c>
      <c r="I9" s="224">
        <v>0</v>
      </c>
      <c r="J9" s="224">
        <v>-1320145.29</v>
      </c>
      <c r="K9" s="224">
        <v>0</v>
      </c>
      <c r="L9" s="224">
        <f aca="true" t="shared" si="0" ref="L9:L72">E9+F9+G9+H9+I9+K9-J9</f>
        <v>-347394.74</v>
      </c>
    </row>
    <row r="10" spans="1:12" ht="12.75" outlineLevel="1">
      <c r="A10" s="270" t="s">
        <v>1750</v>
      </c>
      <c r="B10" s="271"/>
      <c r="C10" s="301" t="s">
        <v>1751</v>
      </c>
      <c r="D10" s="48" t="s">
        <v>1752</v>
      </c>
      <c r="E10" s="226">
        <v>194462.07</v>
      </c>
      <c r="F10" s="226">
        <v>0</v>
      </c>
      <c r="G10" s="226">
        <v>0</v>
      </c>
      <c r="H10" s="226">
        <v>6586.17</v>
      </c>
      <c r="I10" s="226">
        <v>0</v>
      </c>
      <c r="J10" s="226">
        <v>93574.85</v>
      </c>
      <c r="K10" s="226">
        <v>0</v>
      </c>
      <c r="L10" s="226">
        <f t="shared" si="0"/>
        <v>107473.39000000001</v>
      </c>
    </row>
    <row r="11" spans="1:12" ht="12.75" outlineLevel="1">
      <c r="A11" s="270" t="s">
        <v>1753</v>
      </c>
      <c r="B11" s="271"/>
      <c r="C11" s="301" t="s">
        <v>1754</v>
      </c>
      <c r="D11" s="48" t="s">
        <v>1755</v>
      </c>
      <c r="E11" s="226">
        <v>3904.21</v>
      </c>
      <c r="F11" s="226">
        <v>0</v>
      </c>
      <c r="G11" s="226">
        <v>650.29</v>
      </c>
      <c r="H11" s="226">
        <v>0</v>
      </c>
      <c r="I11" s="226">
        <v>0</v>
      </c>
      <c r="J11" s="226">
        <v>241.44</v>
      </c>
      <c r="K11" s="226">
        <v>0</v>
      </c>
      <c r="L11" s="226">
        <f t="shared" si="0"/>
        <v>4313.06</v>
      </c>
    </row>
    <row r="12" spans="1:12" ht="12.75" outlineLevel="1">
      <c r="A12" s="270" t="s">
        <v>1756</v>
      </c>
      <c r="B12" s="271"/>
      <c r="C12" s="301" t="s">
        <v>1757</v>
      </c>
      <c r="D12" s="48" t="s">
        <v>1758</v>
      </c>
      <c r="E12" s="226">
        <v>0</v>
      </c>
      <c r="F12" s="226">
        <v>0</v>
      </c>
      <c r="G12" s="226">
        <v>0</v>
      </c>
      <c r="H12" s="226">
        <v>0</v>
      </c>
      <c r="I12" s="226">
        <v>0</v>
      </c>
      <c r="J12" s="226">
        <v>-72994.93</v>
      </c>
      <c r="K12" s="226">
        <v>0</v>
      </c>
      <c r="L12" s="226">
        <f t="shared" si="0"/>
        <v>72994.93</v>
      </c>
    </row>
    <row r="13" spans="1:12" ht="12.75" outlineLevel="1">
      <c r="A13" s="270" t="s">
        <v>1759</v>
      </c>
      <c r="B13" s="271"/>
      <c r="C13" s="301" t="s">
        <v>1760</v>
      </c>
      <c r="D13" s="48" t="s">
        <v>1761</v>
      </c>
      <c r="E13" s="226">
        <v>0</v>
      </c>
      <c r="F13" s="226">
        <v>6715.61</v>
      </c>
      <c r="G13" s="226">
        <v>0</v>
      </c>
      <c r="H13" s="226">
        <v>0</v>
      </c>
      <c r="I13" s="226">
        <v>0</v>
      </c>
      <c r="J13" s="226">
        <v>6466.53</v>
      </c>
      <c r="K13" s="226">
        <v>0</v>
      </c>
      <c r="L13" s="226">
        <f t="shared" si="0"/>
        <v>249.07999999999993</v>
      </c>
    </row>
    <row r="14" spans="1:12" ht="12.75" outlineLevel="1">
      <c r="A14" s="270" t="s">
        <v>1762</v>
      </c>
      <c r="B14" s="271"/>
      <c r="C14" s="301" t="s">
        <v>1763</v>
      </c>
      <c r="D14" s="48" t="s">
        <v>1764</v>
      </c>
      <c r="E14" s="226">
        <v>-4339</v>
      </c>
      <c r="F14" s="226">
        <v>0</v>
      </c>
      <c r="G14" s="226">
        <v>0</v>
      </c>
      <c r="H14" s="226">
        <v>0</v>
      </c>
      <c r="I14" s="226">
        <v>0</v>
      </c>
      <c r="J14" s="226">
        <v>-4339</v>
      </c>
      <c r="K14" s="226">
        <v>0</v>
      </c>
      <c r="L14" s="226">
        <f t="shared" si="0"/>
        <v>0</v>
      </c>
    </row>
    <row r="15" spans="1:12" ht="12.75" outlineLevel="1">
      <c r="A15" s="270" t="s">
        <v>1765</v>
      </c>
      <c r="B15" s="271"/>
      <c r="C15" s="301" t="s">
        <v>1763</v>
      </c>
      <c r="D15" s="48" t="s">
        <v>1766</v>
      </c>
      <c r="E15" s="226">
        <v>0</v>
      </c>
      <c r="F15" s="226">
        <v>1249.32</v>
      </c>
      <c r="G15" s="226">
        <v>0</v>
      </c>
      <c r="H15" s="226">
        <v>0</v>
      </c>
      <c r="I15" s="226">
        <v>0</v>
      </c>
      <c r="J15" s="226">
        <v>1249.32</v>
      </c>
      <c r="K15" s="226">
        <v>0</v>
      </c>
      <c r="L15" s="226">
        <f t="shared" si="0"/>
        <v>0</v>
      </c>
    </row>
    <row r="16" spans="1:12" ht="12.75" outlineLevel="1">
      <c r="A16" s="270" t="s">
        <v>1767</v>
      </c>
      <c r="B16" s="271"/>
      <c r="C16" s="301" t="s">
        <v>1768</v>
      </c>
      <c r="D16" s="48" t="s">
        <v>1769</v>
      </c>
      <c r="E16" s="226">
        <v>0</v>
      </c>
      <c r="F16" s="226">
        <v>11120000.42</v>
      </c>
      <c r="G16" s="226">
        <v>0</v>
      </c>
      <c r="H16" s="226">
        <v>0</v>
      </c>
      <c r="I16" s="226">
        <v>0</v>
      </c>
      <c r="J16" s="226">
        <v>11120000.42</v>
      </c>
      <c r="K16" s="226">
        <v>0</v>
      </c>
      <c r="L16" s="226">
        <f t="shared" si="0"/>
        <v>0</v>
      </c>
    </row>
    <row r="17" spans="1:12" ht="12.75" outlineLevel="1">
      <c r="A17" s="270" t="s">
        <v>1770</v>
      </c>
      <c r="B17" s="271"/>
      <c r="C17" s="301" t="s">
        <v>1771</v>
      </c>
      <c r="D17" s="48" t="s">
        <v>1772</v>
      </c>
      <c r="E17" s="226">
        <v>1148279.1</v>
      </c>
      <c r="F17" s="226">
        <v>0</v>
      </c>
      <c r="G17" s="226">
        <v>1030980.15</v>
      </c>
      <c r="H17" s="226">
        <v>62990.85</v>
      </c>
      <c r="I17" s="226">
        <v>0</v>
      </c>
      <c r="J17" s="226">
        <v>-147659.27</v>
      </c>
      <c r="K17" s="226">
        <v>-1208358.95</v>
      </c>
      <c r="L17" s="226">
        <f t="shared" si="0"/>
        <v>1181550.4200000002</v>
      </c>
    </row>
    <row r="18" spans="1:12" ht="12.75" outlineLevel="1">
      <c r="A18" s="270" t="s">
        <v>1773</v>
      </c>
      <c r="B18" s="271"/>
      <c r="C18" s="301" t="s">
        <v>1774</v>
      </c>
      <c r="D18" s="48" t="s">
        <v>1775</v>
      </c>
      <c r="E18" s="226">
        <v>320057.38</v>
      </c>
      <c r="F18" s="226">
        <v>0</v>
      </c>
      <c r="G18" s="226">
        <v>0</v>
      </c>
      <c r="H18" s="226">
        <v>848487.33</v>
      </c>
      <c r="I18" s="226">
        <v>0</v>
      </c>
      <c r="J18" s="226">
        <v>1168544.71</v>
      </c>
      <c r="K18" s="226">
        <v>0</v>
      </c>
      <c r="L18" s="226">
        <f t="shared" si="0"/>
        <v>0</v>
      </c>
    </row>
    <row r="19" spans="1:12" ht="12.75" outlineLevel="1">
      <c r="A19" s="270" t="s">
        <v>1776</v>
      </c>
      <c r="B19" s="271"/>
      <c r="C19" s="301" t="s">
        <v>1777</v>
      </c>
      <c r="D19" s="48" t="s">
        <v>1778</v>
      </c>
      <c r="E19" s="226">
        <v>271391.54</v>
      </c>
      <c r="F19" s="226">
        <v>0</v>
      </c>
      <c r="G19" s="226">
        <v>0</v>
      </c>
      <c r="H19" s="226">
        <v>4976629.26</v>
      </c>
      <c r="I19" s="226">
        <v>0</v>
      </c>
      <c r="J19" s="226">
        <v>9568147.53</v>
      </c>
      <c r="K19" s="226">
        <v>-1151231</v>
      </c>
      <c r="L19" s="226">
        <f t="shared" si="0"/>
        <v>-5471357.7299999995</v>
      </c>
    </row>
    <row r="20" spans="1:12" ht="12.75" outlineLevel="1">
      <c r="A20" s="270" t="s">
        <v>1779</v>
      </c>
      <c r="B20" s="271"/>
      <c r="C20" s="301" t="s">
        <v>1780</v>
      </c>
      <c r="D20" s="48" t="s">
        <v>1781</v>
      </c>
      <c r="E20" s="226">
        <v>193095.84</v>
      </c>
      <c r="F20" s="226">
        <v>0</v>
      </c>
      <c r="G20" s="226">
        <v>0</v>
      </c>
      <c r="H20" s="226">
        <v>2013179.58</v>
      </c>
      <c r="I20" s="226">
        <v>0</v>
      </c>
      <c r="J20" s="226">
        <v>1810156.11</v>
      </c>
      <c r="K20" s="226">
        <v>0</v>
      </c>
      <c r="L20" s="226">
        <f t="shared" si="0"/>
        <v>396119.3099999998</v>
      </c>
    </row>
    <row r="21" spans="1:12" ht="12.75" outlineLevel="1">
      <c r="A21" s="270" t="s">
        <v>1782</v>
      </c>
      <c r="B21" s="271"/>
      <c r="C21" s="301" t="s">
        <v>1783</v>
      </c>
      <c r="D21" s="48" t="s">
        <v>1784</v>
      </c>
      <c r="E21" s="226">
        <v>-19344.22</v>
      </c>
      <c r="F21" s="226">
        <v>0</v>
      </c>
      <c r="G21" s="226">
        <v>138499.01</v>
      </c>
      <c r="H21" s="226">
        <v>0</v>
      </c>
      <c r="I21" s="226">
        <v>0</v>
      </c>
      <c r="J21" s="226">
        <v>118938.79</v>
      </c>
      <c r="K21" s="226">
        <v>0</v>
      </c>
      <c r="L21" s="226">
        <f t="shared" si="0"/>
        <v>216.00000000001455</v>
      </c>
    </row>
    <row r="22" spans="1:12" ht="12.75" outlineLevel="1">
      <c r="A22" s="270" t="s">
        <v>1785</v>
      </c>
      <c r="B22" s="271"/>
      <c r="C22" s="301" t="s">
        <v>1786</v>
      </c>
      <c r="D22" s="48" t="s">
        <v>1787</v>
      </c>
      <c r="E22" s="226">
        <v>-6370.95</v>
      </c>
      <c r="F22" s="226">
        <v>0</v>
      </c>
      <c r="G22" s="226">
        <v>150403.88</v>
      </c>
      <c r="H22" s="226">
        <v>0</v>
      </c>
      <c r="I22" s="226">
        <v>0</v>
      </c>
      <c r="J22" s="226">
        <v>46980.93</v>
      </c>
      <c r="K22" s="226">
        <v>-97052</v>
      </c>
      <c r="L22" s="226">
        <f t="shared" si="0"/>
        <v>0</v>
      </c>
    </row>
    <row r="23" spans="1:12" ht="12.75" outlineLevel="1">
      <c r="A23" s="270" t="s">
        <v>1788</v>
      </c>
      <c r="B23" s="271"/>
      <c r="C23" s="301" t="s">
        <v>1789</v>
      </c>
      <c r="D23" s="48" t="s">
        <v>1790</v>
      </c>
      <c r="E23" s="226">
        <v>-22.39</v>
      </c>
      <c r="F23" s="226">
        <v>0</v>
      </c>
      <c r="G23" s="226">
        <v>0</v>
      </c>
      <c r="H23" s="226">
        <v>0</v>
      </c>
      <c r="I23" s="226">
        <v>0</v>
      </c>
      <c r="J23" s="226">
        <v>0</v>
      </c>
      <c r="K23" s="226">
        <v>0</v>
      </c>
      <c r="L23" s="226">
        <f t="shared" si="0"/>
        <v>-22.39</v>
      </c>
    </row>
    <row r="24" spans="1:12" ht="12.75" outlineLevel="1">
      <c r="A24" s="270" t="s">
        <v>1791</v>
      </c>
      <c r="B24" s="271"/>
      <c r="C24" s="301" t="s">
        <v>1792</v>
      </c>
      <c r="D24" s="48" t="s">
        <v>1793</v>
      </c>
      <c r="E24" s="226">
        <v>-50009.44</v>
      </c>
      <c r="F24" s="226">
        <v>0</v>
      </c>
      <c r="G24" s="226">
        <v>50913.83</v>
      </c>
      <c r="H24" s="226">
        <v>0</v>
      </c>
      <c r="I24" s="226">
        <v>0</v>
      </c>
      <c r="J24" s="226">
        <v>904.39</v>
      </c>
      <c r="K24" s="226">
        <v>0</v>
      </c>
      <c r="L24" s="226">
        <f t="shared" si="0"/>
        <v>0</v>
      </c>
    </row>
    <row r="25" spans="1:12" ht="12.75" outlineLevel="1">
      <c r="A25" s="270" t="s">
        <v>1794</v>
      </c>
      <c r="B25" s="271"/>
      <c r="C25" s="301" t="s">
        <v>1795</v>
      </c>
      <c r="D25" s="48" t="s">
        <v>1796</v>
      </c>
      <c r="E25" s="226">
        <v>-254954.69</v>
      </c>
      <c r="F25" s="226">
        <v>0</v>
      </c>
      <c r="G25" s="226">
        <v>254957.91</v>
      </c>
      <c r="H25" s="226">
        <v>0</v>
      </c>
      <c r="I25" s="226">
        <v>0</v>
      </c>
      <c r="J25" s="226">
        <v>3.22</v>
      </c>
      <c r="K25" s="226">
        <v>0</v>
      </c>
      <c r="L25" s="226">
        <v>0</v>
      </c>
    </row>
    <row r="26" spans="1:12" ht="12.75" outlineLevel="1">
      <c r="A26" s="270" t="s">
        <v>1797</v>
      </c>
      <c r="B26" s="271"/>
      <c r="C26" s="301" t="s">
        <v>1798</v>
      </c>
      <c r="D26" s="48" t="s">
        <v>1799</v>
      </c>
      <c r="E26" s="226">
        <v>-15941.88</v>
      </c>
      <c r="F26" s="226">
        <v>0</v>
      </c>
      <c r="G26" s="226">
        <v>0</v>
      </c>
      <c r="H26" s="226">
        <v>0</v>
      </c>
      <c r="I26" s="226">
        <v>0</v>
      </c>
      <c r="J26" s="226">
        <v>-15941.88</v>
      </c>
      <c r="K26" s="226">
        <v>0</v>
      </c>
      <c r="L26" s="226">
        <f t="shared" si="0"/>
        <v>0</v>
      </c>
    </row>
    <row r="27" spans="1:12" ht="12.75" outlineLevel="1">
      <c r="A27" s="270" t="s">
        <v>1800</v>
      </c>
      <c r="B27" s="271"/>
      <c r="C27" s="301" t="s">
        <v>1801</v>
      </c>
      <c r="D27" s="48" t="s">
        <v>1802</v>
      </c>
      <c r="E27" s="226">
        <v>-3467.8</v>
      </c>
      <c r="F27" s="226">
        <v>0</v>
      </c>
      <c r="G27" s="226">
        <v>15492993</v>
      </c>
      <c r="H27" s="226">
        <v>0</v>
      </c>
      <c r="I27" s="226">
        <v>0</v>
      </c>
      <c r="J27" s="226">
        <v>15489524.870000001</v>
      </c>
      <c r="K27" s="226">
        <v>0</v>
      </c>
      <c r="L27" s="226">
        <v>0</v>
      </c>
    </row>
    <row r="28" spans="1:12" ht="12.75" outlineLevel="1">
      <c r="A28" s="270" t="s">
        <v>1803</v>
      </c>
      <c r="B28" s="271"/>
      <c r="C28" s="301" t="s">
        <v>1804</v>
      </c>
      <c r="D28" s="48" t="s">
        <v>1805</v>
      </c>
      <c r="E28" s="226">
        <v>0</v>
      </c>
      <c r="F28" s="226">
        <v>0</v>
      </c>
      <c r="G28" s="226">
        <v>0</v>
      </c>
      <c r="H28" s="226">
        <v>0</v>
      </c>
      <c r="I28" s="226">
        <v>0</v>
      </c>
      <c r="J28" s="226">
        <v>608874.79</v>
      </c>
      <c r="K28" s="226">
        <v>0</v>
      </c>
      <c r="L28" s="226">
        <f t="shared" si="0"/>
        <v>-608874.79</v>
      </c>
    </row>
    <row r="29" spans="1:12" ht="12.75" outlineLevel="1">
      <c r="A29" s="270" t="s">
        <v>1806</v>
      </c>
      <c r="B29" s="271"/>
      <c r="C29" s="301" t="s">
        <v>1807</v>
      </c>
      <c r="D29" s="48" t="s">
        <v>1808</v>
      </c>
      <c r="E29" s="226">
        <v>0</v>
      </c>
      <c r="F29" s="226">
        <v>0</v>
      </c>
      <c r="G29" s="226">
        <v>0</v>
      </c>
      <c r="H29" s="226">
        <v>0</v>
      </c>
      <c r="I29" s="226">
        <v>0</v>
      </c>
      <c r="J29" s="226">
        <v>421803.89</v>
      </c>
      <c r="K29" s="226">
        <v>0</v>
      </c>
      <c r="L29" s="226">
        <f t="shared" si="0"/>
        <v>-421803.89</v>
      </c>
    </row>
    <row r="30" spans="1:12" ht="12.75" outlineLevel="1">
      <c r="A30" s="270" t="s">
        <v>1809</v>
      </c>
      <c r="B30" s="271"/>
      <c r="C30" s="301" t="s">
        <v>1810</v>
      </c>
      <c r="D30" s="48" t="s">
        <v>1811</v>
      </c>
      <c r="E30" s="226">
        <v>-133661.72</v>
      </c>
      <c r="F30" s="226">
        <v>0</v>
      </c>
      <c r="G30" s="226">
        <v>379243.2</v>
      </c>
      <c r="H30" s="226">
        <v>0</v>
      </c>
      <c r="I30" s="226">
        <v>0</v>
      </c>
      <c r="J30" s="226">
        <v>229806.72</v>
      </c>
      <c r="K30" s="226">
        <v>0</v>
      </c>
      <c r="L30" s="226">
        <f t="shared" si="0"/>
        <v>15774.76000000001</v>
      </c>
    </row>
    <row r="31" spans="1:12" ht="12.75" outlineLevel="1">
      <c r="A31" s="270" t="s">
        <v>1812</v>
      </c>
      <c r="B31" s="271"/>
      <c r="C31" s="301" t="s">
        <v>1813</v>
      </c>
      <c r="D31" s="48" t="s">
        <v>1814</v>
      </c>
      <c r="E31" s="226">
        <v>-24811.18</v>
      </c>
      <c r="F31" s="226">
        <v>0</v>
      </c>
      <c r="G31" s="226">
        <v>99900</v>
      </c>
      <c r="H31" s="226">
        <v>0</v>
      </c>
      <c r="I31" s="226">
        <v>0</v>
      </c>
      <c r="J31" s="226">
        <v>75088.82</v>
      </c>
      <c r="K31" s="226">
        <v>0</v>
      </c>
      <c r="L31" s="226">
        <f t="shared" si="0"/>
        <v>0</v>
      </c>
    </row>
    <row r="32" spans="1:12" ht="12.75" outlineLevel="1">
      <c r="A32" s="270" t="s">
        <v>1815</v>
      </c>
      <c r="B32" s="271"/>
      <c r="C32" s="301" t="s">
        <v>1816</v>
      </c>
      <c r="D32" s="48" t="s">
        <v>1817</v>
      </c>
      <c r="E32" s="226">
        <v>-361107.84</v>
      </c>
      <c r="F32" s="226">
        <v>0</v>
      </c>
      <c r="G32" s="226">
        <v>0</v>
      </c>
      <c r="H32" s="226">
        <v>0</v>
      </c>
      <c r="I32" s="226">
        <v>0</v>
      </c>
      <c r="J32" s="226">
        <v>637436.43</v>
      </c>
      <c r="K32" s="226">
        <v>0</v>
      </c>
      <c r="L32" s="226">
        <f t="shared" si="0"/>
        <v>-998544.27</v>
      </c>
    </row>
    <row r="33" spans="1:12" ht="12.75" outlineLevel="1">
      <c r="A33" s="270" t="s">
        <v>1818</v>
      </c>
      <c r="B33" s="271"/>
      <c r="C33" s="301" t="s">
        <v>1819</v>
      </c>
      <c r="D33" s="48" t="s">
        <v>1820</v>
      </c>
      <c r="E33" s="226">
        <v>756287.09</v>
      </c>
      <c r="F33" s="226">
        <v>0</v>
      </c>
      <c r="G33" s="226">
        <v>30325</v>
      </c>
      <c r="H33" s="226">
        <v>407.56</v>
      </c>
      <c r="I33" s="226">
        <v>0</v>
      </c>
      <c r="J33" s="226">
        <v>0</v>
      </c>
      <c r="K33" s="226">
        <v>0</v>
      </c>
      <c r="L33" s="226">
        <f t="shared" si="0"/>
        <v>787019.65</v>
      </c>
    </row>
    <row r="34" spans="1:12" ht="12.75" outlineLevel="1">
      <c r="A34" s="270" t="s">
        <v>1821</v>
      </c>
      <c r="B34" s="271"/>
      <c r="C34" s="301" t="s">
        <v>1822</v>
      </c>
      <c r="D34" s="48" t="s">
        <v>1823</v>
      </c>
      <c r="E34" s="226">
        <v>18188.24</v>
      </c>
      <c r="F34" s="226">
        <v>0</v>
      </c>
      <c r="G34" s="226">
        <v>250</v>
      </c>
      <c r="H34" s="226">
        <v>0</v>
      </c>
      <c r="I34" s="226">
        <v>0</v>
      </c>
      <c r="J34" s="226">
        <v>0</v>
      </c>
      <c r="K34" s="226">
        <v>0</v>
      </c>
      <c r="L34" s="226">
        <f t="shared" si="0"/>
        <v>18438.24</v>
      </c>
    </row>
    <row r="35" spans="1:12" ht="12.75" outlineLevel="1">
      <c r="A35" s="270" t="s">
        <v>1824</v>
      </c>
      <c r="B35" s="271"/>
      <c r="C35" s="301" t="s">
        <v>1825</v>
      </c>
      <c r="D35" s="48" t="s">
        <v>1826</v>
      </c>
      <c r="E35" s="226">
        <v>81829.42</v>
      </c>
      <c r="F35" s="226">
        <v>0</v>
      </c>
      <c r="G35" s="226">
        <v>38308.86</v>
      </c>
      <c r="H35" s="226">
        <v>0</v>
      </c>
      <c r="I35" s="226">
        <v>0</v>
      </c>
      <c r="J35" s="226">
        <v>38308.86</v>
      </c>
      <c r="K35" s="226">
        <v>0</v>
      </c>
      <c r="L35" s="226">
        <f t="shared" si="0"/>
        <v>81829.42</v>
      </c>
    </row>
    <row r="36" spans="1:12" ht="12.75" outlineLevel="1">
      <c r="A36" s="270" t="s">
        <v>1827</v>
      </c>
      <c r="B36" s="271"/>
      <c r="C36" s="301" t="s">
        <v>1828</v>
      </c>
      <c r="D36" s="48" t="s">
        <v>1829</v>
      </c>
      <c r="E36" s="226">
        <v>20392.94</v>
      </c>
      <c r="F36" s="226">
        <v>0</v>
      </c>
      <c r="G36" s="226">
        <v>302.5</v>
      </c>
      <c r="H36" s="226">
        <v>0</v>
      </c>
      <c r="I36" s="226">
        <v>0</v>
      </c>
      <c r="J36" s="226">
        <v>0</v>
      </c>
      <c r="K36" s="226">
        <v>0</v>
      </c>
      <c r="L36" s="226">
        <f t="shared" si="0"/>
        <v>20695.44</v>
      </c>
    </row>
    <row r="37" spans="1:12" ht="12.75" outlineLevel="1">
      <c r="A37" s="270" t="s">
        <v>1830</v>
      </c>
      <c r="B37" s="271"/>
      <c r="C37" s="301" t="s">
        <v>1831</v>
      </c>
      <c r="D37" s="48" t="s">
        <v>1832</v>
      </c>
      <c r="E37" s="226">
        <v>28808.19</v>
      </c>
      <c r="F37" s="226">
        <v>0</v>
      </c>
      <c r="G37" s="226">
        <v>7655</v>
      </c>
      <c r="H37" s="226">
        <v>2543.39</v>
      </c>
      <c r="I37" s="226">
        <v>0</v>
      </c>
      <c r="J37" s="226">
        <v>0</v>
      </c>
      <c r="K37" s="226">
        <v>390710.7</v>
      </c>
      <c r="L37" s="226">
        <f t="shared" si="0"/>
        <v>429717.28</v>
      </c>
    </row>
    <row r="38" spans="1:12" ht="12.75" outlineLevel="1">
      <c r="A38" s="270" t="s">
        <v>1833</v>
      </c>
      <c r="B38" s="271"/>
      <c r="C38" s="301" t="s">
        <v>1834</v>
      </c>
      <c r="D38" s="48" t="s">
        <v>1835</v>
      </c>
      <c r="E38" s="226">
        <v>222100.19</v>
      </c>
      <c r="F38" s="226">
        <v>0</v>
      </c>
      <c r="G38" s="226">
        <v>0</v>
      </c>
      <c r="H38" s="226">
        <v>8345.77</v>
      </c>
      <c r="I38" s="226">
        <v>0</v>
      </c>
      <c r="J38" s="226">
        <v>56668</v>
      </c>
      <c r="K38" s="226">
        <v>0</v>
      </c>
      <c r="L38" s="226">
        <f t="shared" si="0"/>
        <v>173777.96</v>
      </c>
    </row>
    <row r="39" spans="1:12" ht="12.75" outlineLevel="1">
      <c r="A39" s="270" t="s">
        <v>1836</v>
      </c>
      <c r="B39" s="271"/>
      <c r="C39" s="301" t="s">
        <v>1837</v>
      </c>
      <c r="D39" s="48" t="s">
        <v>1838</v>
      </c>
      <c r="E39" s="226">
        <v>24616.98</v>
      </c>
      <c r="F39" s="226">
        <v>0</v>
      </c>
      <c r="G39" s="226">
        <v>0</v>
      </c>
      <c r="H39" s="226">
        <v>1033.1</v>
      </c>
      <c r="I39" s="226">
        <v>0</v>
      </c>
      <c r="J39" s="226">
        <v>-15005.38</v>
      </c>
      <c r="K39" s="226">
        <v>0</v>
      </c>
      <c r="L39" s="226">
        <f t="shared" si="0"/>
        <v>40655.46</v>
      </c>
    </row>
    <row r="40" spans="1:12" ht="12.75" outlineLevel="1">
      <c r="A40" s="270" t="s">
        <v>1839</v>
      </c>
      <c r="B40" s="271"/>
      <c r="C40" s="301" t="s">
        <v>1840</v>
      </c>
      <c r="D40" s="48" t="s">
        <v>1841</v>
      </c>
      <c r="E40" s="226">
        <v>133333.13</v>
      </c>
      <c r="F40" s="226">
        <v>0</v>
      </c>
      <c r="G40" s="226">
        <v>0</v>
      </c>
      <c r="H40" s="226">
        <v>5346.84</v>
      </c>
      <c r="I40" s="226">
        <v>0</v>
      </c>
      <c r="J40" s="226">
        <v>0</v>
      </c>
      <c r="K40" s="226">
        <v>0</v>
      </c>
      <c r="L40" s="226">
        <f t="shared" si="0"/>
        <v>138679.97</v>
      </c>
    </row>
    <row r="41" spans="1:12" ht="12.75" outlineLevel="1">
      <c r="A41" s="270" t="s">
        <v>1842</v>
      </c>
      <c r="B41" s="271"/>
      <c r="C41" s="301" t="s">
        <v>1843</v>
      </c>
      <c r="D41" s="48" t="s">
        <v>1844</v>
      </c>
      <c r="E41" s="226">
        <v>1385774.74</v>
      </c>
      <c r="F41" s="226">
        <v>0</v>
      </c>
      <c r="G41" s="226">
        <v>291104.97</v>
      </c>
      <c r="H41" s="226">
        <v>37544.48</v>
      </c>
      <c r="I41" s="226">
        <v>0</v>
      </c>
      <c r="J41" s="226">
        <v>3299433.92</v>
      </c>
      <c r="K41" s="226">
        <v>0</v>
      </c>
      <c r="L41" s="226">
        <f t="shared" si="0"/>
        <v>-1585009.73</v>
      </c>
    </row>
    <row r="42" spans="1:12" ht="12.75" outlineLevel="1">
      <c r="A42" s="270" t="s">
        <v>1845</v>
      </c>
      <c r="B42" s="271"/>
      <c r="C42" s="301" t="s">
        <v>1846</v>
      </c>
      <c r="D42" s="48" t="s">
        <v>1847</v>
      </c>
      <c r="E42" s="226">
        <v>-425369.07</v>
      </c>
      <c r="F42" s="226">
        <v>0</v>
      </c>
      <c r="G42" s="226">
        <v>25500</v>
      </c>
      <c r="H42" s="226">
        <v>0</v>
      </c>
      <c r="I42" s="226">
        <v>0</v>
      </c>
      <c r="J42" s="226">
        <v>-364037.07</v>
      </c>
      <c r="K42" s="226">
        <v>0</v>
      </c>
      <c r="L42" s="226">
        <f t="shared" si="0"/>
        <v>-35832</v>
      </c>
    </row>
    <row r="43" spans="1:12" ht="12.75" outlineLevel="1">
      <c r="A43" s="270" t="s">
        <v>1848</v>
      </c>
      <c r="B43" s="271"/>
      <c r="C43" s="301" t="s">
        <v>1849</v>
      </c>
      <c r="D43" s="48" t="s">
        <v>1850</v>
      </c>
      <c r="E43" s="226">
        <v>0</v>
      </c>
      <c r="F43" s="226">
        <v>0</v>
      </c>
      <c r="G43" s="226">
        <v>0</v>
      </c>
      <c r="H43" s="226">
        <v>0</v>
      </c>
      <c r="I43" s="226">
        <v>0</v>
      </c>
      <c r="J43" s="226">
        <v>0</v>
      </c>
      <c r="K43" s="226">
        <v>0</v>
      </c>
      <c r="L43" s="226">
        <f t="shared" si="0"/>
        <v>0</v>
      </c>
    </row>
    <row r="44" spans="1:12" ht="12.75" outlineLevel="1">
      <c r="A44" s="270" t="s">
        <v>1851</v>
      </c>
      <c r="B44" s="271"/>
      <c r="C44" s="301" t="s">
        <v>1852</v>
      </c>
      <c r="D44" s="48" t="s">
        <v>1853</v>
      </c>
      <c r="E44" s="226">
        <v>187.88</v>
      </c>
      <c r="F44" s="226">
        <v>0</v>
      </c>
      <c r="G44" s="226">
        <v>0</v>
      </c>
      <c r="H44" s="226">
        <v>7.54</v>
      </c>
      <c r="I44" s="226">
        <v>0</v>
      </c>
      <c r="J44" s="226">
        <v>0</v>
      </c>
      <c r="K44" s="226">
        <v>0</v>
      </c>
      <c r="L44" s="226">
        <f t="shared" si="0"/>
        <v>195.42</v>
      </c>
    </row>
    <row r="45" spans="1:12" ht="12.75" outlineLevel="1">
      <c r="A45" s="270" t="s">
        <v>1854</v>
      </c>
      <c r="B45" s="271"/>
      <c r="C45" s="301" t="s">
        <v>1855</v>
      </c>
      <c r="D45" s="48" t="s">
        <v>1856</v>
      </c>
      <c r="E45" s="226">
        <v>2.42</v>
      </c>
      <c r="F45" s="226">
        <v>0</v>
      </c>
      <c r="G45" s="226">
        <v>300</v>
      </c>
      <c r="H45" s="226">
        <v>7.23</v>
      </c>
      <c r="I45" s="226">
        <v>0</v>
      </c>
      <c r="J45" s="226">
        <v>0</v>
      </c>
      <c r="K45" s="226">
        <v>0</v>
      </c>
      <c r="L45" s="226">
        <f t="shared" si="0"/>
        <v>309.65000000000003</v>
      </c>
    </row>
    <row r="46" spans="1:12" ht="12.75" outlineLevel="1">
      <c r="A46" s="270" t="s">
        <v>1857</v>
      </c>
      <c r="B46" s="271"/>
      <c r="C46" s="301" t="s">
        <v>1858</v>
      </c>
      <c r="D46" s="48" t="s">
        <v>1859</v>
      </c>
      <c r="E46" s="226">
        <v>-22.23</v>
      </c>
      <c r="F46" s="226">
        <v>0</v>
      </c>
      <c r="G46" s="226">
        <v>0</v>
      </c>
      <c r="H46" s="226">
        <v>-110.57</v>
      </c>
      <c r="I46" s="226">
        <v>0</v>
      </c>
      <c r="J46" s="226">
        <v>0</v>
      </c>
      <c r="K46" s="226">
        <v>268.9</v>
      </c>
      <c r="L46" s="226">
        <f t="shared" si="0"/>
        <v>136.1</v>
      </c>
    </row>
    <row r="47" spans="1:12" ht="12.75" outlineLevel="1">
      <c r="A47" s="270" t="s">
        <v>1860</v>
      </c>
      <c r="B47" s="271"/>
      <c r="C47" s="301" t="s">
        <v>1861</v>
      </c>
      <c r="D47" s="48" t="s">
        <v>1862</v>
      </c>
      <c r="E47" s="226">
        <v>568685.37</v>
      </c>
      <c r="F47" s="226">
        <v>0</v>
      </c>
      <c r="G47" s="226">
        <v>2558787.92</v>
      </c>
      <c r="H47" s="226">
        <v>55700.26</v>
      </c>
      <c r="I47" s="226">
        <v>0</v>
      </c>
      <c r="J47" s="226">
        <v>84198.28</v>
      </c>
      <c r="K47" s="226">
        <v>-1386677.15</v>
      </c>
      <c r="L47" s="226">
        <f t="shared" si="0"/>
        <v>1712298.1199999999</v>
      </c>
    </row>
    <row r="48" spans="1:12" ht="12.75" outlineLevel="1">
      <c r="A48" s="270" t="s">
        <v>1863</v>
      </c>
      <c r="B48" s="271"/>
      <c r="C48" s="301" t="s">
        <v>1864</v>
      </c>
      <c r="D48" s="48" t="s">
        <v>1865</v>
      </c>
      <c r="E48" s="226">
        <v>1821.76</v>
      </c>
      <c r="F48" s="226">
        <v>0</v>
      </c>
      <c r="G48" s="226">
        <v>0</v>
      </c>
      <c r="H48" s="226">
        <v>73.06</v>
      </c>
      <c r="I48" s="226">
        <v>0</v>
      </c>
      <c r="J48" s="226">
        <v>0</v>
      </c>
      <c r="K48" s="226">
        <v>0</v>
      </c>
      <c r="L48" s="226">
        <f t="shared" si="0"/>
        <v>1894.82</v>
      </c>
    </row>
    <row r="49" spans="1:12" ht="12.75" outlineLevel="1">
      <c r="A49" s="270" t="s">
        <v>1866</v>
      </c>
      <c r="B49" s="271"/>
      <c r="C49" s="301" t="s">
        <v>1867</v>
      </c>
      <c r="D49" s="48" t="s">
        <v>1868</v>
      </c>
      <c r="E49" s="226">
        <v>81.1</v>
      </c>
      <c r="F49" s="226">
        <v>0</v>
      </c>
      <c r="G49" s="226">
        <v>0</v>
      </c>
      <c r="H49" s="226">
        <v>3.25</v>
      </c>
      <c r="I49" s="226">
        <v>0</v>
      </c>
      <c r="J49" s="226">
        <v>0</v>
      </c>
      <c r="K49" s="226">
        <v>0</v>
      </c>
      <c r="L49" s="226">
        <f t="shared" si="0"/>
        <v>84.35</v>
      </c>
    </row>
    <row r="50" spans="1:12" ht="12.75" outlineLevel="1">
      <c r="A50" s="270" t="s">
        <v>1869</v>
      </c>
      <c r="B50" s="271"/>
      <c r="C50" s="301" t="s">
        <v>1870</v>
      </c>
      <c r="D50" s="48" t="s">
        <v>1871</v>
      </c>
      <c r="E50" s="226">
        <v>-508021.68</v>
      </c>
      <c r="F50" s="226">
        <v>0</v>
      </c>
      <c r="G50" s="226">
        <v>0</v>
      </c>
      <c r="H50" s="226">
        <v>0</v>
      </c>
      <c r="I50" s="226">
        <v>0</v>
      </c>
      <c r="J50" s="226">
        <v>0</v>
      </c>
      <c r="K50" s="226">
        <v>58776.63</v>
      </c>
      <c r="L50" s="226">
        <f t="shared" si="0"/>
        <v>-449245.05</v>
      </c>
    </row>
    <row r="51" spans="1:12" ht="12.75" outlineLevel="1">
      <c r="A51" s="270" t="s">
        <v>1872</v>
      </c>
      <c r="B51" s="271"/>
      <c r="C51" s="301" t="s">
        <v>1873</v>
      </c>
      <c r="D51" s="48" t="s">
        <v>1874</v>
      </c>
      <c r="E51" s="226">
        <v>112457.4</v>
      </c>
      <c r="F51" s="226">
        <v>0</v>
      </c>
      <c r="G51" s="226">
        <v>0</v>
      </c>
      <c r="H51" s="226">
        <v>0</v>
      </c>
      <c r="I51" s="226">
        <v>0</v>
      </c>
      <c r="J51" s="226">
        <v>0</v>
      </c>
      <c r="K51" s="226">
        <v>-112457.4</v>
      </c>
      <c r="L51" s="226">
        <f t="shared" si="0"/>
        <v>0</v>
      </c>
    </row>
    <row r="52" spans="1:12" ht="12.75" outlineLevel="1">
      <c r="A52" s="270" t="s">
        <v>1875</v>
      </c>
      <c r="B52" s="271"/>
      <c r="C52" s="301" t="s">
        <v>1876</v>
      </c>
      <c r="D52" s="48" t="s">
        <v>1877</v>
      </c>
      <c r="E52" s="226">
        <v>287681.54</v>
      </c>
      <c r="F52" s="226">
        <v>0</v>
      </c>
      <c r="G52" s="226">
        <v>0</v>
      </c>
      <c r="H52" s="226">
        <v>11536.42</v>
      </c>
      <c r="I52" s="226">
        <v>0</v>
      </c>
      <c r="J52" s="226">
        <v>0</v>
      </c>
      <c r="K52" s="226">
        <v>0</v>
      </c>
      <c r="L52" s="226">
        <f t="shared" si="0"/>
        <v>299217.95999999996</v>
      </c>
    </row>
    <row r="53" spans="1:12" ht="12.75" outlineLevel="1">
      <c r="A53" s="270" t="s">
        <v>1878</v>
      </c>
      <c r="B53" s="271"/>
      <c r="C53" s="301" t="s">
        <v>1879</v>
      </c>
      <c r="D53" s="48" t="s">
        <v>1880</v>
      </c>
      <c r="E53" s="226">
        <v>1698.32</v>
      </c>
      <c r="F53" s="226">
        <v>0</v>
      </c>
      <c r="G53" s="226">
        <v>0</v>
      </c>
      <c r="H53" s="226">
        <v>68.11</v>
      </c>
      <c r="I53" s="226">
        <v>0</v>
      </c>
      <c r="J53" s="226">
        <v>0</v>
      </c>
      <c r="K53" s="226">
        <v>0</v>
      </c>
      <c r="L53" s="226">
        <f t="shared" si="0"/>
        <v>1766.4299999999998</v>
      </c>
    </row>
    <row r="54" spans="1:12" ht="12.75" outlineLevel="1">
      <c r="A54" s="270" t="s">
        <v>1881</v>
      </c>
      <c r="B54" s="271"/>
      <c r="C54" s="301" t="s">
        <v>1882</v>
      </c>
      <c r="D54" s="48" t="s">
        <v>1883</v>
      </c>
      <c r="E54" s="226">
        <v>2251.5</v>
      </c>
      <c r="F54" s="226">
        <v>0</v>
      </c>
      <c r="G54" s="226">
        <v>1700</v>
      </c>
      <c r="H54" s="226">
        <v>132.34</v>
      </c>
      <c r="I54" s="226">
        <v>0</v>
      </c>
      <c r="J54" s="226">
        <v>0</v>
      </c>
      <c r="K54" s="226">
        <v>0</v>
      </c>
      <c r="L54" s="226">
        <f t="shared" si="0"/>
        <v>4083.84</v>
      </c>
    </row>
    <row r="55" spans="1:12" ht="12.75" outlineLevel="1">
      <c r="A55" s="270" t="s">
        <v>1884</v>
      </c>
      <c r="B55" s="271"/>
      <c r="C55" s="301" t="s">
        <v>1885</v>
      </c>
      <c r="D55" s="48" t="s">
        <v>1886</v>
      </c>
      <c r="E55" s="226">
        <v>463.58</v>
      </c>
      <c r="F55" s="226">
        <v>0</v>
      </c>
      <c r="G55" s="226">
        <v>0</v>
      </c>
      <c r="H55" s="226">
        <v>0</v>
      </c>
      <c r="I55" s="226">
        <v>0</v>
      </c>
      <c r="J55" s="226">
        <v>0</v>
      </c>
      <c r="K55" s="226">
        <v>0</v>
      </c>
      <c r="L55" s="226">
        <f t="shared" si="0"/>
        <v>463.58</v>
      </c>
    </row>
    <row r="56" spans="1:12" ht="12.75" outlineLevel="1">
      <c r="A56" s="270" t="s">
        <v>1887</v>
      </c>
      <c r="B56" s="271"/>
      <c r="C56" s="301" t="s">
        <v>1888</v>
      </c>
      <c r="D56" s="48" t="s">
        <v>1889</v>
      </c>
      <c r="E56" s="226">
        <v>5108.68</v>
      </c>
      <c r="F56" s="226">
        <v>0</v>
      </c>
      <c r="G56" s="226">
        <v>26965</v>
      </c>
      <c r="H56" s="226">
        <v>0</v>
      </c>
      <c r="I56" s="226">
        <v>0</v>
      </c>
      <c r="J56" s="226">
        <v>20349.99</v>
      </c>
      <c r="K56" s="226">
        <v>0</v>
      </c>
      <c r="L56" s="226">
        <f t="shared" si="0"/>
        <v>11723.689999999999</v>
      </c>
    </row>
    <row r="57" spans="1:12" ht="12.75" outlineLevel="1">
      <c r="A57" s="270" t="s">
        <v>1890</v>
      </c>
      <c r="B57" s="271"/>
      <c r="C57" s="301" t="s">
        <v>1891</v>
      </c>
      <c r="D57" s="48" t="s">
        <v>1892</v>
      </c>
      <c r="E57" s="226">
        <v>1358.2</v>
      </c>
      <c r="F57" s="226">
        <v>0</v>
      </c>
      <c r="G57" s="226">
        <v>70</v>
      </c>
      <c r="H57" s="226">
        <v>56.8</v>
      </c>
      <c r="I57" s="226">
        <v>0</v>
      </c>
      <c r="J57" s="226">
        <v>0</v>
      </c>
      <c r="K57" s="226">
        <v>0</v>
      </c>
      <c r="L57" s="226">
        <f t="shared" si="0"/>
        <v>1485</v>
      </c>
    </row>
    <row r="58" spans="1:12" s="304" customFormat="1" ht="12.75" outlineLevel="1">
      <c r="A58" s="302" t="s">
        <v>1893</v>
      </c>
      <c r="B58" s="303"/>
      <c r="C58" s="301" t="s">
        <v>1894</v>
      </c>
      <c r="D58" s="48" t="s">
        <v>1895</v>
      </c>
      <c r="E58" s="226">
        <v>21856.7</v>
      </c>
      <c r="F58" s="226">
        <v>0</v>
      </c>
      <c r="G58" s="226">
        <v>58635.88</v>
      </c>
      <c r="H58" s="226">
        <v>815.12</v>
      </c>
      <c r="I58" s="226">
        <v>0</v>
      </c>
      <c r="J58" s="226">
        <v>47807.64</v>
      </c>
      <c r="K58" s="226">
        <v>0</v>
      </c>
      <c r="L58" s="226">
        <f t="shared" si="0"/>
        <v>33500.06</v>
      </c>
    </row>
    <row r="59" spans="1:12" ht="12.75" outlineLevel="1">
      <c r="A59" s="270" t="s">
        <v>1896</v>
      </c>
      <c r="C59" s="245" t="s">
        <v>1897</v>
      </c>
      <c r="D59" s="306" t="s">
        <v>1898</v>
      </c>
      <c r="E59" s="307">
        <v>1139872.28</v>
      </c>
      <c r="F59" s="307">
        <v>0</v>
      </c>
      <c r="G59" s="307">
        <v>0</v>
      </c>
      <c r="H59" s="307">
        <v>45710.46</v>
      </c>
      <c r="I59" s="307">
        <v>0</v>
      </c>
      <c r="J59" s="307">
        <v>216798.24</v>
      </c>
      <c r="K59" s="307">
        <v>0</v>
      </c>
      <c r="L59" s="307">
        <f t="shared" si="0"/>
        <v>968784.5</v>
      </c>
    </row>
    <row r="60" spans="1:12" ht="12.75" outlineLevel="1">
      <c r="A60" s="270" t="s">
        <v>1899</v>
      </c>
      <c r="B60" s="271"/>
      <c r="C60" s="250" t="s">
        <v>1900</v>
      </c>
      <c r="D60" s="48" t="s">
        <v>1901</v>
      </c>
      <c r="E60" s="226">
        <v>1210.07</v>
      </c>
      <c r="F60" s="226">
        <v>0</v>
      </c>
      <c r="G60" s="226">
        <v>0</v>
      </c>
      <c r="H60" s="226">
        <v>0</v>
      </c>
      <c r="I60" s="226">
        <v>0</v>
      </c>
      <c r="J60" s="226">
        <v>1210.07</v>
      </c>
      <c r="K60" s="226">
        <v>0</v>
      </c>
      <c r="L60" s="226">
        <f t="shared" si="0"/>
        <v>0</v>
      </c>
    </row>
    <row r="61" spans="1:12" ht="12.75" outlineLevel="1">
      <c r="A61" s="270" t="s">
        <v>1902</v>
      </c>
      <c r="B61" s="271"/>
      <c r="C61" s="250" t="s">
        <v>1903</v>
      </c>
      <c r="D61" s="48" t="s">
        <v>1904</v>
      </c>
      <c r="E61" s="226">
        <v>41210.83</v>
      </c>
      <c r="F61" s="226">
        <v>0</v>
      </c>
      <c r="G61" s="226">
        <v>1339</v>
      </c>
      <c r="H61" s="226">
        <v>0</v>
      </c>
      <c r="I61" s="226">
        <v>0</v>
      </c>
      <c r="J61" s="226">
        <v>-1800</v>
      </c>
      <c r="K61" s="226">
        <v>0</v>
      </c>
      <c r="L61" s="226">
        <f t="shared" si="0"/>
        <v>44349.83</v>
      </c>
    </row>
    <row r="62" spans="1:12" ht="12.75" outlineLevel="1">
      <c r="A62" s="270" t="s">
        <v>1905</v>
      </c>
      <c r="B62" s="271"/>
      <c r="C62" s="250" t="s">
        <v>1906</v>
      </c>
      <c r="D62" s="48" t="s">
        <v>1907</v>
      </c>
      <c r="E62" s="226">
        <v>0</v>
      </c>
      <c r="F62" s="226">
        <v>0</v>
      </c>
      <c r="G62" s="226">
        <v>0</v>
      </c>
      <c r="H62" s="226">
        <v>0</v>
      </c>
      <c r="I62" s="226">
        <v>0</v>
      </c>
      <c r="J62" s="226">
        <v>0</v>
      </c>
      <c r="K62" s="226">
        <v>0</v>
      </c>
      <c r="L62" s="226">
        <f t="shared" si="0"/>
        <v>0</v>
      </c>
    </row>
    <row r="63" spans="1:12" ht="12.75" outlineLevel="1">
      <c r="A63" s="270" t="s">
        <v>1908</v>
      </c>
      <c r="B63" s="271"/>
      <c r="C63" s="250" t="s">
        <v>1909</v>
      </c>
      <c r="D63" s="48" t="s">
        <v>1910</v>
      </c>
      <c r="E63" s="226">
        <v>-59659.49</v>
      </c>
      <c r="F63" s="226">
        <v>0</v>
      </c>
      <c r="G63" s="226">
        <v>1135.33</v>
      </c>
      <c r="H63" s="226">
        <v>-90</v>
      </c>
      <c r="I63" s="226">
        <v>0</v>
      </c>
      <c r="J63" s="226">
        <v>13353.94</v>
      </c>
      <c r="K63" s="226">
        <v>0</v>
      </c>
      <c r="L63" s="226">
        <f t="shared" si="0"/>
        <v>-71968.09999999999</v>
      </c>
    </row>
    <row r="64" spans="1:12" ht="12.75" outlineLevel="1">
      <c r="A64" s="270" t="s">
        <v>1911</v>
      </c>
      <c r="B64" s="271"/>
      <c r="C64" s="250" t="s">
        <v>1912</v>
      </c>
      <c r="D64" s="48" t="s">
        <v>1913</v>
      </c>
      <c r="E64" s="226">
        <v>2100</v>
      </c>
      <c r="F64" s="226">
        <v>0</v>
      </c>
      <c r="G64" s="226">
        <v>12600</v>
      </c>
      <c r="H64" s="226">
        <v>0</v>
      </c>
      <c r="I64" s="226">
        <v>0</v>
      </c>
      <c r="J64" s="226">
        <v>13650</v>
      </c>
      <c r="K64" s="226">
        <v>0</v>
      </c>
      <c r="L64" s="226">
        <f t="shared" si="0"/>
        <v>1050</v>
      </c>
    </row>
    <row r="65" spans="1:12" ht="12.75" outlineLevel="1">
      <c r="A65" s="270" t="s">
        <v>1914</v>
      </c>
      <c r="B65" s="271"/>
      <c r="C65" s="250" t="s">
        <v>1915</v>
      </c>
      <c r="D65" s="48" t="s">
        <v>1916</v>
      </c>
      <c r="E65" s="226">
        <v>5074.51</v>
      </c>
      <c r="F65" s="226">
        <v>0</v>
      </c>
      <c r="G65" s="226">
        <v>3475</v>
      </c>
      <c r="H65" s="226">
        <v>0</v>
      </c>
      <c r="I65" s="226">
        <v>0</v>
      </c>
      <c r="J65" s="226">
        <v>0</v>
      </c>
      <c r="K65" s="226">
        <v>0</v>
      </c>
      <c r="L65" s="226">
        <f t="shared" si="0"/>
        <v>8549.51</v>
      </c>
    </row>
    <row r="66" spans="1:12" ht="12.75" outlineLevel="1">
      <c r="A66" s="270" t="s">
        <v>1917</v>
      </c>
      <c r="B66" s="271"/>
      <c r="C66" s="250" t="s">
        <v>1918</v>
      </c>
      <c r="D66" s="48" t="s">
        <v>1919</v>
      </c>
      <c r="E66" s="226">
        <f>-2116364.92+25000026.87</f>
        <v>22883661.950000003</v>
      </c>
      <c r="F66" s="226">
        <v>0</v>
      </c>
      <c r="G66" s="226">
        <v>0</v>
      </c>
      <c r="H66" s="226">
        <v>0</v>
      </c>
      <c r="I66" s="226">
        <v>0</v>
      </c>
      <c r="J66" s="226">
        <v>11595696.64</v>
      </c>
      <c r="K66" s="226">
        <f>38702000-25000026.87</f>
        <v>13701973.129999999</v>
      </c>
      <c r="L66" s="226">
        <f t="shared" si="0"/>
        <v>24989938.439999998</v>
      </c>
    </row>
    <row r="67" spans="1:12" ht="12.75" outlineLevel="1">
      <c r="A67" s="270" t="s">
        <v>1920</v>
      </c>
      <c r="B67" s="271"/>
      <c r="C67" s="250" t="s">
        <v>1921</v>
      </c>
      <c r="D67" s="48" t="s">
        <v>1922</v>
      </c>
      <c r="E67" s="226">
        <v>24274.83</v>
      </c>
      <c r="F67" s="226">
        <v>0</v>
      </c>
      <c r="G67" s="226">
        <v>77920</v>
      </c>
      <c r="H67" s="226">
        <v>0</v>
      </c>
      <c r="I67" s="226">
        <v>0</v>
      </c>
      <c r="J67" s="226">
        <v>102925.84</v>
      </c>
      <c r="K67" s="226">
        <v>2500</v>
      </c>
      <c r="L67" s="226">
        <f t="shared" si="0"/>
        <v>1768.9900000000052</v>
      </c>
    </row>
    <row r="68" spans="1:12" ht="12.75" outlineLevel="1">
      <c r="A68" s="270" t="s">
        <v>1923</v>
      </c>
      <c r="B68" s="271"/>
      <c r="C68" s="250" t="s">
        <v>1924</v>
      </c>
      <c r="D68" s="48" t="s">
        <v>1925</v>
      </c>
      <c r="E68" s="226">
        <v>950762.2</v>
      </c>
      <c r="F68" s="226">
        <v>0</v>
      </c>
      <c r="G68" s="226">
        <v>950000</v>
      </c>
      <c r="H68" s="226">
        <v>0</v>
      </c>
      <c r="I68" s="226">
        <v>0</v>
      </c>
      <c r="J68" s="226">
        <v>0</v>
      </c>
      <c r="K68" s="226">
        <v>0</v>
      </c>
      <c r="L68" s="226">
        <f t="shared" si="0"/>
        <v>1900762.2</v>
      </c>
    </row>
    <row r="69" spans="1:12" ht="12.75" outlineLevel="1">
      <c r="A69" s="270" t="s">
        <v>1926</v>
      </c>
      <c r="B69" s="271"/>
      <c r="C69" s="250" t="s">
        <v>1927</v>
      </c>
      <c r="D69" s="48" t="s">
        <v>1928</v>
      </c>
      <c r="E69" s="226">
        <v>0</v>
      </c>
      <c r="F69" s="226">
        <v>0</v>
      </c>
      <c r="G69" s="226">
        <v>45392.6</v>
      </c>
      <c r="H69" s="226">
        <v>14.63</v>
      </c>
      <c r="I69" s="226">
        <v>0</v>
      </c>
      <c r="J69" s="226">
        <v>25000</v>
      </c>
      <c r="K69" s="226">
        <v>0</v>
      </c>
      <c r="L69" s="226">
        <f t="shared" si="0"/>
        <v>20407.229999999996</v>
      </c>
    </row>
    <row r="70" spans="1:12" ht="12.75" outlineLevel="1">
      <c r="A70" s="270" t="s">
        <v>1929</v>
      </c>
      <c r="B70" s="271"/>
      <c r="C70" s="250" t="s">
        <v>1930</v>
      </c>
      <c r="D70" s="48" t="s">
        <v>1931</v>
      </c>
      <c r="E70" s="226">
        <v>0</v>
      </c>
      <c r="F70" s="226">
        <v>0</v>
      </c>
      <c r="G70" s="226">
        <v>250000</v>
      </c>
      <c r="H70" s="226">
        <v>1557.42</v>
      </c>
      <c r="I70" s="226">
        <v>0</v>
      </c>
      <c r="J70" s="226">
        <v>29851.4</v>
      </c>
      <c r="K70" s="226">
        <v>0</v>
      </c>
      <c r="L70" s="226">
        <f t="shared" si="0"/>
        <v>221706.02000000002</v>
      </c>
    </row>
    <row r="71" spans="1:12" ht="12.75" outlineLevel="1">
      <c r="A71" s="270" t="s">
        <v>1932</v>
      </c>
      <c r="B71" s="271"/>
      <c r="C71" s="250" t="s">
        <v>1933</v>
      </c>
      <c r="D71" s="48" t="s">
        <v>1934</v>
      </c>
      <c r="E71" s="226">
        <v>0</v>
      </c>
      <c r="F71" s="226">
        <v>0</v>
      </c>
      <c r="G71" s="226">
        <v>0</v>
      </c>
      <c r="H71" s="226">
        <v>0</v>
      </c>
      <c r="I71" s="226">
        <v>0</v>
      </c>
      <c r="J71" s="226">
        <v>153059.93</v>
      </c>
      <c r="K71" s="226">
        <v>0</v>
      </c>
      <c r="L71" s="226">
        <f t="shared" si="0"/>
        <v>-153059.93</v>
      </c>
    </row>
    <row r="72" spans="1:12" ht="12.75" outlineLevel="1">
      <c r="A72" s="270" t="s">
        <v>1935</v>
      </c>
      <c r="B72" s="271"/>
      <c r="C72" s="250" t="s">
        <v>1810</v>
      </c>
      <c r="D72" s="48" t="s">
        <v>1936</v>
      </c>
      <c r="E72" s="226">
        <v>0</v>
      </c>
      <c r="F72" s="226">
        <v>0</v>
      </c>
      <c r="G72" s="226">
        <v>53270.54</v>
      </c>
      <c r="H72" s="226">
        <v>0</v>
      </c>
      <c r="I72" s="226">
        <v>0</v>
      </c>
      <c r="J72" s="226">
        <v>53270.54</v>
      </c>
      <c r="K72" s="226">
        <v>0</v>
      </c>
      <c r="L72" s="226">
        <f t="shared" si="0"/>
        <v>0</v>
      </c>
    </row>
    <row r="73" spans="1:12" ht="12.75" outlineLevel="1">
      <c r="A73" s="270" t="s">
        <v>1937</v>
      </c>
      <c r="B73" s="271"/>
      <c r="C73" s="250" t="s">
        <v>1938</v>
      </c>
      <c r="D73" s="48" t="s">
        <v>1939</v>
      </c>
      <c r="E73" s="226">
        <v>-545302.18</v>
      </c>
      <c r="F73" s="226">
        <v>0</v>
      </c>
      <c r="G73" s="226">
        <v>0</v>
      </c>
      <c r="H73" s="226">
        <v>0</v>
      </c>
      <c r="I73" s="226">
        <v>0</v>
      </c>
      <c r="J73" s="226">
        <v>0</v>
      </c>
      <c r="K73" s="226">
        <v>0</v>
      </c>
      <c r="L73" s="226">
        <f aca="true" t="shared" si="1" ref="L73:L104">E73+F73+G73+H73+I73+K73-J73</f>
        <v>-545302.18</v>
      </c>
    </row>
    <row r="74" spans="1:12" ht="12.75" outlineLevel="1">
      <c r="A74" s="270" t="s">
        <v>1940</v>
      </c>
      <c r="B74" s="271"/>
      <c r="C74" s="250" t="s">
        <v>1941</v>
      </c>
      <c r="D74" s="48" t="s">
        <v>1942</v>
      </c>
      <c r="E74" s="226">
        <v>-438475.88</v>
      </c>
      <c r="F74" s="226">
        <v>0</v>
      </c>
      <c r="G74" s="226">
        <v>0</v>
      </c>
      <c r="H74" s="226">
        <v>0</v>
      </c>
      <c r="I74" s="226">
        <v>0</v>
      </c>
      <c r="J74" s="226">
        <v>0</v>
      </c>
      <c r="K74" s="226">
        <v>0</v>
      </c>
      <c r="L74" s="226">
        <f t="shared" si="1"/>
        <v>-438475.88</v>
      </c>
    </row>
    <row r="75" spans="1:12" ht="12.75" outlineLevel="1">
      <c r="A75" s="270" t="s">
        <v>1943</v>
      </c>
      <c r="B75" s="271"/>
      <c r="C75" s="250" t="s">
        <v>1944</v>
      </c>
      <c r="D75" s="48" t="s">
        <v>1945</v>
      </c>
      <c r="E75" s="226">
        <v>235968.17</v>
      </c>
      <c r="F75" s="226">
        <v>886516.29</v>
      </c>
      <c r="G75" s="226">
        <v>0</v>
      </c>
      <c r="H75" s="226">
        <v>0</v>
      </c>
      <c r="I75" s="226">
        <v>0</v>
      </c>
      <c r="J75" s="226">
        <v>1122484.71</v>
      </c>
      <c r="K75" s="226">
        <v>0</v>
      </c>
      <c r="L75" s="226">
        <f t="shared" si="1"/>
        <v>-0.25</v>
      </c>
    </row>
    <row r="76" spans="1:12" ht="12.75" outlineLevel="1">
      <c r="A76" s="270" t="s">
        <v>1946</v>
      </c>
      <c r="B76" s="271"/>
      <c r="C76" s="250" t="s">
        <v>1947</v>
      </c>
      <c r="D76" s="48" t="s">
        <v>1948</v>
      </c>
      <c r="E76" s="226">
        <v>0</v>
      </c>
      <c r="F76" s="226">
        <v>120552.52</v>
      </c>
      <c r="G76" s="226">
        <v>0</v>
      </c>
      <c r="H76" s="226">
        <v>0</v>
      </c>
      <c r="I76" s="226">
        <v>0</v>
      </c>
      <c r="J76" s="226">
        <v>120552.52</v>
      </c>
      <c r="K76" s="226">
        <v>0</v>
      </c>
      <c r="L76" s="226">
        <f t="shared" si="1"/>
        <v>0</v>
      </c>
    </row>
    <row r="77" spans="1:12" ht="12.75" outlineLevel="1">
      <c r="A77" s="270" t="s">
        <v>1949</v>
      </c>
      <c r="B77" s="271"/>
      <c r="C77" s="250" t="s">
        <v>1950</v>
      </c>
      <c r="D77" s="48" t="s">
        <v>1951</v>
      </c>
      <c r="E77" s="226">
        <v>0</v>
      </c>
      <c r="F77" s="226">
        <v>0</v>
      </c>
      <c r="G77" s="226">
        <v>0</v>
      </c>
      <c r="H77" s="226">
        <v>0</v>
      </c>
      <c r="I77" s="226">
        <v>0</v>
      </c>
      <c r="J77" s="226">
        <v>40079.17</v>
      </c>
      <c r="K77" s="226">
        <v>0</v>
      </c>
      <c r="L77" s="226">
        <f t="shared" si="1"/>
        <v>-40079.17</v>
      </c>
    </row>
    <row r="78" spans="1:12" ht="12.75" outlineLevel="1">
      <c r="A78" s="270" t="s">
        <v>1952</v>
      </c>
      <c r="B78" s="271"/>
      <c r="C78" s="250" t="s">
        <v>1953</v>
      </c>
      <c r="D78" s="48" t="s">
        <v>1954</v>
      </c>
      <c r="E78" s="226">
        <v>0</v>
      </c>
      <c r="F78" s="226">
        <v>0</v>
      </c>
      <c r="G78" s="226">
        <v>0</v>
      </c>
      <c r="H78" s="226">
        <v>0</v>
      </c>
      <c r="I78" s="226">
        <v>0</v>
      </c>
      <c r="J78" s="226">
        <v>2501.97</v>
      </c>
      <c r="K78" s="226">
        <v>0</v>
      </c>
      <c r="L78" s="226">
        <f t="shared" si="1"/>
        <v>-2501.97</v>
      </c>
    </row>
    <row r="79" spans="1:12" ht="12.75" outlineLevel="1">
      <c r="A79" s="270" t="s">
        <v>1955</v>
      </c>
      <c r="B79" s="271"/>
      <c r="C79" s="250" t="s">
        <v>1956</v>
      </c>
      <c r="D79" s="48" t="s">
        <v>1957</v>
      </c>
      <c r="E79" s="226">
        <v>-60840.15</v>
      </c>
      <c r="F79" s="226">
        <v>0</v>
      </c>
      <c r="G79" s="226">
        <v>0</v>
      </c>
      <c r="H79" s="226">
        <v>0</v>
      </c>
      <c r="I79" s="226">
        <v>0</v>
      </c>
      <c r="J79" s="226">
        <v>0</v>
      </c>
      <c r="K79" s="226">
        <v>0</v>
      </c>
      <c r="L79" s="226">
        <f t="shared" si="1"/>
        <v>-60840.15</v>
      </c>
    </row>
    <row r="80" spans="1:12" ht="12.75" outlineLevel="1">
      <c r="A80" s="270" t="s">
        <v>1958</v>
      </c>
      <c r="B80" s="271"/>
      <c r="C80" s="250" t="s">
        <v>1959</v>
      </c>
      <c r="D80" s="48" t="s">
        <v>1960</v>
      </c>
      <c r="E80" s="226">
        <v>-438103.42</v>
      </c>
      <c r="F80" s="226">
        <v>0</v>
      </c>
      <c r="G80" s="226">
        <v>0</v>
      </c>
      <c r="H80" s="226">
        <v>0</v>
      </c>
      <c r="I80" s="226">
        <v>0</v>
      </c>
      <c r="J80" s="226">
        <v>1030</v>
      </c>
      <c r="K80" s="226">
        <v>0</v>
      </c>
      <c r="L80" s="226">
        <f t="shared" si="1"/>
        <v>-439133.42</v>
      </c>
    </row>
    <row r="81" spans="1:12" ht="12.75" outlineLevel="1">
      <c r="A81" s="270" t="s">
        <v>1961</v>
      </c>
      <c r="B81" s="271"/>
      <c r="C81" s="250" t="s">
        <v>1962</v>
      </c>
      <c r="D81" s="48" t="s">
        <v>1963</v>
      </c>
      <c r="E81" s="226">
        <v>0</v>
      </c>
      <c r="F81" s="226">
        <v>0</v>
      </c>
      <c r="G81" s="226">
        <v>0</v>
      </c>
      <c r="H81" s="226">
        <v>0</v>
      </c>
      <c r="I81" s="226">
        <v>0</v>
      </c>
      <c r="J81" s="226">
        <v>34946.16</v>
      </c>
      <c r="K81" s="226">
        <v>0</v>
      </c>
      <c r="L81" s="226">
        <f t="shared" si="1"/>
        <v>-34946.16</v>
      </c>
    </row>
    <row r="82" spans="1:12" ht="12.75" outlineLevel="1">
      <c r="A82" s="270" t="s">
        <v>1964</v>
      </c>
      <c r="B82" s="271"/>
      <c r="C82" s="234" t="s">
        <v>1965</v>
      </c>
      <c r="D82" s="48" t="s">
        <v>1966</v>
      </c>
      <c r="E82" s="226">
        <v>0</v>
      </c>
      <c r="F82" s="226">
        <v>0</v>
      </c>
      <c r="G82" s="226">
        <v>1000000</v>
      </c>
      <c r="H82" s="226">
        <v>0</v>
      </c>
      <c r="I82" s="226">
        <v>0</v>
      </c>
      <c r="J82" s="226">
        <v>1129342.69</v>
      </c>
      <c r="K82" s="226">
        <v>0</v>
      </c>
      <c r="L82" s="226">
        <f t="shared" si="1"/>
        <v>-129342.68999999994</v>
      </c>
    </row>
    <row r="83" spans="1:12" ht="12.75" outlineLevel="1">
      <c r="A83" s="270" t="s">
        <v>1967</v>
      </c>
      <c r="B83" s="271"/>
      <c r="C83" s="250" t="s">
        <v>1968</v>
      </c>
      <c r="D83" s="48" t="s">
        <v>1969</v>
      </c>
      <c r="E83" s="226">
        <v>331121.99</v>
      </c>
      <c r="F83" s="226">
        <v>0</v>
      </c>
      <c r="G83" s="226">
        <v>0</v>
      </c>
      <c r="H83" s="226">
        <v>8025.82</v>
      </c>
      <c r="I83" s="226">
        <v>0</v>
      </c>
      <c r="J83" s="226">
        <v>339147.81</v>
      </c>
      <c r="K83" s="226">
        <v>0</v>
      </c>
      <c r="L83" s="226">
        <f t="shared" si="1"/>
        <v>0</v>
      </c>
    </row>
    <row r="84" spans="1:12" ht="12.75" outlineLevel="1">
      <c r="A84" s="270" t="s">
        <v>1970</v>
      </c>
      <c r="B84" s="271"/>
      <c r="C84" s="250" t="s">
        <v>1971</v>
      </c>
      <c r="D84" s="48" t="s">
        <v>1972</v>
      </c>
      <c r="E84" s="226">
        <v>0</v>
      </c>
      <c r="F84" s="226">
        <v>0</v>
      </c>
      <c r="G84" s="226">
        <v>0</v>
      </c>
      <c r="H84" s="226">
        <v>0</v>
      </c>
      <c r="I84" s="226">
        <v>0</v>
      </c>
      <c r="J84" s="226">
        <v>0</v>
      </c>
      <c r="K84" s="226">
        <v>0</v>
      </c>
      <c r="L84" s="226">
        <f t="shared" si="1"/>
        <v>0</v>
      </c>
    </row>
    <row r="85" spans="1:12" ht="12.75" outlineLevel="1">
      <c r="A85" s="270" t="s">
        <v>1973</v>
      </c>
      <c r="B85" s="271"/>
      <c r="C85" s="250" t="s">
        <v>1974</v>
      </c>
      <c r="D85" s="48" t="s">
        <v>1975</v>
      </c>
      <c r="E85" s="226">
        <v>0</v>
      </c>
      <c r="F85" s="226">
        <v>549474.98</v>
      </c>
      <c r="G85" s="226">
        <v>0</v>
      </c>
      <c r="H85" s="226">
        <v>0</v>
      </c>
      <c r="I85" s="226">
        <v>0</v>
      </c>
      <c r="J85" s="226">
        <v>549475.8</v>
      </c>
      <c r="K85" s="226">
        <v>0</v>
      </c>
      <c r="L85" s="226">
        <f t="shared" si="1"/>
        <v>-0.8200000000651926</v>
      </c>
    </row>
    <row r="86" spans="1:12" ht="12.75" outlineLevel="1">
      <c r="A86" s="270" t="s">
        <v>1976</v>
      </c>
      <c r="B86" s="271"/>
      <c r="C86" s="250" t="s">
        <v>1977</v>
      </c>
      <c r="D86" s="48" t="s">
        <v>1978</v>
      </c>
      <c r="E86" s="226">
        <v>-343.15</v>
      </c>
      <c r="F86" s="226">
        <v>0</v>
      </c>
      <c r="G86" s="226">
        <v>0</v>
      </c>
      <c r="H86" s="226">
        <v>0</v>
      </c>
      <c r="I86" s="226">
        <v>0</v>
      </c>
      <c r="J86" s="226">
        <v>0</v>
      </c>
      <c r="K86" s="226">
        <v>0</v>
      </c>
      <c r="L86" s="226">
        <f t="shared" si="1"/>
        <v>-343.15</v>
      </c>
    </row>
    <row r="87" spans="1:12" ht="12.75" outlineLevel="1">
      <c r="A87" s="270" t="s">
        <v>1979</v>
      </c>
      <c r="B87" s="271"/>
      <c r="C87" s="250" t="s">
        <v>1980</v>
      </c>
      <c r="D87" s="48" t="s">
        <v>1981</v>
      </c>
      <c r="E87" s="226">
        <v>-60342</v>
      </c>
      <c r="F87" s="226">
        <v>0</v>
      </c>
      <c r="G87" s="226">
        <v>0</v>
      </c>
      <c r="H87" s="226">
        <v>0</v>
      </c>
      <c r="I87" s="226">
        <v>0</v>
      </c>
      <c r="J87" s="226">
        <v>-60342</v>
      </c>
      <c r="K87" s="226">
        <v>0</v>
      </c>
      <c r="L87" s="226">
        <f t="shared" si="1"/>
        <v>0</v>
      </c>
    </row>
    <row r="88" spans="1:12" ht="12.75" outlineLevel="1">
      <c r="A88" s="270" t="s">
        <v>1982</v>
      </c>
      <c r="B88" s="271"/>
      <c r="C88" s="250" t="s">
        <v>1983</v>
      </c>
      <c r="D88" s="48" t="s">
        <v>1984</v>
      </c>
      <c r="E88" s="226">
        <v>0</v>
      </c>
      <c r="F88" s="226">
        <v>0</v>
      </c>
      <c r="G88" s="226">
        <v>0</v>
      </c>
      <c r="H88" s="226">
        <v>0</v>
      </c>
      <c r="I88" s="226">
        <v>0</v>
      </c>
      <c r="J88" s="226">
        <v>274631.88</v>
      </c>
      <c r="K88" s="226">
        <v>0</v>
      </c>
      <c r="L88" s="226">
        <f t="shared" si="1"/>
        <v>-274631.88</v>
      </c>
    </row>
    <row r="89" spans="1:12" ht="12.75" outlineLevel="1">
      <c r="A89" s="270" t="s">
        <v>1985</v>
      </c>
      <c r="B89" s="271"/>
      <c r="C89" s="250" t="s">
        <v>1986</v>
      </c>
      <c r="D89" s="48" t="s">
        <v>1987</v>
      </c>
      <c r="E89" s="226">
        <v>3569249.64</v>
      </c>
      <c r="F89" s="226">
        <v>0</v>
      </c>
      <c r="G89" s="226">
        <v>134515.5</v>
      </c>
      <c r="H89" s="226">
        <v>93103.23</v>
      </c>
      <c r="I89" s="226">
        <v>0</v>
      </c>
      <c r="J89" s="226">
        <v>3133838.42</v>
      </c>
      <c r="K89" s="226">
        <v>0</v>
      </c>
      <c r="L89" s="226">
        <f t="shared" si="1"/>
        <v>663029.9500000002</v>
      </c>
    </row>
    <row r="90" spans="1:12" ht="12.75" outlineLevel="1">
      <c r="A90" s="270" t="s">
        <v>1988</v>
      </c>
      <c r="B90" s="271"/>
      <c r="C90" s="250" t="s">
        <v>1980</v>
      </c>
      <c r="D90" s="48" t="s">
        <v>1989</v>
      </c>
      <c r="E90" s="226">
        <v>3252925.18</v>
      </c>
      <c r="F90" s="226">
        <v>0</v>
      </c>
      <c r="G90" s="226">
        <v>147648</v>
      </c>
      <c r="H90" s="226">
        <v>408862.15</v>
      </c>
      <c r="I90" s="226">
        <v>0</v>
      </c>
      <c r="J90" s="226">
        <v>1452635.85</v>
      </c>
      <c r="K90" s="226">
        <v>493992.92</v>
      </c>
      <c r="L90" s="226">
        <f t="shared" si="1"/>
        <v>2850792.4</v>
      </c>
    </row>
    <row r="91" spans="1:12" ht="12.75" outlineLevel="1">
      <c r="A91" s="270" t="s">
        <v>1990</v>
      </c>
      <c r="B91" s="271"/>
      <c r="C91" s="250" t="s">
        <v>1991</v>
      </c>
      <c r="D91" s="48" t="s">
        <v>1992</v>
      </c>
      <c r="E91" s="226">
        <v>106344.15</v>
      </c>
      <c r="F91" s="226">
        <v>0</v>
      </c>
      <c r="G91" s="226">
        <v>102962</v>
      </c>
      <c r="H91" s="226">
        <v>5239.35</v>
      </c>
      <c r="I91" s="226">
        <v>0</v>
      </c>
      <c r="J91" s="226">
        <v>40828.38</v>
      </c>
      <c r="K91" s="226">
        <v>0</v>
      </c>
      <c r="L91" s="226">
        <f t="shared" si="1"/>
        <v>173717.12</v>
      </c>
    </row>
    <row r="92" spans="1:12" ht="12.75" outlineLevel="1">
      <c r="A92" s="270" t="s">
        <v>1993</v>
      </c>
      <c r="B92" s="271"/>
      <c r="C92" s="250" t="s">
        <v>1994</v>
      </c>
      <c r="D92" s="48" t="s">
        <v>1995</v>
      </c>
      <c r="E92" s="226">
        <v>26.67</v>
      </c>
      <c r="F92" s="226">
        <v>0</v>
      </c>
      <c r="G92" s="226">
        <v>75</v>
      </c>
      <c r="H92" s="226">
        <v>3.28</v>
      </c>
      <c r="I92" s="226">
        <v>0</v>
      </c>
      <c r="J92" s="226">
        <v>0</v>
      </c>
      <c r="K92" s="226">
        <v>0</v>
      </c>
      <c r="L92" s="226">
        <f t="shared" si="1"/>
        <v>104.95</v>
      </c>
    </row>
    <row r="93" spans="1:12" ht="12.75" outlineLevel="1">
      <c r="A93" s="270" t="s">
        <v>1996</v>
      </c>
      <c r="B93" s="271"/>
      <c r="C93" s="250" t="s">
        <v>1997</v>
      </c>
      <c r="D93" s="48" t="s">
        <v>1998</v>
      </c>
      <c r="E93" s="226">
        <v>2793.91</v>
      </c>
      <c r="F93" s="226">
        <v>0</v>
      </c>
      <c r="G93" s="226">
        <v>0</v>
      </c>
      <c r="H93" s="226">
        <v>112.05</v>
      </c>
      <c r="I93" s="226">
        <v>0</v>
      </c>
      <c r="J93" s="226">
        <v>0</v>
      </c>
      <c r="K93" s="226">
        <v>0</v>
      </c>
      <c r="L93" s="226">
        <f t="shared" si="1"/>
        <v>2905.96</v>
      </c>
    </row>
    <row r="94" spans="1:12" ht="12.75" outlineLevel="1">
      <c r="A94" s="270" t="s">
        <v>1999</v>
      </c>
      <c r="B94" s="271"/>
      <c r="C94" s="250" t="s">
        <v>2000</v>
      </c>
      <c r="D94" s="48" t="s">
        <v>2001</v>
      </c>
      <c r="E94" s="226">
        <v>0</v>
      </c>
      <c r="F94" s="226">
        <v>0</v>
      </c>
      <c r="G94" s="226">
        <v>0</v>
      </c>
      <c r="H94" s="226">
        <v>0</v>
      </c>
      <c r="I94" s="226">
        <v>0</v>
      </c>
      <c r="J94" s="226">
        <v>0</v>
      </c>
      <c r="K94" s="226">
        <v>0</v>
      </c>
      <c r="L94" s="226">
        <f t="shared" si="1"/>
        <v>0</v>
      </c>
    </row>
    <row r="95" spans="1:12" ht="12.75" outlineLevel="1">
      <c r="A95" s="270" t="s">
        <v>2002</v>
      </c>
      <c r="B95" s="271"/>
      <c r="C95" s="250" t="s">
        <v>2003</v>
      </c>
      <c r="D95" s="48" t="s">
        <v>2004</v>
      </c>
      <c r="E95" s="226">
        <v>0</v>
      </c>
      <c r="F95" s="226">
        <v>0</v>
      </c>
      <c r="G95" s="226">
        <v>1000</v>
      </c>
      <c r="H95" s="226">
        <v>0</v>
      </c>
      <c r="I95" s="226">
        <v>0</v>
      </c>
      <c r="J95" s="226">
        <v>0</v>
      </c>
      <c r="K95" s="226">
        <v>0</v>
      </c>
      <c r="L95" s="226">
        <f t="shared" si="1"/>
        <v>1000</v>
      </c>
    </row>
    <row r="96" spans="1:12" ht="12.75" outlineLevel="1">
      <c r="A96" s="270" t="s">
        <v>2005</v>
      </c>
      <c r="B96" s="271"/>
      <c r="C96" s="250" t="s">
        <v>2006</v>
      </c>
      <c r="D96" s="48" t="s">
        <v>2007</v>
      </c>
      <c r="E96" s="226">
        <v>-765766.75</v>
      </c>
      <c r="F96" s="226">
        <v>0</v>
      </c>
      <c r="G96" s="226">
        <v>0</v>
      </c>
      <c r="H96" s="226">
        <v>0</v>
      </c>
      <c r="I96" s="226">
        <v>0</v>
      </c>
      <c r="J96" s="226">
        <v>-765766.75</v>
      </c>
      <c r="K96" s="226">
        <v>0</v>
      </c>
      <c r="L96" s="226">
        <f t="shared" si="1"/>
        <v>0</v>
      </c>
    </row>
    <row r="97" spans="1:12" ht="12.75" outlineLevel="1">
      <c r="A97" s="270" t="s">
        <v>1052</v>
      </c>
      <c r="B97" s="271"/>
      <c r="C97" s="250" t="s">
        <v>1053</v>
      </c>
      <c r="D97" s="48" t="s">
        <v>1054</v>
      </c>
      <c r="E97" s="226">
        <v>0</v>
      </c>
      <c r="F97" s="226">
        <v>0</v>
      </c>
      <c r="G97" s="226">
        <v>0</v>
      </c>
      <c r="H97" s="226">
        <v>0</v>
      </c>
      <c r="I97" s="226">
        <v>0</v>
      </c>
      <c r="J97" s="226">
        <v>30148.77</v>
      </c>
      <c r="K97" s="226">
        <v>247399.68</v>
      </c>
      <c r="L97" s="226">
        <f t="shared" si="1"/>
        <v>217250.91</v>
      </c>
    </row>
    <row r="98" spans="1:12" ht="12.75" outlineLevel="1">
      <c r="A98" s="270" t="s">
        <v>1055</v>
      </c>
      <c r="B98" s="271"/>
      <c r="C98" s="250" t="s">
        <v>1056</v>
      </c>
      <c r="D98" s="48" t="s">
        <v>1057</v>
      </c>
      <c r="E98" s="226">
        <v>234.29</v>
      </c>
      <c r="F98" s="226">
        <v>0</v>
      </c>
      <c r="G98" s="226">
        <v>0</v>
      </c>
      <c r="H98" s="226">
        <v>9.4</v>
      </c>
      <c r="I98" s="226">
        <v>0</v>
      </c>
      <c r="J98" s="226">
        <v>0</v>
      </c>
      <c r="K98" s="226">
        <v>0</v>
      </c>
      <c r="L98" s="226">
        <f t="shared" si="1"/>
        <v>243.69</v>
      </c>
    </row>
    <row r="99" spans="1:12" ht="12.75" outlineLevel="1">
      <c r="A99" s="270" t="s">
        <v>1058</v>
      </c>
      <c r="B99" s="271"/>
      <c r="C99" s="308" t="s">
        <v>1059</v>
      </c>
      <c r="D99" s="48" t="s">
        <v>1060</v>
      </c>
      <c r="E99" s="226">
        <v>38.17</v>
      </c>
      <c r="F99" s="226">
        <v>0</v>
      </c>
      <c r="G99" s="226">
        <v>0</v>
      </c>
      <c r="H99" s="226">
        <v>0</v>
      </c>
      <c r="I99" s="226">
        <v>0</v>
      </c>
      <c r="J99" s="226">
        <v>0</v>
      </c>
      <c r="K99" s="226">
        <v>0</v>
      </c>
      <c r="L99" s="226">
        <f t="shared" si="1"/>
        <v>38.17</v>
      </c>
    </row>
    <row r="100" spans="1:12" ht="12.75" outlineLevel="1">
      <c r="A100" s="270" t="s">
        <v>1061</v>
      </c>
      <c r="B100" s="271"/>
      <c r="C100" s="300" t="s">
        <v>1062</v>
      </c>
      <c r="D100" s="48" t="s">
        <v>1063</v>
      </c>
      <c r="E100" s="226">
        <v>0</v>
      </c>
      <c r="F100" s="226">
        <v>899297.67</v>
      </c>
      <c r="G100" s="226">
        <v>0</v>
      </c>
      <c r="H100" s="226">
        <v>0</v>
      </c>
      <c r="I100" s="226">
        <v>0</v>
      </c>
      <c r="J100" s="226">
        <v>927498.6</v>
      </c>
      <c r="K100" s="226">
        <v>0</v>
      </c>
      <c r="L100" s="226">
        <f t="shared" si="1"/>
        <v>-28200.929999999935</v>
      </c>
    </row>
    <row r="101" spans="1:12" ht="12.75" outlineLevel="1">
      <c r="A101" s="270" t="s">
        <v>1064</v>
      </c>
      <c r="B101" s="271"/>
      <c r="C101" s="301" t="s">
        <v>1065</v>
      </c>
      <c r="D101" s="48" t="s">
        <v>1066</v>
      </c>
      <c r="E101" s="226">
        <v>-60300</v>
      </c>
      <c r="F101" s="226">
        <v>0</v>
      </c>
      <c r="G101" s="226">
        <v>0</v>
      </c>
      <c r="H101" s="226">
        <v>60300</v>
      </c>
      <c r="I101" s="226">
        <v>0</v>
      </c>
      <c r="J101" s="226">
        <v>0</v>
      </c>
      <c r="K101" s="226">
        <v>0</v>
      </c>
      <c r="L101" s="226">
        <f t="shared" si="1"/>
        <v>0</v>
      </c>
    </row>
    <row r="102" spans="1:12" ht="12.75" outlineLevel="1">
      <c r="A102" s="270" t="s">
        <v>1067</v>
      </c>
      <c r="B102" s="271"/>
      <c r="C102" s="301" t="s">
        <v>1068</v>
      </c>
      <c r="D102" s="48" t="s">
        <v>1069</v>
      </c>
      <c r="E102" s="226">
        <v>587724.34</v>
      </c>
      <c r="F102" s="226">
        <v>0</v>
      </c>
      <c r="G102" s="226">
        <v>0</v>
      </c>
      <c r="H102" s="226">
        <v>8341260.33</v>
      </c>
      <c r="I102" s="226">
        <v>0</v>
      </c>
      <c r="J102" s="226">
        <v>7991856.3</v>
      </c>
      <c r="K102" s="226">
        <v>0</v>
      </c>
      <c r="L102" s="226">
        <f t="shared" si="1"/>
        <v>937128.3700000001</v>
      </c>
    </row>
    <row r="103" spans="1:12" ht="12.75" outlineLevel="1">
      <c r="A103" s="270" t="s">
        <v>1070</v>
      </c>
      <c r="B103" s="271"/>
      <c r="C103" s="301" t="s">
        <v>1071</v>
      </c>
      <c r="D103" s="48" t="s">
        <v>1072</v>
      </c>
      <c r="E103" s="226">
        <v>-213775.16</v>
      </c>
      <c r="F103" s="226">
        <v>0</v>
      </c>
      <c r="G103" s="226">
        <v>0</v>
      </c>
      <c r="H103" s="226">
        <v>-9320.17</v>
      </c>
      <c r="I103" s="226">
        <v>0</v>
      </c>
      <c r="J103" s="226">
        <v>25238.81</v>
      </c>
      <c r="K103" s="226">
        <v>0</v>
      </c>
      <c r="L103" s="226">
        <f t="shared" si="1"/>
        <v>-248334.14</v>
      </c>
    </row>
    <row r="104" spans="1:12" ht="12.75" outlineLevel="1">
      <c r="A104" s="270" t="s">
        <v>1073</v>
      </c>
      <c r="B104" s="271"/>
      <c r="C104" s="301" t="s">
        <v>1074</v>
      </c>
      <c r="D104" s="48" t="s">
        <v>1075</v>
      </c>
      <c r="E104" s="226">
        <v>1428.28</v>
      </c>
      <c r="F104" s="226">
        <v>0</v>
      </c>
      <c r="G104" s="226">
        <v>0</v>
      </c>
      <c r="H104" s="226">
        <v>57.26</v>
      </c>
      <c r="I104" s="226">
        <v>0</v>
      </c>
      <c r="J104" s="226">
        <v>0</v>
      </c>
      <c r="K104" s="226">
        <v>0</v>
      </c>
      <c r="L104" s="226">
        <f t="shared" si="1"/>
        <v>1485.54</v>
      </c>
    </row>
    <row r="105" spans="1:12" ht="12.75" outlineLevel="1">
      <c r="A105" s="270" t="s">
        <v>1076</v>
      </c>
      <c r="B105" s="271"/>
      <c r="C105" s="301" t="s">
        <v>1077</v>
      </c>
      <c r="D105" s="48" t="s">
        <v>1078</v>
      </c>
      <c r="E105" s="226">
        <v>7491.36</v>
      </c>
      <c r="F105" s="226">
        <v>0</v>
      </c>
      <c r="G105" s="226">
        <v>0</v>
      </c>
      <c r="H105" s="226">
        <v>300.42</v>
      </c>
      <c r="I105" s="226">
        <v>0</v>
      </c>
      <c r="J105" s="226">
        <v>0</v>
      </c>
      <c r="K105" s="226">
        <v>0</v>
      </c>
      <c r="L105" s="226">
        <f>E105+F105+G105+H105+I105+K105-J105</f>
        <v>7791.78</v>
      </c>
    </row>
    <row r="106" spans="1:12" ht="12.75" outlineLevel="1">
      <c r="A106" s="270" t="s">
        <v>1079</v>
      </c>
      <c r="B106" s="271"/>
      <c r="C106" s="301" t="s">
        <v>1080</v>
      </c>
      <c r="D106" s="48" t="s">
        <v>1081</v>
      </c>
      <c r="E106" s="226">
        <v>1657.31</v>
      </c>
      <c r="F106" s="226">
        <v>0</v>
      </c>
      <c r="G106" s="226">
        <v>0</v>
      </c>
      <c r="H106" s="226">
        <v>0</v>
      </c>
      <c r="I106" s="226">
        <v>0</v>
      </c>
      <c r="J106" s="226">
        <v>0</v>
      </c>
      <c r="K106" s="226">
        <v>0</v>
      </c>
      <c r="L106" s="226">
        <f>E106+F106+G106+H106+I106+K106-J106</f>
        <v>1657.31</v>
      </c>
    </row>
    <row r="107" spans="1:12" ht="12.75" outlineLevel="1">
      <c r="A107" s="270" t="s">
        <v>1082</v>
      </c>
      <c r="B107" s="271"/>
      <c r="C107" s="301" t="s">
        <v>1083</v>
      </c>
      <c r="D107" s="48" t="s">
        <v>1084</v>
      </c>
      <c r="E107" s="226">
        <v>50236.44</v>
      </c>
      <c r="F107" s="226">
        <v>0</v>
      </c>
      <c r="G107" s="226">
        <v>0</v>
      </c>
      <c r="H107" s="226">
        <v>2014.55</v>
      </c>
      <c r="I107" s="226">
        <v>0</v>
      </c>
      <c r="J107" s="226">
        <v>0</v>
      </c>
      <c r="K107" s="226">
        <v>0</v>
      </c>
      <c r="L107" s="226">
        <f>E107+F107+G107+H107+I107+K107-J107</f>
        <v>52250.990000000005</v>
      </c>
    </row>
    <row r="108" spans="1:12" ht="12.75" outlineLevel="1">
      <c r="A108" s="270" t="s">
        <v>1085</v>
      </c>
      <c r="B108" s="271"/>
      <c r="C108" s="301" t="s">
        <v>1086</v>
      </c>
      <c r="D108" s="48" t="s">
        <v>1087</v>
      </c>
      <c r="E108" s="226">
        <v>15948.57</v>
      </c>
      <c r="F108" s="226">
        <v>0</v>
      </c>
      <c r="G108" s="226">
        <v>0</v>
      </c>
      <c r="H108" s="226">
        <v>0</v>
      </c>
      <c r="I108" s="226">
        <v>0</v>
      </c>
      <c r="J108" s="226">
        <v>0</v>
      </c>
      <c r="K108" s="226">
        <v>0</v>
      </c>
      <c r="L108" s="226">
        <f>E108+F108+G108+H108+I108+K108-J108</f>
        <v>15948.57</v>
      </c>
    </row>
    <row r="109" spans="1:12" s="309" customFormat="1" ht="12.75" customHeight="1">
      <c r="A109" s="309" t="s">
        <v>1088</v>
      </c>
      <c r="B109" s="310"/>
      <c r="C109" s="254" t="s">
        <v>1089</v>
      </c>
      <c r="D109" s="311"/>
      <c r="E109" s="229">
        <f>7899611.86+25000026.87</f>
        <v>32899638.73</v>
      </c>
      <c r="F109" s="229">
        <v>13583806.81</v>
      </c>
      <c r="G109" s="229">
        <v>23419779.369999994</v>
      </c>
      <c r="H109" s="229">
        <v>16988544.060000002</v>
      </c>
      <c r="I109" s="229">
        <v>0</v>
      </c>
      <c r="J109" s="229">
        <v>71597533.70000002</v>
      </c>
      <c r="K109" s="229">
        <f>35939872.33-25000026.87</f>
        <v>10939845.459999997</v>
      </c>
      <c r="L109" s="229">
        <f>E109+F109+G109+H109+I109+K109-J109</f>
        <v>26234080.729999974</v>
      </c>
    </row>
    <row r="110" spans="1:12" s="71" customFormat="1" ht="12.75" customHeight="1">
      <c r="A110" s="282"/>
      <c r="B110" s="312"/>
      <c r="C110" s="313"/>
      <c r="D110" s="314"/>
      <c r="E110" s="315"/>
      <c r="F110" s="315"/>
      <c r="G110" s="315"/>
      <c r="H110" s="315"/>
      <c r="I110" s="315"/>
      <c r="J110" s="315"/>
      <c r="K110" s="315"/>
      <c r="L110" s="315"/>
    </row>
    <row r="111" spans="2:12" ht="12.75" customHeight="1">
      <c r="B111" s="216" t="s">
        <v>1090</v>
      </c>
      <c r="D111" s="216"/>
      <c r="E111" s="226"/>
      <c r="F111" s="226"/>
      <c r="G111" s="226"/>
      <c r="H111" s="226"/>
      <c r="I111" s="226"/>
      <c r="J111" s="226"/>
      <c r="K111" s="226"/>
      <c r="L111" s="226"/>
    </row>
    <row r="112" spans="1:12" ht="12.75" outlineLevel="1">
      <c r="A112" s="270" t="s">
        <v>1747</v>
      </c>
      <c r="C112" s="300" t="s">
        <v>1748</v>
      </c>
      <c r="D112" s="48" t="s">
        <v>1749</v>
      </c>
      <c r="E112" s="226">
        <v>31831339.43</v>
      </c>
      <c r="F112" s="226">
        <v>0</v>
      </c>
      <c r="G112" s="226">
        <v>9000</v>
      </c>
      <c r="H112" s="226">
        <v>4173122.01</v>
      </c>
      <c r="I112" s="226">
        <v>0</v>
      </c>
      <c r="J112" s="226">
        <v>31717802.16</v>
      </c>
      <c r="K112" s="226">
        <v>34260458.02</v>
      </c>
      <c r="L112" s="226">
        <f aca="true" t="shared" si="2" ref="L112:L175">E112+F112+G112+H112+I112+K112-J112</f>
        <v>38556117.30000001</v>
      </c>
    </row>
    <row r="113" spans="1:12" ht="12.75" outlineLevel="1">
      <c r="A113" s="270" t="s">
        <v>1091</v>
      </c>
      <c r="B113" s="271"/>
      <c r="C113" s="301" t="s">
        <v>1092</v>
      </c>
      <c r="D113" s="48" t="s">
        <v>1093</v>
      </c>
      <c r="E113" s="226">
        <v>33623.07</v>
      </c>
      <c r="F113" s="226">
        <v>0</v>
      </c>
      <c r="G113" s="226">
        <v>0</v>
      </c>
      <c r="H113" s="226">
        <v>0</v>
      </c>
      <c r="I113" s="226">
        <v>0</v>
      </c>
      <c r="J113" s="226">
        <v>9229</v>
      </c>
      <c r="K113" s="226">
        <v>11000</v>
      </c>
      <c r="L113" s="226">
        <f t="shared" si="2"/>
        <v>35394.07</v>
      </c>
    </row>
    <row r="114" spans="1:12" ht="12.75" outlineLevel="1">
      <c r="A114" s="270" t="s">
        <v>1094</v>
      </c>
      <c r="B114" s="271"/>
      <c r="C114" s="301" t="s">
        <v>1095</v>
      </c>
      <c r="D114" s="48" t="s">
        <v>1096</v>
      </c>
      <c r="E114" s="226">
        <v>144476.1</v>
      </c>
      <c r="F114" s="226">
        <v>0</v>
      </c>
      <c r="G114" s="226">
        <v>0</v>
      </c>
      <c r="H114" s="226">
        <v>0</v>
      </c>
      <c r="I114" s="226">
        <v>0</v>
      </c>
      <c r="J114" s="226">
        <v>42943.63</v>
      </c>
      <c r="K114" s="226">
        <v>6232</v>
      </c>
      <c r="L114" s="226">
        <f t="shared" si="2"/>
        <v>107764.47</v>
      </c>
    </row>
    <row r="115" spans="1:12" ht="12.75" outlineLevel="1">
      <c r="A115" s="270" t="s">
        <v>1097</v>
      </c>
      <c r="B115" s="271"/>
      <c r="C115" s="301" t="s">
        <v>1098</v>
      </c>
      <c r="D115" s="48" t="s">
        <v>1099</v>
      </c>
      <c r="E115" s="226">
        <v>74246.16</v>
      </c>
      <c r="F115" s="226">
        <v>0</v>
      </c>
      <c r="G115" s="226">
        <v>0</v>
      </c>
      <c r="H115" s="226">
        <v>0</v>
      </c>
      <c r="I115" s="226">
        <v>0</v>
      </c>
      <c r="J115" s="226">
        <v>0</v>
      </c>
      <c r="K115" s="226">
        <v>14400</v>
      </c>
      <c r="L115" s="226">
        <f t="shared" si="2"/>
        <v>88646.16</v>
      </c>
    </row>
    <row r="116" spans="1:12" ht="12.75" outlineLevel="1">
      <c r="A116" s="270" t="s">
        <v>1100</v>
      </c>
      <c r="B116" s="271"/>
      <c r="C116" s="301" t="s">
        <v>1101</v>
      </c>
      <c r="D116" s="48" t="s">
        <v>1102</v>
      </c>
      <c r="E116" s="226">
        <v>275481.43</v>
      </c>
      <c r="F116" s="226">
        <v>0</v>
      </c>
      <c r="G116" s="226">
        <v>0</v>
      </c>
      <c r="H116" s="226">
        <v>0</v>
      </c>
      <c r="I116" s="226">
        <v>0</v>
      </c>
      <c r="J116" s="226">
        <v>-16083.03</v>
      </c>
      <c r="K116" s="226">
        <v>72177.62</v>
      </c>
      <c r="L116" s="226">
        <f t="shared" si="2"/>
        <v>363742.08</v>
      </c>
    </row>
    <row r="117" spans="1:12" ht="12.75" outlineLevel="1">
      <c r="A117" s="270" t="s">
        <v>1103</v>
      </c>
      <c r="B117" s="271"/>
      <c r="C117" s="301" t="s">
        <v>1104</v>
      </c>
      <c r="D117" s="48" t="s">
        <v>1105</v>
      </c>
      <c r="E117" s="226">
        <v>467008.07</v>
      </c>
      <c r="F117" s="226">
        <v>0</v>
      </c>
      <c r="G117" s="226">
        <v>0</v>
      </c>
      <c r="H117" s="226">
        <v>0</v>
      </c>
      <c r="I117" s="226">
        <v>0</v>
      </c>
      <c r="J117" s="226">
        <v>143.63</v>
      </c>
      <c r="K117" s="226">
        <v>-466864.44</v>
      </c>
      <c r="L117" s="226">
        <v>0</v>
      </c>
    </row>
    <row r="118" spans="1:12" ht="12.75" outlineLevel="1">
      <c r="A118" s="270" t="s">
        <v>1106</v>
      </c>
      <c r="B118" s="271"/>
      <c r="C118" s="301" t="s">
        <v>1107</v>
      </c>
      <c r="D118" s="48" t="s">
        <v>1108</v>
      </c>
      <c r="E118" s="226">
        <v>15289.37</v>
      </c>
      <c r="F118" s="226">
        <v>0</v>
      </c>
      <c r="G118" s="226">
        <v>0</v>
      </c>
      <c r="H118" s="226">
        <v>1340.83</v>
      </c>
      <c r="I118" s="226">
        <v>0</v>
      </c>
      <c r="J118" s="226">
        <v>0</v>
      </c>
      <c r="K118" s="226">
        <v>0</v>
      </c>
      <c r="L118" s="226">
        <f t="shared" si="2"/>
        <v>16630.2</v>
      </c>
    </row>
    <row r="119" spans="1:12" ht="12.75" outlineLevel="1">
      <c r="A119" s="270" t="s">
        <v>1109</v>
      </c>
      <c r="B119" s="271"/>
      <c r="C119" s="301" t="s">
        <v>1110</v>
      </c>
      <c r="D119" s="48" t="s">
        <v>1111</v>
      </c>
      <c r="E119" s="226">
        <v>21430.54</v>
      </c>
      <c r="F119" s="226">
        <v>0</v>
      </c>
      <c r="G119" s="226">
        <v>0</v>
      </c>
      <c r="H119" s="226">
        <v>0</v>
      </c>
      <c r="I119" s="226">
        <v>0</v>
      </c>
      <c r="J119" s="226">
        <v>90098.32</v>
      </c>
      <c r="K119" s="226">
        <v>76169.25</v>
      </c>
      <c r="L119" s="226">
        <f t="shared" si="2"/>
        <v>7501.470000000001</v>
      </c>
    </row>
    <row r="120" spans="1:12" ht="12.75" outlineLevel="1">
      <c r="A120" s="270" t="s">
        <v>1112</v>
      </c>
      <c r="B120" s="271"/>
      <c r="C120" s="301" t="s">
        <v>1113</v>
      </c>
      <c r="D120" s="48" t="s">
        <v>1114</v>
      </c>
      <c r="E120" s="226">
        <v>16905.61</v>
      </c>
      <c r="F120" s="226">
        <v>0</v>
      </c>
      <c r="G120" s="226">
        <v>0</v>
      </c>
      <c r="H120" s="226">
        <v>677.64</v>
      </c>
      <c r="I120" s="226">
        <v>0</v>
      </c>
      <c r="J120" s="226">
        <v>363.88</v>
      </c>
      <c r="K120" s="226">
        <v>0</v>
      </c>
      <c r="L120" s="226">
        <f t="shared" si="2"/>
        <v>17219.37</v>
      </c>
    </row>
    <row r="121" spans="1:12" ht="12.75" outlineLevel="1">
      <c r="A121" s="270" t="s">
        <v>1115</v>
      </c>
      <c r="B121" s="271"/>
      <c r="C121" s="301" t="s">
        <v>1116</v>
      </c>
      <c r="D121" s="48" t="s">
        <v>1117</v>
      </c>
      <c r="E121" s="226">
        <v>34013.51</v>
      </c>
      <c r="F121" s="226">
        <v>0</v>
      </c>
      <c r="G121" s="226">
        <v>0</v>
      </c>
      <c r="H121" s="226">
        <v>0</v>
      </c>
      <c r="I121" s="226">
        <v>0</v>
      </c>
      <c r="J121" s="226">
        <v>0</v>
      </c>
      <c r="K121" s="226">
        <v>-34013.51</v>
      </c>
      <c r="L121" s="226">
        <f t="shared" si="2"/>
        <v>0</v>
      </c>
    </row>
    <row r="122" spans="1:12" ht="12.75" outlineLevel="1">
      <c r="A122" s="270" t="s">
        <v>1118</v>
      </c>
      <c r="B122" s="271"/>
      <c r="C122" s="301" t="s">
        <v>1119</v>
      </c>
      <c r="D122" s="48" t="s">
        <v>1120</v>
      </c>
      <c r="E122" s="226">
        <v>908960.87</v>
      </c>
      <c r="F122" s="226">
        <v>0</v>
      </c>
      <c r="G122" s="226">
        <v>0</v>
      </c>
      <c r="H122" s="226">
        <v>0</v>
      </c>
      <c r="I122" s="226">
        <v>0</v>
      </c>
      <c r="J122" s="226">
        <v>94286.89</v>
      </c>
      <c r="K122" s="226">
        <v>520000</v>
      </c>
      <c r="L122" s="226">
        <f t="shared" si="2"/>
        <v>1334673.9800000002</v>
      </c>
    </row>
    <row r="123" spans="1:12" ht="12.75" outlineLevel="1">
      <c r="A123" s="270" t="s">
        <v>1121</v>
      </c>
      <c r="B123" s="271"/>
      <c r="C123" s="301" t="s">
        <v>1122</v>
      </c>
      <c r="D123" s="48" t="s">
        <v>1123</v>
      </c>
      <c r="E123" s="226">
        <v>548086.02</v>
      </c>
      <c r="F123" s="226">
        <v>0</v>
      </c>
      <c r="G123" s="226">
        <v>0</v>
      </c>
      <c r="H123" s="226">
        <v>0</v>
      </c>
      <c r="I123" s="226">
        <v>0</v>
      </c>
      <c r="J123" s="226">
        <v>40240.38</v>
      </c>
      <c r="K123" s="226">
        <v>54700</v>
      </c>
      <c r="L123" s="226">
        <f t="shared" si="2"/>
        <v>562545.64</v>
      </c>
    </row>
    <row r="124" spans="1:12" ht="12.75" outlineLevel="1">
      <c r="A124" s="270" t="s">
        <v>1124</v>
      </c>
      <c r="B124" s="271"/>
      <c r="C124" s="301" t="s">
        <v>1125</v>
      </c>
      <c r="D124" s="48" t="s">
        <v>1126</v>
      </c>
      <c r="E124" s="226">
        <v>358778.82</v>
      </c>
      <c r="F124" s="226">
        <v>0</v>
      </c>
      <c r="G124" s="226">
        <v>0</v>
      </c>
      <c r="H124" s="226">
        <v>0</v>
      </c>
      <c r="I124" s="226">
        <v>0</v>
      </c>
      <c r="J124" s="226">
        <v>802271.41</v>
      </c>
      <c r="K124" s="226">
        <v>732142.96</v>
      </c>
      <c r="L124" s="226">
        <f t="shared" si="2"/>
        <v>288650.37</v>
      </c>
    </row>
    <row r="125" spans="1:12" ht="12.75" outlineLevel="1">
      <c r="A125" s="270" t="s">
        <v>1932</v>
      </c>
      <c r="B125" s="271"/>
      <c r="C125" s="301" t="s">
        <v>1933</v>
      </c>
      <c r="D125" s="48" t="s">
        <v>1934</v>
      </c>
      <c r="E125" s="226">
        <v>286686.76</v>
      </c>
      <c r="F125" s="226">
        <v>0</v>
      </c>
      <c r="G125" s="226">
        <v>0</v>
      </c>
      <c r="H125" s="226">
        <v>0</v>
      </c>
      <c r="I125" s="226">
        <v>0</v>
      </c>
      <c r="J125" s="226">
        <v>3569794.23</v>
      </c>
      <c r="K125" s="226">
        <v>65489.23</v>
      </c>
      <c r="L125" s="226">
        <f t="shared" si="2"/>
        <v>-3217618.24</v>
      </c>
    </row>
    <row r="126" spans="1:12" ht="12.75" outlineLevel="1">
      <c r="A126" s="270" t="s">
        <v>1127</v>
      </c>
      <c r="B126" s="271"/>
      <c r="C126" s="301" t="s">
        <v>1128</v>
      </c>
      <c r="D126" s="48" t="s">
        <v>1129</v>
      </c>
      <c r="E126" s="226">
        <v>389944.27</v>
      </c>
      <c r="F126" s="226">
        <v>0</v>
      </c>
      <c r="G126" s="226">
        <v>0</v>
      </c>
      <c r="H126" s="226">
        <v>0</v>
      </c>
      <c r="I126" s="226">
        <v>0</v>
      </c>
      <c r="J126" s="226">
        <v>4082.61</v>
      </c>
      <c r="K126" s="226">
        <v>0</v>
      </c>
      <c r="L126" s="226">
        <f t="shared" si="2"/>
        <v>385861.66000000003</v>
      </c>
    </row>
    <row r="127" spans="1:12" ht="12.75" outlineLevel="1">
      <c r="A127" s="270" t="s">
        <v>1130</v>
      </c>
      <c r="B127" s="271"/>
      <c r="C127" s="301" t="s">
        <v>1131</v>
      </c>
      <c r="D127" s="48" t="s">
        <v>1132</v>
      </c>
      <c r="E127" s="226">
        <v>0</v>
      </c>
      <c r="F127" s="226">
        <v>0</v>
      </c>
      <c r="G127" s="226">
        <v>0</v>
      </c>
      <c r="H127" s="226">
        <v>0</v>
      </c>
      <c r="I127" s="226">
        <v>0</v>
      </c>
      <c r="J127" s="226">
        <v>184140.91</v>
      </c>
      <c r="K127" s="226">
        <v>0</v>
      </c>
      <c r="L127" s="226">
        <f t="shared" si="2"/>
        <v>-184140.91</v>
      </c>
    </row>
    <row r="128" spans="1:12" ht="12.75" outlineLevel="1">
      <c r="A128" s="270" t="s">
        <v>1133</v>
      </c>
      <c r="B128" s="271"/>
      <c r="C128" s="301" t="s">
        <v>1134</v>
      </c>
      <c r="D128" s="48" t="s">
        <v>1135</v>
      </c>
      <c r="E128" s="226">
        <v>1381418.62</v>
      </c>
      <c r="F128" s="226">
        <v>0</v>
      </c>
      <c r="G128" s="226">
        <v>0</v>
      </c>
      <c r="H128" s="226">
        <v>0</v>
      </c>
      <c r="I128" s="226">
        <v>0</v>
      </c>
      <c r="J128" s="226">
        <v>2476042.17</v>
      </c>
      <c r="K128" s="226">
        <v>4148444.64</v>
      </c>
      <c r="L128" s="226">
        <f t="shared" si="2"/>
        <v>3053821.09</v>
      </c>
    </row>
    <row r="129" spans="1:12" ht="12.75" outlineLevel="1">
      <c r="A129" s="270" t="s">
        <v>1136</v>
      </c>
      <c r="B129" s="271"/>
      <c r="C129" s="301" t="s">
        <v>1137</v>
      </c>
      <c r="D129" s="48" t="s">
        <v>1138</v>
      </c>
      <c r="E129" s="226">
        <v>418996.31</v>
      </c>
      <c r="F129" s="226">
        <v>0</v>
      </c>
      <c r="G129" s="226">
        <v>0</v>
      </c>
      <c r="H129" s="226">
        <v>0</v>
      </c>
      <c r="I129" s="226">
        <v>0</v>
      </c>
      <c r="J129" s="226">
        <v>369166.93</v>
      </c>
      <c r="K129" s="226">
        <v>445420.55</v>
      </c>
      <c r="L129" s="226">
        <f t="shared" si="2"/>
        <v>495249.93</v>
      </c>
    </row>
    <row r="130" spans="1:12" ht="12.75" outlineLevel="1">
      <c r="A130" s="270" t="s">
        <v>1139</v>
      </c>
      <c r="B130" s="271"/>
      <c r="C130" s="301" t="s">
        <v>1140</v>
      </c>
      <c r="D130" s="48" t="s">
        <v>1141</v>
      </c>
      <c r="E130" s="226">
        <v>-335955.1</v>
      </c>
      <c r="F130" s="226">
        <v>0</v>
      </c>
      <c r="G130" s="226">
        <v>0</v>
      </c>
      <c r="H130" s="226">
        <v>0</v>
      </c>
      <c r="I130" s="226">
        <v>0</v>
      </c>
      <c r="J130" s="226">
        <v>13438.02</v>
      </c>
      <c r="K130" s="226">
        <v>349393.12</v>
      </c>
      <c r="L130" s="226">
        <v>0</v>
      </c>
    </row>
    <row r="131" spans="1:12" ht="12.75" outlineLevel="1">
      <c r="A131" s="270" t="s">
        <v>1142</v>
      </c>
      <c r="B131" s="271"/>
      <c r="C131" s="301" t="s">
        <v>1143</v>
      </c>
      <c r="D131" s="48" t="s">
        <v>1144</v>
      </c>
      <c r="E131" s="226">
        <v>127920.61</v>
      </c>
      <c r="F131" s="226">
        <v>0</v>
      </c>
      <c r="G131" s="226">
        <v>0</v>
      </c>
      <c r="H131" s="226">
        <v>0</v>
      </c>
      <c r="I131" s="226">
        <v>0</v>
      </c>
      <c r="J131" s="226">
        <v>378064.27</v>
      </c>
      <c r="K131" s="226">
        <v>1818663.51</v>
      </c>
      <c r="L131" s="226">
        <f t="shared" si="2"/>
        <v>1568519.85</v>
      </c>
    </row>
    <row r="132" spans="1:12" ht="12.75" outlineLevel="1">
      <c r="A132" s="270" t="s">
        <v>1145</v>
      </c>
      <c r="B132" s="271"/>
      <c r="C132" s="301" t="s">
        <v>1146</v>
      </c>
      <c r="D132" s="48" t="s">
        <v>1147</v>
      </c>
      <c r="E132" s="226">
        <v>0</v>
      </c>
      <c r="F132" s="226">
        <v>0</v>
      </c>
      <c r="G132" s="226">
        <v>0</v>
      </c>
      <c r="H132" s="226">
        <v>0</v>
      </c>
      <c r="I132" s="226">
        <v>0</v>
      </c>
      <c r="J132" s="226">
        <v>34689.93</v>
      </c>
      <c r="K132" s="226">
        <v>34689.93</v>
      </c>
      <c r="L132" s="226">
        <f t="shared" si="2"/>
        <v>0</v>
      </c>
    </row>
    <row r="133" spans="1:12" ht="12.75" outlineLevel="1">
      <c r="A133" s="270" t="s">
        <v>1148</v>
      </c>
      <c r="B133" s="271"/>
      <c r="C133" s="301" t="s">
        <v>1149</v>
      </c>
      <c r="D133" s="48" t="s">
        <v>1150</v>
      </c>
      <c r="E133" s="226">
        <v>67094.02</v>
      </c>
      <c r="F133" s="226">
        <v>0</v>
      </c>
      <c r="G133" s="226">
        <v>0</v>
      </c>
      <c r="H133" s="226">
        <v>0</v>
      </c>
      <c r="I133" s="226">
        <v>0</v>
      </c>
      <c r="J133" s="226">
        <v>-80203.28</v>
      </c>
      <c r="K133" s="226">
        <v>52916.13</v>
      </c>
      <c r="L133" s="226">
        <f t="shared" si="2"/>
        <v>200213.43</v>
      </c>
    </row>
    <row r="134" spans="1:12" ht="12.75" outlineLevel="1">
      <c r="A134" s="270" t="s">
        <v>1151</v>
      </c>
      <c r="B134" s="271"/>
      <c r="C134" s="301" t="s">
        <v>1152</v>
      </c>
      <c r="D134" s="48" t="s">
        <v>1153</v>
      </c>
      <c r="E134" s="226">
        <v>0</v>
      </c>
      <c r="F134" s="226">
        <v>0</v>
      </c>
      <c r="G134" s="226">
        <v>0</v>
      </c>
      <c r="H134" s="226">
        <v>0</v>
      </c>
      <c r="I134" s="226">
        <v>0</v>
      </c>
      <c r="J134" s="226">
        <v>4193219.24</v>
      </c>
      <c r="K134" s="226">
        <v>-58255.72</v>
      </c>
      <c r="L134" s="226">
        <f t="shared" si="2"/>
        <v>-4251474.96</v>
      </c>
    </row>
    <row r="135" spans="1:12" ht="12.75" outlineLevel="1">
      <c r="A135" s="270" t="s">
        <v>1154</v>
      </c>
      <c r="B135" s="271"/>
      <c r="C135" s="301" t="s">
        <v>1155</v>
      </c>
      <c r="D135" s="48" t="s">
        <v>1156</v>
      </c>
      <c r="E135" s="226">
        <v>318839.58</v>
      </c>
      <c r="F135" s="226">
        <v>0</v>
      </c>
      <c r="G135" s="226">
        <v>0</v>
      </c>
      <c r="H135" s="226">
        <v>14454.82</v>
      </c>
      <c r="I135" s="226">
        <v>0</v>
      </c>
      <c r="J135" s="226">
        <v>269910.67</v>
      </c>
      <c r="K135" s="226">
        <v>228328.56</v>
      </c>
      <c r="L135" s="226">
        <f t="shared" si="2"/>
        <v>291712.29</v>
      </c>
    </row>
    <row r="136" spans="1:12" ht="12.75" outlineLevel="1">
      <c r="A136" s="270" t="s">
        <v>1157</v>
      </c>
      <c r="B136" s="271"/>
      <c r="C136" s="301" t="s">
        <v>1158</v>
      </c>
      <c r="D136" s="48" t="s">
        <v>1159</v>
      </c>
      <c r="E136" s="226">
        <v>-17138.73</v>
      </c>
      <c r="F136" s="226">
        <v>0</v>
      </c>
      <c r="G136" s="226">
        <v>0</v>
      </c>
      <c r="H136" s="226">
        <v>-783.28</v>
      </c>
      <c r="I136" s="226">
        <v>0</v>
      </c>
      <c r="J136" s="226">
        <v>3520</v>
      </c>
      <c r="K136" s="226">
        <v>0</v>
      </c>
      <c r="L136" s="226">
        <f t="shared" si="2"/>
        <v>-21442.01</v>
      </c>
    </row>
    <row r="137" spans="1:12" ht="12.75" outlineLevel="1">
      <c r="A137" s="270" t="s">
        <v>1160</v>
      </c>
      <c r="B137" s="271"/>
      <c r="C137" s="301" t="s">
        <v>1161</v>
      </c>
      <c r="D137" s="48" t="s">
        <v>1162</v>
      </c>
      <c r="E137" s="226">
        <v>9831.88</v>
      </c>
      <c r="F137" s="226">
        <v>0</v>
      </c>
      <c r="G137" s="226">
        <v>0</v>
      </c>
      <c r="H137" s="226">
        <v>11122.81</v>
      </c>
      <c r="I137" s="226">
        <v>0</v>
      </c>
      <c r="J137" s="226">
        <v>2985.4</v>
      </c>
      <c r="K137" s="226">
        <v>0</v>
      </c>
      <c r="L137" s="226">
        <f t="shared" si="2"/>
        <v>17969.289999999997</v>
      </c>
    </row>
    <row r="138" spans="1:12" ht="12.75" outlineLevel="1">
      <c r="A138" s="270" t="s">
        <v>1163</v>
      </c>
      <c r="B138" s="271"/>
      <c r="C138" s="301" t="s">
        <v>1164</v>
      </c>
      <c r="D138" s="48" t="s">
        <v>1165</v>
      </c>
      <c r="E138" s="226">
        <v>12323.09</v>
      </c>
      <c r="F138" s="226">
        <v>0</v>
      </c>
      <c r="G138" s="226">
        <v>0</v>
      </c>
      <c r="H138" s="226">
        <v>0</v>
      </c>
      <c r="I138" s="226">
        <v>0</v>
      </c>
      <c r="J138" s="226">
        <v>0</v>
      </c>
      <c r="K138" s="226">
        <v>7677</v>
      </c>
      <c r="L138" s="226">
        <f t="shared" si="2"/>
        <v>20000.09</v>
      </c>
    </row>
    <row r="139" spans="1:12" ht="12.75" outlineLevel="1">
      <c r="A139" s="270" t="s">
        <v>1166</v>
      </c>
      <c r="B139" s="271"/>
      <c r="C139" s="301" t="s">
        <v>1167</v>
      </c>
      <c r="D139" s="48" t="s">
        <v>1168</v>
      </c>
      <c r="E139" s="226">
        <v>78174.92</v>
      </c>
      <c r="F139" s="226">
        <v>0</v>
      </c>
      <c r="G139" s="226">
        <v>0</v>
      </c>
      <c r="H139" s="226">
        <v>0</v>
      </c>
      <c r="I139" s="226">
        <v>0</v>
      </c>
      <c r="J139" s="226">
        <v>23652.43</v>
      </c>
      <c r="K139" s="226">
        <v>0</v>
      </c>
      <c r="L139" s="226">
        <f t="shared" si="2"/>
        <v>54522.49</v>
      </c>
    </row>
    <row r="140" spans="1:12" ht="12.75" outlineLevel="1">
      <c r="A140" s="270" t="s">
        <v>1169</v>
      </c>
      <c r="B140" s="271"/>
      <c r="C140" s="301" t="s">
        <v>1170</v>
      </c>
      <c r="D140" s="48" t="s">
        <v>1171</v>
      </c>
      <c r="E140" s="226">
        <v>118941.26</v>
      </c>
      <c r="F140" s="226">
        <v>0</v>
      </c>
      <c r="G140" s="226">
        <v>0</v>
      </c>
      <c r="H140" s="226">
        <v>0</v>
      </c>
      <c r="I140" s="226">
        <v>0</v>
      </c>
      <c r="J140" s="226">
        <v>21815.07</v>
      </c>
      <c r="K140" s="226">
        <v>0</v>
      </c>
      <c r="L140" s="226">
        <f t="shared" si="2"/>
        <v>97126.19</v>
      </c>
    </row>
    <row r="141" spans="1:12" ht="12.75" outlineLevel="1">
      <c r="A141" s="270" t="s">
        <v>1172</v>
      </c>
      <c r="B141" s="271"/>
      <c r="C141" s="301" t="s">
        <v>1173</v>
      </c>
      <c r="D141" s="48" t="s">
        <v>1174</v>
      </c>
      <c r="E141" s="226">
        <v>100953.82</v>
      </c>
      <c r="F141" s="226">
        <v>0</v>
      </c>
      <c r="G141" s="226">
        <v>0</v>
      </c>
      <c r="H141" s="226">
        <v>0</v>
      </c>
      <c r="I141" s="226">
        <v>0</v>
      </c>
      <c r="J141" s="226">
        <v>11251.32</v>
      </c>
      <c r="K141" s="226">
        <v>15000</v>
      </c>
      <c r="L141" s="226">
        <f t="shared" si="2"/>
        <v>104702.5</v>
      </c>
    </row>
    <row r="142" spans="1:12" ht="12.75" outlineLevel="1">
      <c r="A142" s="270" t="s">
        <v>1175</v>
      </c>
      <c r="B142" s="271"/>
      <c r="C142" s="301" t="s">
        <v>1176</v>
      </c>
      <c r="D142" s="48" t="s">
        <v>1177</v>
      </c>
      <c r="E142" s="226">
        <v>123451.24</v>
      </c>
      <c r="F142" s="226">
        <v>0</v>
      </c>
      <c r="G142" s="226">
        <v>0</v>
      </c>
      <c r="H142" s="226">
        <v>0</v>
      </c>
      <c r="I142" s="226">
        <v>0</v>
      </c>
      <c r="J142" s="226">
        <v>19123.93</v>
      </c>
      <c r="K142" s="226">
        <v>0</v>
      </c>
      <c r="L142" s="226">
        <f t="shared" si="2"/>
        <v>104327.31</v>
      </c>
    </row>
    <row r="143" spans="1:12" ht="12.75" outlineLevel="1">
      <c r="A143" s="270" t="s">
        <v>1178</v>
      </c>
      <c r="B143" s="271"/>
      <c r="C143" s="301" t="s">
        <v>1179</v>
      </c>
      <c r="D143" s="48" t="s">
        <v>1180</v>
      </c>
      <c r="E143" s="226">
        <v>149222.69</v>
      </c>
      <c r="F143" s="226">
        <v>0</v>
      </c>
      <c r="G143" s="226">
        <v>0</v>
      </c>
      <c r="H143" s="226">
        <v>0</v>
      </c>
      <c r="I143" s="226">
        <v>0</v>
      </c>
      <c r="J143" s="226">
        <v>2234</v>
      </c>
      <c r="K143" s="226">
        <v>0</v>
      </c>
      <c r="L143" s="226">
        <f t="shared" si="2"/>
        <v>146988.69</v>
      </c>
    </row>
    <row r="144" spans="1:12" ht="12.75" outlineLevel="1">
      <c r="A144" s="270" t="s">
        <v>1181</v>
      </c>
      <c r="B144" s="271"/>
      <c r="C144" s="301" t="s">
        <v>1182</v>
      </c>
      <c r="D144" s="48" t="s">
        <v>1183</v>
      </c>
      <c r="E144" s="226">
        <v>106200</v>
      </c>
      <c r="F144" s="226">
        <v>0</v>
      </c>
      <c r="G144" s="226">
        <v>0</v>
      </c>
      <c r="H144" s="226">
        <v>0</v>
      </c>
      <c r="I144" s="226">
        <v>0</v>
      </c>
      <c r="J144" s="226">
        <v>0</v>
      </c>
      <c r="K144" s="226">
        <v>19100</v>
      </c>
      <c r="L144" s="226">
        <f t="shared" si="2"/>
        <v>125300</v>
      </c>
    </row>
    <row r="145" spans="1:12" ht="12.75" outlineLevel="1">
      <c r="A145" s="270" t="s">
        <v>1184</v>
      </c>
      <c r="B145" s="271"/>
      <c r="C145" s="301" t="s">
        <v>1185</v>
      </c>
      <c r="D145" s="48" t="s">
        <v>1186</v>
      </c>
      <c r="E145" s="226">
        <v>32000</v>
      </c>
      <c r="F145" s="226">
        <v>0</v>
      </c>
      <c r="G145" s="226">
        <v>0</v>
      </c>
      <c r="H145" s="226">
        <v>0</v>
      </c>
      <c r="I145" s="226">
        <v>0</v>
      </c>
      <c r="J145" s="226">
        <v>0</v>
      </c>
      <c r="K145" s="226">
        <v>22000</v>
      </c>
      <c r="L145" s="226">
        <f t="shared" si="2"/>
        <v>54000</v>
      </c>
    </row>
    <row r="146" spans="1:12" ht="12.75" outlineLevel="1">
      <c r="A146" s="270" t="s">
        <v>1187</v>
      </c>
      <c r="B146" s="271"/>
      <c r="C146" s="301" t="s">
        <v>1188</v>
      </c>
      <c r="D146" s="48" t="s">
        <v>1189</v>
      </c>
      <c r="E146" s="226">
        <v>0</v>
      </c>
      <c r="F146" s="226">
        <v>0</v>
      </c>
      <c r="G146" s="226">
        <v>0</v>
      </c>
      <c r="H146" s="226">
        <v>0</v>
      </c>
      <c r="I146" s="226">
        <v>0</v>
      </c>
      <c r="J146" s="226">
        <v>0</v>
      </c>
      <c r="K146" s="226">
        <v>75259.81</v>
      </c>
      <c r="L146" s="226">
        <f t="shared" si="2"/>
        <v>75259.81</v>
      </c>
    </row>
    <row r="147" spans="1:12" ht="12.75" outlineLevel="1">
      <c r="A147" s="270" t="s">
        <v>1190</v>
      </c>
      <c r="B147" s="271"/>
      <c r="C147" s="301" t="s">
        <v>1191</v>
      </c>
      <c r="D147" s="48" t="s">
        <v>1192</v>
      </c>
      <c r="E147" s="226">
        <v>0</v>
      </c>
      <c r="F147" s="226">
        <v>0</v>
      </c>
      <c r="G147" s="226">
        <v>0</v>
      </c>
      <c r="H147" s="226">
        <v>0</v>
      </c>
      <c r="I147" s="226">
        <v>0</v>
      </c>
      <c r="J147" s="226">
        <v>0</v>
      </c>
      <c r="K147" s="226">
        <v>186703.57</v>
      </c>
      <c r="L147" s="226">
        <f t="shared" si="2"/>
        <v>186703.57</v>
      </c>
    </row>
    <row r="148" spans="1:12" ht="12.75" outlineLevel="1">
      <c r="A148" s="270" t="s">
        <v>1193</v>
      </c>
      <c r="B148" s="271"/>
      <c r="C148" s="301" t="s">
        <v>1194</v>
      </c>
      <c r="D148" s="48" t="s">
        <v>1195</v>
      </c>
      <c r="E148" s="226">
        <v>0</v>
      </c>
      <c r="F148" s="226">
        <v>0</v>
      </c>
      <c r="G148" s="226">
        <v>0</v>
      </c>
      <c r="H148" s="226">
        <v>0</v>
      </c>
      <c r="I148" s="226">
        <v>0</v>
      </c>
      <c r="J148" s="226">
        <v>10000</v>
      </c>
      <c r="K148" s="226">
        <v>164655.45</v>
      </c>
      <c r="L148" s="226">
        <f t="shared" si="2"/>
        <v>154655.45</v>
      </c>
    </row>
    <row r="149" spans="1:12" ht="12.75" outlineLevel="1">
      <c r="A149" s="270" t="s">
        <v>1196</v>
      </c>
      <c r="B149" s="271"/>
      <c r="C149" s="301" t="s">
        <v>1197</v>
      </c>
      <c r="D149" s="48" t="s">
        <v>1198</v>
      </c>
      <c r="E149" s="226">
        <v>0</v>
      </c>
      <c r="F149" s="226">
        <v>0</v>
      </c>
      <c r="G149" s="226">
        <v>0</v>
      </c>
      <c r="H149" s="226">
        <v>0</v>
      </c>
      <c r="I149" s="226">
        <v>0</v>
      </c>
      <c r="J149" s="226">
        <v>0</v>
      </c>
      <c r="K149" s="226">
        <v>3000000</v>
      </c>
      <c r="L149" s="226">
        <f t="shared" si="2"/>
        <v>3000000</v>
      </c>
    </row>
    <row r="150" spans="1:12" ht="12.75" outlineLevel="1">
      <c r="A150" s="270" t="s">
        <v>1199</v>
      </c>
      <c r="B150" s="271"/>
      <c r="C150" s="301" t="s">
        <v>1200</v>
      </c>
      <c r="D150" s="48" t="s">
        <v>1201</v>
      </c>
      <c r="E150" s="226">
        <v>0</v>
      </c>
      <c r="F150" s="226">
        <v>0</v>
      </c>
      <c r="G150" s="226">
        <v>0</v>
      </c>
      <c r="H150" s="226">
        <v>0</v>
      </c>
      <c r="I150" s="226">
        <v>0</v>
      </c>
      <c r="J150" s="226">
        <v>0</v>
      </c>
      <c r="K150" s="226">
        <v>1700000</v>
      </c>
      <c r="L150" s="226">
        <f t="shared" si="2"/>
        <v>1700000</v>
      </c>
    </row>
    <row r="151" spans="1:12" ht="12.75" outlineLevel="1">
      <c r="A151" s="270" t="s">
        <v>1202</v>
      </c>
      <c r="B151" s="271"/>
      <c r="C151" s="301" t="s">
        <v>1203</v>
      </c>
      <c r="D151" s="48" t="s">
        <v>1204</v>
      </c>
      <c r="E151" s="226">
        <v>0</v>
      </c>
      <c r="F151" s="226">
        <v>0</v>
      </c>
      <c r="G151" s="226">
        <v>0</v>
      </c>
      <c r="H151" s="226">
        <v>0</v>
      </c>
      <c r="I151" s="226">
        <v>0</v>
      </c>
      <c r="J151" s="226">
        <v>0</v>
      </c>
      <c r="K151" s="226">
        <v>22119116.08</v>
      </c>
      <c r="L151" s="226">
        <f t="shared" si="2"/>
        <v>22119116.08</v>
      </c>
    </row>
    <row r="152" spans="1:12" ht="12.75" outlineLevel="1">
      <c r="A152" s="270" t="s">
        <v>1205</v>
      </c>
      <c r="B152" s="271"/>
      <c r="C152" s="301" t="s">
        <v>1206</v>
      </c>
      <c r="D152" s="48" t="s">
        <v>1207</v>
      </c>
      <c r="E152" s="226">
        <v>4062596.43</v>
      </c>
      <c r="F152" s="226">
        <v>0</v>
      </c>
      <c r="G152" s="226">
        <v>0</v>
      </c>
      <c r="H152" s="226">
        <v>0</v>
      </c>
      <c r="I152" s="226">
        <v>0</v>
      </c>
      <c r="J152" s="226">
        <v>26226733.130000003</v>
      </c>
      <c r="K152" s="226">
        <v>26548541.89</v>
      </c>
      <c r="L152" s="226">
        <f t="shared" si="2"/>
        <v>4384405.189999998</v>
      </c>
    </row>
    <row r="153" spans="1:12" ht="12.75" outlineLevel="1">
      <c r="A153" s="270" t="s">
        <v>1208</v>
      </c>
      <c r="B153" s="271"/>
      <c r="C153" s="301" t="s">
        <v>1209</v>
      </c>
      <c r="D153" s="48" t="s">
        <v>1210</v>
      </c>
      <c r="E153" s="226">
        <v>5821.96</v>
      </c>
      <c r="F153" s="226">
        <v>0</v>
      </c>
      <c r="G153" s="226">
        <v>0</v>
      </c>
      <c r="H153" s="226">
        <v>0</v>
      </c>
      <c r="I153" s="226">
        <v>0</v>
      </c>
      <c r="J153" s="226">
        <v>8759.85</v>
      </c>
      <c r="K153" s="226">
        <v>77360</v>
      </c>
      <c r="L153" s="226">
        <f t="shared" si="2"/>
        <v>74422.11</v>
      </c>
    </row>
    <row r="154" spans="1:12" ht="12.75" outlineLevel="1">
      <c r="A154" s="270" t="s">
        <v>1211</v>
      </c>
      <c r="B154" s="271"/>
      <c r="C154" s="301" t="s">
        <v>1212</v>
      </c>
      <c r="D154" s="48" t="s">
        <v>1213</v>
      </c>
      <c r="E154" s="226">
        <v>79</v>
      </c>
      <c r="F154" s="226">
        <v>0</v>
      </c>
      <c r="G154" s="226">
        <v>0</v>
      </c>
      <c r="H154" s="226">
        <v>0</v>
      </c>
      <c r="I154" s="226">
        <v>0</v>
      </c>
      <c r="J154" s="226">
        <v>79</v>
      </c>
      <c r="K154" s="226">
        <v>0</v>
      </c>
      <c r="L154" s="226">
        <f t="shared" si="2"/>
        <v>0</v>
      </c>
    </row>
    <row r="155" spans="1:12" ht="12.75" outlineLevel="1">
      <c r="A155" s="270" t="s">
        <v>1214</v>
      </c>
      <c r="B155" s="271"/>
      <c r="C155" s="301" t="s">
        <v>1215</v>
      </c>
      <c r="D155" s="48" t="s">
        <v>1216</v>
      </c>
      <c r="E155" s="226">
        <v>-1408.39</v>
      </c>
      <c r="F155" s="226">
        <v>0</v>
      </c>
      <c r="G155" s="226">
        <v>0</v>
      </c>
      <c r="H155" s="226">
        <v>0</v>
      </c>
      <c r="I155" s="226">
        <v>0</v>
      </c>
      <c r="J155" s="226">
        <v>0</v>
      </c>
      <c r="K155" s="226">
        <v>0</v>
      </c>
      <c r="L155" s="226">
        <f t="shared" si="2"/>
        <v>-1408.39</v>
      </c>
    </row>
    <row r="156" spans="1:12" ht="12.75" outlineLevel="1">
      <c r="A156" s="270" t="s">
        <v>1217</v>
      </c>
      <c r="B156" s="271"/>
      <c r="C156" s="301" t="s">
        <v>1218</v>
      </c>
      <c r="D156" s="48" t="s">
        <v>1219</v>
      </c>
      <c r="E156" s="226">
        <v>0</v>
      </c>
      <c r="F156" s="226">
        <v>0</v>
      </c>
      <c r="G156" s="226">
        <v>0</v>
      </c>
      <c r="H156" s="226">
        <v>0</v>
      </c>
      <c r="I156" s="226">
        <v>0</v>
      </c>
      <c r="J156" s="226">
        <v>221.14</v>
      </c>
      <c r="K156" s="226">
        <v>0</v>
      </c>
      <c r="L156" s="226">
        <f t="shared" si="2"/>
        <v>-221.14</v>
      </c>
    </row>
    <row r="157" spans="1:12" ht="12.75" outlineLevel="1">
      <c r="A157" s="270" t="s">
        <v>1220</v>
      </c>
      <c r="B157" s="271"/>
      <c r="C157" s="301" t="s">
        <v>1221</v>
      </c>
      <c r="D157" s="48" t="s">
        <v>1222</v>
      </c>
      <c r="E157" s="226">
        <v>141168.69</v>
      </c>
      <c r="F157" s="226">
        <v>0</v>
      </c>
      <c r="G157" s="226">
        <v>0</v>
      </c>
      <c r="H157" s="226">
        <v>5075.14</v>
      </c>
      <c r="I157" s="226">
        <v>0</v>
      </c>
      <c r="J157" s="226">
        <v>29607.77</v>
      </c>
      <c r="K157" s="226">
        <v>0</v>
      </c>
      <c r="L157" s="226">
        <f t="shared" si="2"/>
        <v>116636.06000000001</v>
      </c>
    </row>
    <row r="158" spans="1:12" ht="12.75" outlineLevel="1">
      <c r="A158" s="270" t="s">
        <v>1223</v>
      </c>
      <c r="B158" s="271"/>
      <c r="C158" s="301" t="s">
        <v>1224</v>
      </c>
      <c r="D158" s="48" t="s">
        <v>1225</v>
      </c>
      <c r="E158" s="226">
        <v>7287.43</v>
      </c>
      <c r="F158" s="226">
        <v>0</v>
      </c>
      <c r="G158" s="226">
        <v>0</v>
      </c>
      <c r="H158" s="226">
        <v>0</v>
      </c>
      <c r="I158" s="226">
        <v>0</v>
      </c>
      <c r="J158" s="226">
        <v>-400</v>
      </c>
      <c r="K158" s="226">
        <v>0</v>
      </c>
      <c r="L158" s="226">
        <f t="shared" si="2"/>
        <v>7687.43</v>
      </c>
    </row>
    <row r="159" spans="1:12" ht="12.75" outlineLevel="1">
      <c r="A159" s="270" t="s">
        <v>2005</v>
      </c>
      <c r="B159" s="303"/>
      <c r="C159" s="301" t="s">
        <v>2006</v>
      </c>
      <c r="D159" s="48" t="s">
        <v>2007</v>
      </c>
      <c r="E159" s="226">
        <v>840157.71</v>
      </c>
      <c r="F159" s="226">
        <v>0</v>
      </c>
      <c r="G159" s="226">
        <v>0</v>
      </c>
      <c r="H159" s="226">
        <v>0</v>
      </c>
      <c r="I159" s="226">
        <v>0</v>
      </c>
      <c r="J159" s="226">
        <v>840157.71</v>
      </c>
      <c r="K159" s="226">
        <v>0</v>
      </c>
      <c r="L159" s="226">
        <f t="shared" si="2"/>
        <v>0</v>
      </c>
    </row>
    <row r="160" spans="1:12" s="304" customFormat="1" ht="12.75" outlineLevel="1">
      <c r="A160" s="302" t="s">
        <v>1226</v>
      </c>
      <c r="B160" s="303"/>
      <c r="C160" s="301" t="s">
        <v>1227</v>
      </c>
      <c r="D160" s="48" t="s">
        <v>1228</v>
      </c>
      <c r="E160" s="226">
        <v>24844.11</v>
      </c>
      <c r="F160" s="226">
        <v>0</v>
      </c>
      <c r="G160" s="226">
        <v>0</v>
      </c>
      <c r="H160" s="226">
        <v>0</v>
      </c>
      <c r="I160" s="226">
        <v>0</v>
      </c>
      <c r="J160" s="226">
        <v>772</v>
      </c>
      <c r="K160" s="226">
        <v>0</v>
      </c>
      <c r="L160" s="226">
        <f t="shared" si="2"/>
        <v>24072.11</v>
      </c>
    </row>
    <row r="161" spans="1:12" ht="12.75" outlineLevel="1">
      <c r="A161" s="270" t="s">
        <v>1229</v>
      </c>
      <c r="C161" s="301" t="s">
        <v>1230</v>
      </c>
      <c r="D161" s="306" t="s">
        <v>1231</v>
      </c>
      <c r="E161" s="307">
        <v>0</v>
      </c>
      <c r="F161" s="307">
        <v>0</v>
      </c>
      <c r="G161" s="307">
        <v>0</v>
      </c>
      <c r="H161" s="307">
        <v>0</v>
      </c>
      <c r="I161" s="307">
        <v>0</v>
      </c>
      <c r="J161" s="307">
        <v>0</v>
      </c>
      <c r="K161" s="307">
        <v>0</v>
      </c>
      <c r="L161" s="307">
        <v>0</v>
      </c>
    </row>
    <row r="162" spans="1:12" ht="12.75" outlineLevel="1">
      <c r="A162" s="270" t="s">
        <v>1055</v>
      </c>
      <c r="B162" s="271"/>
      <c r="C162" s="301" t="s">
        <v>1056</v>
      </c>
      <c r="D162" s="48" t="s">
        <v>1057</v>
      </c>
      <c r="E162" s="226">
        <v>45342.79</v>
      </c>
      <c r="F162" s="226">
        <v>0</v>
      </c>
      <c r="G162" s="226">
        <v>0</v>
      </c>
      <c r="H162" s="226">
        <v>0</v>
      </c>
      <c r="I162" s="226">
        <v>0</v>
      </c>
      <c r="J162" s="226">
        <v>40748.66</v>
      </c>
      <c r="K162" s="226">
        <v>0</v>
      </c>
      <c r="L162" s="226">
        <f t="shared" si="2"/>
        <v>4594.129999999997</v>
      </c>
    </row>
    <row r="163" spans="1:12" ht="12.75" outlineLevel="1">
      <c r="A163" s="270" t="s">
        <v>1232</v>
      </c>
      <c r="B163" s="271"/>
      <c r="C163" s="301" t="s">
        <v>1233</v>
      </c>
      <c r="D163" s="48" t="s">
        <v>1234</v>
      </c>
      <c r="E163" s="226">
        <v>80183.94</v>
      </c>
      <c r="F163" s="226">
        <v>0</v>
      </c>
      <c r="G163" s="226">
        <v>0</v>
      </c>
      <c r="H163" s="226">
        <v>0</v>
      </c>
      <c r="I163" s="226">
        <v>0</v>
      </c>
      <c r="J163" s="226">
        <v>41.69999999999982</v>
      </c>
      <c r="K163" s="226">
        <v>50000</v>
      </c>
      <c r="L163" s="226">
        <f t="shared" si="2"/>
        <v>130142.24</v>
      </c>
    </row>
    <row r="164" spans="1:12" ht="12.75" outlineLevel="1">
      <c r="A164" s="270" t="s">
        <v>1235</v>
      </c>
      <c r="B164" s="271"/>
      <c r="C164" s="301" t="s">
        <v>1236</v>
      </c>
      <c r="D164" s="48" t="s">
        <v>1237</v>
      </c>
      <c r="E164" s="226">
        <v>26569.8</v>
      </c>
      <c r="F164" s="226">
        <v>0</v>
      </c>
      <c r="G164" s="226">
        <v>0</v>
      </c>
      <c r="H164" s="226">
        <v>0</v>
      </c>
      <c r="I164" s="226">
        <v>0</v>
      </c>
      <c r="J164" s="226">
        <v>26569.8</v>
      </c>
      <c r="K164" s="226">
        <v>0</v>
      </c>
      <c r="L164" s="226">
        <f t="shared" si="2"/>
        <v>0</v>
      </c>
    </row>
    <row r="165" spans="1:12" ht="12.75" outlineLevel="1">
      <c r="A165" s="270" t="s">
        <v>1238</v>
      </c>
      <c r="B165" s="271"/>
      <c r="C165" s="316" t="s">
        <v>1239</v>
      </c>
      <c r="D165" s="48" t="s">
        <v>1240</v>
      </c>
      <c r="E165" s="226">
        <v>-225.76</v>
      </c>
      <c r="F165" s="226">
        <v>0</v>
      </c>
      <c r="G165" s="226">
        <v>0</v>
      </c>
      <c r="H165" s="226">
        <v>0</v>
      </c>
      <c r="I165" s="226">
        <v>0</v>
      </c>
      <c r="J165" s="226">
        <v>56975.67</v>
      </c>
      <c r="K165" s="226">
        <v>57201.43</v>
      </c>
      <c r="L165" s="226">
        <f t="shared" si="2"/>
        <v>0</v>
      </c>
    </row>
    <row r="166" spans="1:12" ht="12.75" outlineLevel="1">
      <c r="A166" s="270" t="s">
        <v>1241</v>
      </c>
      <c r="B166" s="271"/>
      <c r="C166" s="300" t="s">
        <v>1242</v>
      </c>
      <c r="D166" s="48" t="s">
        <v>1243</v>
      </c>
      <c r="E166" s="226">
        <v>632.46</v>
      </c>
      <c r="F166" s="226">
        <v>0</v>
      </c>
      <c r="G166" s="226">
        <v>0</v>
      </c>
      <c r="H166" s="226">
        <v>0</v>
      </c>
      <c r="I166" s="226">
        <v>0</v>
      </c>
      <c r="J166" s="226">
        <v>0</v>
      </c>
      <c r="K166" s="226">
        <v>0</v>
      </c>
      <c r="L166" s="226">
        <f t="shared" si="2"/>
        <v>632.46</v>
      </c>
    </row>
    <row r="167" spans="1:12" ht="12.75" outlineLevel="1">
      <c r="A167" s="270" t="s">
        <v>1244</v>
      </c>
      <c r="B167" s="271"/>
      <c r="C167" s="301" t="s">
        <v>1245</v>
      </c>
      <c r="D167" s="48" t="s">
        <v>1246</v>
      </c>
      <c r="E167" s="226">
        <v>6096</v>
      </c>
      <c r="F167" s="226">
        <v>0</v>
      </c>
      <c r="G167" s="226">
        <v>0</v>
      </c>
      <c r="H167" s="226">
        <v>0</v>
      </c>
      <c r="I167" s="226">
        <v>0</v>
      </c>
      <c r="J167" s="226">
        <v>6096</v>
      </c>
      <c r="K167" s="226">
        <v>0</v>
      </c>
      <c r="L167" s="226">
        <f t="shared" si="2"/>
        <v>0</v>
      </c>
    </row>
    <row r="168" spans="1:12" ht="12.75" outlineLevel="1">
      <c r="A168" s="270" t="s">
        <v>1247</v>
      </c>
      <c r="B168" s="271"/>
      <c r="C168" s="301" t="s">
        <v>1248</v>
      </c>
      <c r="D168" s="48" t="s">
        <v>1249</v>
      </c>
      <c r="E168" s="226">
        <v>0</v>
      </c>
      <c r="F168" s="226">
        <v>0</v>
      </c>
      <c r="G168" s="226">
        <v>0</v>
      </c>
      <c r="H168" s="226">
        <v>0</v>
      </c>
      <c r="I168" s="226">
        <v>0</v>
      </c>
      <c r="J168" s="226">
        <v>-2702.15</v>
      </c>
      <c r="K168" s="226">
        <v>0</v>
      </c>
      <c r="L168" s="226">
        <f t="shared" si="2"/>
        <v>2702.15</v>
      </c>
    </row>
    <row r="169" spans="1:12" ht="12.75" outlineLevel="1">
      <c r="A169" s="270" t="s">
        <v>1250</v>
      </c>
      <c r="B169" s="271"/>
      <c r="C169" s="301" t="s">
        <v>1251</v>
      </c>
      <c r="D169" s="48" t="s">
        <v>1252</v>
      </c>
      <c r="E169" s="226">
        <v>866798.25</v>
      </c>
      <c r="F169" s="226">
        <v>0</v>
      </c>
      <c r="G169" s="226">
        <v>0</v>
      </c>
      <c r="H169" s="226">
        <v>0</v>
      </c>
      <c r="I169" s="226">
        <v>0</v>
      </c>
      <c r="J169" s="226">
        <v>517227.89</v>
      </c>
      <c r="K169" s="226">
        <v>333518.22</v>
      </c>
      <c r="L169" s="226">
        <f t="shared" si="2"/>
        <v>683088.58</v>
      </c>
    </row>
    <row r="170" spans="1:12" ht="12.75" outlineLevel="1">
      <c r="A170" s="270" t="s">
        <v>1253</v>
      </c>
      <c r="B170" s="271"/>
      <c r="C170" s="301" t="s">
        <v>1254</v>
      </c>
      <c r="D170" s="48" t="s">
        <v>1255</v>
      </c>
      <c r="E170" s="226">
        <v>194.17</v>
      </c>
      <c r="F170" s="226">
        <v>0</v>
      </c>
      <c r="G170" s="226">
        <v>0</v>
      </c>
      <c r="H170" s="226">
        <v>0</v>
      </c>
      <c r="I170" s="226">
        <v>0</v>
      </c>
      <c r="J170" s="226">
        <v>194.17</v>
      </c>
      <c r="K170" s="226">
        <v>0</v>
      </c>
      <c r="L170" s="226">
        <f t="shared" si="2"/>
        <v>0</v>
      </c>
    </row>
    <row r="171" spans="1:12" ht="12.75" outlineLevel="1">
      <c r="A171" s="270" t="s">
        <v>1256</v>
      </c>
      <c r="B171" s="271"/>
      <c r="C171" s="301" t="s">
        <v>1257</v>
      </c>
      <c r="D171" s="48" t="s">
        <v>1258</v>
      </c>
      <c r="E171" s="226">
        <v>14259.48</v>
      </c>
      <c r="F171" s="226">
        <v>0</v>
      </c>
      <c r="G171" s="226">
        <v>0</v>
      </c>
      <c r="H171" s="226">
        <v>0</v>
      </c>
      <c r="I171" s="226">
        <v>0</v>
      </c>
      <c r="J171" s="226">
        <v>14259.48</v>
      </c>
      <c r="K171" s="226">
        <v>0</v>
      </c>
      <c r="L171" s="226">
        <f t="shared" si="2"/>
        <v>0</v>
      </c>
    </row>
    <row r="172" spans="1:12" ht="12.75" outlineLevel="1">
      <c r="A172" s="270" t="s">
        <v>1259</v>
      </c>
      <c r="B172" s="271"/>
      <c r="C172" s="301" t="s">
        <v>1260</v>
      </c>
      <c r="D172" s="48" t="s">
        <v>1261</v>
      </c>
      <c r="E172" s="226">
        <v>12341.75</v>
      </c>
      <c r="F172" s="226">
        <v>0</v>
      </c>
      <c r="G172" s="226">
        <v>0</v>
      </c>
      <c r="H172" s="226">
        <v>0</v>
      </c>
      <c r="I172" s="226">
        <v>0</v>
      </c>
      <c r="J172" s="226">
        <v>-14453.65</v>
      </c>
      <c r="K172" s="226">
        <v>1192414.66</v>
      </c>
      <c r="L172" s="226">
        <f t="shared" si="2"/>
        <v>1219210.0599999998</v>
      </c>
    </row>
    <row r="173" spans="1:12" ht="12.75" outlineLevel="1">
      <c r="A173" s="270" t="s">
        <v>1262</v>
      </c>
      <c r="B173" s="271"/>
      <c r="C173" s="301" t="s">
        <v>1263</v>
      </c>
      <c r="D173" s="48" t="s">
        <v>1264</v>
      </c>
      <c r="E173" s="226">
        <v>287924.21</v>
      </c>
      <c r="F173" s="226">
        <v>0</v>
      </c>
      <c r="G173" s="226">
        <v>0</v>
      </c>
      <c r="H173" s="226">
        <v>0</v>
      </c>
      <c r="I173" s="226">
        <v>0</v>
      </c>
      <c r="J173" s="226">
        <v>66089.03</v>
      </c>
      <c r="K173" s="226">
        <v>200000</v>
      </c>
      <c r="L173" s="226">
        <f t="shared" si="2"/>
        <v>421835.18000000005</v>
      </c>
    </row>
    <row r="174" spans="1:12" ht="12.75" outlineLevel="1">
      <c r="A174" s="270" t="s">
        <v>1265</v>
      </c>
      <c r="B174" s="271"/>
      <c r="C174" s="301" t="s">
        <v>1266</v>
      </c>
      <c r="D174" s="48" t="s">
        <v>1267</v>
      </c>
      <c r="E174" s="226">
        <v>836779.74</v>
      </c>
      <c r="F174" s="226">
        <v>0</v>
      </c>
      <c r="G174" s="226">
        <v>0</v>
      </c>
      <c r="H174" s="226">
        <v>0</v>
      </c>
      <c r="I174" s="226">
        <v>0</v>
      </c>
      <c r="J174" s="226">
        <v>227742.35</v>
      </c>
      <c r="K174" s="226">
        <v>179704</v>
      </c>
      <c r="L174" s="226">
        <f t="shared" si="2"/>
        <v>788741.39</v>
      </c>
    </row>
    <row r="175" spans="1:12" ht="12.75" outlineLevel="1">
      <c r="A175" s="270" t="s">
        <v>1268</v>
      </c>
      <c r="B175" s="271"/>
      <c r="C175" s="301" t="s">
        <v>1269</v>
      </c>
      <c r="D175" s="48" t="s">
        <v>1270</v>
      </c>
      <c r="E175" s="226">
        <v>2784.35</v>
      </c>
      <c r="F175" s="226">
        <v>0</v>
      </c>
      <c r="G175" s="226">
        <v>0</v>
      </c>
      <c r="H175" s="226">
        <v>0</v>
      </c>
      <c r="I175" s="226">
        <v>0</v>
      </c>
      <c r="J175" s="226">
        <v>0</v>
      </c>
      <c r="K175" s="226">
        <v>0</v>
      </c>
      <c r="L175" s="226">
        <f t="shared" si="2"/>
        <v>2784.35</v>
      </c>
    </row>
    <row r="176" spans="1:12" ht="12.75" outlineLevel="1">
      <c r="A176" s="270" t="s">
        <v>1271</v>
      </c>
      <c r="B176" s="271"/>
      <c r="C176" s="301" t="s">
        <v>1272</v>
      </c>
      <c r="D176" s="48" t="s">
        <v>1273</v>
      </c>
      <c r="E176" s="226">
        <v>0</v>
      </c>
      <c r="F176" s="226">
        <v>0</v>
      </c>
      <c r="G176" s="226">
        <v>0</v>
      </c>
      <c r="H176" s="226">
        <v>0</v>
      </c>
      <c r="I176" s="226">
        <v>0</v>
      </c>
      <c r="J176" s="226">
        <v>469185.75</v>
      </c>
      <c r="K176" s="226">
        <v>0</v>
      </c>
      <c r="L176" s="226">
        <f aca="true" t="shared" si="3" ref="L176:L191">E176+F176+G176+H176+I176+K176-J176</f>
        <v>-469185.75</v>
      </c>
    </row>
    <row r="177" spans="1:12" ht="12.75" outlineLevel="1">
      <c r="A177" s="270" t="s">
        <v>1274</v>
      </c>
      <c r="B177" s="303"/>
      <c r="C177" s="301" t="s">
        <v>1275</v>
      </c>
      <c r="D177" s="48" t="s">
        <v>1276</v>
      </c>
      <c r="E177" s="226">
        <v>0</v>
      </c>
      <c r="F177" s="226">
        <v>0</v>
      </c>
      <c r="G177" s="226">
        <v>0</v>
      </c>
      <c r="H177" s="226">
        <v>0</v>
      </c>
      <c r="I177" s="226">
        <v>0</v>
      </c>
      <c r="J177" s="226">
        <v>0</v>
      </c>
      <c r="K177" s="226">
        <v>100000</v>
      </c>
      <c r="L177" s="226">
        <f t="shared" si="3"/>
        <v>100000</v>
      </c>
    </row>
    <row r="178" spans="1:12" ht="12.75" outlineLevel="1">
      <c r="A178" s="270" t="s">
        <v>1277</v>
      </c>
      <c r="B178" s="271"/>
      <c r="C178" s="301" t="s">
        <v>1278</v>
      </c>
      <c r="D178" s="48" t="s">
        <v>1279</v>
      </c>
      <c r="E178" s="226">
        <v>1.09</v>
      </c>
      <c r="F178" s="226">
        <v>0</v>
      </c>
      <c r="G178" s="226">
        <v>0</v>
      </c>
      <c r="H178" s="226">
        <v>0</v>
      </c>
      <c r="I178" s="226">
        <v>0</v>
      </c>
      <c r="J178" s="226">
        <v>0</v>
      </c>
      <c r="K178" s="226">
        <v>0</v>
      </c>
      <c r="L178" s="226">
        <f t="shared" si="3"/>
        <v>1.09</v>
      </c>
    </row>
    <row r="179" spans="1:12" ht="12.75" outlineLevel="1">
      <c r="A179" s="270" t="s">
        <v>1280</v>
      </c>
      <c r="B179" s="271"/>
      <c r="C179" s="301" t="s">
        <v>1281</v>
      </c>
      <c r="D179" s="48" t="s">
        <v>1282</v>
      </c>
      <c r="E179" s="226">
        <v>158907.63</v>
      </c>
      <c r="F179" s="226">
        <v>0</v>
      </c>
      <c r="G179" s="226">
        <v>0</v>
      </c>
      <c r="H179" s="226">
        <v>39691.51</v>
      </c>
      <c r="I179" s="226">
        <v>0</v>
      </c>
      <c r="J179" s="226">
        <v>748135.49</v>
      </c>
      <c r="K179" s="226">
        <v>1649025</v>
      </c>
      <c r="L179" s="226">
        <f t="shared" si="3"/>
        <v>1099488.6500000001</v>
      </c>
    </row>
    <row r="180" spans="1:12" ht="12.75" outlineLevel="1">
      <c r="A180" s="270" t="s">
        <v>1283</v>
      </c>
      <c r="B180" s="271"/>
      <c r="C180" s="301" t="s">
        <v>1284</v>
      </c>
      <c r="D180" s="48" t="s">
        <v>1285</v>
      </c>
      <c r="E180" s="226">
        <v>12903.63</v>
      </c>
      <c r="F180" s="226">
        <v>0</v>
      </c>
      <c r="G180" s="226">
        <v>0</v>
      </c>
      <c r="H180" s="226">
        <v>0</v>
      </c>
      <c r="I180" s="226">
        <v>0</v>
      </c>
      <c r="J180" s="226">
        <v>12903.63</v>
      </c>
      <c r="K180" s="226">
        <v>0</v>
      </c>
      <c r="L180" s="226">
        <f t="shared" si="3"/>
        <v>0</v>
      </c>
    </row>
    <row r="181" spans="1:12" ht="12.75" outlineLevel="1">
      <c r="A181" s="270" t="s">
        <v>1286</v>
      </c>
      <c r="B181" s="271"/>
      <c r="C181" s="301" t="s">
        <v>1287</v>
      </c>
      <c r="D181" s="48" t="s">
        <v>1288</v>
      </c>
      <c r="E181" s="226">
        <v>2297464.68</v>
      </c>
      <c r="F181" s="226">
        <v>0</v>
      </c>
      <c r="G181" s="226">
        <v>0</v>
      </c>
      <c r="H181" s="226">
        <v>0</v>
      </c>
      <c r="I181" s="226">
        <v>0</v>
      </c>
      <c r="J181" s="226">
        <v>1258498.69</v>
      </c>
      <c r="K181" s="226">
        <v>0</v>
      </c>
      <c r="L181" s="226">
        <f t="shared" si="3"/>
        <v>1038965.9900000002</v>
      </c>
    </row>
    <row r="182" spans="1:12" ht="12.75" outlineLevel="1">
      <c r="A182" s="270" t="s">
        <v>1289</v>
      </c>
      <c r="B182" s="303"/>
      <c r="C182" s="301" t="s">
        <v>1290</v>
      </c>
      <c r="D182" s="48" t="s">
        <v>1291</v>
      </c>
      <c r="E182" s="226">
        <v>140289.35</v>
      </c>
      <c r="F182" s="226">
        <v>0</v>
      </c>
      <c r="G182" s="226">
        <v>0</v>
      </c>
      <c r="H182" s="226">
        <v>0</v>
      </c>
      <c r="I182" s="226">
        <v>0</v>
      </c>
      <c r="J182" s="226">
        <v>0</v>
      </c>
      <c r="K182" s="226">
        <v>0</v>
      </c>
      <c r="L182" s="226">
        <f t="shared" si="3"/>
        <v>140289.35</v>
      </c>
    </row>
    <row r="183" spans="1:12" ht="12.75" outlineLevel="1">
      <c r="A183" s="270" t="s">
        <v>1292</v>
      </c>
      <c r="B183" s="317"/>
      <c r="C183" s="301" t="s">
        <v>1293</v>
      </c>
      <c r="D183" s="48" t="s">
        <v>1294</v>
      </c>
      <c r="E183" s="226">
        <v>1121311.07</v>
      </c>
      <c r="F183" s="226">
        <v>0</v>
      </c>
      <c r="G183" s="226">
        <v>0</v>
      </c>
      <c r="H183" s="226">
        <v>0</v>
      </c>
      <c r="I183" s="226">
        <v>0</v>
      </c>
      <c r="J183" s="226">
        <v>696611.9</v>
      </c>
      <c r="K183" s="226">
        <v>1500000</v>
      </c>
      <c r="L183" s="226">
        <f t="shared" si="3"/>
        <v>1924699.1700000004</v>
      </c>
    </row>
    <row r="184" spans="1:12" ht="12.75" outlineLevel="1">
      <c r="A184" s="270" t="s">
        <v>1295</v>
      </c>
      <c r="B184" s="317"/>
      <c r="C184" s="301" t="s">
        <v>1296</v>
      </c>
      <c r="D184" s="48" t="s">
        <v>1297</v>
      </c>
      <c r="E184" s="226">
        <v>100000</v>
      </c>
      <c r="F184" s="226">
        <v>0</v>
      </c>
      <c r="G184" s="226">
        <v>0</v>
      </c>
      <c r="H184" s="226">
        <v>0</v>
      </c>
      <c r="I184" s="226">
        <v>0</v>
      </c>
      <c r="J184" s="226">
        <v>-1260000</v>
      </c>
      <c r="K184" s="226">
        <v>0</v>
      </c>
      <c r="L184" s="226">
        <f t="shared" si="3"/>
        <v>1360000</v>
      </c>
    </row>
    <row r="185" spans="1:12" ht="12.75" outlineLevel="1">
      <c r="A185" s="270" t="s">
        <v>1298</v>
      </c>
      <c r="B185" s="317"/>
      <c r="C185" s="301" t="s">
        <v>1299</v>
      </c>
      <c r="D185" s="48" t="s">
        <v>1300</v>
      </c>
      <c r="E185" s="226">
        <v>0</v>
      </c>
      <c r="F185" s="226">
        <v>0</v>
      </c>
      <c r="G185" s="226">
        <v>0</v>
      </c>
      <c r="H185" s="226">
        <v>0</v>
      </c>
      <c r="I185" s="226">
        <v>0</v>
      </c>
      <c r="J185" s="226">
        <v>-119093.08</v>
      </c>
      <c r="K185" s="226">
        <v>0</v>
      </c>
      <c r="L185" s="226">
        <f t="shared" si="3"/>
        <v>119093.08</v>
      </c>
    </row>
    <row r="186" spans="1:12" ht="12.75" outlineLevel="1">
      <c r="A186" s="270" t="s">
        <v>1301</v>
      </c>
      <c r="B186" s="317"/>
      <c r="C186" s="301" t="s">
        <v>1302</v>
      </c>
      <c r="D186" s="48" t="s">
        <v>1303</v>
      </c>
      <c r="E186" s="226">
        <v>5690508.0600000005</v>
      </c>
      <c r="F186" s="226">
        <v>0</v>
      </c>
      <c r="G186" s="226">
        <v>0</v>
      </c>
      <c r="H186" s="226">
        <v>16997.55</v>
      </c>
      <c r="I186" s="226">
        <v>0</v>
      </c>
      <c r="J186" s="226">
        <v>4361725.79</v>
      </c>
      <c r="K186" s="226">
        <v>343357.01</v>
      </c>
      <c r="L186" s="226">
        <f t="shared" si="3"/>
        <v>1689136.83</v>
      </c>
    </row>
    <row r="187" spans="1:12" ht="12.75" outlineLevel="1">
      <c r="A187" s="270" t="s">
        <v>1304</v>
      </c>
      <c r="B187" s="317"/>
      <c r="C187" s="301" t="s">
        <v>1281</v>
      </c>
      <c r="D187" s="48" t="s">
        <v>1305</v>
      </c>
      <c r="E187" s="226">
        <v>50274205</v>
      </c>
      <c r="F187" s="226">
        <v>0</v>
      </c>
      <c r="G187" s="226">
        <v>0</v>
      </c>
      <c r="H187" s="226">
        <v>2740519.77</v>
      </c>
      <c r="I187" s="226">
        <v>0</v>
      </c>
      <c r="J187" s="226">
        <v>483348.79</v>
      </c>
      <c r="K187" s="226">
        <v>2416346.65</v>
      </c>
      <c r="L187" s="226">
        <f t="shared" si="3"/>
        <v>54947722.63</v>
      </c>
    </row>
    <row r="188" spans="1:12" ht="12.75" outlineLevel="1">
      <c r="A188" s="270" t="s">
        <v>1306</v>
      </c>
      <c r="B188" s="317"/>
      <c r="C188" s="301" t="s">
        <v>1307</v>
      </c>
      <c r="D188" s="48" t="s">
        <v>1308</v>
      </c>
      <c r="E188" s="226">
        <v>-7897420.46</v>
      </c>
      <c r="F188" s="226">
        <v>0</v>
      </c>
      <c r="G188" s="226">
        <v>0</v>
      </c>
      <c r="H188" s="226">
        <v>0</v>
      </c>
      <c r="I188" s="226">
        <v>0</v>
      </c>
      <c r="J188" s="226">
        <v>0</v>
      </c>
      <c r="K188" s="226">
        <v>694469.87</v>
      </c>
      <c r="L188" s="226">
        <f t="shared" si="3"/>
        <v>-7202950.59</v>
      </c>
    </row>
    <row r="189" spans="1:12" ht="12.75" outlineLevel="1">
      <c r="A189" s="270" t="s">
        <v>1309</v>
      </c>
      <c r="B189" s="303"/>
      <c r="C189" s="301" t="s">
        <v>1310</v>
      </c>
      <c r="D189" s="48" t="s">
        <v>1311</v>
      </c>
      <c r="E189" s="226">
        <v>12752</v>
      </c>
      <c r="F189" s="226">
        <v>0</v>
      </c>
      <c r="G189" s="226">
        <v>0</v>
      </c>
      <c r="H189" s="226">
        <v>0</v>
      </c>
      <c r="I189" s="226">
        <v>0</v>
      </c>
      <c r="J189" s="226">
        <v>2037109.55</v>
      </c>
      <c r="K189" s="226">
        <v>2024357.55</v>
      </c>
      <c r="L189" s="226">
        <f t="shared" si="3"/>
        <v>0</v>
      </c>
    </row>
    <row r="190" spans="2:12" ht="12.75" outlineLevel="1">
      <c r="B190" s="303"/>
      <c r="C190" s="301" t="s">
        <v>1312</v>
      </c>
      <c r="D190" s="48"/>
      <c r="E190" s="226">
        <v>40000000</v>
      </c>
      <c r="F190" s="226">
        <v>0</v>
      </c>
      <c r="G190" s="226">
        <v>0</v>
      </c>
      <c r="H190" s="226">
        <v>0</v>
      </c>
      <c r="I190" s="226">
        <v>0</v>
      </c>
      <c r="J190" s="226">
        <v>0</v>
      </c>
      <c r="K190" s="226">
        <v>-40000000</v>
      </c>
      <c r="L190" s="226">
        <f t="shared" si="3"/>
        <v>0</v>
      </c>
    </row>
    <row r="191" spans="1:12" s="282" customFormat="1" ht="12.75" customHeight="1">
      <c r="A191" s="282" t="s">
        <v>1313</v>
      </c>
      <c r="B191" s="310"/>
      <c r="C191" s="318" t="s">
        <v>1314</v>
      </c>
      <c r="D191" s="319"/>
      <c r="E191" s="320">
        <f>97269694.48+40000000</f>
        <v>137269694.48000002</v>
      </c>
      <c r="F191" s="229">
        <v>0</v>
      </c>
      <c r="G191" s="229">
        <v>9000</v>
      </c>
      <c r="H191" s="229">
        <v>7002218.799999999</v>
      </c>
      <c r="I191" s="229">
        <v>0</v>
      </c>
      <c r="J191" s="229">
        <v>81021370.17999998</v>
      </c>
      <c r="K191" s="229">
        <f>107007300.04-40000000</f>
        <v>67007300.04000001</v>
      </c>
      <c r="L191" s="229">
        <f t="shared" si="3"/>
        <v>130266843.14000008</v>
      </c>
    </row>
    <row r="192" spans="2:12" ht="12.75" customHeight="1">
      <c r="B192" s="303"/>
      <c r="C192" s="301"/>
      <c r="D192" s="48"/>
      <c r="E192" s="221"/>
      <c r="F192" s="221"/>
      <c r="G192" s="221"/>
      <c r="H192" s="221"/>
      <c r="I192" s="221"/>
      <c r="J192" s="221"/>
      <c r="K192" s="221"/>
      <c r="L192" s="221"/>
    </row>
    <row r="193" spans="2:12" ht="12.75" customHeight="1">
      <c r="B193" s="303"/>
      <c r="C193" s="318" t="s">
        <v>1315</v>
      </c>
      <c r="D193" s="319"/>
      <c r="E193" s="230">
        <f aca="true" t="shared" si="4" ref="E193:K193">E109+E191</f>
        <v>170169333.21</v>
      </c>
      <c r="F193" s="230">
        <f t="shared" si="4"/>
        <v>13583806.81</v>
      </c>
      <c r="G193" s="230">
        <f t="shared" si="4"/>
        <v>23428779.369999994</v>
      </c>
      <c r="H193" s="230">
        <f t="shared" si="4"/>
        <v>23990762.86</v>
      </c>
      <c r="I193" s="230">
        <f t="shared" si="4"/>
        <v>0</v>
      </c>
      <c r="J193" s="230">
        <f t="shared" si="4"/>
        <v>152618903.88</v>
      </c>
      <c r="K193" s="230">
        <f t="shared" si="4"/>
        <v>77947145.5</v>
      </c>
      <c r="L193" s="230">
        <f>E193+F193+G193+H193+I193+K193-J193</f>
        <v>156500923.87</v>
      </c>
    </row>
    <row r="194" ht="12.75">
      <c r="B194" s="378"/>
    </row>
    <row r="195" spans="1:2" ht="12.75">
      <c r="A195" s="270" t="s">
        <v>754</v>
      </c>
      <c r="B195" s="379"/>
    </row>
    <row r="196" spans="1:2" ht="12.75">
      <c r="A196" s="270" t="s">
        <v>754</v>
      </c>
      <c r="B196" s="379"/>
    </row>
    <row r="197" ht="12.75">
      <c r="B197" s="379"/>
    </row>
    <row r="198" ht="12.75">
      <c r="B198" s="379"/>
    </row>
    <row r="199" ht="12.75">
      <c r="B199" s="379"/>
    </row>
    <row r="200" ht="12.75">
      <c r="B200" s="379"/>
    </row>
    <row r="201" ht="12.75">
      <c r="B201" s="379"/>
    </row>
    <row r="202" ht="12.75">
      <c r="B202" s="379"/>
    </row>
    <row r="203" ht="12.75">
      <c r="B203" s="379"/>
    </row>
  </sheetData>
  <mergeCells count="3">
    <mergeCell ref="B2:F2"/>
    <mergeCell ref="B3:F3"/>
    <mergeCell ref="B4:C4"/>
  </mergeCells>
  <printOptions horizontalCentered="1"/>
  <pageMargins left="0.5" right="0.5" top="0.75" bottom="0.5" header="0.5" footer="0.5"/>
  <pageSetup fitToHeight="2" horizontalDpi="600" verticalDpi="600" orientation="landscape" scale="70" r:id="rId1"/>
  <rowBreaks count="4" manualBreakCount="4">
    <brk id="58" max="255" man="1"/>
    <brk id="109" max="255" man="1"/>
    <brk id="160" max="255" man="1"/>
    <brk id="624" max="255" man="1"/>
  </rowBreaks>
</worksheet>
</file>

<file path=xl/worksheets/sheet7.xml><?xml version="1.0" encoding="utf-8"?>
<worksheet xmlns="http://schemas.openxmlformats.org/spreadsheetml/2006/main" xmlns:r="http://schemas.openxmlformats.org/officeDocument/2006/relationships">
  <dimension ref="A1:I28"/>
  <sheetViews>
    <sheetView workbookViewId="0" topLeftCell="A1">
      <selection activeCell="B14" sqref="B14"/>
    </sheetView>
  </sheetViews>
  <sheetFormatPr defaultColWidth="9.140625" defaultRowHeight="12.75"/>
  <cols>
    <col min="1" max="1" width="2.7109375" style="0" customWidth="1"/>
    <col min="2" max="2" width="68.7109375" style="0" customWidth="1"/>
    <col min="3" max="3" width="7.140625" style="0" customWidth="1"/>
    <col min="4" max="4" width="0" style="0" hidden="1" customWidth="1"/>
    <col min="5" max="5" width="20.7109375" style="0" customWidth="1"/>
    <col min="6" max="7" width="20.7109375" style="273" customWidth="1"/>
    <col min="8" max="8" width="20.7109375" style="0" customWidth="1"/>
    <col min="9" max="9" width="15.57421875" style="0" bestFit="1" customWidth="1"/>
    <col min="19" max="20" width="20.57421875" style="0" customWidth="1"/>
  </cols>
  <sheetData>
    <row r="1" spans="1:8" ht="15.75" customHeight="1">
      <c r="A1" s="7" t="s">
        <v>1316</v>
      </c>
      <c r="B1" s="8"/>
      <c r="C1" s="8"/>
      <c r="D1" s="8"/>
      <c r="E1" s="8"/>
      <c r="F1" s="321"/>
      <c r="G1" s="321"/>
      <c r="H1" s="321"/>
    </row>
    <row r="2" spans="1:8" ht="15.75" customHeight="1">
      <c r="A2" s="14" t="s">
        <v>1317</v>
      </c>
      <c r="B2" s="15"/>
      <c r="C2" s="15"/>
      <c r="D2" s="15"/>
      <c r="E2" s="15"/>
      <c r="F2" s="322"/>
      <c r="G2" s="322"/>
      <c r="H2" s="322"/>
    </row>
    <row r="3" spans="1:8" ht="15.75" customHeight="1">
      <c r="A3" s="21" t="s">
        <v>1318</v>
      </c>
      <c r="B3" s="22"/>
      <c r="C3" s="22"/>
      <c r="D3" s="22"/>
      <c r="E3" s="22"/>
      <c r="F3" s="323"/>
      <c r="G3" s="323"/>
      <c r="H3" s="323"/>
    </row>
    <row r="4" spans="1:8" ht="12.75" customHeight="1">
      <c r="A4" s="324"/>
      <c r="B4" s="22"/>
      <c r="C4" s="22"/>
      <c r="D4" s="22"/>
      <c r="E4" s="22"/>
      <c r="F4" s="323"/>
      <c r="G4" s="323"/>
      <c r="H4" s="323"/>
    </row>
    <row r="5" spans="1:8" ht="12.75">
      <c r="A5" s="42"/>
      <c r="B5" s="43"/>
      <c r="C5" s="44"/>
      <c r="D5" s="45" t="s">
        <v>1733</v>
      </c>
      <c r="E5" s="45" t="s">
        <v>1733</v>
      </c>
      <c r="F5" s="45"/>
      <c r="G5" s="45"/>
      <c r="H5" s="45" t="s">
        <v>1733</v>
      </c>
    </row>
    <row r="6" spans="1:8" ht="12.75">
      <c r="A6" s="50"/>
      <c r="B6" s="51"/>
      <c r="C6" s="52"/>
      <c r="D6" s="325" t="s">
        <v>1319</v>
      </c>
      <c r="E6" s="325" t="s">
        <v>1320</v>
      </c>
      <c r="F6" s="53" t="s">
        <v>1321</v>
      </c>
      <c r="G6" s="53" t="s">
        <v>1322</v>
      </c>
      <c r="H6" s="53" t="s">
        <v>1323</v>
      </c>
    </row>
    <row r="7" spans="1:8" ht="12.75">
      <c r="A7" s="54" t="s">
        <v>1324</v>
      </c>
      <c r="B7" s="55"/>
      <c r="C7" s="56"/>
      <c r="D7" s="35"/>
      <c r="E7" s="35"/>
      <c r="F7" s="35"/>
      <c r="G7" s="35"/>
      <c r="H7" s="35"/>
    </row>
    <row r="8" spans="1:9" s="308" customFormat="1" ht="12.75">
      <c r="A8" s="326"/>
      <c r="B8" s="58" t="s">
        <v>1325</v>
      </c>
      <c r="C8" s="59"/>
      <c r="D8" s="60">
        <v>659691705.81</v>
      </c>
      <c r="E8" s="63">
        <f>'[1]COLUM'!F8+'[1]KC'!G8+'[1]Rolla'!G8+'[1]STL'!G8+'[1]UMSYS'!G8+'[1]UOEXT'!G8+'[1]UWIDE'!G8+'[1]Hospt'!G8</f>
        <v>1416638961.37</v>
      </c>
      <c r="F8" s="63">
        <f>'[1]COLUM'!G8+'[1]KC'!H8+'[1]Rolla'!H8+'[1]STL'!H8+'[1]UMSYS'!H8+'[1]UOEXT'!H8+'[1]UWIDE'!H8+'[1]Hospt'!H8</f>
        <v>145251001</v>
      </c>
      <c r="G8" s="63">
        <f>'[1]COLUM'!H8+'[1]KC'!I8+'[1]Rolla'!I8+'[1]STL'!I8+'[1]UMSYS'!I8+'[1]UOEXT'!I8+'[1]UWIDE'!I8+'[1]Hospt'!I8</f>
        <v>-6568908.540000001</v>
      </c>
      <c r="H8" s="63">
        <f>'[1]COLUM'!I8+'[1]KC'!J8+'[1]Rolla'!J8+'[1]STL'!J8+'[1]UMSYS'!J8+'[1]UOEXT'!J8+'[1]UWIDE'!J8+'[1]Hospt'!J8</f>
        <v>1555321053.8300002</v>
      </c>
      <c r="I8" s="327"/>
    </row>
    <row r="9" spans="1:8" s="308" customFormat="1" ht="12.75">
      <c r="A9" s="328"/>
      <c r="B9" s="58" t="s">
        <v>3666</v>
      </c>
      <c r="C9" s="59"/>
      <c r="D9" s="60">
        <v>16610016.42</v>
      </c>
      <c r="E9" s="66">
        <f>'[1]COLUM'!F9+'[1]KC'!G9+'[1]Rolla'!G9+'[1]STL'!G9+'[1]UMSYS'!G9+'[1]UOEXT'!G9+'[1]UWIDE'!G9+'[1]Hospt'!G9</f>
        <v>46406718.32999999</v>
      </c>
      <c r="F9" s="66">
        <f>'[1]COLUM'!G9+'[1]KC'!H9+'[1]Rolla'!H9+'[1]STL'!H9+'[1]UMSYS'!H9+'[1]UOEXT'!H9+'[1]UWIDE'!H9+'[1]Hospt'!H9</f>
        <v>7905460.37</v>
      </c>
      <c r="G9" s="66">
        <f>'[1]COLUM'!H9+'[1]KC'!I9+'[1]Rolla'!I9+'[1]STL'!I9+'[1]UMSYS'!I9+'[1]UOEXT'!I9+'[1]UWIDE'!I9+'[1]Hospt'!I9</f>
        <v>-323564.02</v>
      </c>
      <c r="H9" s="66">
        <f>'[1]COLUM'!I9+'[1]KC'!J9+'[1]Rolla'!J9+'[1]STL'!J9+'[1]UMSYS'!J9+'[1]UOEXT'!J9+'[1]UWIDE'!J9+'[1]Hospt'!J9</f>
        <v>53988614.68</v>
      </c>
    </row>
    <row r="10" spans="1:8" s="308" customFormat="1" ht="12.75">
      <c r="A10" s="328"/>
      <c r="B10" s="58" t="s">
        <v>3669</v>
      </c>
      <c r="C10" s="59"/>
      <c r="D10" s="60">
        <v>114557090.06</v>
      </c>
      <c r="E10" s="66">
        <f>'[1]COLUM'!F10+'[1]KC'!G10+'[1]Rolla'!G10+'[1]STL'!G10+'[1]UMSYS'!G10+'[1]UOEXT'!G10+'[1]UWIDE'!G10+'[1]Hospt'!G10</f>
        <v>157580820.54999998</v>
      </c>
      <c r="F10" s="66">
        <f>'[1]COLUM'!G10+'[1]KC'!H10+'[1]Rolla'!H10+'[1]STL'!H10+'[1]UMSYS'!H10+'[1]UOEXT'!H10+'[1]UWIDE'!H10+'[1]Hospt'!H10</f>
        <v>12348124.729999999</v>
      </c>
      <c r="G10" s="66">
        <f>'[1]COLUM'!H10+'[1]KC'!I10+'[1]Rolla'!I10+'[1]STL'!I10+'[1]UMSYS'!I10+'[1]UOEXT'!I10+'[1]UWIDE'!I10+'[1]Hospt'!I10</f>
        <v>-575033.84</v>
      </c>
      <c r="H10" s="66">
        <f>'[1]COLUM'!I10+'[1]KC'!J10+'[1]Rolla'!J10+'[1]STL'!J10+'[1]UMSYS'!J10+'[1]UOEXT'!J10+'[1]UWIDE'!J10+'[1]Hospt'!J10</f>
        <v>169353911.44</v>
      </c>
    </row>
    <row r="11" spans="1:8" s="308" customFormat="1" ht="12.75">
      <c r="A11" s="328"/>
      <c r="B11" s="58" t="s">
        <v>1326</v>
      </c>
      <c r="C11" s="59"/>
      <c r="D11" s="60">
        <v>123850730.92</v>
      </c>
      <c r="E11" s="66">
        <f>'[1]COLUM'!F11+'[1]KC'!G11+'[1]Rolla'!G11+'[1]STL'!G11+'[1]UMSYS'!G11+'[1]UOEXT'!G11+'[1]UWIDE'!G11+'[1]Hospt'!G11</f>
        <v>389699552.1</v>
      </c>
      <c r="F11" s="66">
        <f>'[1]COLUM'!G11+'[1]KC'!H11+'[1]Rolla'!H11+'[1]STL'!H11+'[1]UMSYS'!H11+'[1]UOEXT'!H11+'[1]UWIDE'!H11+'[1]Hospt'!H11</f>
        <v>39014432.17</v>
      </c>
      <c r="G11" s="66">
        <f>'[1]COLUM'!H11+'[1]KC'!I11+'[1]Rolla'!I11+'[1]STL'!I11+'[1]UMSYS'!I11+'[1]UOEXT'!I11+'[1]UWIDE'!I11+'[1]Hospt'!I11</f>
        <v>-13701713.67</v>
      </c>
      <c r="H11" s="66">
        <f>'[1]COLUM'!I11+'[1]KC'!J11+'[1]Rolla'!J11+'[1]STL'!J11+'[1]UMSYS'!J11+'[1]UOEXT'!J11+'[1]UWIDE'!J11+'[1]Hospt'!J11</f>
        <v>415012270.59999996</v>
      </c>
    </row>
    <row r="12" spans="1:8" s="308" customFormat="1" ht="12.75">
      <c r="A12" s="328"/>
      <c r="B12" s="58" t="s">
        <v>3690</v>
      </c>
      <c r="C12" s="59"/>
      <c r="D12" s="60">
        <v>1888387.8</v>
      </c>
      <c r="E12" s="66">
        <f>'[1]COLUM'!F12+'[1]KC'!G12+'[1]Rolla'!G12+'[1]STL'!G12+'[1]UMSYS'!G12+'[1]UOEXT'!G12+'[1]UWIDE'!G12+'[1]Hospt'!G12</f>
        <v>1888387.8</v>
      </c>
      <c r="F12" s="66">
        <f>'[1]COLUM'!G12+'[1]KC'!H12+'[1]Rolla'!H12+'[1]STL'!H12+'[1]UMSYS'!H12+'[1]UOEXT'!H12+'[1]UWIDE'!H12+'[1]Hospt'!H12</f>
        <v>145215.7</v>
      </c>
      <c r="G12" s="66">
        <f>'[1]COLUM'!H12+'[1]KC'!I12+'[1]Rolla'!I12+'[1]STL'!I12+'[1]UMSYS'!I12+'[1]UOEXT'!I12+'[1]UWIDE'!I12+'[1]Hospt'!I12</f>
        <v>0</v>
      </c>
      <c r="H12" s="66">
        <f>'[1]COLUM'!I12+'[1]KC'!J12+'[1]Rolla'!J12+'[1]STL'!J12+'[1]UMSYS'!J12+'[1]UOEXT'!J12+'[1]UWIDE'!J12+'[1]Hospt'!J12</f>
        <v>2033603.5</v>
      </c>
    </row>
    <row r="13" spans="1:8" s="308" customFormat="1" ht="12.75">
      <c r="A13" s="328"/>
      <c r="B13" s="58" t="s">
        <v>1327</v>
      </c>
      <c r="C13" s="59"/>
      <c r="D13" s="60">
        <v>7413298.6</v>
      </c>
      <c r="E13" s="66">
        <f>'[1]COLUM'!F13+'[1]KC'!G13+'[1]Rolla'!G13+'[1]STL'!G13+'[1]UMSYS'!G13+'[1]UOEXT'!G13+'[1]UWIDE'!G13+'[1]Hospt'!G13</f>
        <v>9408346.48</v>
      </c>
      <c r="F13" s="66">
        <f>'[1]COLUM'!G13+'[1]KC'!H13+'[1]Rolla'!H13+'[1]STL'!H13+'[1]UMSYS'!H13+'[1]UOEXT'!H13+'[1]UWIDE'!H13+'[1]Hospt'!H13</f>
        <v>6943124.5600000005</v>
      </c>
      <c r="G13" s="66">
        <f>'[1]COLUM'!H13+'[1]KC'!I13+'[1]Rolla'!I13+'[1]STL'!I13+'[1]UMSYS'!I13+'[1]UOEXT'!I13+'[1]UWIDE'!I13+'[1]Hospt'!I13</f>
        <v>-53315.95</v>
      </c>
      <c r="H13" s="66">
        <f>'[1]COLUM'!I13+'[1]KC'!J13+'[1]Rolla'!J13+'[1]STL'!J13+'[1]UMSYS'!J13+'[1]UOEXT'!J13+'[1]UWIDE'!J13+'[1]Hospt'!J13</f>
        <v>16298155.09</v>
      </c>
    </row>
    <row r="14" spans="1:8" s="308" customFormat="1" ht="12.75">
      <c r="A14" s="328"/>
      <c r="B14" s="58" t="s">
        <v>1328</v>
      </c>
      <c r="C14" s="59"/>
      <c r="D14" s="60">
        <v>93161062.6</v>
      </c>
      <c r="E14" s="66">
        <f>'[1]COLUM'!F14+'[1]KC'!G14+'[1]Rolla'!G14+'[1]STL'!G14+'[1]UMSYS'!G14+'[1]UOEXT'!G14+'[1]UWIDE'!G14+'[1]Hospt'!G14</f>
        <v>174249965.3</v>
      </c>
      <c r="F14" s="66">
        <f>'[1]COLUM'!G14+'[1]KC'!H14+'[1]Rolla'!H14+'[1]STL'!H14+'[1]UMSYS'!H14+'[1]UOEXT'!H14+'[1]UWIDE'!H14+'[1]Hospt'!H14</f>
        <v>8095501.220000001</v>
      </c>
      <c r="G14" s="66">
        <f>'[1]COLUM'!H14+'[1]KC'!I14+'[1]Rolla'!I14+'[1]STL'!I14+'[1]UMSYS'!I14+'[1]UOEXT'!I14+'[1]UWIDE'!I14+'[1]Hospt'!I14</f>
        <v>0</v>
      </c>
      <c r="H14" s="66">
        <f>'[1]COLUM'!I14+'[1]KC'!J14+'[1]Rolla'!J14+'[1]STL'!J14+'[1]UMSYS'!J14+'[1]UOEXT'!J14+'[1]UWIDE'!J14+'[1]Hospt'!J14</f>
        <v>182345466.51999998</v>
      </c>
    </row>
    <row r="15" spans="1:8" ht="12.75">
      <c r="A15" s="54" t="s">
        <v>1329</v>
      </c>
      <c r="B15" s="58" t="s">
        <v>1330</v>
      </c>
      <c r="C15" s="56"/>
      <c r="D15" s="35">
        <v>75754052.99</v>
      </c>
      <c r="E15" s="70">
        <f>'[1]COLUM'!F15+'[1]KC'!G15+'[1]Rolla'!G15+'[1]STL'!G15+'[1]UMSYS'!G15+'[1]UOEXT'!G15+'[1]UWIDE'!G15+'[1]Hospt'!G15</f>
        <v>167211278.81</v>
      </c>
      <c r="F15" s="70">
        <f>'[1]COLUM'!G15+'[1]KC'!H15+'[1]Rolla'!H15+'[1]STL'!H15+'[1]UMSYS'!H15+'[1]UOEXT'!H15+'[1]UWIDE'!H15+'[1]Hospt'!H15</f>
        <v>-20366309.319999997</v>
      </c>
      <c r="G15" s="70">
        <f>'[1]COLUM'!H15+'[1]KC'!I15+'[1]Rolla'!I15+'[1]STL'!I15+'[1]UMSYS'!I15+'[1]UOEXT'!I15+'[1]UWIDE'!I15+'[1]Hospt'!I15</f>
        <v>0</v>
      </c>
      <c r="H15" s="70">
        <f>'[1]COLUM'!I15+'[1]KC'!J15+'[1]Rolla'!J15+'[1]STL'!J15+'[1]UMSYS'!J15+'[1]UOEXT'!J15+'[1]UWIDE'!J15+'[1]Hospt'!J15+1</f>
        <v>146844970.49</v>
      </c>
    </row>
    <row r="16" spans="1:8" ht="12.75">
      <c r="A16" s="54"/>
      <c r="B16" s="55"/>
      <c r="C16" s="56"/>
      <c r="D16" s="35"/>
      <c r="E16" s="70"/>
      <c r="F16" s="70"/>
      <c r="G16" s="70"/>
      <c r="H16" s="70"/>
    </row>
    <row r="17" spans="1:8" ht="12.75">
      <c r="A17" s="54" t="s">
        <v>1331</v>
      </c>
      <c r="B17" s="55"/>
      <c r="C17" s="56"/>
      <c r="D17" s="35">
        <v>1092926345.1999998</v>
      </c>
      <c r="E17" s="70">
        <f>SUM(E8:E16)</f>
        <v>2363084030.74</v>
      </c>
      <c r="F17" s="70">
        <f>SUM(F8:F16)</f>
        <v>199336550.42999998</v>
      </c>
      <c r="G17" s="70">
        <f>SUM(G8:G16)</f>
        <v>-21222536.02</v>
      </c>
      <c r="H17" s="70">
        <f>SUM(H8:H16)</f>
        <v>2541198046.1500006</v>
      </c>
    </row>
    <row r="18" spans="1:8" ht="12.75">
      <c r="A18" s="54"/>
      <c r="B18" s="55"/>
      <c r="C18" s="56"/>
      <c r="D18" s="35"/>
      <c r="E18" s="70"/>
      <c r="F18" s="70"/>
      <c r="G18" s="70"/>
      <c r="H18" s="70"/>
    </row>
    <row r="19" spans="1:8" ht="12.75">
      <c r="A19" s="54" t="s">
        <v>1332</v>
      </c>
      <c r="B19" s="55"/>
      <c r="C19" s="56"/>
      <c r="D19" s="35"/>
      <c r="E19" s="70"/>
      <c r="F19" s="70"/>
      <c r="G19" s="70"/>
      <c r="H19" s="70"/>
    </row>
    <row r="20" spans="1:8" s="308" customFormat="1" ht="12.75">
      <c r="A20" s="57"/>
      <c r="B20" s="58" t="s">
        <v>1325</v>
      </c>
      <c r="C20" s="59"/>
      <c r="D20" s="60">
        <v>-215926568.39</v>
      </c>
      <c r="E20" s="66">
        <f>'[1]COLUM'!F20+'[1]KC'!G20+'[1]Rolla'!G20+'[1]STL'!G20+'[1]UMSYS'!G20+'[1]UOEXT'!G20+'[1]UWIDE'!G20+'[1]Hospt'!G20</f>
        <v>542167484.98</v>
      </c>
      <c r="F20" s="66">
        <f>'[1]COLUM'!G20+'[1]KC'!H20+'[1]Rolla'!H20+'[1]STL'!H20+'[1]UMSYS'!H20+'[1]UOEXT'!H20+'[1]UWIDE'!H20+'[1]Hospt'!H20</f>
        <v>37240032.88977</v>
      </c>
      <c r="G20" s="66">
        <f>'[1]COLUM'!H20+'[1]KC'!I20+'[1]Rolla'!I20+'[1]STL'!I20+'[1]UMSYS'!I20+'[1]UOEXT'!I20+'[1]UWIDE'!I20+'[1]Hospt'!I20</f>
        <v>-1040256.4600000001</v>
      </c>
      <c r="H20" s="66">
        <f>'[1]COLUM'!I20+'[1]KC'!J20+'[1]Rolla'!J20+'[1]STL'!J20+'[1]UMSYS'!J20+'[1]UOEXT'!J20+'[1]UWIDE'!J20+'[1]Hospt'!J20</f>
        <v>578367261.40977</v>
      </c>
    </row>
    <row r="21" spans="1:8" s="308" customFormat="1" ht="12.75">
      <c r="A21" s="57"/>
      <c r="B21" s="58" t="s">
        <v>3669</v>
      </c>
      <c r="C21" s="59"/>
      <c r="D21" s="60">
        <v>-30912170</v>
      </c>
      <c r="E21" s="66">
        <f>'[1]COLUM'!F21+'[1]KC'!G21+'[1]Rolla'!G21+'[1]STL'!G21+'[1]UMSYS'!G21+'[1]UOEXT'!G21+'[1]UWIDE'!G21+'[1]Hospt'!G21</f>
        <v>50883041.12</v>
      </c>
      <c r="F21" s="66">
        <f>'[1]COLUM'!G21+'[1]KC'!H21+'[1]Rolla'!H21+'[1]STL'!H21+'[1]UMSYS'!H21+'[1]UOEXT'!H21+'[1]UWIDE'!H21+'[1]Hospt'!H21</f>
        <v>6111180.829968001</v>
      </c>
      <c r="G21" s="66">
        <f>'[1]COLUM'!H21+'[1]KC'!I21+'[1]Rolla'!I21+'[1]STL'!I21+'[1]UMSYS'!I21+'[1]UOEXT'!I21+'[1]UWIDE'!I21+'[1]Hospt'!I21</f>
        <v>-491.17</v>
      </c>
      <c r="H21" s="66">
        <f>'[1]COLUM'!I21+'[1]KC'!J21+'[1]Rolla'!J21+'[1]STL'!J21+'[1]UMSYS'!J21+'[1]UOEXT'!J21+'[1]UWIDE'!J21+'[1]Hospt'!J21</f>
        <v>56993730.779968</v>
      </c>
    </row>
    <row r="22" spans="1:8" s="308" customFormat="1" ht="12.75">
      <c r="A22" s="57"/>
      <c r="B22" s="58" t="s">
        <v>1326</v>
      </c>
      <c r="C22" s="59"/>
      <c r="D22" s="60">
        <v>-81052886.59</v>
      </c>
      <c r="E22" s="66">
        <f>'[1]COLUM'!F22+'[1]KC'!G22+'[1]Rolla'!G22+'[1]STL'!G22+'[1]UMSYS'!G22+'[1]UOEXT'!G22+'[1]UWIDE'!G22+'[1]Hospt'!G22</f>
        <v>235497012.11999997</v>
      </c>
      <c r="F22" s="66">
        <f>'[1]COLUM'!G22+'[1]KC'!H22+'[1]Rolla'!H22+'[1]STL'!H22+'[1]UMSYS'!H22+'[1]UOEXT'!H22+'[1]UWIDE'!H22+'[1]Hospt'!H22</f>
        <v>35206849.890163</v>
      </c>
      <c r="G22" s="66">
        <f>'[1]COLUM'!H22+'[1]KC'!I22+'[1]Rolla'!I22+'[1]STL'!I22+'[1]UMSYS'!I22+'[1]UOEXT'!I22+'[1]UWIDE'!I22+'[1]Hospt'!I22</f>
        <v>-9988848.2</v>
      </c>
      <c r="H22" s="66">
        <f>'[1]COLUM'!I22+'[1]KC'!J22+'[1]Rolla'!J22+'[1]STL'!J22+'[1]UMSYS'!J22+'[1]UOEXT'!J22+'[1]UWIDE'!J22+'[1]Hospt'!J22</f>
        <v>260715013.81016302</v>
      </c>
    </row>
    <row r="23" spans="1:8" ht="12.75">
      <c r="A23" s="57"/>
      <c r="B23" s="58"/>
      <c r="C23" s="59"/>
      <c r="D23" s="60"/>
      <c r="E23" s="66"/>
      <c r="F23" s="66"/>
      <c r="G23" s="66"/>
      <c r="H23" s="66"/>
    </row>
    <row r="24" spans="1:8" ht="12.75">
      <c r="A24" s="54" t="s">
        <v>1333</v>
      </c>
      <c r="B24" s="55"/>
      <c r="C24" s="56"/>
      <c r="D24" s="35">
        <v>-327891624.98</v>
      </c>
      <c r="E24" s="70">
        <f>SUM(E20:E23)</f>
        <v>828547538.22</v>
      </c>
      <c r="F24" s="70">
        <f>SUM(F20:F23)</f>
        <v>78558063.609901</v>
      </c>
      <c r="G24" s="70">
        <f>SUM(G20:G23)</f>
        <v>-11029595.83</v>
      </c>
      <c r="H24" s="70">
        <f>SUM(H20:H23)</f>
        <v>896076005.999901</v>
      </c>
    </row>
    <row r="25" spans="1:8" ht="12.75">
      <c r="A25" s="57"/>
      <c r="B25" s="58"/>
      <c r="C25" s="59"/>
      <c r="D25" s="60"/>
      <c r="E25" s="66"/>
      <c r="F25" s="66"/>
      <c r="G25" s="66"/>
      <c r="H25" s="66"/>
    </row>
    <row r="26" spans="1:8" ht="12.75">
      <c r="A26" s="54" t="s">
        <v>1334</v>
      </c>
      <c r="B26" s="55"/>
      <c r="C26" s="56"/>
      <c r="D26" s="35">
        <v>1420817970.1799998</v>
      </c>
      <c r="E26" s="73">
        <f>E17-E24</f>
        <v>1534536492.5199997</v>
      </c>
      <c r="F26" s="73">
        <f>F17-F24</f>
        <v>120778486.82009898</v>
      </c>
      <c r="G26" s="73">
        <f>G17-G24</f>
        <v>-10192940.19</v>
      </c>
      <c r="H26" s="73">
        <f>H17-H24</f>
        <v>1645122040.1500995</v>
      </c>
    </row>
    <row r="28" ht="12.75">
      <c r="E28" s="329"/>
    </row>
  </sheetData>
  <printOptions horizontalCentered="1"/>
  <pageMargins left="0.5" right="0.5" top="0.75" bottom="0.5" header="0.5" footer="0.5"/>
  <pageSetup fitToHeight="2" horizontalDpi="600" verticalDpi="600" orientation="landscape" scale="80" r:id="rId1"/>
  <rowBreaks count="1" manualBreakCount="1">
    <brk id="624" max="255" man="1"/>
  </rowBreaks>
</worksheet>
</file>

<file path=xl/worksheets/sheet8.xml><?xml version="1.0" encoding="utf-8"?>
<worksheet xmlns="http://schemas.openxmlformats.org/spreadsheetml/2006/main" xmlns:r="http://schemas.openxmlformats.org/officeDocument/2006/relationships">
  <dimension ref="A1:I158"/>
  <sheetViews>
    <sheetView workbookViewId="0" topLeftCell="A1">
      <selection activeCell="A1" sqref="A1:B1"/>
    </sheetView>
  </sheetViews>
  <sheetFormatPr defaultColWidth="9.7109375" defaultRowHeight="12.75"/>
  <cols>
    <col min="1" max="1" width="2.7109375" style="337" customWidth="1"/>
    <col min="2" max="2" width="71.140625" style="308" customWidth="1"/>
    <col min="3" max="4" width="15.7109375" style="308" customWidth="1"/>
    <col min="5" max="6" width="12.7109375" style="308" customWidth="1"/>
    <col min="7" max="7" width="15.7109375" style="5" customWidth="1"/>
    <col min="8" max="10" width="15.7109375" style="308" customWidth="1"/>
    <col min="11" max="11" width="13.7109375" style="308" customWidth="1"/>
    <col min="12" max="12" width="9.7109375" style="308" customWidth="1"/>
    <col min="13" max="13" width="14.7109375" style="308" customWidth="1"/>
    <col min="14" max="18" width="9.7109375" style="308" customWidth="1"/>
    <col min="19" max="20" width="20.57421875" style="308" customWidth="1"/>
    <col min="21" max="16384" width="9.7109375" style="308" customWidth="1"/>
  </cols>
  <sheetData>
    <row r="1" spans="1:8" s="332" customFormat="1" ht="15.75" customHeight="1">
      <c r="A1" s="394" t="s">
        <v>1316</v>
      </c>
      <c r="B1" s="392"/>
      <c r="C1" s="330" t="s">
        <v>1335</v>
      </c>
      <c r="D1" s="330"/>
      <c r="E1" s="330"/>
      <c r="F1" s="330"/>
      <c r="G1" s="330"/>
      <c r="H1" s="331"/>
    </row>
    <row r="2" spans="1:8" ht="15.75" customHeight="1">
      <c r="A2" s="395" t="s">
        <v>1336</v>
      </c>
      <c r="B2" s="393"/>
      <c r="C2" s="333"/>
      <c r="D2" s="333"/>
      <c r="E2" s="333"/>
      <c r="F2" s="333"/>
      <c r="G2" s="333"/>
      <c r="H2" s="334"/>
    </row>
    <row r="3" spans="1:8" ht="15.75" customHeight="1">
      <c r="A3" s="389" t="s">
        <v>1337</v>
      </c>
      <c r="B3" s="393"/>
      <c r="C3" s="333"/>
      <c r="D3" s="333"/>
      <c r="E3" s="333"/>
      <c r="F3" s="333"/>
      <c r="G3" s="333"/>
      <c r="H3" s="334"/>
    </row>
    <row r="4" spans="1:8" ht="12.75" customHeight="1">
      <c r="A4" s="396" t="s">
        <v>1338</v>
      </c>
      <c r="B4" s="393"/>
      <c r="C4" s="335" t="s">
        <v>1335</v>
      </c>
      <c r="D4" s="335" t="s">
        <v>1335</v>
      </c>
      <c r="E4" s="335"/>
      <c r="F4" s="335"/>
      <c r="G4" s="335" t="s">
        <v>1335</v>
      </c>
      <c r="H4" s="336" t="s">
        <v>1335</v>
      </c>
    </row>
    <row r="5" spans="2:9" ht="12.75" customHeight="1">
      <c r="B5" s="380"/>
      <c r="C5" s="338" t="s">
        <v>1339</v>
      </c>
      <c r="D5" s="338" t="s">
        <v>1733</v>
      </c>
      <c r="E5" s="338"/>
      <c r="F5" s="338"/>
      <c r="G5" s="338"/>
      <c r="H5" s="339" t="s">
        <v>1733</v>
      </c>
      <c r="I5" s="340"/>
    </row>
    <row r="6" spans="2:9" ht="12.75" customHeight="1">
      <c r="B6" s="341"/>
      <c r="C6" s="342" t="s">
        <v>1340</v>
      </c>
      <c r="D6" s="343">
        <v>37438</v>
      </c>
      <c r="E6" s="342" t="s">
        <v>1321</v>
      </c>
      <c r="F6" s="342" t="s">
        <v>1341</v>
      </c>
      <c r="G6" s="342" t="s">
        <v>1342</v>
      </c>
      <c r="H6" s="344">
        <v>37802</v>
      </c>
      <c r="I6" s="340"/>
    </row>
    <row r="7" spans="1:9" ht="12.75" customHeight="1">
      <c r="A7" s="345" t="s">
        <v>1343</v>
      </c>
      <c r="C7" s="346" t="s">
        <v>1335</v>
      </c>
      <c r="D7" s="346"/>
      <c r="E7" s="346"/>
      <c r="F7" s="346"/>
      <c r="G7" s="347"/>
      <c r="H7" s="346"/>
      <c r="I7" s="340"/>
    </row>
    <row r="8" spans="1:9" ht="12.75" customHeight="1">
      <c r="A8" s="328"/>
      <c r="B8" s="348" t="s">
        <v>1344</v>
      </c>
      <c r="C8" s="349"/>
      <c r="D8" s="349"/>
      <c r="E8" s="349"/>
      <c r="F8" s="349"/>
      <c r="G8" s="350"/>
      <c r="H8" s="349"/>
      <c r="I8" s="340"/>
    </row>
    <row r="9" spans="1:9" ht="12.75" customHeight="1">
      <c r="A9" s="328"/>
      <c r="B9" s="348" t="s">
        <v>1345</v>
      </c>
      <c r="C9" s="351">
        <f>'[2]Columbia'!C9+'[2]UMKC'!C9+'[2]UMR'!C9+'[2]UMSL'!C9</f>
        <v>45384999.99999999</v>
      </c>
      <c r="D9" s="351">
        <f>'[2]Columbia'!D9+'[2]UMKC'!D9+'[2]UMR'!D9+'[2]UMSL'!D9</f>
        <v>38810000</v>
      </c>
      <c r="E9" s="351">
        <f>'[2]Columbia'!E9+'[2]UMKC'!E9+'[2]UMSL'!E9</f>
        <v>0</v>
      </c>
      <c r="F9" s="351">
        <f>'[2]Columbia'!F9+'[2]UMKC'!F9+'[2]UMSL'!F9</f>
        <v>0</v>
      </c>
      <c r="G9" s="352">
        <f>'[2]Columbia'!G9+'[2]UMKC'!G9+'[2]UMR'!G9+'[2]UMSL'!G9</f>
        <v>999999.9999999999</v>
      </c>
      <c r="H9" s="351">
        <f>D9+E9-F9-G9</f>
        <v>37810000</v>
      </c>
      <c r="I9" s="340"/>
    </row>
    <row r="10" spans="1:9" ht="12.75" customHeight="1">
      <c r="A10" s="328"/>
      <c r="B10" s="348"/>
      <c r="C10" s="349"/>
      <c r="D10" s="349"/>
      <c r="E10" s="349"/>
      <c r="F10" s="349"/>
      <c r="G10" s="350"/>
      <c r="H10" s="349"/>
      <c r="I10" s="340"/>
    </row>
    <row r="11" spans="1:9" ht="12.75" customHeight="1">
      <c r="A11" s="328"/>
      <c r="B11" s="353" t="s">
        <v>1346</v>
      </c>
      <c r="C11" s="354"/>
      <c r="D11" s="354"/>
      <c r="E11" s="354"/>
      <c r="F11" s="354"/>
      <c r="G11" s="355"/>
      <c r="H11" s="354"/>
      <c r="I11" s="340"/>
    </row>
    <row r="12" spans="1:9" ht="12.75" customHeight="1">
      <c r="A12" s="328"/>
      <c r="B12" s="353" t="s">
        <v>1347</v>
      </c>
      <c r="C12" s="354">
        <f>'[2]Columbia'!C12+'[2]UMKC'!C12+'[2]UMSL'!C12</f>
        <v>52215000</v>
      </c>
      <c r="D12" s="354">
        <f>'[2]Columbia'!D12+'[2]UMKC'!D12+'[2]UMSL'!D12</f>
        <v>6020000</v>
      </c>
      <c r="E12" s="354">
        <f>'[2]Columbia'!E12+'[2]UMKC'!E12+'[2]UMSL'!E12</f>
        <v>0</v>
      </c>
      <c r="F12" s="354">
        <f>'[2]Columbia'!F12+'[2]UMKC'!F12+'[2]UMSL'!F12</f>
        <v>0</v>
      </c>
      <c r="G12" s="355">
        <f>'[2]Columbia'!G12+'[2]UMKC'!G12+'[2]UMSL'!G12</f>
        <v>885000</v>
      </c>
      <c r="H12" s="354">
        <f>D12+E12-F12-G12</f>
        <v>5135000</v>
      </c>
      <c r="I12" s="340"/>
    </row>
    <row r="13" spans="1:9" ht="12.75" customHeight="1">
      <c r="A13" s="328"/>
      <c r="B13" s="348"/>
      <c r="C13" s="354"/>
      <c r="D13" s="354"/>
      <c r="E13" s="354"/>
      <c r="F13" s="354"/>
      <c r="G13" s="355"/>
      <c r="H13" s="354"/>
      <c r="I13" s="340"/>
    </row>
    <row r="14" spans="1:9" ht="12.75" customHeight="1">
      <c r="A14" s="328"/>
      <c r="B14" s="353" t="s">
        <v>1348</v>
      </c>
      <c r="C14" s="354"/>
      <c r="D14" s="354"/>
      <c r="E14" s="354"/>
      <c r="F14" s="354"/>
      <c r="G14" s="355"/>
      <c r="H14" s="354"/>
      <c r="I14" s="340"/>
    </row>
    <row r="15" spans="1:9" ht="12.75" customHeight="1">
      <c r="A15" s="328"/>
      <c r="B15" s="353" t="s">
        <v>1349</v>
      </c>
      <c r="C15" s="354">
        <f>'[2]Columbia'!C15+'[2]UMSL'!C15</f>
        <v>65010000</v>
      </c>
      <c r="D15" s="354">
        <f>'[2]Columbia'!D15+'[2]UMSL'!D15</f>
        <v>58475000</v>
      </c>
      <c r="E15" s="354">
        <f>'[2]Columbia'!E15+'[2]UMSL'!E15</f>
        <v>0</v>
      </c>
      <c r="F15" s="354">
        <f>'[2]Columbia'!F12+'[2]UMSL'!F15</f>
        <v>0</v>
      </c>
      <c r="G15" s="355">
        <f>'[2]Columbia'!G15+'[2]UMSL'!G15</f>
        <v>2110000</v>
      </c>
      <c r="H15" s="354">
        <f>D15+E15-F15-G15</f>
        <v>56365000</v>
      </c>
      <c r="I15" s="340"/>
    </row>
    <row r="16" spans="1:9" ht="12.75" customHeight="1">
      <c r="A16" s="328"/>
      <c r="B16" s="356"/>
      <c r="C16" s="354"/>
      <c r="D16" s="354"/>
      <c r="E16" s="354"/>
      <c r="F16" s="354"/>
      <c r="G16" s="355"/>
      <c r="H16" s="354"/>
      <c r="I16" s="340"/>
    </row>
    <row r="17" spans="1:9" ht="12.75" customHeight="1">
      <c r="A17" s="328"/>
      <c r="B17" s="353" t="s">
        <v>1350</v>
      </c>
      <c r="C17" s="354"/>
      <c r="D17" s="354"/>
      <c r="E17" s="354"/>
      <c r="F17" s="354"/>
      <c r="G17" s="355"/>
      <c r="H17" s="354"/>
      <c r="I17" s="340"/>
    </row>
    <row r="18" spans="1:9" ht="12.75" customHeight="1">
      <c r="A18" s="328"/>
      <c r="B18" s="353" t="s">
        <v>1351</v>
      </c>
      <c r="C18" s="354"/>
      <c r="D18" s="354"/>
      <c r="E18" s="354"/>
      <c r="F18" s="354"/>
      <c r="G18" s="355"/>
      <c r="H18" s="354"/>
      <c r="I18" s="340"/>
    </row>
    <row r="19" spans="1:9" ht="12.75" customHeight="1">
      <c r="A19" s="328"/>
      <c r="B19" s="353" t="s">
        <v>1352</v>
      </c>
      <c r="C19" s="354">
        <f>'[2]Columbia'!C19+'[2]UMKC'!C16+'[2]UMSL'!C19</f>
        <v>78950000</v>
      </c>
      <c r="D19" s="354">
        <f>'[2]Columbia'!D19+'[2]UMKC'!D16+'[2]UMSL'!D19</f>
        <v>76695000</v>
      </c>
      <c r="E19" s="354">
        <f>'[2]Columbia'!E19+'[2]UMKC'!E16+'[2]UMSL'!E19</f>
        <v>0</v>
      </c>
      <c r="F19" s="354">
        <f>'[2]Columbia'!F19+'[2]UMKC'!F16+'[2]UMSL'!F19</f>
        <v>0</v>
      </c>
      <c r="G19" s="355">
        <f>'[2]Columbia'!G19+'[2]UMKC'!G16+'[2]UMSL'!G19</f>
        <v>2370000.0000000005</v>
      </c>
      <c r="H19" s="354">
        <f>D19+E19-F19-G19</f>
        <v>74325000</v>
      </c>
      <c r="I19" s="340"/>
    </row>
    <row r="20" spans="1:9" ht="12.75" customHeight="1">
      <c r="A20" s="326"/>
      <c r="B20" s="348"/>
      <c r="C20" s="354"/>
      <c r="D20" s="354"/>
      <c r="E20" s="354"/>
      <c r="F20" s="354"/>
      <c r="G20" s="355"/>
      <c r="H20" s="354"/>
      <c r="I20" s="340"/>
    </row>
    <row r="21" spans="1:9" ht="12.75" customHeight="1">
      <c r="A21" s="328"/>
      <c r="B21" s="353" t="s">
        <v>1353</v>
      </c>
      <c r="C21" s="354"/>
      <c r="D21" s="354"/>
      <c r="E21" s="354"/>
      <c r="F21" s="354"/>
      <c r="G21" s="355"/>
      <c r="H21" s="354"/>
      <c r="I21" s="340"/>
    </row>
    <row r="22" spans="1:9" ht="12.75" customHeight="1">
      <c r="A22" s="328"/>
      <c r="B22" s="353" t="s">
        <v>1354</v>
      </c>
      <c r="C22" s="355">
        <f>'[2]Columbia'!C22+'[2]UMSL'!C22</f>
        <v>39225000</v>
      </c>
      <c r="D22" s="355">
        <f>'[2]Columbia'!D22+'[2]UMSL'!D22</f>
        <v>39225000</v>
      </c>
      <c r="E22" s="355">
        <f>'[2]Columbia'!E22+'[2]UMSL'!E22</f>
        <v>0</v>
      </c>
      <c r="F22" s="354">
        <f>'[2]Columbia'!F22+'[2]UMSL'!F22</f>
        <v>0</v>
      </c>
      <c r="G22" s="355">
        <f>'[2]Columbia'!G22+'[2]UMSL'!G22</f>
        <v>580000</v>
      </c>
      <c r="H22" s="354">
        <f>D22+E22-F22-G22</f>
        <v>38645000</v>
      </c>
      <c r="I22" s="340"/>
    </row>
    <row r="23" spans="1:9" ht="12.75" customHeight="1">
      <c r="A23" s="328"/>
      <c r="B23" s="348"/>
      <c r="C23" s="355"/>
      <c r="D23" s="355"/>
      <c r="E23" s="355"/>
      <c r="F23" s="354"/>
      <c r="G23" s="355"/>
      <c r="H23" s="354"/>
      <c r="I23" s="340"/>
    </row>
    <row r="24" spans="1:9" ht="12.75" customHeight="1">
      <c r="A24" s="328"/>
      <c r="B24" s="353" t="s">
        <v>1355</v>
      </c>
      <c r="C24" s="355"/>
      <c r="D24" s="355"/>
      <c r="E24" s="355"/>
      <c r="F24" s="354"/>
      <c r="G24" s="355"/>
      <c r="H24" s="354"/>
      <c r="I24" s="340"/>
    </row>
    <row r="25" spans="1:9" ht="12.75" customHeight="1">
      <c r="A25" s="328"/>
      <c r="B25" s="353" t="s">
        <v>1356</v>
      </c>
      <c r="C25" s="355"/>
      <c r="D25" s="355"/>
      <c r="E25" s="355"/>
      <c r="F25" s="354"/>
      <c r="G25" s="355"/>
      <c r="H25" s="354"/>
      <c r="I25" s="340"/>
    </row>
    <row r="26" spans="1:9" ht="12.75" customHeight="1">
      <c r="A26" s="328"/>
      <c r="B26" s="353" t="s">
        <v>2374</v>
      </c>
      <c r="C26" s="355">
        <f>'[2]Columbia'!C26+'[2]UMKC'!C20+'[2]UMSL'!C26</f>
        <v>44975000</v>
      </c>
      <c r="D26" s="355">
        <f>'[2]Columbia'!D26+'[2]UMKC'!D20+'[2]UMSL'!D26</f>
        <v>44975000</v>
      </c>
      <c r="E26" s="355">
        <f>'[2]Columbia'!E26+'[2]UMKC'!E20+'[2]UMSL'!E26</f>
        <v>0</v>
      </c>
      <c r="F26" s="354">
        <f>'[2]Columbia'!F26+'[2]UMKC'!F20+'[2]UMSL'!F26</f>
        <v>0</v>
      </c>
      <c r="G26" s="355">
        <f>'[2]Columbia'!G26+'[2]UMKC'!G20+'[2]UMSL'!G26</f>
        <v>44999.99999999999</v>
      </c>
      <c r="H26" s="354">
        <f>D26+E26-F26-G26</f>
        <v>44930000</v>
      </c>
      <c r="I26" s="340"/>
    </row>
    <row r="27" spans="1:9" ht="12.75" customHeight="1">
      <c r="A27" s="328"/>
      <c r="B27" s="348"/>
      <c r="C27" s="354"/>
      <c r="D27" s="354"/>
      <c r="E27" s="354"/>
      <c r="F27" s="354"/>
      <c r="G27" s="355"/>
      <c r="H27" s="354"/>
      <c r="I27" s="340"/>
    </row>
    <row r="28" spans="1:9" ht="12.75" customHeight="1">
      <c r="A28" s="328"/>
      <c r="B28" s="353" t="s">
        <v>2375</v>
      </c>
      <c r="C28" s="354"/>
      <c r="D28" s="354"/>
      <c r="E28" s="354"/>
      <c r="F28" s="354"/>
      <c r="G28" s="355"/>
      <c r="H28" s="354"/>
      <c r="I28" s="340"/>
    </row>
    <row r="29" spans="1:9" ht="12.75" customHeight="1">
      <c r="A29" s="328"/>
      <c r="B29" s="353" t="s">
        <v>2376</v>
      </c>
      <c r="C29" s="354">
        <f>'[2]Columbia'!C29+'[2]UMSL'!C29+'[2]UWIDE'!C9+'[2]UMR'!C12</f>
        <v>40000000</v>
      </c>
      <c r="D29" s="354">
        <f>'[2]Columbia'!D29+'[2]UMSL'!D29+'[2]UWIDE'!D9+'[2]UMR'!D12</f>
        <v>40000000</v>
      </c>
      <c r="E29" s="354">
        <f>'[2]Columbia'!E29+'[2]UMSL'!E29+'[2]UWIDE'!E9+'[2]UMR'!E12</f>
        <v>0</v>
      </c>
      <c r="F29" s="354">
        <f>'[2]Columbia'!F29+'[2]UMSL'!F29+'[2]UWIDE'!F9+'[2]UMR'!F12</f>
        <v>0</v>
      </c>
      <c r="G29" s="354">
        <f>'[2]Columbia'!G29+'[2]UMSL'!G29+'[2]UWIDE'!G9+'[2]UMR'!G12</f>
        <v>0</v>
      </c>
      <c r="H29" s="354">
        <f>D29+E29-F29-G29</f>
        <v>40000000</v>
      </c>
      <c r="I29" s="340"/>
    </row>
    <row r="30" spans="2:9" ht="12.75" customHeight="1">
      <c r="B30" s="348"/>
      <c r="C30" s="354"/>
      <c r="D30" s="354"/>
      <c r="E30" s="354"/>
      <c r="F30" s="354"/>
      <c r="G30" s="355"/>
      <c r="H30" s="354"/>
      <c r="I30" s="340"/>
    </row>
    <row r="31" spans="1:9" ht="12.75" customHeight="1">
      <c r="A31" s="328"/>
      <c r="B31" s="353" t="s">
        <v>2377</v>
      </c>
      <c r="C31" s="357"/>
      <c r="D31" s="357"/>
      <c r="E31" s="354"/>
      <c r="F31" s="354"/>
      <c r="G31" s="355"/>
      <c r="H31" s="354"/>
      <c r="I31" s="340"/>
    </row>
    <row r="32" spans="1:9" ht="12.75" customHeight="1">
      <c r="A32" s="328"/>
      <c r="B32" s="353" t="s">
        <v>2378</v>
      </c>
      <c r="C32" s="354">
        <f>'[2]Hospital'!C9</f>
        <v>135990000</v>
      </c>
      <c r="D32" s="354">
        <f>'[2]Hospital'!D9</f>
        <v>111620000</v>
      </c>
      <c r="E32" s="354">
        <f>'[2]Hospital'!E9</f>
        <v>0</v>
      </c>
      <c r="F32" s="354">
        <f>'[2]Hospital'!F9</f>
        <v>0</v>
      </c>
      <c r="G32" s="354">
        <f>'[2]Hospital'!G9</f>
        <v>1265000</v>
      </c>
      <c r="H32" s="354">
        <f>D32+E32-F32-G32</f>
        <v>110355000</v>
      </c>
      <c r="I32" s="340"/>
    </row>
    <row r="33" spans="1:9" ht="12.75" customHeight="1">
      <c r="A33" s="328"/>
      <c r="B33" s="353"/>
      <c r="C33" s="354"/>
      <c r="D33" s="354"/>
      <c r="E33" s="354"/>
      <c r="F33" s="354"/>
      <c r="G33" s="355"/>
      <c r="H33" s="354"/>
      <c r="I33" s="340"/>
    </row>
    <row r="34" spans="1:9" ht="12.75" customHeight="1">
      <c r="A34" s="328"/>
      <c r="B34" s="353" t="s">
        <v>2379</v>
      </c>
      <c r="C34" s="354"/>
      <c r="D34" s="354"/>
      <c r="E34" s="354"/>
      <c r="F34" s="354"/>
      <c r="G34" s="355"/>
      <c r="H34" s="354"/>
      <c r="I34" s="340"/>
    </row>
    <row r="35" spans="1:9" ht="12.75" customHeight="1">
      <c r="A35" s="328"/>
      <c r="B35" s="353" t="s">
        <v>2380</v>
      </c>
      <c r="C35" s="354">
        <f>'[2]Hospital'!C12</f>
        <v>68990000</v>
      </c>
      <c r="D35" s="354">
        <f>'[2]Hospital'!D12</f>
        <v>63195000</v>
      </c>
      <c r="E35" s="354">
        <f>'[2]Hospital'!E12</f>
        <v>0</v>
      </c>
      <c r="F35" s="354">
        <f>'[2]Hospital'!F12</f>
        <v>0</v>
      </c>
      <c r="G35" s="354">
        <f>'[2]Hospital'!G12</f>
        <v>1800000</v>
      </c>
      <c r="H35" s="354">
        <f>D35+E35-F35-G35</f>
        <v>61395000</v>
      </c>
      <c r="I35" s="340"/>
    </row>
    <row r="36" spans="1:9" ht="12.75" customHeight="1">
      <c r="A36" s="328"/>
      <c r="B36" s="348"/>
      <c r="C36" s="354"/>
      <c r="D36" s="354"/>
      <c r="E36" s="354"/>
      <c r="F36" s="354"/>
      <c r="G36" s="355"/>
      <c r="H36" s="354"/>
      <c r="I36" s="340"/>
    </row>
    <row r="37" spans="1:9" s="332" customFormat="1" ht="12.75" customHeight="1">
      <c r="A37" s="358"/>
      <c r="B37" s="359" t="s">
        <v>2381</v>
      </c>
      <c r="C37" s="360">
        <f aca="true" t="shared" si="0" ref="C37:H37">SUM(C9:C35)</f>
        <v>570740000</v>
      </c>
      <c r="D37" s="360">
        <f t="shared" si="0"/>
        <v>479015000</v>
      </c>
      <c r="E37" s="360">
        <f t="shared" si="0"/>
        <v>0</v>
      </c>
      <c r="F37" s="360">
        <f t="shared" si="0"/>
        <v>0</v>
      </c>
      <c r="G37" s="360">
        <f t="shared" si="0"/>
        <v>10055000</v>
      </c>
      <c r="H37" s="360">
        <f t="shared" si="0"/>
        <v>468960000</v>
      </c>
      <c r="I37" s="361"/>
    </row>
    <row r="38" spans="1:9" ht="12.75" customHeight="1">
      <c r="A38" s="328"/>
      <c r="B38" s="348"/>
      <c r="C38" s="354"/>
      <c r="D38" s="354"/>
      <c r="E38" s="354"/>
      <c r="F38" s="354"/>
      <c r="G38" s="355"/>
      <c r="H38" s="354"/>
      <c r="I38" s="340"/>
    </row>
    <row r="39" spans="1:9" ht="12.75" customHeight="1">
      <c r="A39" s="362" t="s">
        <v>2382</v>
      </c>
      <c r="C39" s="354"/>
      <c r="D39" s="354"/>
      <c r="E39" s="354"/>
      <c r="F39" s="354"/>
      <c r="G39" s="355"/>
      <c r="H39" s="354"/>
      <c r="I39" s="340"/>
    </row>
    <row r="40" spans="1:9" ht="12.75" customHeight="1">
      <c r="A40" s="328"/>
      <c r="B40" s="353" t="s">
        <v>2383</v>
      </c>
      <c r="C40" s="354"/>
      <c r="D40" s="354"/>
      <c r="E40" s="354"/>
      <c r="F40" s="354"/>
      <c r="G40" s="355"/>
      <c r="H40" s="354"/>
      <c r="I40" s="340"/>
    </row>
    <row r="41" spans="1:9" ht="12.75" customHeight="1">
      <c r="A41" s="328"/>
      <c r="B41" s="353" t="s">
        <v>2384</v>
      </c>
      <c r="C41" s="354">
        <f>'[2]Columbia'!C35</f>
        <v>1222222</v>
      </c>
      <c r="D41" s="354">
        <f>'[2]Columbia'!D35</f>
        <v>530204.95</v>
      </c>
      <c r="E41" s="354">
        <f>'[2]Columbia'!E35</f>
        <v>0</v>
      </c>
      <c r="F41" s="354">
        <f>'[2]Columbia'!F35</f>
        <v>0</v>
      </c>
      <c r="G41" s="354">
        <f>'[2]Columbia'!G35</f>
        <v>257693.78</v>
      </c>
      <c r="H41" s="354">
        <f>D41-G41</f>
        <v>272511.1699999999</v>
      </c>
      <c r="I41" s="340"/>
    </row>
    <row r="42" spans="1:9" ht="12.75" customHeight="1">
      <c r="A42" s="328"/>
      <c r="B42" s="353"/>
      <c r="C42" s="354"/>
      <c r="D42" s="354"/>
      <c r="E42" s="354"/>
      <c r="F42" s="354"/>
      <c r="G42" s="355"/>
      <c r="H42" s="354"/>
      <c r="I42" s="340"/>
    </row>
    <row r="43" spans="1:9" s="332" customFormat="1" ht="12.75" customHeight="1">
      <c r="A43" s="358"/>
      <c r="B43" s="359" t="s">
        <v>2385</v>
      </c>
      <c r="C43" s="360">
        <f aca="true" t="shared" si="1" ref="C43:H43">SUM(C37:C42)</f>
        <v>571962222</v>
      </c>
      <c r="D43" s="360">
        <f t="shared" si="1"/>
        <v>479545204.95</v>
      </c>
      <c r="E43" s="360">
        <f t="shared" si="1"/>
        <v>0</v>
      </c>
      <c r="F43" s="360">
        <f t="shared" si="1"/>
        <v>0</v>
      </c>
      <c r="G43" s="360">
        <f t="shared" si="1"/>
        <v>10312693.78</v>
      </c>
      <c r="H43" s="360">
        <f t="shared" si="1"/>
        <v>469232511.17</v>
      </c>
      <c r="I43" s="361"/>
    </row>
    <row r="44" spans="1:9" ht="12.75" customHeight="1">
      <c r="A44" s="328"/>
      <c r="B44" s="359"/>
      <c r="C44" s="354"/>
      <c r="D44" s="354"/>
      <c r="E44" s="354"/>
      <c r="F44" s="354"/>
      <c r="G44" s="354"/>
      <c r="H44" s="354"/>
      <c r="I44" s="340"/>
    </row>
    <row r="45" spans="1:9" s="332" customFormat="1" ht="12.75" customHeight="1">
      <c r="A45" s="362" t="s">
        <v>2386</v>
      </c>
      <c r="C45" s="360"/>
      <c r="D45" s="360"/>
      <c r="E45" s="360"/>
      <c r="F45" s="360"/>
      <c r="G45" s="360"/>
      <c r="H45" s="360"/>
      <c r="I45" s="361"/>
    </row>
    <row r="46" spans="1:9" ht="12.75" customHeight="1">
      <c r="A46" s="328"/>
      <c r="B46" s="353" t="s">
        <v>2387</v>
      </c>
      <c r="C46" s="354"/>
      <c r="D46" s="354"/>
      <c r="E46" s="354"/>
      <c r="F46" s="354"/>
      <c r="G46" s="354"/>
      <c r="H46" s="354"/>
      <c r="I46" s="340"/>
    </row>
    <row r="47" spans="1:9" ht="12.75" customHeight="1">
      <c r="A47" s="328"/>
      <c r="B47" s="353" t="s">
        <v>2388</v>
      </c>
      <c r="C47" s="354">
        <f>'[2]Hospital'!C18</f>
        <v>11975000</v>
      </c>
      <c r="D47" s="354">
        <f>'[2]Hospital'!D18</f>
        <v>11170113</v>
      </c>
      <c r="E47" s="354">
        <f>'[2]Hospital'!E18</f>
        <v>0</v>
      </c>
      <c r="F47" s="354">
        <f>'[2]Hospital'!F18</f>
        <v>0</v>
      </c>
      <c r="G47" s="354">
        <f>'[2]Hospital'!G18</f>
        <v>306201</v>
      </c>
      <c r="H47" s="354">
        <f>D47+E47-F47-G47</f>
        <v>10863912</v>
      </c>
      <c r="I47" s="340"/>
    </row>
    <row r="48" spans="1:9" ht="12.75" customHeight="1">
      <c r="A48" s="328"/>
      <c r="B48" s="359"/>
      <c r="C48" s="349"/>
      <c r="D48" s="349"/>
      <c r="E48" s="349"/>
      <c r="F48" s="349"/>
      <c r="G48" s="349"/>
      <c r="H48" s="349"/>
      <c r="I48" s="340"/>
    </row>
    <row r="49" spans="1:8" s="332" customFormat="1" ht="12.75" customHeight="1">
      <c r="A49" s="358"/>
      <c r="B49" s="359" t="s">
        <v>2389</v>
      </c>
      <c r="C49" s="363">
        <f aca="true" t="shared" si="2" ref="C49:H49">SUM(C46:C48)</f>
        <v>11975000</v>
      </c>
      <c r="D49" s="363">
        <f t="shared" si="2"/>
        <v>11170113</v>
      </c>
      <c r="E49" s="363">
        <f t="shared" si="2"/>
        <v>0</v>
      </c>
      <c r="F49" s="363">
        <f t="shared" si="2"/>
        <v>0</v>
      </c>
      <c r="G49" s="363">
        <f t="shared" si="2"/>
        <v>306201</v>
      </c>
      <c r="H49" s="363">
        <f t="shared" si="2"/>
        <v>10863912</v>
      </c>
    </row>
    <row r="51" spans="4:8" ht="12.75">
      <c r="D51" s="364"/>
      <c r="G51" s="365"/>
      <c r="H51" s="366"/>
    </row>
    <row r="52" ht="12.75">
      <c r="H52" s="366"/>
    </row>
    <row r="53" spans="4:8" ht="12.75">
      <c r="D53" s="367"/>
      <c r="G53" s="368"/>
      <c r="H53" s="369"/>
    </row>
    <row r="55" ht="12.75">
      <c r="H55" s="367"/>
    </row>
    <row r="57" ht="12.75">
      <c r="D57" s="367"/>
    </row>
    <row r="58" ht="12.75">
      <c r="H58" s="370"/>
    </row>
    <row r="59" ht="12.75">
      <c r="H59" s="370"/>
    </row>
    <row r="60" ht="12.75">
      <c r="H60" s="370"/>
    </row>
    <row r="61" ht="12.75">
      <c r="H61" s="370"/>
    </row>
    <row r="62" ht="12.75">
      <c r="H62" s="370"/>
    </row>
    <row r="63" ht="12.75">
      <c r="H63" s="370"/>
    </row>
    <row r="64" ht="12.75">
      <c r="H64" s="370"/>
    </row>
    <row r="65" ht="12.75">
      <c r="H65" s="370"/>
    </row>
    <row r="66" ht="12.75">
      <c r="H66" s="370"/>
    </row>
    <row r="75" spans="2:8" ht="12.75">
      <c r="B75" s="371"/>
      <c r="C75" s="371"/>
      <c r="D75" s="371"/>
      <c r="E75" s="371"/>
      <c r="F75" s="371"/>
      <c r="G75" s="372"/>
      <c r="H75" s="371"/>
    </row>
    <row r="113" spans="2:7" ht="12.75">
      <c r="B113" s="371"/>
      <c r="C113" s="371"/>
      <c r="D113" s="371"/>
      <c r="E113" s="371"/>
      <c r="F113" s="371"/>
      <c r="G113" s="373"/>
    </row>
    <row r="130" spans="2:3" ht="12.75">
      <c r="B130" s="371"/>
      <c r="C130" s="374"/>
    </row>
    <row r="131" spans="2:3" ht="12.75">
      <c r="B131" s="371"/>
      <c r="C131" s="374"/>
    </row>
    <row r="132" spans="2:3" ht="12.75">
      <c r="B132" s="371"/>
      <c r="C132" s="374"/>
    </row>
    <row r="133" spans="2:3" ht="12.75">
      <c r="B133" s="371"/>
      <c r="C133" s="374"/>
    </row>
    <row r="134" spans="2:3" ht="12.75">
      <c r="B134" s="371"/>
      <c r="C134" s="374"/>
    </row>
    <row r="135" spans="2:3" ht="12.75">
      <c r="B135" s="371"/>
      <c r="C135" s="374"/>
    </row>
    <row r="136" spans="2:3" ht="12.75">
      <c r="B136" s="371"/>
      <c r="C136" s="374"/>
    </row>
    <row r="137" spans="2:3" ht="12.75">
      <c r="B137" s="371"/>
      <c r="C137" s="374"/>
    </row>
    <row r="138" spans="2:3" ht="12.75">
      <c r="B138" s="371"/>
      <c r="C138" s="374"/>
    </row>
    <row r="144" spans="2:3" ht="12.75">
      <c r="B144" s="371"/>
      <c r="C144" s="374"/>
    </row>
    <row r="148" spans="2:3" ht="12.75">
      <c r="B148" s="371"/>
      <c r="C148" s="374"/>
    </row>
    <row r="150" spans="2:3" ht="12.75">
      <c r="B150" s="371"/>
      <c r="C150" s="374"/>
    </row>
    <row r="151" spans="2:3" ht="12.75">
      <c r="B151" s="371"/>
      <c r="C151" s="374"/>
    </row>
    <row r="152" spans="2:3" ht="12.75">
      <c r="B152" s="371"/>
      <c r="C152" s="374"/>
    </row>
    <row r="153" spans="2:3" ht="12.75">
      <c r="B153" s="371"/>
      <c r="C153" s="374"/>
    </row>
    <row r="154" spans="2:3" ht="12.75">
      <c r="B154" s="371"/>
      <c r="C154" s="374"/>
    </row>
    <row r="155" spans="2:3" ht="12.75">
      <c r="B155" s="371"/>
      <c r="C155" s="374"/>
    </row>
    <row r="157" spans="2:3" ht="12.75">
      <c r="B157" s="371"/>
      <c r="C157" s="374"/>
    </row>
    <row r="158" spans="2:7" ht="12.75">
      <c r="B158" s="371"/>
      <c r="C158" s="371"/>
      <c r="D158" s="371"/>
      <c r="E158" s="371"/>
      <c r="F158" s="371"/>
      <c r="G158" s="373"/>
    </row>
  </sheetData>
  <mergeCells count="4">
    <mergeCell ref="A1:B1"/>
    <mergeCell ref="A2:B2"/>
    <mergeCell ref="A3:B3"/>
    <mergeCell ref="A4:B4"/>
  </mergeCells>
  <printOptions horizontalCentered="1"/>
  <pageMargins left="0.5" right="0.5" top="0.75" bottom="0.5" header="0.5" footer="0.5"/>
  <pageSetup fitToHeight="2" horizontalDpi="600" verticalDpi="600" orientation="landscape" scale="80" r:id="rId1"/>
  <rowBreaks count="1" manualBreakCount="1">
    <brk id="6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2004-03-18T21:55:02Z</cp:lastPrinted>
  <dcterms:created xsi:type="dcterms:W3CDTF">2004-03-09T14:33:20Z</dcterms:created>
  <dcterms:modified xsi:type="dcterms:W3CDTF">2004-11-17T20:43:04Z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