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Net Assets_H" sheetId="1" r:id="rId1"/>
    <sheet name="RECNA_H" sheetId="2" r:id="rId2"/>
    <sheet name="NA by Fund_H" sheetId="3" r:id="rId3"/>
    <sheet name="RECNA by Fund_H" sheetId="4" r:id="rId4"/>
    <sheet name="RECNA-Unrest CF_H" sheetId="5" r:id="rId5"/>
    <sheet name="Exp by Object_H" sheetId="6" r:id="rId6"/>
    <sheet name="Aux &amp; Serv Op_H" sheetId="7" r:id="rId7"/>
    <sheet name="Endow_H" sheetId="8" r:id="rId8"/>
    <sheet name="Rest &amp; Unrest Plant_H" sheetId="9" r:id="rId9"/>
    <sheet name="Invest in Plant_H" sheetId="10" r:id="rId10"/>
    <sheet name="Bonds &amp; Notes_H" sheetId="11" r:id="rId11"/>
  </sheets>
  <definedNames>
    <definedName name="ASD">'Exp by Object_H'!$M$4</definedName>
    <definedName name="NvsASD">"V2004-06-30"</definedName>
    <definedName name="NvsAutoDrillOk">"VY"</definedName>
    <definedName name="NvsElapsedTime">0.00194629629550036</definedName>
    <definedName name="NvsEndTime">38267.2256050926</definedName>
    <definedName name="NvsInstSpec">"%"</definedName>
    <definedName name="NvsLayoutType">"M3"</definedName>
    <definedName name="NvsPanelEffdt">"V2025-12-31"</definedName>
    <definedName name="NvsPanelSetid">"VUOFMO"</definedName>
    <definedName name="NvsReqBU">"VHOSPT"</definedName>
    <definedName name="NvsReqBUOnly">"VY"</definedName>
    <definedName name="NvsSheetType" localSheetId="5">"M"</definedName>
    <definedName name="NvsTransLed">"VN"</definedName>
    <definedName name="NvsTreeASD">"V2004-06-30"</definedName>
    <definedName name="NvsValTbl.FUND_CODE">"FUND_TBL"</definedName>
    <definedName name="_xlnm.Print_Area" localSheetId="6">'Aux &amp; Serv Op_H'!$B$2:$H$15</definedName>
    <definedName name="_xlnm.Print_Area" localSheetId="10">'Bonds &amp; Notes_H'!$A$1:$H$25</definedName>
    <definedName name="_xlnm.Print_Area" localSheetId="7">'Endow_H'!$B$2:$L$42</definedName>
    <definedName name="_xlnm.Print_Area" localSheetId="5">'Exp by Object_H'!$B$2:$H$55</definedName>
    <definedName name="_xlnm.Print_Area" localSheetId="2">'NA by Fund_H'!$B$2:$Y$178</definedName>
    <definedName name="_xlnm.Print_Area" localSheetId="3">'RECNA by Fund_H'!$B$2:$V$302</definedName>
    <definedName name="_xlnm.Print_Area" localSheetId="4">'RECNA-Unrest CF_H'!$B$2:$J$83</definedName>
    <definedName name="_xlnm.Print_Area" localSheetId="8">'Rest &amp; Unrest Plant_H'!$B$2:$L$23</definedName>
    <definedName name="_xlnm.Print_Titles" localSheetId="2">'NA by Fund_H'!$2:$9</definedName>
    <definedName name="_xlnm.Print_Titles" localSheetId="3">'RECNA by Fund_H'!$2:$9</definedName>
    <definedName name="_xlnm.Print_Titles" localSheetId="4">'RECNA-Unrest CF_H'!$2:$7</definedName>
    <definedName name="RBN" localSheetId="5">'Exp by Object_H'!$R$2</definedName>
    <definedName name="RBN">'NA by Fund_H'!$AA$4</definedName>
    <definedName name="RBU">'Exp by Object_H'!$M$2</definedName>
    <definedName name="RID">'Exp by Object_H'!$M$3</definedName>
  </definedNames>
  <calcPr fullCalcOnLoad="1"/>
</workbook>
</file>

<file path=xl/sharedStrings.xml><?xml version="1.0" encoding="utf-8"?>
<sst xmlns="http://schemas.openxmlformats.org/spreadsheetml/2006/main" count="1865" uniqueCount="1502">
  <si>
    <t>Office Equipment - Non Capital</t>
  </si>
  <si>
    <t>740200</t>
  </si>
  <si>
    <t>%,V740300</t>
  </si>
  <si>
    <t>Other Equipment - Non Capital</t>
  </si>
  <si>
    <t>740300</t>
  </si>
  <si>
    <t>%,V741600</t>
  </si>
  <si>
    <t>Rent/Lease Office Equipment</t>
  </si>
  <si>
    <t>741600</t>
  </si>
  <si>
    <t>%,V741620</t>
  </si>
  <si>
    <t>Rent Patient Tables/Mattresses</t>
  </si>
  <si>
    <t>741620</t>
  </si>
  <si>
    <t>%,V742000</t>
  </si>
  <si>
    <t>Other misc expense</t>
  </si>
  <si>
    <t>742000</t>
  </si>
  <si>
    <t>%,V742101</t>
  </si>
  <si>
    <t>Vendor Discounts-Earned/Lost</t>
  </si>
  <si>
    <t>742101</t>
  </si>
  <si>
    <t>%,V742700</t>
  </si>
  <si>
    <t>Overage/shortage - Expenditure</t>
  </si>
  <si>
    <t>742700</t>
  </si>
  <si>
    <t>%,V742850</t>
  </si>
  <si>
    <t>JCAHO Expenses</t>
  </si>
  <si>
    <t>742850</t>
  </si>
  <si>
    <t>%,V742860</t>
  </si>
  <si>
    <t>Bad Debt Expense</t>
  </si>
  <si>
    <t>742860</t>
  </si>
  <si>
    <t>%,V742900</t>
  </si>
  <si>
    <t>FRA expense</t>
  </si>
  <si>
    <t>742900</t>
  </si>
  <si>
    <t>%,V743200</t>
  </si>
  <si>
    <t>Awards</t>
  </si>
  <si>
    <t>743200</t>
  </si>
  <si>
    <t>%,V743700</t>
  </si>
  <si>
    <t>Credit card charges</t>
  </si>
  <si>
    <t>743700</t>
  </si>
  <si>
    <t>%,V743800</t>
  </si>
  <si>
    <t>Freight(UPS)</t>
  </si>
  <si>
    <t>743800</t>
  </si>
  <si>
    <t>%,V743950</t>
  </si>
  <si>
    <t>UBI Tax Expense</t>
  </si>
  <si>
    <t>743950</t>
  </si>
  <si>
    <t>%,V750000</t>
  </si>
  <si>
    <t>Professional services</t>
  </si>
  <si>
    <t>750000</t>
  </si>
  <si>
    <t>%,V750100</t>
  </si>
  <si>
    <t>Consulting services</t>
  </si>
  <si>
    <t>750100</t>
  </si>
  <si>
    <t>%,V750200</t>
  </si>
  <si>
    <t>Interpreter services</t>
  </si>
  <si>
    <t>750200</t>
  </si>
  <si>
    <t>%,V750300</t>
  </si>
  <si>
    <t>Moving services</t>
  </si>
  <si>
    <t>750300</t>
  </si>
  <si>
    <t>%,V750500</t>
  </si>
  <si>
    <t>Recycling pick-up</t>
  </si>
  <si>
    <t>750500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</si>
  <si>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</si>
  <si>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</si>
  <si>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</si>
  <si>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</si>
  <si>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</si>
  <si>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</si>
  <si>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</si>
  <si>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</si>
  <si>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</si>
  <si>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%,V753002</t>
  </si>
  <si>
    <t>Hospital professional services</t>
  </si>
  <si>
    <t>753002</t>
  </si>
  <si>
    <t>%,V753020</t>
  </si>
  <si>
    <t>Hosp-Outsource Fees</t>
  </si>
  <si>
    <t>753020</t>
  </si>
  <si>
    <t>%,V753030</t>
  </si>
  <si>
    <t>Hosp-Statement Fees</t>
  </si>
  <si>
    <t>753030</t>
  </si>
  <si>
    <t>%,V753050</t>
  </si>
  <si>
    <t>Hosp-purchased patient service</t>
  </si>
  <si>
    <t>753050</t>
  </si>
  <si>
    <t>%,V753100</t>
  </si>
  <si>
    <t>Hosp-physicians fees(internal)</t>
  </si>
  <si>
    <t>753100</t>
  </si>
  <si>
    <t>%,V753120</t>
  </si>
  <si>
    <t>Hosp-Medical Directorship</t>
  </si>
  <si>
    <t>753120</t>
  </si>
  <si>
    <t>%,V753150</t>
  </si>
  <si>
    <t>Hosp-physicians fees(external)</t>
  </si>
  <si>
    <t>753150</t>
  </si>
  <si>
    <t>%,V753160</t>
  </si>
  <si>
    <t>Hosp-Contr Physician Services</t>
  </si>
  <si>
    <t>753160</t>
  </si>
  <si>
    <t>%,V753300</t>
  </si>
  <si>
    <t>Hosp-hospital fees(internal)</t>
  </si>
  <si>
    <t>753300</t>
  </si>
  <si>
    <t>%,V753350</t>
  </si>
  <si>
    <t>Hosp-other prof (internal)</t>
  </si>
  <si>
    <t>753350</t>
  </si>
  <si>
    <t>%,V753351</t>
  </si>
  <si>
    <t>Hosp-purchased school services</t>
  </si>
  <si>
    <t>753351</t>
  </si>
  <si>
    <t>%,V755250</t>
  </si>
  <si>
    <t>Patient transportation</t>
  </si>
  <si>
    <t>755250</t>
  </si>
  <si>
    <t>%,V755260</t>
  </si>
  <si>
    <t>Patient Lodging</t>
  </si>
  <si>
    <t>755260</t>
  </si>
  <si>
    <t>%,V755270</t>
  </si>
  <si>
    <t>Patient Meals</t>
  </si>
  <si>
    <t>755270</t>
  </si>
  <si>
    <t>%,V755350</t>
  </si>
  <si>
    <t>ESRD/transportation</t>
  </si>
  <si>
    <t>755350</t>
  </si>
  <si>
    <t>%,V755360</t>
  </si>
  <si>
    <t>ESRD Lodging</t>
  </si>
  <si>
    <t>755360</t>
  </si>
  <si>
    <t>%,V755380</t>
  </si>
  <si>
    <t>ESRD Insurance Benefits</t>
  </si>
  <si>
    <t>755380</t>
  </si>
  <si>
    <t>%,V755400</t>
  </si>
  <si>
    <t>HOM Patient Wraparound Funds</t>
  </si>
  <si>
    <t>755400</t>
  </si>
  <si>
    <t>%,V755550</t>
  </si>
  <si>
    <t>HOM-supported comm living prog</t>
  </si>
  <si>
    <t>755550</t>
  </si>
  <si>
    <t>%,V755600</t>
  </si>
  <si>
    <t>HOM-Fulton hospital comm trav</t>
  </si>
  <si>
    <t>755600</t>
  </si>
  <si>
    <t>%,V755650</t>
  </si>
  <si>
    <t>HOM-psychosocial rehab</t>
  </si>
  <si>
    <t>755650</t>
  </si>
  <si>
    <t>%,V789000</t>
  </si>
  <si>
    <t>Equipment - M &amp; R Non Capital</t>
  </si>
  <si>
    <t>789000</t>
  </si>
  <si>
    <t>%,V789100</t>
  </si>
  <si>
    <t>M &amp; R Pat Care Equip - Non Cap</t>
  </si>
  <si>
    <t>789100</t>
  </si>
  <si>
    <t>%,V789105</t>
  </si>
  <si>
    <t>Diag Pathology Equip-M&amp;R Non</t>
  </si>
  <si>
    <t>789105</t>
  </si>
  <si>
    <t>%,V789110</t>
  </si>
  <si>
    <t>Radiology Equip M&amp;R Non Cap</t>
  </si>
  <si>
    <t>789110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</si>
  <si>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</si>
  <si>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</si>
  <si>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</si>
  <si>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</si>
  <si>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</si>
  <si>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</si>
  <si>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</si>
  <si>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</si>
  <si>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</si>
  <si>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%,V789510</t>
  </si>
  <si>
    <t>Rent/Lease Space (buildings)</t>
  </si>
  <si>
    <t>789510</t>
  </si>
  <si>
    <t>%,V791000</t>
  </si>
  <si>
    <t>791000</t>
  </si>
  <si>
    <t>%,V792000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</si>
  <si>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</si>
  <si>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</si>
  <si>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</si>
  <si>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</si>
  <si>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</si>
  <si>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</si>
  <si>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</si>
  <si>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</si>
  <si>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</si>
  <si>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</si>
  <si>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</si>
  <si>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</si>
  <si>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</si>
  <si>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</si>
  <si>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</si>
  <si>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</si>
  <si>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</si>
  <si>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</si>
  <si>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</si>
  <si>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</si>
  <si>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</si>
  <si>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</si>
  <si>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</si>
  <si>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</si>
  <si>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</si>
  <si>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</si>
  <si>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</si>
  <si>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</si>
  <si>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</si>
  <si>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</si>
  <si>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</si>
  <si>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</si>
  <si>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</si>
  <si>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</si>
  <si>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</si>
  <si>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</si>
  <si>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</si>
  <si>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</si>
  <si>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</si>
  <si>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</si>
  <si>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</si>
  <si>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</si>
  <si>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</si>
  <si>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</si>
  <si>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</si>
  <si>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</si>
  <si>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</si>
  <si>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</si>
  <si>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</si>
  <si>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%,V822200</t>
  </si>
  <si>
    <t>Loss/Gain on assets - AM</t>
  </si>
  <si>
    <t>822200</t>
  </si>
  <si>
    <t>%,V863001</t>
  </si>
  <si>
    <t>Other Allocations/Transfer Out</t>
  </si>
  <si>
    <t>863001</t>
  </si>
  <si>
    <t>%,V863100</t>
  </si>
  <si>
    <t>Full costing</t>
  </si>
  <si>
    <t>863100</t>
  </si>
  <si>
    <t>%,V868100</t>
  </si>
  <si>
    <t>Hospital - food services</t>
  </si>
  <si>
    <t>868100</t>
  </si>
  <si>
    <t>%,V868220</t>
  </si>
  <si>
    <t>Hospital - beepers</t>
  </si>
  <si>
    <t>868220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</si>
  <si>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</si>
  <si>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</si>
  <si>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</si>
  <si>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</si>
  <si>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</si>
  <si>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</si>
  <si>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</si>
  <si>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</si>
  <si>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%,V770000</t>
  </si>
  <si>
    <t>Equipment &gt; $5,000</t>
  </si>
  <si>
    <t>770000</t>
  </si>
  <si>
    <t>%,V777400</t>
  </si>
  <si>
    <t>Other Equipment - Capital</t>
  </si>
  <si>
    <t>777400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</si>
  <si>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</si>
  <si>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</si>
  <si>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</si>
  <si>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</si>
  <si>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</si>
  <si>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</si>
  <si>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</si>
  <si>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</si>
  <si>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</si>
  <si>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%,V799000</t>
  </si>
  <si>
    <t>New construction proj-building</t>
  </si>
  <si>
    <t>799000</t>
  </si>
  <si>
    <t>%,V799500</t>
  </si>
  <si>
    <t>STATEMENTS OF NET ASSETS</t>
  </si>
  <si>
    <t>As of June 30, 2004 and 2003</t>
  </si>
  <si>
    <t xml:space="preserve">          Total Current Assets</t>
  </si>
  <si>
    <t>Deferred Charges and Other Assets*</t>
  </si>
  <si>
    <t xml:space="preserve">          Total Noncurrent Assets</t>
  </si>
  <si>
    <t xml:space="preserve">          Total Current Liabilities</t>
  </si>
  <si>
    <t>Bonds and Notes Payable*</t>
  </si>
  <si>
    <t xml:space="preserve">          Total Noncurrent Liabilities</t>
  </si>
  <si>
    <t>Nonexpendable*</t>
  </si>
  <si>
    <t>Expendable*</t>
  </si>
  <si>
    <t xml:space="preserve">          Total Net Assets</t>
  </si>
  <si>
    <t>*Certain 2003 balances have been reclassified to conform to the 2004 presentation.</t>
  </si>
  <si>
    <t xml:space="preserve">For the Years Ended June 30, 2004 and 2003 </t>
  </si>
  <si>
    <t xml:space="preserve">   Patient Medical Services*</t>
  </si>
  <si>
    <t>Supplies, Services and Other Operating Expenses*</t>
  </si>
  <si>
    <t>State Capital Appropriations and State Bond Funds</t>
  </si>
  <si>
    <t>Intra Fund Transfers In (Out)</t>
  </si>
  <si>
    <t>%,FFUND_CODE,TGASB_34_35_FUND,NLOAN_FUNDS_RESTEXP</t>
  </si>
  <si>
    <t>%,FFUND_CODE,TGASB_34_35_FUND,NENDOW_FUNDS_RESTEXP</t>
  </si>
  <si>
    <t>2004-06-30</t>
  </si>
  <si>
    <t>Restrict Expend</t>
  </si>
  <si>
    <t>%,V121000</t>
  </si>
  <si>
    <t>Temp Invest - Gen Pool 2</t>
  </si>
  <si>
    <t>121000</t>
  </si>
  <si>
    <t>%,V121500</t>
  </si>
  <si>
    <t>Temp invest - Fixed Pool</t>
  </si>
  <si>
    <t>121500</t>
  </si>
  <si>
    <t>Temp invest - Balanced Pool</t>
  </si>
  <si>
    <t>Temp invest - Sep Invested</t>
  </si>
  <si>
    <t>%,V124000</t>
  </si>
  <si>
    <t>Long Term Inv - Gen Pool 2</t>
  </si>
  <si>
    <t>124000</t>
  </si>
  <si>
    <t xml:space="preserve">           Total Noncurrent Assets</t>
  </si>
  <si>
    <t>%,V299999</t>
  </si>
  <si>
    <t>Other Liabilities</t>
  </si>
  <si>
    <t>299999</t>
  </si>
  <si>
    <t xml:space="preserve">  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</si>
  <si>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</si>
  <si>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</si>
  <si>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</si>
  <si>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Unrestricted</t>
  </si>
  <si>
    <t xml:space="preserve">              Total Net Assets</t>
  </si>
  <si>
    <t>Student Fees</t>
  </si>
  <si>
    <t xml:space="preserve">     Net Student Fees</t>
  </si>
  <si>
    <t xml:space="preserve">   Other Medical Services</t>
  </si>
  <si>
    <t xml:space="preserve">   Other Auxiliary Enterprises</t>
  </si>
  <si>
    <t>%,V714000</t>
  </si>
  <si>
    <t>SB-Educational assist-summer</t>
  </si>
  <si>
    <t>714000</t>
  </si>
  <si>
    <t>%,V601000</t>
  </si>
  <si>
    <t>COGS Cost of fundraisers</t>
  </si>
  <si>
    <t>601000</t>
  </si>
  <si>
    <t>%,V722000</t>
  </si>
  <si>
    <t>Faculty &amp; staff training &amp; dev</t>
  </si>
  <si>
    <t>722000</t>
  </si>
  <si>
    <t>%,V725000</t>
  </si>
  <si>
    <t>Marketing/advertising expense</t>
  </si>
  <si>
    <t>725000</t>
  </si>
  <si>
    <t>%,V734100</t>
  </si>
  <si>
    <t>Supplies A-21 exclusion</t>
  </si>
  <si>
    <t>734100</t>
  </si>
  <si>
    <t>%,V739400</t>
  </si>
  <si>
    <t>Network charges</t>
  </si>
  <si>
    <t>739400</t>
  </si>
  <si>
    <t>%,V742106</t>
  </si>
  <si>
    <t>Nurse Recruiting Tuition Expen</t>
  </si>
  <si>
    <t>742106</t>
  </si>
  <si>
    <t>%,V751400</t>
  </si>
  <si>
    <t>Profess Serv-A-21 exclusion</t>
  </si>
  <si>
    <t>751400</t>
  </si>
  <si>
    <t>Landscape &amp; Grnds M&amp;R-Non Cap</t>
  </si>
  <si>
    <t>Infrastructure Repairs-Non Cap</t>
  </si>
  <si>
    <t>%,V863101</t>
  </si>
  <si>
    <t>Full Costing  - 8511</t>
  </si>
  <si>
    <t>863101</t>
  </si>
  <si>
    <t>%,V770100</t>
  </si>
  <si>
    <t>Trade In Allowance</t>
  </si>
  <si>
    <t>770100</t>
  </si>
  <si>
    <t>%,V777100</t>
  </si>
  <si>
    <t>Computers - Capital</t>
  </si>
  <si>
    <t>777100</t>
  </si>
  <si>
    <t>%,V777200</t>
  </si>
  <si>
    <t>Software - Capital</t>
  </si>
  <si>
    <t>777200</t>
  </si>
  <si>
    <t>%,V798000</t>
  </si>
  <si>
    <t>Utility dist-capital</t>
  </si>
  <si>
    <t>798000</t>
  </si>
  <si>
    <t xml:space="preserve">   and Nonoperating Revenues (Expenses)</t>
  </si>
  <si>
    <t xml:space="preserve">   before Nonoperating Revenues (Expenses)</t>
  </si>
  <si>
    <t>Capital Gifts</t>
  </si>
  <si>
    <t>Capital Grants</t>
  </si>
  <si>
    <t xml:space="preserve">    Net Other Nonoperating Revenues (Expenses) before Transfers </t>
  </si>
  <si>
    <t>%,R,FACCOUNT,TGASB_34_35,X,NINTER CAMPUS TRFS,NINTRA FUND TRFS</t>
  </si>
  <si>
    <t xml:space="preserve">    Net Nonoperating Revenues (Expenses) and Transfers </t>
  </si>
  <si>
    <t xml:space="preserve">   Patient Care Facilities</t>
  </si>
  <si>
    <t>PGASB09H</t>
  </si>
  <si>
    <t xml:space="preserve">  Instruction</t>
  </si>
  <si>
    <t xml:space="preserve">  Research</t>
  </si>
  <si>
    <t xml:space="preserve">  Public Service</t>
  </si>
  <si>
    <t xml:space="preserve">  Academic Support</t>
  </si>
  <si>
    <t xml:space="preserve">  Student Services  (B)</t>
  </si>
  <si>
    <t xml:space="preserve">  Institutional Support  ( C)</t>
  </si>
  <si>
    <t xml:space="preserve">  Operation &amp; Maintenance of Plant</t>
  </si>
  <si>
    <t xml:space="preserve">  Scholarships &amp; Fellowships   (D)</t>
  </si>
  <si>
    <t xml:space="preserve">       Total Educational &amp; General</t>
  </si>
  <si>
    <t xml:space="preserve">  Auxiliary Enterprises  (E)</t>
  </si>
  <si>
    <t xml:space="preserve">       Total Current Funds Operating Expenses</t>
  </si>
  <si>
    <t>%,FFUND_CODE,TGASB_34_35_FUND,NLOAN_FUNDS_NONEXP,NLOAN_FUNDS_UNR,NLOAN_FUNDS_RESTEXP</t>
  </si>
  <si>
    <t>%,FFUND_CODE,TGASB_34_35_FUND,NENDOW_FUNDS_NONEXP,NENDOW_FUNDS_UNR,NENDOW_FUNDS_RESTEXP</t>
  </si>
  <si>
    <t xml:space="preserve">       Total Operating Expenses - All Funds</t>
  </si>
  <si>
    <t xml:space="preserve">(A)  Educational and General Expenditures includes all expenditures for the General Operating Fund (0000), the Clearing Fund (0090), Continuing Education (0445, 0450) and the Restricted Current Funds (I.e. Grant and State </t>
  </si>
  <si>
    <t xml:space="preserve">       Appropriation Funds).</t>
  </si>
  <si>
    <t>PGASB10H</t>
  </si>
  <si>
    <t>Neet Assets
July 1, 2003</t>
  </si>
  <si>
    <t>Net Assets
June 30, 2004</t>
  </si>
  <si>
    <t>The following lines are to be hidden on final report.</t>
  </si>
  <si>
    <t>%,FFUND_CODE,TGASB_34_35_FUND,NOPERATIONS_UNR</t>
  </si>
  <si>
    <t>Operations</t>
  </si>
  <si>
    <t>%,FFUND_CODE,TGASB_34_35_FUND,NSELF_INS_UNR</t>
  </si>
  <si>
    <t>Self Insurance</t>
  </si>
  <si>
    <t xml:space="preserve">     Grand Totals</t>
  </si>
  <si>
    <t>PGASB14H</t>
  </si>
  <si>
    <t>Balance
July 1, 2003</t>
  </si>
  <si>
    <t xml:space="preserve">        TOTAL ENDOWMENT FUNDS</t>
  </si>
  <si>
    <t>%,FPROGRAM_CODE,TGASB_34_35_PROGRAM,X,NENDOWMENT,NLOAN,NRESTGIFTS,FFUND_CODE,TGASB_34_35_FUND,NQUASI_ENDOW_EXPEND,NQUASI_ENDOW_NONEXP</t>
  </si>
  <si>
    <t xml:space="preserve">        TOTAL QUASI ENDOWMENT FUNDS</t>
  </si>
  <si>
    <t>UNITRUST, LIFE INCOME AND CHARITABLE GIFT FUNDS</t>
  </si>
  <si>
    <t>%,FPROGRAM_CODE,TGASB_34_35_PROGRAM,X,NENDOWMENT,NLOAN,NRESTGIFTS,FFUND_CODE,TGASB_34_35_FUND,NUNITRUSTS_EXPENDABLE,NUNITRUSTS_NONEXP</t>
  </si>
  <si>
    <t>%,FPROGRAM_CODE,TGASB_34_35_PROGRAM,X,NENDOWMENT,NLOAN,NRESTGIFTS,FFUND_CODE,TGASB_34_35_FUND,NLIFE_INC_EXPENDABLE,NLIFE_INC_NONEXP</t>
  </si>
  <si>
    <t>CHARITABLE GIFT ANNUITY FUNDS -</t>
  </si>
  <si>
    <t>%,FPROGRAM_CODE,TGASB_34_35_PROGRAM,X,NENDOWMENT,NLOAN,NRESTGIFTS,FFUND_CODE,TGASB_34_35_FUND,NGIFT_ANNUITY_EXPEND</t>
  </si>
  <si>
    <t xml:space="preserve"> TOTAL CHARITABLE GIFT ANNUITY FUNDS</t>
  </si>
  <si>
    <t xml:space="preserve">        TOTAL UNITRUST, LIFE INCOME &amp; CHARITABLE GIFT FUNDS</t>
  </si>
  <si>
    <t xml:space="preserve">             TOTAL ENDOWMENT &amp; SIMILAR FUNDS</t>
  </si>
  <si>
    <t>PGASB15H</t>
  </si>
  <si>
    <t xml:space="preserve">
Balance</t>
  </si>
  <si>
    <t>State
Appropriations
and State</t>
  </si>
  <si>
    <t>Bond Bunds</t>
  </si>
  <si>
    <t>%,QAM_CAPITAL_ASSET_BEG_BAL</t>
  </si>
  <si>
    <t>Used to pull in More $ cuz of W as Asset Status</t>
  </si>
  <si>
    <t>G can be taken out cuz I added W as Status</t>
  </si>
  <si>
    <t>H I'm not getting. RET from CIP</t>
  </si>
  <si>
    <t>F-G+H</t>
  </si>
  <si>
    <t>July 1, 2003</t>
  </si>
  <si>
    <t>CIP RET</t>
  </si>
  <si>
    <t>As of June 30, 2004</t>
  </si>
  <si>
    <t>CHECK COLUMN</t>
  </si>
  <si>
    <t>Amortization</t>
  </si>
  <si>
    <t xml:space="preserve"> Health Facilities Revenue Bonds, Dated November, 1996,</t>
  </si>
  <si>
    <t xml:space="preserve">   Interest Rates 3.6% to 5.6%, Due Serially to 2026</t>
  </si>
  <si>
    <t xml:space="preserve"> Health Facilities Revenue Bonds, Dated November, 1998,</t>
  </si>
  <si>
    <t xml:space="preserve">   Interest Rates 4.0% to 5.125%, Due Serially to 2028</t>
  </si>
  <si>
    <t xml:space="preserve">        Less Unamortized Premium/Discount</t>
  </si>
  <si>
    <t xml:space="preserve">        Less Loss on Defeasance</t>
  </si>
  <si>
    <t xml:space="preserve">            Total Bonds Payable</t>
  </si>
  <si>
    <t xml:space="preserve">            Total Capital Lease Obligations</t>
  </si>
  <si>
    <t>Other capital improvements</t>
  </si>
  <si>
    <t>799500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</si>
  <si>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</si>
  <si>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</si>
  <si>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</si>
  <si>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</si>
  <si>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</si>
  <si>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</si>
  <si>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</si>
  <si>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</si>
  <si>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</si>
  <si>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</si>
  <si>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</si>
  <si>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</si>
  <si>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Operating Income (Loss) before State Appropriations </t>
  </si>
  <si>
    <t xml:space="preserve">Operating Income (Loss) after State Appropriations, 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</si>
  <si>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</si>
  <si>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</si>
  <si>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</si>
  <si>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</si>
  <si>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</si>
  <si>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</si>
  <si>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</si>
  <si>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</si>
  <si>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</si>
  <si>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</si>
  <si>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%,V470600</t>
  </si>
  <si>
    <t>Endow Income-Spec Instructions</t>
  </si>
  <si>
    <t>470600</t>
  </si>
  <si>
    <t>%,V470900</t>
  </si>
  <si>
    <t>Endow Inc- U S Government Pool</t>
  </si>
  <si>
    <t>470900</t>
  </si>
  <si>
    <t>%,V475000</t>
  </si>
  <si>
    <t>Investment income</t>
  </si>
  <si>
    <t>475000</t>
  </si>
  <si>
    <t>%,V475100</t>
  </si>
  <si>
    <t>Investment income-general pool</t>
  </si>
  <si>
    <t>475100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</si>
  <si>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</si>
  <si>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</si>
  <si>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</si>
  <si>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</si>
  <si>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</si>
  <si>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</si>
  <si>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</si>
  <si>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</si>
  <si>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</si>
  <si>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</si>
  <si>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</si>
  <si>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</si>
  <si>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</si>
  <si>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</si>
  <si>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</si>
  <si>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</si>
  <si>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%,V901001</t>
  </si>
  <si>
    <t>Accrued Interest Expense</t>
  </si>
  <si>
    <t>901001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</si>
  <si>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</si>
  <si>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</si>
  <si>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</si>
  <si>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</si>
  <si>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</si>
  <si>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</si>
  <si>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</si>
  <si>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</si>
  <si>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</si>
  <si>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</si>
  <si>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</si>
  <si>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</si>
  <si>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</si>
  <si>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</si>
  <si>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Net Nonoperating Revenues (Expenses) before </t>
  </si>
  <si>
    <t>%,V390100</t>
  </si>
  <si>
    <t>Mandatory Trfs In-DRT</t>
  </si>
  <si>
    <t>390100</t>
  </si>
  <si>
    <t>%,V861100</t>
  </si>
  <si>
    <t>Mand Trf Out - Debt Retirement</t>
  </si>
  <si>
    <t>861100</t>
  </si>
  <si>
    <t>%,R,FACCOUNT,TGASB_34_35,X,NMANDATORY TRFS</t>
  </si>
  <si>
    <t>%,V391300</t>
  </si>
  <si>
    <t>NonMan Trf In Other</t>
  </si>
  <si>
    <t>391300</t>
  </si>
  <si>
    <t>%,V862300</t>
  </si>
  <si>
    <t>Non-Mand Trf Out - Other</t>
  </si>
  <si>
    <t>862300</t>
  </si>
  <si>
    <t>%,V863050</t>
  </si>
  <si>
    <t>Related Entity Support</t>
  </si>
  <si>
    <t>863050</t>
  </si>
  <si>
    <t>%,R,FACCOUNT,TGASB_34_35,X,NNON MANDATORY TRFS</t>
  </si>
  <si>
    <t>%,R,FACCOUNT,TGASB_34_35,X,NGEN REVENUE ALLOC</t>
  </si>
  <si>
    <t>General Revenue Allocations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</si>
  <si>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</si>
  <si>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</si>
  <si>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</si>
  <si>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</si>
  <si>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</si>
  <si>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Net Assets, Beginning of Year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</si>
  <si>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</si>
  <si>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</si>
  <si>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</si>
  <si>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</si>
  <si>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</si>
  <si>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</si>
  <si>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</si>
  <si>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</si>
  <si>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</si>
  <si>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</si>
  <si>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</si>
  <si>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</si>
  <si>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</si>
  <si>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</si>
  <si>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</si>
  <si>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</si>
  <si>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</si>
  <si>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</si>
  <si>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>%,FACCOUNT,TGASB_34_35,X,NAUX &amp; EDUC ACTIV,NOTHER DEPT OPERATING,NPROFESSIONAL &amp; CONSU,NSUPPLY_NONCAP ASSET,NUTILITIES,NINVESTMENT IN PLANT,NSELF INSURANCE BENE</t>
  </si>
  <si>
    <t xml:space="preserve">    and Nonoperating Revenues (Expenses) and Transfers</t>
  </si>
  <si>
    <t>%,R,FACCOUNT,TGASB_34_35,NSTATE APPROPS</t>
  </si>
  <si>
    <t xml:space="preserve">    before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</si>
  <si>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</si>
  <si>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</si>
  <si>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</si>
  <si>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</si>
  <si>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</si>
  <si>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</si>
  <si>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</si>
  <si>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</si>
  <si>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</si>
  <si>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%,FACCOUNT,TGASB_34_35,NAUX &amp; EDUC ACTIV,NCAPITAL ASSETS,NCAPITAL OFFSET,NOTHER DEPT OPERATING,NPROFESSIONAL &amp; CONSU,NSELF INSURANCE BENE,NSUPPLY_NONCAP ASSET,NUTILITIES</t>
  </si>
  <si>
    <t>HOSPT</t>
  </si>
  <si>
    <t>Run Date:</t>
  </si>
  <si>
    <t>OPERATING EXPENSES BY OBJECT MATRIX</t>
  </si>
  <si>
    <t>Salary &amp; Wage</t>
  </si>
  <si>
    <t>Depreciation</t>
  </si>
  <si>
    <t>Educational &amp; General  (A)</t>
  </si>
  <si>
    <t/>
  </si>
  <si>
    <t>%,QUGL_CUR_FNDS_OBJECT_INSTR,FFUND_CODE,TGASB_34_35_FUND,NCLEARING_ACCTS_UNR,NOPERATIONS_UNR,NRESTR EXPENDABLE,NSELF_INS_UNR,NSVC_OPER_UNR,NAUXILIARIES_CONT_ED</t>
  </si>
  <si>
    <t>%,QUGL_CUR_FNDS_OBJECT_RESEARCH,FFUND_CODE,TGASB_34_35_FUND,NCLEARING_ACCTS_UNR,NOPERATIONS_UNR,NRESTR EXPENDABLE,NSELF_INS_UNR,NSVC_OPER_UNR,NAUXILIARIES_CONT_ED</t>
  </si>
  <si>
    <t>%,QUGL_CUR_FNDS_OBJECT_PUBLIC,FFUND_CODE,TGASB_34_35_FUND,NCLEARING_ACCTS_UNR,NOPERATIONS_UNR,NRESTR EXPENDABLE,NSELF_INS_UNR,NSVC_OPER_UNR,NAUXILIARIES_CONT_ED</t>
  </si>
  <si>
    <t>%,QUGL_CUR_FNDS_OBJECT_ACADEMIC,FFUND_CODE,TGASB_34_35_FUND,NCLEARING_ACCTS_UNR,NOPERATIONS_UNR,NRESTR EXPENDABLE,NSELF_INS_UNR,NSVC_OPER_UNR,NAUXILIARIES_CONT_ED</t>
  </si>
  <si>
    <t>%,QUGL_CUR_FNDS_OBJECT_STUDENT,FFUND_CODE,TGASB_34_35_FUND,NAUXILIARIES_CONT_ED,NCLEARING_ACCTS_UNR,NCUR_FUNDS_RESTEXP,NOPERATIONS_UNR,NSELF_INS_UNR,NSVC_OPER_UNR</t>
  </si>
  <si>
    <t>%,QUGL_CUR_FNDS_OBJECT_INSTRSUP,FFUND_CODE,TGASB_34_35_FUND,NCLEARING_ACCTS_UNR,NOPERATIONS_UNR,NRESTR EXPENDABLE,NSELF_INS_UNR,NSVC_OPER_UNR,NAUXILIARIES_CONT_ED</t>
  </si>
  <si>
    <t>%,QUGL_CUR_FNDS_OBJECT_OP_MAINT,FFUND_CODE,TGASB_34_35_FUND,NCLEARING_ACCTS_UNR,NOPERATIONS_UNR,NRESTR EXPENDABLE,NSELF_INS_UNR,NSVC_OPER_UNR,NAUXILIARIES_CONT_ED</t>
  </si>
  <si>
    <t xml:space="preserve">   </t>
  </si>
  <si>
    <t>%,QUGL_CUR_FNDS_OBJECT_AUX,CA.POSTED_TOTAL_AMT</t>
  </si>
  <si>
    <t>Loan Funds  (F)</t>
  </si>
  <si>
    <t xml:space="preserve">Endowment Funds  (F)  </t>
  </si>
  <si>
    <t>%,FFUND_CODE,TGASB_34_35_FUND,NPLANT_FUNDS_NONEXP,NPLANT_FUNDS_RESTEXP,NPLANT_FUNDS_UNR</t>
  </si>
  <si>
    <t>Plant Funds  (G)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</si>
  <si>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</si>
  <si>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</si>
  <si>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</si>
  <si>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</si>
  <si>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</si>
  <si>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</si>
  <si>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</si>
  <si>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</si>
  <si>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</si>
  <si>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</si>
  <si>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</si>
  <si>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Revenues</t>
  </si>
  <si>
    <t>Expenses</t>
  </si>
  <si>
    <t>Non-Operating Revenues, Expenditures &amp; Transfers</t>
  </si>
  <si>
    <t>Auxiliaries:</t>
  </si>
  <si>
    <t>%,V0440</t>
  </si>
  <si>
    <t>Columbia Regional Hosp</t>
  </si>
  <si>
    <t>%,V0520</t>
  </si>
  <si>
    <t>Landmark Lab - CRH</t>
  </si>
  <si>
    <t>%,V0535</t>
  </si>
  <si>
    <t>MO Rehab Center</t>
  </si>
  <si>
    <t>%,V0585</t>
  </si>
  <si>
    <t>Univ Hospitals and Clinics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</si>
  <si>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</si>
  <si>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</si>
  <si>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</si>
  <si>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</si>
  <si>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%,SBEGBAL,R,FACCOUNT,V300000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</si>
  <si>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</si>
  <si>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</si>
  <si>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</si>
  <si>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</si>
  <si>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</si>
  <si>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</si>
  <si>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Gifts and
Other
Additions</t>
  </si>
  <si>
    <t>Income (Loss)
added to
Principal</t>
  </si>
  <si>
    <t>Gain (Loss)
on Sale of
Securities</t>
  </si>
  <si>
    <t>Deductions</t>
  </si>
  <si>
    <t>Transfers
In (Out)</t>
  </si>
  <si>
    <t>ENDOWMENT FUNDS</t>
  </si>
  <si>
    <t>INCOME RESTRICTED -</t>
  </si>
  <si>
    <t>%,VH0000</t>
  </si>
  <si>
    <t>ANDREWS MEM</t>
  </si>
  <si>
    <t>%,VH0001</t>
  </si>
  <si>
    <t>FUNK-KIWANIS FUND</t>
  </si>
  <si>
    <t>%,VH0002</t>
  </si>
  <si>
    <t>LEONARD TRUST</t>
  </si>
  <si>
    <t>%,VH0003</t>
  </si>
  <si>
    <t>R &amp; G MILLER FUND</t>
  </si>
  <si>
    <t>%,VH0006</t>
  </si>
  <si>
    <t>M C TURNER FUND</t>
  </si>
  <si>
    <t>%,VH0008</t>
  </si>
  <si>
    <t>MITCHELL ENDOWMENT</t>
  </si>
  <si>
    <t>%,VH0010</t>
  </si>
  <si>
    <t>D Abrams Hlth Endowment</t>
  </si>
  <si>
    <t>%,FFUND_CODE,TFUND,NTRUE_ENDOW_NONEXP,FPROGRAM_CODE,TGASB_34_35_PROGRAM,X,NENDOWMENT,NLOAN,NRESTGIFTS</t>
  </si>
  <si>
    <t>TOTAL INCOME RESTRICTED</t>
  </si>
  <si>
    <t>QUASI ENDOWMENT FUNDS</t>
  </si>
  <si>
    <t>%,VH0004</t>
  </si>
  <si>
    <t>M RILEY MEMORIAL END</t>
  </si>
  <si>
    <t>INCOME UNRESTRICTED -</t>
  </si>
  <si>
    <t>%,FFUND_CODE,TFUND,NQUASI_ENDOWMT_UNR,FPROGRAM_CODE,TGASB_34_35_PROGRAM,X,NENDOWMENT,NLOAN,NRESTGIFTS</t>
  </si>
  <si>
    <t>TOTAL INCOME UNRESTRICTED</t>
  </si>
  <si>
    <t>UNITRUST FUNDS -</t>
  </si>
  <si>
    <t>TOTAL UNITRUST FUNDS</t>
  </si>
  <si>
    <t>LIFE INCOME FUNDS -</t>
  </si>
  <si>
    <t>TOTAL LIFE INCOME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</si>
  <si>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</si>
  <si>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</si>
  <si>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</si>
  <si>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</si>
  <si>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</si>
  <si>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</si>
  <si>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</si>
  <si>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Program</t>
  </si>
  <si>
    <t>Balance</t>
  </si>
  <si>
    <t>Gifts and</t>
  </si>
  <si>
    <t>Investment &amp;</t>
  </si>
  <si>
    <t>Bond</t>
  </si>
  <si>
    <t>Transfers In</t>
  </si>
  <si>
    <t>Code</t>
  </si>
  <si>
    <t>Grants</t>
  </si>
  <si>
    <t>Other Income</t>
  </si>
  <si>
    <t>Proceeds</t>
  </si>
  <si>
    <t>(Out)</t>
  </si>
  <si>
    <t>RESTRICTED: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</si>
  <si>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</si>
  <si>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</si>
  <si>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</si>
  <si>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</si>
  <si>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</si>
  <si>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</si>
  <si>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%,VH9980</t>
  </si>
  <si>
    <t>SERVICE LEAGUE PLANT FUNDS</t>
  </si>
  <si>
    <t>H9980</t>
  </si>
  <si>
    <t>%,VH9981</t>
  </si>
  <si>
    <t>ELLIS AUXILIARY PLANT FUNDS</t>
  </si>
  <si>
    <t>H9981</t>
  </si>
  <si>
    <t>%,VH9982</t>
  </si>
  <si>
    <t>MRC GIFT SHOP PROCEEDS</t>
  </si>
  <si>
    <t>H9982</t>
  </si>
  <si>
    <t>%,VH9996</t>
  </si>
  <si>
    <t>MRC CAPITAL RESERVE</t>
  </si>
  <si>
    <t>H9996</t>
  </si>
  <si>
    <t>%,VH9997</t>
  </si>
  <si>
    <t>CRH CAPITAL RESERVE</t>
  </si>
  <si>
    <t>H9997</t>
  </si>
  <si>
    <t>%,VH9998</t>
  </si>
  <si>
    <t>UH CAPITAL RESERVE</t>
  </si>
  <si>
    <t>H9998</t>
  </si>
  <si>
    <t>%,VH9999</t>
  </si>
  <si>
    <t>CAPITAL BUDGET ALLOCATION</t>
  </si>
  <si>
    <t>H9999</t>
  </si>
  <si>
    <t>%,FPROGRAM_CODE,X,_,FFUND_CODE,TGASB_34_35_FUND,NUNEXP_AND_RANDR_UNR</t>
  </si>
  <si>
    <t xml:space="preserve">    TOTAL UNRESTRICTED</t>
  </si>
  <si>
    <t xml:space="preserve">        TOTAL UNEXPENDED PLANT FUNDS</t>
  </si>
  <si>
    <t>INVESTMENT IN PLANT CAPITAL ASSETS</t>
  </si>
  <si>
    <t>Additions</t>
  </si>
  <si>
    <t>Deletions</t>
  </si>
  <si>
    <t>Capital Assets:</t>
  </si>
  <si>
    <t>%,FACCOUNT,V173000,V174000</t>
  </si>
  <si>
    <t>Building</t>
  </si>
  <si>
    <t>%,FACCOUNT,V171000</t>
  </si>
  <si>
    <t>%,FACCOUNT,V172000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</si>
  <si>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</si>
  <si>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</si>
  <si>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</si>
  <si>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</si>
  <si>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</si>
  <si>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</si>
  <si>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</si>
  <si>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</si>
  <si>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</si>
  <si>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>Construction In Progress</t>
  </si>
  <si>
    <t>Total Capital Assets</t>
  </si>
  <si>
    <t>Less Accumulated Depreciation:</t>
  </si>
  <si>
    <t>%,FACCOUNT,V173900,V174900</t>
  </si>
  <si>
    <t>%,FACCOUNT,V172900</t>
  </si>
  <si>
    <t>%,FACCOUNT,V175900</t>
  </si>
  <si>
    <t>Total Accumulated Depreciation</t>
  </si>
  <si>
    <t>Total Investment in Plant Capital Assets, Net</t>
  </si>
  <si>
    <t xml:space="preserve">University of Missouri - University Hospital                                                        </t>
  </si>
  <si>
    <t xml:space="preserve">BONDS AND NOTES PAYABLE </t>
  </si>
  <si>
    <t xml:space="preserve">                                                                     </t>
  </si>
  <si>
    <t>Original</t>
  </si>
  <si>
    <t>Issue</t>
  </si>
  <si>
    <t>Defeasance</t>
  </si>
  <si>
    <t>Retired</t>
  </si>
  <si>
    <t>Bonds Payable:</t>
  </si>
  <si>
    <t xml:space="preserve">             </t>
  </si>
  <si>
    <t>Capital Lease Obligations:</t>
  </si>
  <si>
    <t xml:space="preserve">Columbia Regional Hospital, Dated September 30, 1999, </t>
  </si>
  <si>
    <t xml:space="preserve">    Interest Rate 8.24%, Due September 1, 2019</t>
  </si>
  <si>
    <t xml:space="preserve"> </t>
  </si>
  <si>
    <t>%,ATF,FDESCR,UDESCR</t>
  </si>
  <si>
    <t>%,C</t>
  </si>
  <si>
    <t>University of Missouri - University Hospital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</si>
  <si>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</si>
  <si>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</si>
  <si>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</si>
  <si>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</si>
  <si>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</si>
  <si>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</si>
  <si>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</si>
  <si>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</si>
  <si>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Current Notes Receivable, net</t>
  </si>
  <si>
    <t>Inventories</t>
  </si>
  <si>
    <t>Prepaid Expenses and Other Current Assets</t>
  </si>
  <si>
    <t>Due From Other Funds</t>
  </si>
  <si>
    <t>Noncurrent Assets:</t>
  </si>
  <si>
    <t>Restricted Cash and Cash Equivalents</t>
  </si>
  <si>
    <t>Pledges Receivable, net</t>
  </si>
  <si>
    <t>Notes Receivable, net</t>
  </si>
  <si>
    <t>Deferred Charges and Other Assets</t>
  </si>
  <si>
    <t>Long Term Investments</t>
  </si>
  <si>
    <t>Capital Assets, net</t>
  </si>
  <si>
    <t>Total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</si>
  <si>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</si>
  <si>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</si>
  <si>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</si>
  <si>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</si>
  <si>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</si>
  <si>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</si>
  <si>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</si>
  <si>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</si>
  <si>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</si>
  <si>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Capital Lease Obligations, current</t>
  </si>
  <si>
    <t>Bonds and Notes Payable, current</t>
  </si>
  <si>
    <t>Due To Other Funds</t>
  </si>
  <si>
    <t>Noncurrent Liabilities:</t>
  </si>
  <si>
    <t>Capital Lease Obligations</t>
  </si>
  <si>
    <t>Bonds and Notes Payable</t>
  </si>
  <si>
    <t>Noncurrent Deferred Revenue</t>
  </si>
  <si>
    <t>Total Liabilities</t>
  </si>
  <si>
    <t>Net Assets</t>
  </si>
  <si>
    <t>Invested in Capital Assets, Net of Related Debt</t>
  </si>
  <si>
    <t>Restricted:</t>
  </si>
  <si>
    <t>Unrestricted</t>
  </si>
  <si>
    <t>Total Liabilities and Net Assets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</si>
  <si>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</si>
  <si>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</si>
  <si>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</si>
  <si>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</si>
  <si>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</si>
  <si>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</si>
  <si>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</si>
  <si>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</si>
  <si>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</si>
  <si>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</si>
  <si>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</si>
  <si>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</si>
  <si>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</si>
  <si>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</si>
  <si>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Patient Medical Services</t>
  </si>
  <si>
    <t xml:space="preserve">   Housing and Dining Services</t>
  </si>
  <si>
    <t xml:space="preserve">   Bookstores</t>
  </si>
  <si>
    <t xml:space="preserve">   Other Auxilliary Enterprises</t>
  </si>
  <si>
    <t>Notes Receivable Interest Income, net of Fees</t>
  </si>
  <si>
    <t>Other Operating Revenues</t>
  </si>
  <si>
    <t xml:space="preserve">       Total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</si>
  <si>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</si>
  <si>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</si>
  <si>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</si>
  <si>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</si>
  <si>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</si>
  <si>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</si>
  <si>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 xml:space="preserve">       Total Operating Expenses</t>
  </si>
  <si>
    <t xml:space="preserve">Operating Income (Loss) before State Appropriations and </t>
  </si>
  <si>
    <t xml:space="preserve">    Nonoperating Revenues (Expenses) and Transfers</t>
  </si>
  <si>
    <t>State Appropriations</t>
  </si>
  <si>
    <t>Operating Income (Loss) after State Appropriations, before</t>
  </si>
  <si>
    <t>Nonoperating Revenues (Expenses):</t>
  </si>
  <si>
    <t>Federal Appropriations</t>
  </si>
  <si>
    <t>Investment and Endowment Income</t>
  </si>
  <si>
    <t>Private Gifts</t>
  </si>
  <si>
    <t>Interest Expense</t>
  </si>
  <si>
    <t>Other Nonoperating Revenues (Expenses)</t>
  </si>
  <si>
    <t xml:space="preserve">    Net Nonoperating Revenues (Expenses) before</t>
  </si>
  <si>
    <t xml:space="preserve">        Capital and Endowment Additions and Transfers</t>
  </si>
  <si>
    <t>Capital Gifts and Grants</t>
  </si>
  <si>
    <t>Private Gifts for Endowment Purposes</t>
  </si>
  <si>
    <t>Mandatory Transfers In (Out)</t>
  </si>
  <si>
    <t>Non Mandatory Transfers In (Out)</t>
  </si>
  <si>
    <t xml:space="preserve">     Capital and Endowment Additions and Net Transfers</t>
  </si>
  <si>
    <t xml:space="preserve">             Increase in Net Assets</t>
  </si>
  <si>
    <t>Net Assets, End of Year</t>
  </si>
  <si>
    <t>%,QKRDJ_UGL_GASB_35_FIN_STMTS_BS,SBAL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</si>
  <si>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</si>
  <si>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</si>
  <si>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</si>
  <si>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</si>
  <si>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</si>
  <si>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</si>
  <si>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%,FFUND_CODE,TGASB_34_35_FUND,NENDOW_FUNDS_UNR</t>
  </si>
  <si>
    <t>%,FFUND_CODE,TGASB_34_35_FUND,NENDOW_FUNDS_NONEXP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</si>
  <si>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</si>
  <si>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</si>
  <si>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</si>
  <si>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</si>
  <si>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</si>
  <si>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</si>
  <si>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</si>
  <si>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University Hospital</t>
  </si>
  <si>
    <t>Restricted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</si>
  <si>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</si>
  <si>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</si>
  <si>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</si>
  <si>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</si>
  <si>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</si>
  <si>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</si>
  <si>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</si>
  <si>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</si>
  <si>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</si>
  <si>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</si>
  <si>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</si>
  <si>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</si>
  <si>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</si>
  <si>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</si>
  <si>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</si>
  <si>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</si>
  <si>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</si>
  <si>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</si>
  <si>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</si>
  <si>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</si>
  <si>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</si>
  <si>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</si>
  <si>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</si>
  <si>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%,V121600</t>
  </si>
  <si>
    <t>121600</t>
  </si>
  <si>
    <t>%,V121700</t>
  </si>
  <si>
    <t>121700</t>
  </si>
  <si>
    <t>%,V121750</t>
  </si>
  <si>
    <t>Temp invest-deposit w/ trustee</t>
  </si>
  <si>
    <t>121750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</si>
  <si>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</si>
  <si>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</si>
  <si>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</si>
  <si>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</si>
  <si>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</si>
  <si>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</si>
  <si>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</si>
  <si>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</si>
  <si>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</si>
  <si>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</si>
  <si>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%,FACCOUNT,TGASB_34_35,X,NGRANTS_RECEIVABLE</t>
  </si>
  <si>
    <t>Grants and Contracts Receivable, net</t>
  </si>
  <si>
    <t>%,V139000</t>
  </si>
  <si>
    <t>Patients accounts rec - HPA</t>
  </si>
  <si>
    <t>139000</t>
  </si>
  <si>
    <t>%,V139100</t>
  </si>
  <si>
    <t>Unbilled a/r - HPA</t>
  </si>
  <si>
    <t>139100</t>
  </si>
  <si>
    <t>%,V139200</t>
  </si>
  <si>
    <t>A/R Hom</t>
  </si>
  <si>
    <t>139200</t>
  </si>
  <si>
    <t>%,V139300</t>
  </si>
  <si>
    <t>A/R clinics</t>
  </si>
  <si>
    <t>139300</t>
  </si>
  <si>
    <t>%,V139500</t>
  </si>
  <si>
    <t>Patients Accounts Receivable</t>
  </si>
  <si>
    <t>139500</t>
  </si>
  <si>
    <t>%,V139900</t>
  </si>
  <si>
    <t>Patient refunds</t>
  </si>
  <si>
    <t>139900</t>
  </si>
  <si>
    <t>%,V141000</t>
  </si>
  <si>
    <t>Reserve Additions</t>
  </si>
  <si>
    <t>141000</t>
  </si>
  <si>
    <t>%,V141001</t>
  </si>
  <si>
    <t>Bad Debt Adjustments</t>
  </si>
  <si>
    <t>141001</t>
  </si>
  <si>
    <t>%,V141002</t>
  </si>
  <si>
    <t>Financial Allowance Adjustment</t>
  </si>
  <si>
    <t>141002</t>
  </si>
  <si>
    <t>%,V141003</t>
  </si>
  <si>
    <t>Medicare Contractuals</t>
  </si>
  <si>
    <t>141003</t>
  </si>
  <si>
    <t>%,V141004</t>
  </si>
  <si>
    <t>Medicaid Contractuals</t>
  </si>
  <si>
    <t>141004</t>
  </si>
  <si>
    <t>%,V141005</t>
  </si>
  <si>
    <t>State Patients Contractuals</t>
  </si>
  <si>
    <t>141005</t>
  </si>
  <si>
    <t>%,V141006</t>
  </si>
  <si>
    <t>Crippled Children Contractuals</t>
  </si>
  <si>
    <t>141006</t>
  </si>
  <si>
    <t>%,V141007</t>
  </si>
  <si>
    <t>Administrative Adjustments</t>
  </si>
  <si>
    <t>141007</t>
  </si>
  <si>
    <t>%,V141009</t>
  </si>
  <si>
    <t>Other Contractuals</t>
  </si>
  <si>
    <t>141009</t>
  </si>
  <si>
    <t>%,V141010</t>
  </si>
  <si>
    <t>Bad Debt Recovery</t>
  </si>
  <si>
    <t>141010</t>
  </si>
  <si>
    <t>%,V141011</t>
  </si>
  <si>
    <t>HMO Capitated Adjustments</t>
  </si>
  <si>
    <t>141011</t>
  </si>
  <si>
    <t>%,V141012</t>
  </si>
  <si>
    <t>Denials</t>
  </si>
  <si>
    <t>141012</t>
  </si>
  <si>
    <t>%,V141014</t>
  </si>
  <si>
    <t>Medicaid Shortage</t>
  </si>
  <si>
    <t>141014</t>
  </si>
  <si>
    <t>%,V141015</t>
  </si>
  <si>
    <t>Bad Debt Unassigned</t>
  </si>
  <si>
    <t>141015</t>
  </si>
  <si>
    <t>%,V141016</t>
  </si>
  <si>
    <t>Bad Debt Unassiged Recovery</t>
  </si>
  <si>
    <t>141016</t>
  </si>
  <si>
    <t>%,V141300</t>
  </si>
  <si>
    <t>Cash In Process</t>
  </si>
  <si>
    <t>141300</t>
  </si>
  <si>
    <t>%,V141310</t>
  </si>
  <si>
    <t>CIP Group3 Receipts</t>
  </si>
  <si>
    <t>141310</t>
  </si>
  <si>
    <t>%,V141311</t>
  </si>
  <si>
    <t>CIP Group4 Receipts</t>
  </si>
  <si>
    <t>141311</t>
  </si>
  <si>
    <t>%,V141312</t>
  </si>
  <si>
    <t>CIP Group5 Receipts</t>
  </si>
  <si>
    <t>141312</t>
  </si>
  <si>
    <t>%,V141313</t>
  </si>
  <si>
    <t>CIP HOM Receipts</t>
  </si>
  <si>
    <t>141313</t>
  </si>
  <si>
    <t>%,V141320</t>
  </si>
  <si>
    <t>CIP UP Applications-Group 3</t>
  </si>
  <si>
    <t>141320</t>
  </si>
  <si>
    <t>%,V141322</t>
  </si>
  <si>
    <t>CIP UP Hospital Applications</t>
  </si>
  <si>
    <t>141322</t>
  </si>
  <si>
    <t>%,V141323</t>
  </si>
  <si>
    <t>CIP UP Comm Prac Applications</t>
  </si>
  <si>
    <t>141323</t>
  </si>
  <si>
    <t>%,V141324</t>
  </si>
  <si>
    <t>CIP UP Refunds</t>
  </si>
  <si>
    <t>141324</t>
  </si>
  <si>
    <t>%,V141400</t>
  </si>
  <si>
    <t>PIP Payment Regular</t>
  </si>
  <si>
    <t>141400</t>
  </si>
  <si>
    <t>%,V141401</t>
  </si>
  <si>
    <t>PIP Payment Outlier</t>
  </si>
  <si>
    <t>141401</t>
  </si>
  <si>
    <t>%,V141402</t>
  </si>
  <si>
    <t>PIP Application</t>
  </si>
  <si>
    <t>141402</t>
  </si>
  <si>
    <t>%,V141403</t>
  </si>
  <si>
    <t>PIP Bal Fwd &amp; Adjustments</t>
  </si>
  <si>
    <t>141403</t>
  </si>
  <si>
    <t>%,FACCOUNT,TGASB_34_35,X,NPATIENTS_RECEIVABLE</t>
  </si>
  <si>
    <t>Patient Services Receivable, net</t>
  </si>
  <si>
    <t>%,FACCOUNT,TGASB_34_35,X,NCURRENT PLEDGES REC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</si>
  <si>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</si>
  <si>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</si>
  <si>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</si>
  <si>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</si>
  <si>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</si>
  <si>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</si>
  <si>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</si>
  <si>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</si>
  <si>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</si>
  <si>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</si>
  <si>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</si>
  <si>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</si>
  <si>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</si>
  <si>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</si>
  <si>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%,V151000</t>
  </si>
  <si>
    <t>Inventory- operating room</t>
  </si>
  <si>
    <t>151000</t>
  </si>
  <si>
    <t>%,V151100</t>
  </si>
  <si>
    <t>Inventory- medique</t>
  </si>
  <si>
    <t>151100</t>
  </si>
  <si>
    <t>%,V151300</t>
  </si>
  <si>
    <t>Inventory- pharmacy</t>
  </si>
  <si>
    <t>151300</t>
  </si>
  <si>
    <t>%,V151400</t>
  </si>
  <si>
    <t>Inventory- gift shop</t>
  </si>
  <si>
    <t>151400</t>
  </si>
  <si>
    <t>%,V151600</t>
  </si>
  <si>
    <t>151600</t>
  </si>
  <si>
    <t>%,V151800</t>
  </si>
  <si>
    <t>Inventory-mat mgmt - UH</t>
  </si>
  <si>
    <t>151800</t>
  </si>
  <si>
    <t>%,V151900</t>
  </si>
  <si>
    <t>Inventory- same day surgery</t>
  </si>
  <si>
    <t>151900</t>
  </si>
  <si>
    <t>%,V152100</t>
  </si>
  <si>
    <t>Inventory- food service</t>
  </si>
  <si>
    <t>152100</t>
  </si>
  <si>
    <t>%,V152200</t>
  </si>
  <si>
    <t>Inventory- engineering</t>
  </si>
  <si>
    <t>152200</t>
  </si>
  <si>
    <t>%,V152400</t>
  </si>
  <si>
    <t>Inventory- cardiology</t>
  </si>
  <si>
    <t>152400</t>
  </si>
  <si>
    <t>%,V152500</t>
  </si>
  <si>
    <t>Inventory- power plant</t>
  </si>
  <si>
    <t>152500</t>
  </si>
  <si>
    <t>%,V152600</t>
  </si>
  <si>
    <t>Inventory- labs</t>
  </si>
  <si>
    <t>152600</t>
  </si>
  <si>
    <t>%,V152620</t>
  </si>
  <si>
    <t>Inventory- DME</t>
  </si>
  <si>
    <t>152620</t>
  </si>
  <si>
    <t>%,V152630</t>
  </si>
  <si>
    <t>Inventory- Retail Pharmacy</t>
  </si>
  <si>
    <t>152630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</si>
  <si>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</si>
  <si>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</si>
  <si>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</si>
  <si>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</si>
  <si>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</si>
  <si>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</si>
  <si>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</si>
  <si>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%,V191000</t>
  </si>
  <si>
    <t>Due from other funds</t>
  </si>
  <si>
    <t>191000</t>
  </si>
  <si>
    <t>%,FACCOUNT,TGASB_34_35,X,NDUE FROM OTHER FUNDS</t>
  </si>
  <si>
    <t>Due from Other Funds</t>
  </si>
  <si>
    <t>%,FACCOUNT,TGASB_34_35,X,NRESTRICTED CASH</t>
  </si>
  <si>
    <t>%,FACCOUNT,TGASB_34_35,X,NPLEDGES RECEIVABLE</t>
  </si>
  <si>
    <t>%,FACCOUNT,TGASB_34_35,X,NNOTES  RECEIVABLE</t>
  </si>
  <si>
    <t>%,V162000</t>
  </si>
  <si>
    <t>Discount on bonds pay</t>
  </si>
  <si>
    <t>162000</t>
  </si>
  <si>
    <t>%,V163000</t>
  </si>
  <si>
    <t>Deferred Loss Bond Refin</t>
  </si>
  <si>
    <t>163000</t>
  </si>
  <si>
    <t>%,V165100</t>
  </si>
  <si>
    <t>Bond issue cost</t>
  </si>
  <si>
    <t>165100</t>
  </si>
  <si>
    <t>%,V199999</t>
  </si>
  <si>
    <t>Other Assets</t>
  </si>
  <si>
    <t>199999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</si>
  <si>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</si>
  <si>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</si>
  <si>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</si>
  <si>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</si>
  <si>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</si>
  <si>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</si>
  <si>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</si>
  <si>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</si>
  <si>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</si>
  <si>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</si>
  <si>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%,V122850</t>
  </si>
  <si>
    <t>Long Term Inv - Equity Ptnrshp</t>
  </si>
  <si>
    <t>122850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</si>
  <si>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</si>
  <si>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</si>
  <si>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</si>
  <si>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</si>
  <si>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</si>
  <si>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</si>
  <si>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</si>
  <si>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</si>
  <si>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</si>
  <si>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</si>
  <si>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</si>
  <si>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</si>
  <si>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</si>
  <si>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</si>
  <si>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</si>
  <si>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</si>
  <si>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</si>
  <si>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</si>
  <si>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</si>
  <si>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</si>
  <si>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</si>
  <si>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</si>
  <si>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</si>
  <si>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</si>
  <si>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</si>
  <si>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%,V178000</t>
  </si>
  <si>
    <t>Construction in progress</t>
  </si>
  <si>
    <t>178000</t>
  </si>
  <si>
    <t>%,FACCOUNT,TGASB_34_35,X,NCAPITAL_ASSETS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</si>
  <si>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</si>
  <si>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</si>
  <si>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</si>
  <si>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</si>
  <si>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</si>
  <si>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</si>
  <si>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%,V211001</t>
  </si>
  <si>
    <t>_H</t>
  </si>
  <si>
    <t>IMMS Payable-CRH</t>
  </si>
  <si>
    <t>211001</t>
  </si>
  <si>
    <t>%,V211002</t>
  </si>
  <si>
    <t>Auxiliary accounts payable</t>
  </si>
  <si>
    <t>211002</t>
  </si>
  <si>
    <t>%,V211003</t>
  </si>
  <si>
    <t>Estimated payables</t>
  </si>
  <si>
    <t>211003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</si>
  <si>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</si>
  <si>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</si>
  <si>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</si>
  <si>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</si>
  <si>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</si>
  <si>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</si>
  <si>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</si>
  <si>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</si>
  <si>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</si>
  <si>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</si>
  <si>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</si>
  <si>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</si>
  <si>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</si>
  <si>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</si>
  <si>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</si>
  <si>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</si>
  <si>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</si>
  <si>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</si>
  <si>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%,V233000</t>
  </si>
  <si>
    <t>Def rev - other</t>
  </si>
  <si>
    <t>233000</t>
  </si>
  <si>
    <t>%,V240000</t>
  </si>
  <si>
    <t>Deposits</t>
  </si>
  <si>
    <t>240000</t>
  </si>
  <si>
    <t>%,R,FACCOUNT,TGASB_34_35,X,NDEFERRED_REV</t>
  </si>
  <si>
    <t>Deferred Revenue, Current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</si>
  <si>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</si>
  <si>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</si>
  <si>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</si>
  <si>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</si>
  <si>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</si>
  <si>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</si>
  <si>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</si>
  <si>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</si>
  <si>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%,V253500</t>
  </si>
  <si>
    <t>Current Cap Lease Obligations</t>
  </si>
  <si>
    <t>253500</t>
  </si>
  <si>
    <t>%,R,FACCOUNT,TGASB_34_35,X,NCURRENT CAP LSE OBLI</t>
  </si>
  <si>
    <t>%,V252500</t>
  </si>
  <si>
    <t>Current Bonds Payable</t>
  </si>
  <si>
    <t>252500</t>
  </si>
  <si>
    <t>%,R,FACCOUNT,TGASB_34_35,X,NCURRENT BONDS PAYABL</t>
  </si>
  <si>
    <t>%,V290000</t>
  </si>
  <si>
    <t>Due to - PS working capital</t>
  </si>
  <si>
    <t>290000</t>
  </si>
  <si>
    <t>%,V291000</t>
  </si>
  <si>
    <t>Due to other funds</t>
  </si>
  <si>
    <t>291000</t>
  </si>
  <si>
    <t>%,R,FACCOUNT,TGASB_34_35,X,NDUE TO OTHER FUNDS</t>
  </si>
  <si>
    <t>Due to Other Funds</t>
  </si>
  <si>
    <t>%,V235000</t>
  </si>
  <si>
    <t>Def Rev - Long Term</t>
  </si>
  <si>
    <t>235000</t>
  </si>
  <si>
    <t>%,R,FACCOUNT,TGASB_34_35,X,NDEFERRED REVENUE</t>
  </si>
  <si>
    <t>%,V253000</t>
  </si>
  <si>
    <t>Capital lease obligation</t>
  </si>
  <si>
    <t>253000</t>
  </si>
  <si>
    <t>%,R,FACCOUNT,TGASB_34_35,X,NCAPITAL LEASE OBLIG</t>
  </si>
  <si>
    <t>%,V252000</t>
  </si>
  <si>
    <t>Bonds pay</t>
  </si>
  <si>
    <t>252000</t>
  </si>
  <si>
    <t>%,R,FACCOUNT,TGASB_34_35,X,NBONDS_NOTES PAYABLE</t>
  </si>
  <si>
    <t xml:space="preserve">    Nonexpendable</t>
  </si>
  <si>
    <t xml:space="preserve">    Expendable</t>
  </si>
  <si>
    <t>%,QKRDJ_UGL_GASB_35_FIN_STMTS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</si>
  <si>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</si>
  <si>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</si>
  <si>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</si>
  <si>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</si>
  <si>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</si>
  <si>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</si>
  <si>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</si>
  <si>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</si>
  <si>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%,FACCOUNT,TGASB_34_35,X,NSTUDENT AID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</si>
  <si>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</si>
  <si>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</si>
  <si>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</si>
  <si>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</si>
  <si>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</si>
  <si>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</si>
  <si>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>%,R,FACCOUNT,TGASB_34_35,X,NPATIENT MED SERV</t>
  </si>
  <si>
    <t>%,R,FACCOUNT,TGASB_34_35,X,NINTEREST NOTES REC,NLOAN FUND DEDUCT</t>
  </si>
  <si>
    <t>%,R,FACCOUNT,TGASB_34_35,X,NOTHER OPERATING REV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</si>
  <si>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</si>
  <si>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</si>
  <si>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</si>
  <si>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</si>
  <si>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</si>
  <si>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</si>
  <si>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</si>
  <si>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</si>
  <si>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</si>
  <si>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</si>
  <si>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</si>
  <si>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</si>
  <si>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</si>
  <si>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</si>
  <si>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</si>
  <si>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</si>
  <si>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</si>
  <si>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</si>
  <si>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%,V705300</t>
  </si>
  <si>
    <t>S&amp;W-Capitalized Costs</t>
  </si>
  <si>
    <t>705300</t>
  </si>
  <si>
    <t>%,V706200</t>
  </si>
  <si>
    <t>S&amp;W-Non-Exempt technical</t>
  </si>
  <si>
    <t>706200</t>
  </si>
  <si>
    <t>%,V706300</t>
  </si>
  <si>
    <t>S&amp;W-Office/clerical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</si>
  <si>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</si>
  <si>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</si>
  <si>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</si>
  <si>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</si>
  <si>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</si>
  <si>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</si>
  <si>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</si>
  <si>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</si>
  <si>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</si>
  <si>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</si>
  <si>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%,V708200</t>
  </si>
  <si>
    <t>S&amp;W-Accrued vacation</t>
  </si>
  <si>
    <t>708200</t>
  </si>
  <si>
    <t>%,V708300</t>
  </si>
  <si>
    <t>S&amp;W-Non-payroll salaries</t>
  </si>
  <si>
    <t>708300</t>
  </si>
  <si>
    <t>%,V708400</t>
  </si>
  <si>
    <t>S&amp;W - Incentive Pay</t>
  </si>
  <si>
    <t>708400</t>
  </si>
  <si>
    <t>%,V708500</t>
  </si>
  <si>
    <t>S&amp;W - Transition Pay</t>
  </si>
  <si>
    <t>708500</t>
  </si>
  <si>
    <t>%,FACCOUNT,TGASB_34_35,X,NSALARIES</t>
  </si>
  <si>
    <t>%,V710000</t>
  </si>
  <si>
    <t>710000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</si>
  <si>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</si>
  <si>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</si>
  <si>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</si>
  <si>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</si>
  <si>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</si>
  <si>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</si>
  <si>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</si>
  <si>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</si>
  <si>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</si>
  <si>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</si>
  <si>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</si>
  <si>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</si>
  <si>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</si>
  <si>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</si>
  <si>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</si>
  <si>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</si>
  <si>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</si>
  <si>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</si>
  <si>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%,V710700</t>
  </si>
  <si>
    <t>SB-Capitalized Costs</t>
  </si>
  <si>
    <t>710700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</si>
  <si>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</si>
  <si>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</si>
  <si>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</si>
  <si>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</si>
  <si>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</si>
  <si>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</si>
  <si>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</si>
  <si>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</si>
  <si>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</si>
  <si>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</si>
  <si>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</si>
  <si>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</si>
  <si>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</si>
  <si>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</si>
  <si>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</si>
  <si>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%,V712000</t>
  </si>
  <si>
    <t>SB-Accrued benefits</t>
  </si>
  <si>
    <t>712000</t>
  </si>
  <si>
    <t>%,V714200</t>
  </si>
  <si>
    <t>SB-Educational assist-winter</t>
  </si>
  <si>
    <t>714200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</si>
  <si>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</si>
  <si>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</si>
  <si>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</si>
  <si>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</si>
  <si>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</si>
  <si>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</si>
  <si>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</si>
  <si>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</si>
  <si>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</si>
  <si>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</si>
  <si>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%,V393000</t>
  </si>
  <si>
    <t>Other Allocations/Transfers In</t>
  </si>
  <si>
    <t>393000</t>
  </si>
  <si>
    <t>%,V450000</t>
  </si>
  <si>
    <t>Internal sales &amp; services</t>
  </si>
  <si>
    <t>450000</t>
  </si>
  <si>
    <t>%,V450050</t>
  </si>
  <si>
    <t>Hospital Rebillings</t>
  </si>
  <si>
    <t>450050</t>
  </si>
  <si>
    <t>%,V450300</t>
  </si>
  <si>
    <t>Internal non plan</t>
  </si>
  <si>
    <t>450300</t>
  </si>
  <si>
    <t>%,V450500</t>
  </si>
  <si>
    <t>Pharmacy</t>
  </si>
  <si>
    <t>450500</t>
  </si>
  <si>
    <t>%,V450800</t>
  </si>
  <si>
    <t>Related party revenue</t>
  </si>
  <si>
    <t>450800</t>
  </si>
  <si>
    <t>%,V452000</t>
  </si>
  <si>
    <t>Hospital support for prof</t>
  </si>
  <si>
    <t>452000</t>
  </si>
  <si>
    <t>%,V600000</t>
  </si>
  <si>
    <t>Cost of Goods Sold</t>
  </si>
  <si>
    <t>600000</t>
  </si>
  <si>
    <t>%,V601600</t>
  </si>
  <si>
    <t>COGS Gifts</t>
  </si>
  <si>
    <t>601600</t>
  </si>
  <si>
    <t>%,V721000</t>
  </si>
  <si>
    <t>Business travel &amp; meeting exp.</t>
  </si>
  <si>
    <t>721000</t>
  </si>
  <si>
    <t>%,V721400</t>
  </si>
  <si>
    <t>Bus travel-job candidate exp</t>
  </si>
  <si>
    <t>721400</t>
  </si>
  <si>
    <t>%,V721700</t>
  </si>
  <si>
    <t>Business mtg exp-food catering</t>
  </si>
  <si>
    <t>721700</t>
  </si>
  <si>
    <t>%,V723000</t>
  </si>
  <si>
    <t>Postage/delivery services</t>
  </si>
  <si>
    <t>723000</t>
  </si>
  <si>
    <t>%,V723100</t>
  </si>
  <si>
    <t>Postage</t>
  </si>
  <si>
    <t>723100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</si>
  <si>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</si>
  <si>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</si>
  <si>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</si>
  <si>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</si>
  <si>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</si>
  <si>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</si>
  <si>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</si>
  <si>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</si>
  <si>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</si>
  <si>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</si>
  <si>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</si>
  <si>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</si>
  <si>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</si>
  <si>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</si>
  <si>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</si>
  <si>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</si>
  <si>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</si>
  <si>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</si>
  <si>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%,V725100</t>
  </si>
  <si>
    <t>Advertising</t>
  </si>
  <si>
    <t>725100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</si>
  <si>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</si>
  <si>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</si>
  <si>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</si>
  <si>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</si>
  <si>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</si>
  <si>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</si>
  <si>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</si>
  <si>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</si>
  <si>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</si>
  <si>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</si>
  <si>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</si>
  <si>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</si>
  <si>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</si>
  <si>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</si>
  <si>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</si>
  <si>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</si>
  <si>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</si>
  <si>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</si>
  <si>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%,V730120</t>
  </si>
  <si>
    <t>Merchandise Variance</t>
  </si>
  <si>
    <t>730120</t>
  </si>
  <si>
    <t>%,V730130</t>
  </si>
  <si>
    <t>Demurrage</t>
  </si>
  <si>
    <t>730130</t>
  </si>
  <si>
    <t>%,V730140</t>
  </si>
  <si>
    <t>Overhead Materials-Dist</t>
  </si>
  <si>
    <t>730140</t>
  </si>
  <si>
    <t>%,V730150</t>
  </si>
  <si>
    <t>Inventory Adjustment</t>
  </si>
  <si>
    <t>730150</t>
  </si>
  <si>
    <t>%,V730160</t>
  </si>
  <si>
    <t>Increase/Decrease inventory</t>
  </si>
  <si>
    <t>730160</t>
  </si>
  <si>
    <t>%,V730200</t>
  </si>
  <si>
    <t>Subscriptions,books,periodical</t>
  </si>
  <si>
    <t>730200</t>
  </si>
  <si>
    <t>%,V730500</t>
  </si>
  <si>
    <t>Lab supplies</t>
  </si>
  <si>
    <t>730500</t>
  </si>
  <si>
    <t>%,V730800</t>
  </si>
  <si>
    <t>Uniforms</t>
  </si>
  <si>
    <t>730800</t>
  </si>
  <si>
    <t>%,V730900</t>
  </si>
  <si>
    <t>Gasoline</t>
  </si>
  <si>
    <t>730900</t>
  </si>
  <si>
    <t>%,V731200</t>
  </si>
  <si>
    <t>Photography</t>
  </si>
  <si>
    <t>731200</t>
  </si>
  <si>
    <t>%,V731300</t>
  </si>
  <si>
    <t>Cleaning supplies</t>
  </si>
  <si>
    <t>731300</t>
  </si>
  <si>
    <t>%,V731500</t>
  </si>
  <si>
    <t>Linen supplies</t>
  </si>
  <si>
    <t>731500</t>
  </si>
  <si>
    <t>%,V731700</t>
  </si>
  <si>
    <t>Research animals expense</t>
  </si>
  <si>
    <t>731700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</si>
  <si>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</si>
  <si>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</si>
  <si>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</si>
  <si>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</si>
  <si>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</si>
  <si>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</si>
  <si>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</si>
  <si>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</si>
  <si>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</si>
  <si>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</si>
  <si>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</si>
  <si>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</si>
  <si>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%,V732300</t>
  </si>
  <si>
    <t>Food stores - baked goods</t>
  </si>
  <si>
    <t>732300</t>
  </si>
  <si>
    <t>%,V732400</t>
  </si>
  <si>
    <t>Food stores - fruit</t>
  </si>
  <si>
    <t>732400</t>
  </si>
  <si>
    <t>%,V732500</t>
  </si>
  <si>
    <t>Food stores - dairy products</t>
  </si>
  <si>
    <t>732500</t>
  </si>
  <si>
    <t>%,V732600</t>
  </si>
  <si>
    <t>Food stores - groceries</t>
  </si>
  <si>
    <t>732600</t>
  </si>
  <si>
    <t>%,V732700</t>
  </si>
  <si>
    <t>Food stores - vegetables</t>
  </si>
  <si>
    <t>732700</t>
  </si>
  <si>
    <t>%,V732800</t>
  </si>
  <si>
    <t>Food stores - other</t>
  </si>
  <si>
    <t>732800</t>
  </si>
  <si>
    <t>%,V732900</t>
  </si>
  <si>
    <t>Formula</t>
  </si>
  <si>
    <t>732900</t>
  </si>
  <si>
    <t>%,V733000</t>
  </si>
  <si>
    <t>Meat/seafood</t>
  </si>
  <si>
    <t>733000</t>
  </si>
  <si>
    <t>%,V733100</t>
  </si>
  <si>
    <t>Hospital supplies-medical item</t>
  </si>
  <si>
    <t>733100</t>
  </si>
  <si>
    <t>%,V733200</t>
  </si>
  <si>
    <t>IV accessories</t>
  </si>
  <si>
    <t>733200</t>
  </si>
  <si>
    <t>%,V733300</t>
  </si>
  <si>
    <t>Surgical instruments</t>
  </si>
  <si>
    <t>733300</t>
  </si>
  <si>
    <t>%,V733400</t>
  </si>
  <si>
    <t>Electrography supplies</t>
  </si>
  <si>
    <t>733400</t>
  </si>
  <si>
    <t>%,V733500</t>
  </si>
  <si>
    <t>Cath lab theraputic supplies</t>
  </si>
  <si>
    <t>733500</t>
  </si>
  <si>
    <t>%,V733600</t>
  </si>
  <si>
    <t>Reproduction supplies</t>
  </si>
  <si>
    <t>733600</t>
  </si>
  <si>
    <t>%,V733700</t>
  </si>
  <si>
    <t>Non-medical supplies</t>
  </si>
  <si>
    <t>733700</t>
  </si>
  <si>
    <t>%,V733800</t>
  </si>
  <si>
    <t>Radiology supplies</t>
  </si>
  <si>
    <t>733800</t>
  </si>
  <si>
    <t>%,V733820</t>
  </si>
  <si>
    <t>Special Order Patient Chargeab</t>
  </si>
  <si>
    <t>733820</t>
  </si>
  <si>
    <t>%,V733830</t>
  </si>
  <si>
    <t>Disposable Patient Chg Items</t>
  </si>
  <si>
    <t>733830</t>
  </si>
  <si>
    <t>%,V733850</t>
  </si>
  <si>
    <t>Resp Therapy Charge Items</t>
  </si>
  <si>
    <t>733850</t>
  </si>
  <si>
    <t>%,V733860</t>
  </si>
  <si>
    <t>Pharmacy Charge Items</t>
  </si>
  <si>
    <t>733860</t>
  </si>
  <si>
    <t>%,V733870</t>
  </si>
  <si>
    <t>Drugs</t>
  </si>
  <si>
    <t>733870</t>
  </si>
  <si>
    <t>%,V733900</t>
  </si>
  <si>
    <t>E &amp; T course cost</t>
  </si>
  <si>
    <t>733900</t>
  </si>
  <si>
    <t>%,V734000</t>
  </si>
  <si>
    <t>Photography dark room supplies</t>
  </si>
  <si>
    <t>734000</t>
  </si>
  <si>
    <t>%,V738000</t>
  </si>
  <si>
    <t>Dues/memberships</t>
  </si>
  <si>
    <t>738000</t>
  </si>
  <si>
    <t>%,V739200</t>
  </si>
  <si>
    <t>Computer supplies</t>
  </si>
  <si>
    <t>739200</t>
  </si>
  <si>
    <t>%,V739300</t>
  </si>
  <si>
    <t>Computer software</t>
  </si>
  <si>
    <t>739300</t>
  </si>
  <si>
    <t>%,V740100</t>
  </si>
  <si>
    <t>Computers - Non Capital</t>
  </si>
  <si>
    <t>740100</t>
  </si>
  <si>
    <t>%,V740200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</si>
</sst>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</numFmts>
  <fonts count="27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 horizontal="left"/>
    </xf>
    <xf numFmtId="164" fontId="3" fillId="2" borderId="3" xfId="15" applyNumberFormat="1" applyFont="1" applyFill="1" applyBorder="1" applyAlignment="1">
      <alignment/>
    </xf>
    <xf numFmtId="164" fontId="4" fillId="2" borderId="3" xfId="15" applyNumberFormat="1" applyFont="1" applyFill="1" applyBorder="1" applyAlignment="1">
      <alignment/>
    </xf>
    <xf numFmtId="164" fontId="5" fillId="2" borderId="3" xfId="15" applyNumberFormat="1" applyFont="1" applyFill="1" applyBorder="1" applyAlignment="1">
      <alignment/>
    </xf>
    <xf numFmtId="164" fontId="4" fillId="2" borderId="4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3" fillId="2" borderId="5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4" fillId="2" borderId="1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5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 horizontal="center"/>
    </xf>
    <xf numFmtId="164" fontId="8" fillId="2" borderId="0" xfId="15" applyNumberFormat="1" applyFont="1" applyFill="1" applyBorder="1" applyAlignment="1">
      <alignment horizontal="center"/>
    </xf>
    <xf numFmtId="164" fontId="7" fillId="2" borderId="1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" fontId="9" fillId="0" borderId="8" xfId="15" applyNumberFormat="1" applyFont="1" applyFill="1" applyBorder="1" applyAlignment="1">
      <alignment horizontal="center"/>
    </xf>
    <xf numFmtId="1" fontId="10" fillId="0" borderId="8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1" fillId="0" borderId="7" xfId="15" applyNumberFormat="1" applyFont="1" applyFill="1" applyBorder="1" applyAlignment="1" quotePrefix="1">
      <alignment/>
    </xf>
    <xf numFmtId="41" fontId="0" fillId="0" borderId="8" xfId="15" applyNumberFormat="1" applyFont="1" applyFill="1" applyBorder="1" applyAlignment="1">
      <alignment/>
    </xf>
    <xf numFmtId="41" fontId="1" fillId="0" borderId="7" xfId="15" applyNumberFormat="1" applyFont="1" applyFill="1" applyBorder="1" applyAlignment="1" quotePrefix="1">
      <alignment/>
    </xf>
    <xf numFmtId="41" fontId="1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4" fontId="11" fillId="0" borderId="9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2" fillId="0" borderId="8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1" fillId="0" borderId="6" xfId="15" applyNumberFormat="1" applyFont="1" applyFill="1" applyBorder="1" applyAlignment="1" quotePrefix="1">
      <alignment/>
    </xf>
    <xf numFmtId="164" fontId="11" fillId="0" borderId="8" xfId="15" applyNumberFormat="1" applyFont="1" applyFill="1" applyBorder="1" applyAlignment="1">
      <alignment/>
    </xf>
    <xf numFmtId="42" fontId="12" fillId="0" borderId="8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/>
    </xf>
    <xf numFmtId="164" fontId="3" fillId="2" borderId="3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 horizontal="left"/>
    </xf>
    <xf numFmtId="0" fontId="4" fillId="2" borderId="4" xfId="19" applyFont="1" applyFill="1" applyBorder="1">
      <alignment/>
      <protection/>
    </xf>
    <xf numFmtId="0" fontId="6" fillId="0" borderId="0" xfId="19" applyFont="1">
      <alignment/>
      <protection/>
    </xf>
    <xf numFmtId="164" fontId="3" fillId="2" borderId="5" xfId="15" applyNumberFormat="1" applyFont="1" applyFill="1" applyBorder="1" applyAlignment="1">
      <alignment/>
    </xf>
    <xf numFmtId="0" fontId="13" fillId="2" borderId="1" xfId="19" applyFont="1" applyFill="1" applyBorder="1">
      <alignment/>
      <protection/>
    </xf>
    <xf numFmtId="0" fontId="0" fillId="0" borderId="0" xfId="19" applyFont="1">
      <alignment/>
      <protection/>
    </xf>
    <xf numFmtId="0" fontId="4" fillId="2" borderId="1" xfId="19" applyFont="1" applyFill="1" applyBorder="1">
      <alignment/>
      <protection/>
    </xf>
    <xf numFmtId="164" fontId="3" fillId="2" borderId="10" xfId="15" applyNumberFormat="1" applyFont="1" applyFill="1" applyBorder="1" applyAlignment="1">
      <alignment horizontal="left"/>
    </xf>
    <xf numFmtId="0" fontId="13" fillId="2" borderId="11" xfId="19" applyFont="1" applyFill="1" applyBorder="1">
      <alignment/>
      <protection/>
    </xf>
    <xf numFmtId="164" fontId="14" fillId="0" borderId="6" xfId="15" applyNumberFormat="1" applyFont="1" applyFill="1" applyBorder="1" applyAlignment="1">
      <alignment/>
    </xf>
    <xf numFmtId="164" fontId="14" fillId="0" borderId="12" xfId="15" applyNumberFormat="1" applyFont="1" applyFill="1" applyBorder="1" applyAlignment="1">
      <alignment/>
    </xf>
    <xf numFmtId="0" fontId="9" fillId="0" borderId="8" xfId="19" applyFont="1" applyBorder="1" applyAlignment="1">
      <alignment horizontal="center"/>
      <protection/>
    </xf>
    <xf numFmtId="164" fontId="9" fillId="0" borderId="0" xfId="15" applyNumberFormat="1" applyFont="1" applyFill="1" applyBorder="1" applyAlignment="1">
      <alignment horizontal="center"/>
    </xf>
    <xf numFmtId="164" fontId="9" fillId="0" borderId="6" xfId="15" applyNumberFormat="1" applyFont="1" applyFill="1" applyBorder="1" applyAlignment="1">
      <alignment horizontal="left"/>
    </xf>
    <xf numFmtId="164" fontId="9" fillId="0" borderId="7" xfId="15" applyNumberFormat="1" applyFont="1" applyFill="1" applyBorder="1" applyAlignment="1">
      <alignment horizontal="left"/>
    </xf>
    <xf numFmtId="10" fontId="0" fillId="0" borderId="8" xfId="22" applyNumberFormat="1" applyFont="1" applyFill="1" applyBorder="1" applyAlignment="1">
      <alignment/>
    </xf>
    <xf numFmtId="10" fontId="0" fillId="0" borderId="0" xfId="22" applyNumberFormat="1" applyFont="1" applyFill="1" applyBorder="1" applyAlignment="1">
      <alignment/>
    </xf>
    <xf numFmtId="0" fontId="0" fillId="0" borderId="8" xfId="19" applyFont="1" applyBorder="1">
      <alignment/>
      <protection/>
    </xf>
    <xf numFmtId="42" fontId="0" fillId="0" borderId="0" xfId="15" applyNumberFormat="1" applyFont="1" applyFill="1" applyBorder="1" applyAlignment="1">
      <alignment/>
    </xf>
    <xf numFmtId="0" fontId="0" fillId="0" borderId="0" xfId="19" applyFont="1" applyBorder="1">
      <alignment/>
      <protection/>
    </xf>
    <xf numFmtId="41" fontId="0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0" fontId="9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43" fontId="0" fillId="0" borderId="0" xfId="15" applyFont="1" applyFill="1" applyBorder="1" applyAlignment="1">
      <alignment/>
    </xf>
    <xf numFmtId="43" fontId="0" fillId="0" borderId="0" xfId="19" applyNumberFormat="1" applyFont="1" applyFill="1" applyBorder="1">
      <alignment/>
      <protection/>
    </xf>
    <xf numFmtId="164" fontId="9" fillId="0" borderId="7" xfId="15" applyNumberFormat="1" applyFont="1" applyFill="1" applyBorder="1" applyAlignment="1">
      <alignment/>
    </xf>
    <xf numFmtId="0" fontId="9" fillId="0" borderId="0" xfId="19" applyFont="1" applyBorder="1">
      <alignment/>
      <protection/>
    </xf>
    <xf numFmtId="0" fontId="9" fillId="0" borderId="8" xfId="19" applyFont="1" applyBorder="1">
      <alignment/>
      <protection/>
    </xf>
    <xf numFmtId="42" fontId="9" fillId="0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5" fillId="2" borderId="0" xfId="15" applyNumberFormat="1" applyFont="1" applyFill="1" applyAlignment="1">
      <alignment/>
    </xf>
    <xf numFmtId="164" fontId="2" fillId="2" borderId="3" xfId="15" applyNumberFormat="1" applyFont="1" applyFill="1" applyBorder="1" applyAlignment="1">
      <alignment/>
    </xf>
    <xf numFmtId="164" fontId="16" fillId="2" borderId="3" xfId="15" applyNumberFormat="1" applyFont="1" applyFill="1" applyBorder="1" applyAlignment="1">
      <alignment/>
    </xf>
    <xf numFmtId="164" fontId="16" fillId="2" borderId="3" xfId="15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/>
    </xf>
    <xf numFmtId="0" fontId="15" fillId="0" borderId="0" xfId="0" applyFont="1" applyFill="1" applyAlignment="1">
      <alignment/>
    </xf>
    <xf numFmtId="164" fontId="6" fillId="2" borderId="0" xfId="15" applyNumberFormat="1" applyFont="1" applyFill="1" applyAlignment="1">
      <alignment/>
    </xf>
    <xf numFmtId="164" fontId="4" fillId="2" borderId="0" xfId="15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5" applyNumberFormat="1" applyFont="1" applyFill="1" applyAlignment="1">
      <alignment/>
    </xf>
    <xf numFmtId="0" fontId="7" fillId="2" borderId="5" xfId="0" applyFont="1" applyFill="1" applyBorder="1" applyAlignment="1">
      <alignment horizontal="left"/>
    </xf>
    <xf numFmtId="164" fontId="13" fillId="2" borderId="0" xfId="15" applyNumberFormat="1" applyFont="1" applyFill="1" applyBorder="1" applyAlignment="1">
      <alignment/>
    </xf>
    <xf numFmtId="164" fontId="13" fillId="2" borderId="0" xfId="15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3" fillId="2" borderId="10" xfId="15" applyNumberFormat="1" applyFont="1" applyFill="1" applyBorder="1" applyAlignment="1">
      <alignment/>
    </xf>
    <xf numFmtId="164" fontId="13" fillId="2" borderId="10" xfId="15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centerContinuous"/>
    </xf>
    <xf numFmtId="164" fontId="9" fillId="0" borderId="13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 horizontal="center"/>
    </xf>
    <xf numFmtId="164" fontId="9" fillId="0" borderId="12" xfId="15" applyNumberFormat="1" applyFont="1" applyFill="1" applyBorder="1" applyAlignment="1">
      <alignment/>
    </xf>
    <xf numFmtId="164" fontId="0" fillId="0" borderId="12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 horizontal="center"/>
    </xf>
    <xf numFmtId="42" fontId="0" fillId="0" borderId="8" xfId="15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8" xfId="15" applyNumberFormat="1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1" fontId="9" fillId="0" borderId="8" xfId="15" applyNumberFormat="1" applyFont="1" applyFill="1" applyBorder="1" applyAlignment="1">
      <alignment horizontal="center"/>
    </xf>
    <xf numFmtId="42" fontId="9" fillId="0" borderId="8" xfId="15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16" fillId="2" borderId="0" xfId="15" applyNumberFormat="1" applyFont="1" applyFill="1" applyAlignment="1">
      <alignment/>
    </xf>
    <xf numFmtId="164" fontId="2" fillId="2" borderId="3" xfId="15" applyNumberFormat="1" applyFont="1" applyFill="1" applyBorder="1" applyAlignment="1">
      <alignment horizontal="left"/>
    </xf>
    <xf numFmtId="164" fontId="16" fillId="2" borderId="3" xfId="15" applyNumberFormat="1" applyFont="1" applyFill="1" applyBorder="1" applyAlignment="1">
      <alignment/>
    </xf>
    <xf numFmtId="164" fontId="2" fillId="2" borderId="4" xfId="15" applyNumberFormat="1" applyFont="1" applyFill="1" applyBorder="1" applyAlignment="1">
      <alignment horizontal="left"/>
    </xf>
    <xf numFmtId="0" fontId="17" fillId="2" borderId="0" xfId="0" applyFont="1" applyFill="1" applyAlignment="1">
      <alignment/>
    </xf>
    <xf numFmtId="164" fontId="4" fillId="2" borderId="0" xfId="15" applyNumberFormat="1" applyFont="1" applyFill="1" applyAlignment="1">
      <alignment/>
    </xf>
    <xf numFmtId="0" fontId="3" fillId="2" borderId="5" xfId="0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 horizontal="left"/>
    </xf>
    <xf numFmtId="0" fontId="13" fillId="2" borderId="0" xfId="0" applyFont="1" applyFill="1" applyAlignment="1">
      <alignment/>
    </xf>
    <xf numFmtId="164" fontId="7" fillId="2" borderId="5" xfId="15" applyNumberFormat="1" applyFont="1" applyFill="1" applyBorder="1" applyAlignment="1">
      <alignment horizontal="left"/>
    </xf>
    <xf numFmtId="164" fontId="3" fillId="2" borderId="11" xfId="15" applyNumberFormat="1" applyFont="1" applyFill="1" applyBorder="1" applyAlignment="1">
      <alignment horizontal="left"/>
    </xf>
    <xf numFmtId="164" fontId="0" fillId="0" borderId="2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Continuous"/>
    </xf>
    <xf numFmtId="164" fontId="9" fillId="0" borderId="5" xfId="15" applyNumberFormat="1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9" fillId="0" borderId="13" xfId="15" applyNumberFormat="1" applyFont="1" applyFill="1" applyBorder="1" applyAlignment="1">
      <alignment horizontal="centerContinuous"/>
    </xf>
    <xf numFmtId="164" fontId="9" fillId="0" borderId="10" xfId="15" applyNumberFormat="1" applyFont="1" applyFill="1" applyBorder="1" applyAlignment="1">
      <alignment horizontal="centerContinuous"/>
    </xf>
    <xf numFmtId="164" fontId="9" fillId="0" borderId="11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Continuous"/>
    </xf>
    <xf numFmtId="164" fontId="9" fillId="0" borderId="12" xfId="15" applyNumberFormat="1" applyFont="1" applyFill="1" applyBorder="1" applyAlignment="1">
      <alignment horizontal="centerContinuous"/>
    </xf>
    <xf numFmtId="164" fontId="9" fillId="0" borderId="7" xfId="15" applyNumberFormat="1" applyFont="1" applyFill="1" applyBorder="1" applyAlignment="1">
      <alignment horizontal="centerContinuous"/>
    </xf>
    <xf numFmtId="164" fontId="0" fillId="0" borderId="8" xfId="15" applyNumberFormat="1" applyFont="1" applyFill="1" applyBorder="1" applyAlignment="1">
      <alignment horizontal="centerContinuous"/>
    </xf>
    <xf numFmtId="164" fontId="6" fillId="0" borderId="0" xfId="15" applyNumberFormat="1" applyFont="1" applyFill="1" applyAlignment="1">
      <alignment/>
    </xf>
    <xf numFmtId="164" fontId="9" fillId="0" borderId="12" xfId="15" applyNumberFormat="1" applyFont="1" applyFill="1" applyBorder="1" applyAlignment="1">
      <alignment horizontal="left"/>
    </xf>
    <xf numFmtId="164" fontId="0" fillId="0" borderId="12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164" fontId="14" fillId="0" borderId="0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2" fontId="9" fillId="0" borderId="8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164" fontId="18" fillId="0" borderId="0" xfId="15" applyNumberFormat="1" applyFont="1" applyFill="1" applyAlignment="1">
      <alignment/>
    </xf>
    <xf numFmtId="164" fontId="18" fillId="0" borderId="0" xfId="15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164" fontId="3" fillId="2" borderId="4" xfId="15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164" fontId="13" fillId="2" borderId="5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 horizontal="centerContinuous"/>
    </xf>
    <xf numFmtId="164" fontId="9" fillId="0" borderId="2" xfId="15" applyNumberFormat="1" applyFont="1" applyFill="1" applyBorder="1" applyAlignment="1">
      <alignment horizontal="center"/>
    </xf>
    <xf numFmtId="164" fontId="9" fillId="0" borderId="3" xfId="15" applyNumberFormat="1" applyFont="1" applyFill="1" applyBorder="1" applyAlignment="1">
      <alignment horizontal="center"/>
    </xf>
    <xf numFmtId="164" fontId="9" fillId="0" borderId="4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 wrapText="1"/>
    </xf>
    <xf numFmtId="164" fontId="9" fillId="0" borderId="13" xfId="15" applyNumberFormat="1" applyFont="1" applyFill="1" applyBorder="1" applyAlignment="1">
      <alignment horizontal="centerContinuous" wrapText="1"/>
    </xf>
    <xf numFmtId="164" fontId="9" fillId="0" borderId="10" xfId="15" applyNumberFormat="1" applyFont="1" applyFill="1" applyBorder="1" applyAlignment="1">
      <alignment horizontal="centerContinuous" wrapText="1"/>
    </xf>
    <xf numFmtId="164" fontId="9" fillId="0" borderId="11" xfId="15" applyNumberFormat="1" applyFont="1" applyFill="1" applyBorder="1" applyAlignment="1">
      <alignment horizontal="centerContinuous" wrapText="1"/>
    </xf>
    <xf numFmtId="164" fontId="9" fillId="0" borderId="8" xfId="15" applyNumberFormat="1" applyFont="1" applyFill="1" applyBorder="1" applyAlignment="1">
      <alignment horizontal="center" wrapText="1"/>
    </xf>
    <xf numFmtId="164" fontId="9" fillId="0" borderId="9" xfId="15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/>
    </xf>
    <xf numFmtId="164" fontId="6" fillId="0" borderId="6" xfId="15" applyNumberFormat="1" applyFont="1" applyFill="1" applyBorder="1" applyAlignment="1">
      <alignment/>
    </xf>
    <xf numFmtId="164" fontId="6" fillId="0" borderId="12" xfId="15" applyNumberFormat="1" applyFont="1" applyFill="1" applyBorder="1" applyAlignment="1">
      <alignment/>
    </xf>
    <xf numFmtId="164" fontId="14" fillId="0" borderId="6" xfId="15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1" fontId="18" fillId="0" borderId="0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9" fontId="4" fillId="2" borderId="0" xfId="0" applyNumberFormat="1" applyFont="1" applyFill="1" applyBorder="1" applyAlignment="1">
      <alignment/>
    </xf>
    <xf numFmtId="39" fontId="3" fillId="2" borderId="0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9" fontId="9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/>
    </xf>
    <xf numFmtId="39" fontId="0" fillId="0" borderId="8" xfId="0" applyNumberFormat="1" applyFont="1" applyFill="1" applyBorder="1" applyAlignment="1">
      <alignment horizontal="center" wrapText="1"/>
    </xf>
    <xf numFmtId="39" fontId="0" fillId="0" borderId="8" xfId="0" applyNumberFormat="1" applyFont="1" applyFill="1" applyBorder="1" applyAlignment="1">
      <alignment/>
    </xf>
    <xf numFmtId="41" fontId="0" fillId="0" borderId="7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9" fillId="0" borderId="7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9" fontId="13" fillId="2" borderId="3" xfId="0" applyNumberFormat="1" applyFont="1" applyFill="1" applyBorder="1" applyAlignment="1">
      <alignment/>
    </xf>
    <xf numFmtId="39" fontId="7" fillId="2" borderId="3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39" fontId="13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 horizontal="center"/>
    </xf>
    <xf numFmtId="39" fontId="13" fillId="2" borderId="13" xfId="0" applyNumberFormat="1" applyFont="1" applyFill="1" applyBorder="1" applyAlignment="1">
      <alignment/>
    </xf>
    <xf numFmtId="39" fontId="13" fillId="2" borderId="10" xfId="0" applyNumberFormat="1" applyFont="1" applyFill="1" applyBorder="1" applyAlignment="1">
      <alignment/>
    </xf>
    <xf numFmtId="39" fontId="7" fillId="2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9" fontId="9" fillId="0" borderId="9" xfId="0" applyNumberFormat="1" applyFont="1" applyFill="1" applyBorder="1" applyAlignment="1">
      <alignment horizontal="center" wrapText="1"/>
    </xf>
    <xf numFmtId="39" fontId="9" fillId="0" borderId="9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9" fontId="0" fillId="0" borderId="8" xfId="0" applyNumberFormat="1" applyFont="1" applyFill="1" applyBorder="1" applyAlignment="1">
      <alignment horizontal="center"/>
    </xf>
    <xf numFmtId="42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41" fontId="9" fillId="0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5" fillId="0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39" fontId="16" fillId="2" borderId="2" xfId="0" applyNumberFormat="1" applyFont="1" applyFill="1" applyBorder="1" applyAlignment="1">
      <alignment/>
    </xf>
    <xf numFmtId="39" fontId="16" fillId="2" borderId="3" xfId="0" applyNumberFormat="1" applyFont="1" applyFill="1" applyBorder="1" applyAlignment="1">
      <alignment/>
    </xf>
    <xf numFmtId="39" fontId="2" fillId="2" borderId="3" xfId="0" applyNumberFormat="1" applyFont="1" applyFill="1" applyBorder="1" applyAlignment="1">
      <alignment horizontal="center"/>
    </xf>
    <xf numFmtId="39" fontId="16" fillId="2" borderId="3" xfId="0" applyNumberFormat="1" applyFont="1" applyFill="1" applyBorder="1" applyAlignment="1">
      <alignment horizontal="left"/>
    </xf>
    <xf numFmtId="40" fontId="2" fillId="2" borderId="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9" fontId="4" fillId="2" borderId="5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 horizontal="left"/>
    </xf>
    <xf numFmtId="166" fontId="4" fillId="2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39" fontId="13" fillId="2" borderId="5" xfId="0" applyNumberFormat="1" applyFont="1" applyFill="1" applyBorder="1" applyAlignment="1">
      <alignment/>
    </xf>
    <xf numFmtId="19" fontId="13" fillId="2" borderId="1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39" fontId="13" fillId="2" borderId="11" xfId="0" applyNumberFormat="1" applyFont="1" applyFill="1" applyBorder="1" applyAlignment="1">
      <alignment/>
    </xf>
    <xf numFmtId="19" fontId="0" fillId="0" borderId="0" xfId="0" applyNumberForma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7" xfId="0" applyFill="1" applyBorder="1" applyAlignment="1">
      <alignment wrapText="1"/>
    </xf>
    <xf numFmtId="39" fontId="9" fillId="0" borderId="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9" fontId="0" fillId="0" borderId="8" xfId="0" applyNumberFormat="1" applyFill="1" applyBorder="1" applyAlignment="1">
      <alignment horizontal="left"/>
    </xf>
    <xf numFmtId="39" fontId="0" fillId="0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2" xfId="0" applyFont="1" applyFill="1" applyBorder="1" applyAlignment="1">
      <alignment/>
    </xf>
    <xf numFmtId="39" fontId="0" fillId="0" borderId="8" xfId="0" applyNumberFormat="1" applyFill="1" applyBorder="1" applyAlignment="1">
      <alignment/>
    </xf>
    <xf numFmtId="42" fontId="0" fillId="0" borderId="14" xfId="0" applyNumberFormat="1" applyFill="1" applyBorder="1" applyAlignment="1">
      <alignment/>
    </xf>
    <xf numFmtId="42" fontId="0" fillId="0" borderId="7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indent="1"/>
    </xf>
    <xf numFmtId="0" fontId="0" fillId="0" borderId="12" xfId="0" applyFill="1" applyBorder="1" applyAlignment="1">
      <alignment/>
    </xf>
    <xf numFmtId="41" fontId="0" fillId="0" borderId="8" xfId="0" applyNumberFormat="1" applyFill="1" applyBorder="1" applyAlignment="1">
      <alignment/>
    </xf>
    <xf numFmtId="41" fontId="9" fillId="0" borderId="7" xfId="0" applyNumberFormat="1" applyFont="1" applyFill="1" applyBorder="1" applyAlignment="1">
      <alignment horizontal="right"/>
    </xf>
    <xf numFmtId="41" fontId="0" fillId="0" borderId="8" xfId="0" applyNumberFormat="1" applyFill="1" applyBorder="1" applyAlignment="1">
      <alignment horizontal="left"/>
    </xf>
    <xf numFmtId="42" fontId="9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9" fontId="1" fillId="0" borderId="3" xfId="0" applyNumberFormat="1" applyFont="1" applyFill="1" applyBorder="1" applyAlignment="1">
      <alignment/>
    </xf>
    <xf numFmtId="39" fontId="1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5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39" fontId="3" fillId="2" borderId="3" xfId="0" applyNumberFormat="1" applyFont="1" applyFill="1" applyBorder="1" applyAlignment="1">
      <alignment horizontal="center"/>
    </xf>
    <xf numFmtId="39" fontId="3" fillId="2" borderId="3" xfId="0" applyNumberFormat="1" applyFont="1" applyFill="1" applyBorder="1" applyAlignment="1">
      <alignment/>
    </xf>
    <xf numFmtId="39" fontId="3" fillId="2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9" fontId="3" fillId="2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39" fontId="8" fillId="2" borderId="10" xfId="0" applyNumberFormat="1" applyFont="1" applyFill="1" applyBorder="1" applyAlignment="1">
      <alignment/>
    </xf>
    <xf numFmtId="39" fontId="5" fillId="2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39" fontId="9" fillId="0" borderId="15" xfId="0" applyNumberFormat="1" applyFont="1" applyFill="1" applyBorder="1" applyAlignment="1">
      <alignment horizontal="center" wrapText="1"/>
    </xf>
    <xf numFmtId="39" fontId="9" fillId="0" borderId="15" xfId="0" applyNumberFormat="1" applyFont="1" applyFill="1" applyBorder="1" applyAlignment="1">
      <alignment horizontal="center"/>
    </xf>
    <xf numFmtId="39" fontId="0" fillId="0" borderId="15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9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1" fillId="0" borderId="5" xfId="0" applyFont="1" applyFill="1" applyBorder="1" applyAlignment="1">
      <alignment/>
    </xf>
    <xf numFmtId="39" fontId="1" fillId="0" borderId="0" xfId="0" applyNumberFormat="1" applyFont="1" applyFill="1" applyAlignment="1">
      <alignment/>
    </xf>
    <xf numFmtId="164" fontId="9" fillId="0" borderId="9" xfId="15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13" fillId="2" borderId="3" xfId="0" applyFont="1" applyFill="1" applyBorder="1" applyAlignment="1">
      <alignment/>
    </xf>
    <xf numFmtId="43" fontId="13" fillId="2" borderId="4" xfId="15" applyFont="1" applyFill="1" applyBorder="1" applyAlignment="1">
      <alignment/>
    </xf>
    <xf numFmtId="0" fontId="0" fillId="0" borderId="0" xfId="0" applyFont="1" applyAlignment="1">
      <alignment/>
    </xf>
    <xf numFmtId="43" fontId="13" fillId="2" borderId="1" xfId="15" applyFont="1" applyFill="1" applyBorder="1" applyAlignment="1">
      <alignment/>
    </xf>
    <xf numFmtId="0" fontId="13" fillId="2" borderId="0" xfId="0" applyFont="1" applyFill="1" applyBorder="1" applyAlignment="1" applyProtection="1">
      <alignment horizontal="centerContinuous"/>
      <protection/>
    </xf>
    <xf numFmtId="0" fontId="13" fillId="2" borderId="17" xfId="0" applyFont="1" applyFill="1" applyBorder="1" applyAlignment="1" applyProtection="1">
      <alignment horizontal="centerContinuous"/>
      <protection/>
    </xf>
    <xf numFmtId="0" fontId="13" fillId="2" borderId="17" xfId="0" applyFont="1" applyFill="1" applyBorder="1" applyAlignment="1">
      <alignment/>
    </xf>
    <xf numFmtId="43" fontId="13" fillId="2" borderId="18" xfId="15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/>
      <protection/>
    </xf>
    <xf numFmtId="168" fontId="23" fillId="0" borderId="24" xfId="0" applyNumberFormat="1" applyFont="1" applyFill="1" applyBorder="1" applyAlignment="1" applyProtection="1" quotePrefix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168" fontId="23" fillId="0" borderId="25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3" fontId="0" fillId="0" borderId="19" xfId="15" applyFont="1" applyFill="1" applyBorder="1" applyAlignment="1" applyProtection="1">
      <alignment/>
      <protection/>
    </xf>
    <xf numFmtId="39" fontId="0" fillId="0" borderId="26" xfId="0" applyNumberFormat="1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43" fontId="0" fillId="0" borderId="26" xfId="15" applyFont="1" applyBorder="1" applyAlignment="1" applyProtection="1">
      <alignment/>
      <protection/>
    </xf>
    <xf numFmtId="42" fontId="0" fillId="0" borderId="26" xfId="15" applyNumberFormat="1" applyFont="1" applyBorder="1" applyAlignment="1" applyProtection="1">
      <alignment/>
      <protection/>
    </xf>
    <xf numFmtId="42" fontId="0" fillId="0" borderId="26" xfId="15" applyNumberFormat="1" applyFont="1" applyFill="1" applyBorder="1" applyAlignment="1" applyProtection="1">
      <alignment/>
      <protection/>
    </xf>
    <xf numFmtId="43" fontId="0" fillId="0" borderId="26" xfId="15" applyFont="1" applyFill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/>
    </xf>
    <xf numFmtId="41" fontId="0" fillId="0" borderId="26" xfId="15" applyNumberFormat="1" applyFont="1" applyFill="1" applyBorder="1" applyAlignment="1" applyProtection="1">
      <alignment/>
      <protection/>
    </xf>
    <xf numFmtId="42" fontId="9" fillId="0" borderId="26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0" xfId="0" applyFont="1" applyFill="1" applyAlignment="1">
      <alignment horizontal="right"/>
    </xf>
    <xf numFmtId="0" fontId="2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64" fontId="3" fillId="2" borderId="13" xfId="15" applyNumberFormat="1" applyFont="1" applyFill="1" applyBorder="1" applyAlignment="1">
      <alignment horizontal="left"/>
    </xf>
    <xf numFmtId="164" fontId="24" fillId="0" borderId="0" xfId="15" applyNumberFormat="1" applyFont="1" applyFill="1" applyBorder="1" applyAlignment="1">
      <alignment/>
    </xf>
    <xf numFmtId="0" fontId="19" fillId="0" borderId="0" xfId="21" applyFont="1" applyFill="1">
      <alignment/>
      <protection/>
    </xf>
    <xf numFmtId="0" fontId="0" fillId="0" borderId="0" xfId="21" applyFont="1" applyFill="1" quotePrefix="1">
      <alignment/>
      <protection/>
    </xf>
    <xf numFmtId="39" fontId="0" fillId="0" borderId="0" xfId="21" applyNumberFormat="1" applyFont="1" applyFill="1">
      <alignment/>
      <protection/>
    </xf>
    <xf numFmtId="0" fontId="0" fillId="2" borderId="7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/>
    </xf>
    <xf numFmtId="18" fontId="0" fillId="0" borderId="1" xfId="0" applyNumberFormat="1" applyFont="1" applyFill="1" applyBorder="1" applyAlignment="1">
      <alignment/>
    </xf>
    <xf numFmtId="18" fontId="0" fillId="0" borderId="11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9" fillId="0" borderId="7" xfId="0" applyNumberFormat="1" applyFont="1" applyFill="1" applyBorder="1" applyAlignment="1">
      <alignment horizontal="left"/>
    </xf>
    <xf numFmtId="41" fontId="9" fillId="0" borderId="6" xfId="0" applyNumberFormat="1" applyFont="1" applyFill="1" applyBorder="1" applyAlignment="1">
      <alignment/>
    </xf>
    <xf numFmtId="41" fontId="0" fillId="0" borderId="7" xfId="0" applyNumberFormat="1" applyFont="1" applyFill="1" applyBorder="1" applyAlignment="1">
      <alignment horizontal="right"/>
    </xf>
    <xf numFmtId="41" fontId="9" fillId="0" borderId="8" xfId="0" applyNumberFormat="1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164" fontId="0" fillId="0" borderId="0" xfId="15" applyNumberFormat="1" applyFont="1" applyFill="1" applyBorder="1" applyAlignment="1">
      <alignment wrapText="1"/>
    </xf>
    <xf numFmtId="164" fontId="15" fillId="0" borderId="0" xfId="15" applyNumberFormat="1" applyFont="1" applyFill="1" applyAlignment="1">
      <alignment/>
    </xf>
    <xf numFmtId="164" fontId="2" fillId="2" borderId="5" xfId="15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164" fontId="2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64" fontId="3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14" fontId="0" fillId="0" borderId="0" xfId="15" applyNumberFormat="1" applyFont="1" applyFill="1" applyAlignment="1">
      <alignment/>
    </xf>
    <xf numFmtId="0" fontId="3" fillId="2" borderId="5" xfId="0" applyFont="1" applyFill="1" applyBorder="1" applyAlignment="1">
      <alignment horizontal="left"/>
    </xf>
    <xf numFmtId="41" fontId="0" fillId="0" borderId="12" xfId="15" applyNumberFormat="1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25" fillId="2" borderId="27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/>
    </xf>
    <xf numFmtId="43" fontId="0" fillId="0" borderId="0" xfId="15" applyFont="1" applyFill="1" applyAlignment="1">
      <alignment/>
    </xf>
    <xf numFmtId="0" fontId="9" fillId="0" borderId="29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23" xfId="0" applyFont="1" applyBorder="1" applyAlignment="1">
      <alignment/>
    </xf>
    <xf numFmtId="43" fontId="0" fillId="3" borderId="0" xfId="0" applyNumberFormat="1" applyFont="1" applyFill="1" applyAlignment="1">
      <alignment/>
    </xf>
    <xf numFmtId="0" fontId="9" fillId="0" borderId="23" xfId="0" applyFont="1" applyBorder="1" applyAlignment="1">
      <alignment/>
    </xf>
    <xf numFmtId="41" fontId="9" fillId="0" borderId="26" xfId="15" applyNumberFormat="1" applyFont="1" applyBorder="1" applyAlignment="1" applyProtection="1">
      <alignment/>
      <protection/>
    </xf>
    <xf numFmtId="43" fontId="9" fillId="3" borderId="0" xfId="0" applyNumberFormat="1" applyFont="1" applyFill="1" applyAlignment="1">
      <alignment/>
    </xf>
    <xf numFmtId="43" fontId="9" fillId="0" borderId="0" xfId="15" applyFont="1" applyAlignment="1">
      <alignment/>
    </xf>
    <xf numFmtId="0" fontId="19" fillId="0" borderId="0" xfId="20" applyFont="1" applyFill="1">
      <alignment/>
      <protection/>
    </xf>
    <xf numFmtId="39" fontId="19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40" fontId="2" fillId="2" borderId="2" xfId="20" applyNumberFormat="1" applyFont="1" applyFill="1" applyBorder="1">
      <alignment/>
      <protection/>
    </xf>
    <xf numFmtId="0" fontId="4" fillId="2" borderId="3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40" fontId="14" fillId="0" borderId="0" xfId="20" applyNumberFormat="1" applyFont="1" applyFill="1" applyBorder="1" applyAlignment="1">
      <alignment horizontal="right"/>
      <protection/>
    </xf>
    <xf numFmtId="0" fontId="3" fillId="2" borderId="5" xfId="20" applyFont="1" applyFill="1" applyBorder="1">
      <alignment/>
      <protection/>
    </xf>
    <xf numFmtId="39" fontId="4" fillId="2" borderId="0" xfId="20" applyNumberFormat="1" applyFont="1" applyFill="1" applyBorder="1">
      <alignment/>
      <protection/>
    </xf>
    <xf numFmtId="39" fontId="3" fillId="2" borderId="0" xfId="20" applyNumberFormat="1" applyFont="1" applyFill="1" applyBorder="1" applyAlignment="1">
      <alignment horizontal="center"/>
      <protection/>
    </xf>
    <xf numFmtId="0" fontId="4" fillId="2" borderId="1" xfId="20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0" fontId="7" fillId="2" borderId="5" xfId="20" applyFont="1" applyFill="1" applyBorder="1">
      <alignment/>
      <protection/>
    </xf>
    <xf numFmtId="39" fontId="20" fillId="2" borderId="0" xfId="20" applyNumberFormat="1" applyFont="1" applyFill="1" applyBorder="1">
      <alignment/>
      <protection/>
    </xf>
    <xf numFmtId="39" fontId="21" fillId="2" borderId="0" xfId="20" applyNumberFormat="1" applyFont="1" applyFill="1" applyBorder="1" applyAlignment="1">
      <alignment horizontal="center"/>
      <protection/>
    </xf>
    <xf numFmtId="0" fontId="20" fillId="2" borderId="1" xfId="20" applyFont="1" applyFill="1" applyBorder="1">
      <alignment/>
      <protection/>
    </xf>
    <xf numFmtId="19" fontId="19" fillId="0" borderId="0" xfId="20" applyNumberFormat="1" applyFont="1" applyFill="1" applyBorder="1">
      <alignment/>
      <protection/>
    </xf>
    <xf numFmtId="0" fontId="7" fillId="2" borderId="13" xfId="20" applyFont="1" applyFill="1" applyBorder="1">
      <alignment/>
      <protection/>
    </xf>
    <xf numFmtId="39" fontId="20" fillId="2" borderId="10" xfId="20" applyNumberFormat="1" applyFont="1" applyFill="1" applyBorder="1">
      <alignment/>
      <protection/>
    </xf>
    <xf numFmtId="39" fontId="21" fillId="2" borderId="10" xfId="20" applyNumberFormat="1" applyFont="1" applyFill="1" applyBorder="1" applyAlignment="1">
      <alignment horizontal="center"/>
      <protection/>
    </xf>
    <xf numFmtId="39" fontId="20" fillId="2" borderId="11" xfId="20" applyNumberFormat="1" applyFont="1" applyFill="1" applyBorder="1">
      <alignment/>
      <protection/>
    </xf>
    <xf numFmtId="19" fontId="19" fillId="0" borderId="0" xfId="20" applyNumberFormat="1" applyFont="1" applyFill="1">
      <alignment/>
      <protection/>
    </xf>
    <xf numFmtId="0" fontId="0" fillId="0" borderId="8" xfId="20" applyFont="1" applyFill="1" applyBorder="1">
      <alignment/>
      <protection/>
    </xf>
    <xf numFmtId="39" fontId="9" fillId="0" borderId="7" xfId="20" applyNumberFormat="1" applyFont="1" applyFill="1" applyBorder="1" applyAlignment="1">
      <alignment horizontal="center"/>
      <protection/>
    </xf>
    <xf numFmtId="39" fontId="9" fillId="0" borderId="8" xfId="20" applyNumberFormat="1" applyFont="1" applyFill="1" applyBorder="1" applyAlignment="1">
      <alignment horizontal="center"/>
      <protection/>
    </xf>
    <xf numFmtId="39" fontId="9" fillId="0" borderId="8" xfId="20" applyNumberFormat="1" applyFont="1" applyFill="1" applyBorder="1" applyAlignment="1">
      <alignment horizontal="center" wrapText="1"/>
      <protection/>
    </xf>
    <xf numFmtId="39" fontId="9" fillId="0" borderId="7" xfId="20" applyNumberFormat="1" applyFont="1" applyFill="1" applyBorder="1" applyAlignment="1">
      <alignment horizontal="center" vertical="top"/>
      <protection/>
    </xf>
    <xf numFmtId="39" fontId="9" fillId="0" borderId="8" xfId="20" applyNumberFormat="1" applyFont="1" applyFill="1" applyBorder="1" applyAlignment="1">
      <alignment horizontal="center" vertical="top"/>
      <protection/>
    </xf>
    <xf numFmtId="0" fontId="9" fillId="0" borderId="8" xfId="20" applyFont="1" applyFill="1" applyBorder="1">
      <alignment/>
      <protection/>
    </xf>
    <xf numFmtId="39" fontId="0" fillId="0" borderId="7" xfId="20" applyNumberFormat="1" applyFont="1" applyFill="1" applyBorder="1" applyAlignment="1">
      <alignment horizontal="center" vertical="top"/>
      <protection/>
    </xf>
    <xf numFmtId="39" fontId="0" fillId="0" borderId="8" xfId="20" applyNumberFormat="1" applyFont="1" applyFill="1" applyBorder="1" applyAlignment="1">
      <alignment horizontal="center" vertical="top"/>
      <protection/>
    </xf>
    <xf numFmtId="39" fontId="0" fillId="0" borderId="8" xfId="20" applyNumberFormat="1" applyFont="1" applyFill="1" applyBorder="1" applyAlignment="1">
      <alignment horizontal="center" wrapText="1"/>
      <protection/>
    </xf>
    <xf numFmtId="39" fontId="0" fillId="0" borderId="8" xfId="20" applyNumberFormat="1" applyFont="1" applyFill="1" applyBorder="1" applyAlignment="1" quotePrefix="1">
      <alignment horizontal="center" wrapText="1"/>
      <protection/>
    </xf>
    <xf numFmtId="39" fontId="0" fillId="0" borderId="8" xfId="20" applyNumberFormat="1" applyFont="1" applyFill="1" applyBorder="1">
      <alignment/>
      <protection/>
    </xf>
    <xf numFmtId="39" fontId="0" fillId="0" borderId="7" xfId="20" applyNumberFormat="1" applyFont="1" applyFill="1" applyBorder="1">
      <alignment/>
      <protection/>
    </xf>
    <xf numFmtId="42" fontId="0" fillId="0" borderId="7" xfId="20" applyNumberFormat="1" applyFont="1" applyFill="1" applyBorder="1">
      <alignment/>
      <protection/>
    </xf>
    <xf numFmtId="42" fontId="0" fillId="0" borderId="8" xfId="20" applyNumberFormat="1" applyFont="1" applyFill="1" applyBorder="1">
      <alignment/>
      <protection/>
    </xf>
    <xf numFmtId="43" fontId="0" fillId="0" borderId="7" xfId="20" applyNumberFormat="1" applyFont="1" applyFill="1" applyBorder="1">
      <alignment/>
      <protection/>
    </xf>
    <xf numFmtId="43" fontId="0" fillId="0" borderId="8" xfId="20" applyNumberFormat="1" applyFont="1" applyFill="1" applyBorder="1">
      <alignment/>
      <protection/>
    </xf>
    <xf numFmtId="41" fontId="0" fillId="0" borderId="7" xfId="20" applyNumberFormat="1" applyFont="1" applyFill="1" applyBorder="1">
      <alignment/>
      <protection/>
    </xf>
    <xf numFmtId="41" fontId="0" fillId="0" borderId="8" xfId="20" applyNumberFormat="1" applyFont="1" applyFill="1" applyBorder="1">
      <alignment/>
      <protection/>
    </xf>
    <xf numFmtId="0" fontId="22" fillId="0" borderId="0" xfId="20" applyFont="1" applyFill="1">
      <alignment/>
      <protection/>
    </xf>
    <xf numFmtId="41" fontId="9" fillId="0" borderId="7" xfId="20" applyNumberFormat="1" applyFont="1" applyFill="1" applyBorder="1">
      <alignment/>
      <protection/>
    </xf>
    <xf numFmtId="41" fontId="9" fillId="0" borderId="8" xfId="20" applyNumberFormat="1" applyFont="1" applyFill="1" applyBorder="1">
      <alignment/>
      <protection/>
    </xf>
    <xf numFmtId="42" fontId="9" fillId="0" borderId="8" xfId="20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39" fontId="0" fillId="0" borderId="0" xfId="20" applyNumberFormat="1" applyFont="1" applyFill="1">
      <alignment/>
      <protection/>
    </xf>
    <xf numFmtId="164" fontId="0" fillId="0" borderId="15" xfId="15" applyNumberFormat="1" applyFont="1" applyFill="1" applyBorder="1" applyAlignment="1">
      <alignment/>
    </xf>
    <xf numFmtId="0" fontId="0" fillId="0" borderId="15" xfId="19" applyFont="1" applyBorder="1">
      <alignment/>
      <protection/>
    </xf>
    <xf numFmtId="41" fontId="9" fillId="0" borderId="8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17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mparative SRECNA FY 2001" xfId="19"/>
    <cellStyle name="Normal_GASB09_H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2">
      <selection activeCell="A6" sqref="A6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704</v>
      </c>
      <c r="B1" s="2" t="s">
        <v>705</v>
      </c>
      <c r="C1" s="3" t="s">
        <v>706</v>
      </c>
    </row>
    <row r="2" spans="1:5" s="10" customFormat="1" ht="15.75" customHeight="1">
      <c r="A2" s="5" t="s">
        <v>707</v>
      </c>
      <c r="B2" s="6"/>
      <c r="C2" s="7"/>
      <c r="D2" s="8"/>
      <c r="E2" s="9"/>
    </row>
    <row r="3" spans="1:5" s="10" customFormat="1" ht="15.75" customHeight="1">
      <c r="A3" s="11" t="s">
        <v>246</v>
      </c>
      <c r="B3" s="12"/>
      <c r="C3" s="13"/>
      <c r="D3" s="14"/>
      <c r="E3" s="15"/>
    </row>
    <row r="4" spans="1:5" s="10" customFormat="1" ht="15.75" customHeight="1">
      <c r="A4" s="11" t="s">
        <v>247</v>
      </c>
      <c r="B4" s="16"/>
      <c r="C4" s="13"/>
      <c r="D4" s="14"/>
      <c r="E4" s="15"/>
    </row>
    <row r="5" spans="1:5" s="22" customFormat="1" ht="12.75" customHeight="1">
      <c r="A5" s="17" t="s">
        <v>708</v>
      </c>
      <c r="B5" s="18"/>
      <c r="C5" s="19"/>
      <c r="D5" s="20"/>
      <c r="E5" s="21"/>
    </row>
    <row r="6" spans="1:5" s="22" customFormat="1" ht="12.75" customHeight="1">
      <c r="A6" s="23"/>
      <c r="B6" s="24"/>
      <c r="C6" s="25">
        <v>2004</v>
      </c>
      <c r="D6" s="26"/>
      <c r="E6" s="25">
        <v>2003</v>
      </c>
    </row>
    <row r="7" spans="1:5" s="29" customFormat="1" ht="12.75" customHeight="1">
      <c r="A7" s="23" t="s">
        <v>709</v>
      </c>
      <c r="B7" s="24"/>
      <c r="C7" s="27"/>
      <c r="D7" s="28"/>
      <c r="E7" s="27"/>
    </row>
    <row r="8" spans="1:5" s="1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710</v>
      </c>
      <c r="B9" s="24"/>
      <c r="C9" s="27"/>
      <c r="D9" s="28"/>
      <c r="E9" s="27"/>
    </row>
    <row r="10" spans="1:5" s="1" customFormat="1" ht="12.75" customHeight="1">
      <c r="A10" s="30"/>
      <c r="B10" s="31" t="s">
        <v>711</v>
      </c>
      <c r="C10" s="34">
        <v>16255</v>
      </c>
      <c r="D10" s="35" t="s">
        <v>712</v>
      </c>
      <c r="E10" s="34">
        <v>24633</v>
      </c>
    </row>
    <row r="11" spans="1:5" s="1" customFormat="1" ht="12.75" customHeight="1">
      <c r="A11" s="30"/>
      <c r="B11" s="31" t="s">
        <v>713</v>
      </c>
      <c r="C11" s="36">
        <v>65498</v>
      </c>
      <c r="D11" s="37" t="s">
        <v>714</v>
      </c>
      <c r="E11" s="36">
        <v>48525</v>
      </c>
    </row>
    <row r="12" spans="1:5" s="1" customFormat="1" ht="12.75" customHeight="1">
      <c r="A12" s="30"/>
      <c r="B12" s="31" t="s">
        <v>715</v>
      </c>
      <c r="C12" s="36">
        <v>0</v>
      </c>
      <c r="D12" s="38"/>
      <c r="E12" s="36">
        <v>0</v>
      </c>
    </row>
    <row r="13" spans="1:5" s="1" customFormat="1" ht="12.75" customHeight="1">
      <c r="A13" s="30"/>
      <c r="B13" s="31" t="s">
        <v>716</v>
      </c>
      <c r="C13" s="36">
        <v>0</v>
      </c>
      <c r="D13" s="38"/>
      <c r="E13" s="36">
        <v>0</v>
      </c>
    </row>
    <row r="14" spans="1:5" s="1" customFormat="1" ht="12.75" customHeight="1">
      <c r="A14" s="30"/>
      <c r="B14" s="31" t="s">
        <v>717</v>
      </c>
      <c r="C14" s="36">
        <v>9901</v>
      </c>
      <c r="D14" s="38"/>
      <c r="E14" s="36">
        <v>9331</v>
      </c>
    </row>
    <row r="15" spans="1:5" s="1" customFormat="1" ht="12.75" customHeight="1">
      <c r="A15" s="30"/>
      <c r="B15" s="31" t="s">
        <v>718</v>
      </c>
      <c r="C15" s="36">
        <v>690</v>
      </c>
      <c r="D15" s="38"/>
      <c r="E15" s="36">
        <v>948</v>
      </c>
    </row>
    <row r="16" spans="1:5" s="1" customFormat="1" ht="12.75" customHeight="1">
      <c r="A16" s="30"/>
      <c r="B16" s="31" t="s">
        <v>719</v>
      </c>
      <c r="C16" s="36">
        <v>37147</v>
      </c>
      <c r="D16" s="38"/>
      <c r="E16" s="36">
        <v>37147</v>
      </c>
    </row>
    <row r="17" spans="1:5" s="1" customFormat="1" ht="9.75" customHeight="1">
      <c r="A17" s="30"/>
      <c r="B17" s="31"/>
      <c r="C17" s="36"/>
      <c r="D17" s="38"/>
      <c r="E17" s="36"/>
    </row>
    <row r="18" spans="1:5" s="29" customFormat="1" ht="12.75" customHeight="1">
      <c r="A18" s="23" t="s">
        <v>248</v>
      </c>
      <c r="B18" s="24"/>
      <c r="C18" s="39">
        <f>SUM(C10:C16)</f>
        <v>129491</v>
      </c>
      <c r="D18" s="40"/>
      <c r="E18" s="39">
        <f>SUM(E10:E16)</f>
        <v>120584</v>
      </c>
    </row>
    <row r="19" spans="1:5" s="1" customFormat="1" ht="9.75" customHeight="1">
      <c r="A19" s="30"/>
      <c r="B19" s="31"/>
      <c r="C19" s="36"/>
      <c r="D19" s="38"/>
      <c r="E19" s="36"/>
    </row>
    <row r="20" spans="1:5" s="29" customFormat="1" ht="12.75" customHeight="1">
      <c r="A20" s="23" t="s">
        <v>720</v>
      </c>
      <c r="B20" s="24"/>
      <c r="C20" s="39"/>
      <c r="D20" s="40"/>
      <c r="E20" s="39"/>
    </row>
    <row r="21" spans="1:5" s="29" customFormat="1" ht="12.75" customHeight="1">
      <c r="A21" s="23"/>
      <c r="B21" s="31" t="s">
        <v>721</v>
      </c>
      <c r="C21" s="36">
        <v>0</v>
      </c>
      <c r="D21" s="40"/>
      <c r="E21" s="36">
        <v>13351</v>
      </c>
    </row>
    <row r="22" spans="1:5" s="1" customFormat="1" ht="12.75" customHeight="1">
      <c r="A22" s="30"/>
      <c r="B22" s="31" t="s">
        <v>722</v>
      </c>
      <c r="C22" s="36">
        <v>0</v>
      </c>
      <c r="D22" s="38"/>
      <c r="E22" s="36">
        <v>0</v>
      </c>
    </row>
    <row r="23" spans="1:5" s="1" customFormat="1" ht="12.75" customHeight="1">
      <c r="A23" s="30"/>
      <c r="B23" s="31" t="s">
        <v>723</v>
      </c>
      <c r="C23" s="36">
        <v>0</v>
      </c>
      <c r="D23" s="38"/>
      <c r="E23" s="36">
        <v>0</v>
      </c>
    </row>
    <row r="24" spans="1:5" s="1" customFormat="1" ht="12.75" customHeight="1">
      <c r="A24" s="30"/>
      <c r="B24" s="31" t="s">
        <v>249</v>
      </c>
      <c r="C24" s="36">
        <v>8173</v>
      </c>
      <c r="D24" s="38"/>
      <c r="E24" s="36">
        <v>8354</v>
      </c>
    </row>
    <row r="25" spans="1:5" s="1" customFormat="1" ht="12.75" customHeight="1">
      <c r="A25" s="30"/>
      <c r="B25" s="31" t="s">
        <v>725</v>
      </c>
      <c r="C25" s="36">
        <v>143869</v>
      </c>
      <c r="D25" s="38"/>
      <c r="E25" s="36">
        <v>115564</v>
      </c>
    </row>
    <row r="26" spans="1:5" s="1" customFormat="1" ht="12.75" customHeight="1">
      <c r="A26" s="30"/>
      <c r="B26" s="31" t="s">
        <v>726</v>
      </c>
      <c r="C26" s="36">
        <v>218700</v>
      </c>
      <c r="D26" s="38"/>
      <c r="E26" s="36">
        <v>227161</v>
      </c>
    </row>
    <row r="27" spans="1:5" s="1" customFormat="1" ht="9.75" customHeight="1">
      <c r="A27" s="30"/>
      <c r="B27" s="31"/>
      <c r="C27" s="36"/>
      <c r="D27" s="38"/>
      <c r="E27" s="36"/>
    </row>
    <row r="28" spans="1:5" s="29" customFormat="1" ht="12.75" customHeight="1">
      <c r="A28" s="23" t="s">
        <v>250</v>
      </c>
      <c r="B28" s="24"/>
      <c r="C28" s="39">
        <f>SUM(C21:C26)</f>
        <v>370742</v>
      </c>
      <c r="D28" s="40"/>
      <c r="E28" s="39">
        <f>SUM(E21:E26)</f>
        <v>364430</v>
      </c>
    </row>
    <row r="29" spans="1:5" s="1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727</v>
      </c>
      <c r="B30" s="24"/>
      <c r="C30" s="41">
        <f>C18+C28</f>
        <v>500233</v>
      </c>
      <c r="D30" s="28"/>
      <c r="E30" s="41">
        <f>E18+E28</f>
        <v>485014</v>
      </c>
    </row>
    <row r="31" spans="1:5" s="1" customFormat="1" ht="12.75" customHeight="1">
      <c r="A31" s="30"/>
      <c r="B31" s="31"/>
      <c r="C31" s="32"/>
      <c r="D31" s="33"/>
      <c r="E31" s="32"/>
    </row>
    <row r="32" spans="1:5" s="29" customFormat="1" ht="12.75" customHeight="1">
      <c r="A32" s="23" t="s">
        <v>728</v>
      </c>
      <c r="B32" s="24"/>
      <c r="C32" s="27"/>
      <c r="D32" s="28"/>
      <c r="E32" s="27"/>
    </row>
    <row r="33" spans="1:5" s="1" customFormat="1" ht="12.75" customHeight="1">
      <c r="A33" s="23"/>
      <c r="B33" s="24"/>
      <c r="C33" s="32"/>
      <c r="D33" s="33"/>
      <c r="E33" s="32"/>
    </row>
    <row r="34" spans="1:5" s="29" customFormat="1" ht="12.75" customHeight="1">
      <c r="A34" s="23" t="s">
        <v>729</v>
      </c>
      <c r="B34" s="24"/>
      <c r="C34" s="27"/>
      <c r="D34" s="28"/>
      <c r="E34" s="27"/>
    </row>
    <row r="35" spans="1:5" s="1" customFormat="1" ht="12.75" customHeight="1">
      <c r="A35" s="30"/>
      <c r="B35" s="31" t="s">
        <v>730</v>
      </c>
      <c r="C35" s="34">
        <v>18122</v>
      </c>
      <c r="D35" s="33"/>
      <c r="E35" s="34">
        <v>22391</v>
      </c>
    </row>
    <row r="36" spans="1:5" s="1" customFormat="1" ht="12.75" customHeight="1">
      <c r="A36" s="30"/>
      <c r="B36" s="31" t="s">
        <v>731</v>
      </c>
      <c r="C36" s="36">
        <v>13815</v>
      </c>
      <c r="D36" s="37" t="s">
        <v>732</v>
      </c>
      <c r="E36" s="36">
        <v>17055</v>
      </c>
    </row>
    <row r="37" spans="1:5" s="1" customFormat="1" ht="12.75" customHeight="1">
      <c r="A37" s="30"/>
      <c r="B37" s="31" t="s">
        <v>733</v>
      </c>
      <c r="C37" s="36">
        <v>1056</v>
      </c>
      <c r="D37" s="38"/>
      <c r="E37" s="36">
        <v>926</v>
      </c>
    </row>
    <row r="38" spans="1:5" s="1" customFormat="1" ht="12.75" customHeight="1">
      <c r="A38" s="30"/>
      <c r="B38" s="31" t="s">
        <v>734</v>
      </c>
      <c r="C38" s="36">
        <v>0</v>
      </c>
      <c r="D38" s="37" t="s">
        <v>735</v>
      </c>
      <c r="E38" s="36">
        <v>0</v>
      </c>
    </row>
    <row r="39" spans="1:5" s="1" customFormat="1" ht="12.75" customHeight="1">
      <c r="A39" s="30"/>
      <c r="B39" s="31" t="s">
        <v>736</v>
      </c>
      <c r="C39" s="36">
        <v>53</v>
      </c>
      <c r="D39" s="38"/>
      <c r="E39" s="36">
        <v>42</v>
      </c>
    </row>
    <row r="40" spans="1:5" s="1" customFormat="1" ht="12.75" customHeight="1">
      <c r="A40" s="30"/>
      <c r="B40" s="31" t="s">
        <v>737</v>
      </c>
      <c r="C40" s="36">
        <v>361</v>
      </c>
      <c r="D40" s="38"/>
      <c r="E40" s="36">
        <v>332</v>
      </c>
    </row>
    <row r="41" spans="1:5" s="1" customFormat="1" ht="12.75" customHeight="1">
      <c r="A41" s="30"/>
      <c r="B41" s="31" t="s">
        <v>738</v>
      </c>
      <c r="C41" s="36">
        <v>3350</v>
      </c>
      <c r="D41" s="38"/>
      <c r="E41" s="36">
        <v>3200</v>
      </c>
    </row>
    <row r="42" spans="1:5" s="1" customFormat="1" ht="12.75" customHeight="1">
      <c r="A42" s="30"/>
      <c r="B42" s="31" t="s">
        <v>739</v>
      </c>
      <c r="C42" s="36">
        <v>92147</v>
      </c>
      <c r="D42" s="38"/>
      <c r="E42" s="36">
        <v>92147</v>
      </c>
    </row>
    <row r="43" spans="1:5" s="1" customFormat="1" ht="9.75" customHeight="1">
      <c r="A43" s="30"/>
      <c r="B43" s="31"/>
      <c r="C43" s="36"/>
      <c r="D43" s="38"/>
      <c r="E43" s="36"/>
    </row>
    <row r="44" spans="1:5" s="29" customFormat="1" ht="12.75" customHeight="1">
      <c r="A44" s="23" t="s">
        <v>251</v>
      </c>
      <c r="B44" s="24"/>
      <c r="C44" s="39">
        <f>SUM(C35:C43)</f>
        <v>128904</v>
      </c>
      <c r="D44" s="40"/>
      <c r="E44" s="39">
        <f>SUM(E35:E43)</f>
        <v>136093</v>
      </c>
    </row>
    <row r="45" spans="1:5" s="1" customFormat="1" ht="9.75" customHeight="1">
      <c r="A45" s="30"/>
      <c r="B45" s="31"/>
      <c r="C45" s="36"/>
      <c r="D45" s="38"/>
      <c r="E45" s="36"/>
    </row>
    <row r="46" spans="1:5" s="29" customFormat="1" ht="12.75" customHeight="1">
      <c r="A46" s="23" t="s">
        <v>740</v>
      </c>
      <c r="B46" s="24"/>
      <c r="C46" s="39"/>
      <c r="D46" s="40"/>
      <c r="E46" s="39"/>
    </row>
    <row r="47" spans="1:5" ht="9.75" customHeight="1">
      <c r="A47" s="30"/>
      <c r="B47" s="31"/>
      <c r="C47" s="36"/>
      <c r="D47" s="38"/>
      <c r="E47" s="36"/>
    </row>
    <row r="48" spans="1:5" ht="13.5" customHeight="1">
      <c r="A48" s="30"/>
      <c r="B48" s="31" t="s">
        <v>741</v>
      </c>
      <c r="C48" s="36">
        <v>10171</v>
      </c>
      <c r="D48" s="38"/>
      <c r="E48" s="36">
        <v>10532</v>
      </c>
    </row>
    <row r="49" spans="1:5" s="1" customFormat="1" ht="12.75" customHeight="1">
      <c r="A49" s="30"/>
      <c r="B49" s="31" t="s">
        <v>252</v>
      </c>
      <c r="C49" s="36">
        <v>163222</v>
      </c>
      <c r="D49" s="38"/>
      <c r="E49" s="36">
        <v>166412</v>
      </c>
    </row>
    <row r="50" spans="1:5" s="1" customFormat="1" ht="12.75" customHeight="1">
      <c r="A50" s="30"/>
      <c r="B50" s="31" t="s">
        <v>743</v>
      </c>
      <c r="C50" s="36">
        <v>2677</v>
      </c>
      <c r="D50" s="38"/>
      <c r="E50" s="36">
        <v>3097</v>
      </c>
    </row>
    <row r="51" spans="1:5" s="1" customFormat="1" ht="9.75" customHeight="1">
      <c r="A51" s="30"/>
      <c r="B51" s="31"/>
      <c r="C51" s="36"/>
      <c r="D51" s="38"/>
      <c r="E51" s="36"/>
    </row>
    <row r="52" spans="1:5" s="29" customFormat="1" ht="12.75" customHeight="1">
      <c r="A52" s="23" t="s">
        <v>253</v>
      </c>
      <c r="B52" s="24"/>
      <c r="C52" s="39">
        <f>SUM(C48:C50)</f>
        <v>176070</v>
      </c>
      <c r="D52" s="40"/>
      <c r="E52" s="39">
        <f>SUM(E48:E50)</f>
        <v>180041</v>
      </c>
    </row>
    <row r="53" spans="1:5" s="1" customFormat="1" ht="9.75" customHeight="1">
      <c r="A53" s="30"/>
      <c r="B53" s="31"/>
      <c r="C53" s="36"/>
      <c r="D53" s="38"/>
      <c r="E53" s="36"/>
    </row>
    <row r="54" spans="1:5" s="29" customFormat="1" ht="12.75" customHeight="1">
      <c r="A54" s="23" t="s">
        <v>744</v>
      </c>
      <c r="B54" s="24"/>
      <c r="C54" s="39">
        <f>C52+C44</f>
        <v>304974</v>
      </c>
      <c r="D54" s="40"/>
      <c r="E54" s="39">
        <f>E52+E44</f>
        <v>316134</v>
      </c>
    </row>
    <row r="55" spans="1:5" s="1" customFormat="1" ht="12.75" customHeight="1">
      <c r="A55" s="30"/>
      <c r="B55" s="31"/>
      <c r="C55" s="36"/>
      <c r="D55" s="38"/>
      <c r="E55" s="36"/>
    </row>
    <row r="56" spans="1:5" s="1" customFormat="1" ht="12.75" customHeight="1">
      <c r="A56" s="23" t="s">
        <v>745</v>
      </c>
      <c r="B56" s="24"/>
      <c r="C56" s="36"/>
      <c r="D56" s="38"/>
      <c r="E56" s="36"/>
    </row>
    <row r="57" spans="1:5" s="1" customFormat="1" ht="12.75" customHeight="1">
      <c r="A57" s="30"/>
      <c r="B57" s="31"/>
      <c r="C57" s="36"/>
      <c r="D57" s="38"/>
      <c r="E57" s="36"/>
    </row>
    <row r="58" spans="1:5" s="1" customFormat="1" ht="12.75" customHeight="1">
      <c r="A58" s="30" t="s">
        <v>746</v>
      </c>
      <c r="B58" s="31"/>
      <c r="C58" s="36">
        <v>44190</v>
      </c>
      <c r="D58" s="38"/>
      <c r="E58" s="36">
        <v>49391</v>
      </c>
    </row>
    <row r="59" spans="1:5" s="1" customFormat="1" ht="12.75" customHeight="1">
      <c r="A59" s="30" t="s">
        <v>747</v>
      </c>
      <c r="B59" s="31"/>
      <c r="C59" s="36"/>
      <c r="D59" s="38"/>
      <c r="E59" s="36"/>
    </row>
    <row r="60" spans="1:5" s="1" customFormat="1" ht="12.75" customHeight="1">
      <c r="A60" s="30"/>
      <c r="B60" s="31" t="s">
        <v>254</v>
      </c>
      <c r="C60" s="36">
        <v>543</v>
      </c>
      <c r="D60" s="38"/>
      <c r="E60" s="36">
        <v>520</v>
      </c>
    </row>
    <row r="61" spans="1:5" s="1" customFormat="1" ht="12.75" customHeight="1">
      <c r="A61" s="30"/>
      <c r="B61" s="31" t="s">
        <v>255</v>
      </c>
      <c r="C61" s="36">
        <v>1428</v>
      </c>
      <c r="D61" s="38"/>
      <c r="E61" s="36">
        <v>14724</v>
      </c>
    </row>
    <row r="62" spans="1:5" s="1" customFormat="1" ht="12.75" customHeight="1">
      <c r="A62" s="30" t="s">
        <v>748</v>
      </c>
      <c r="B62" s="31"/>
      <c r="C62" s="36">
        <v>149098</v>
      </c>
      <c r="D62" s="38"/>
      <c r="E62" s="36">
        <v>104245</v>
      </c>
    </row>
    <row r="63" spans="1:5" s="29" customFormat="1" ht="9.75" customHeight="1">
      <c r="A63" s="23"/>
      <c r="B63" s="24"/>
      <c r="C63" s="39"/>
      <c r="D63" s="40"/>
      <c r="E63" s="39"/>
    </row>
    <row r="64" spans="1:5" s="29" customFormat="1" ht="12.75" customHeight="1">
      <c r="A64" s="23" t="s">
        <v>256</v>
      </c>
      <c r="B64" s="24"/>
      <c r="C64" s="27">
        <f>SUM(C58:C62)</f>
        <v>195259</v>
      </c>
      <c r="D64" s="28"/>
      <c r="E64" s="27">
        <f>SUM(E58:E62)</f>
        <v>168880</v>
      </c>
    </row>
    <row r="65" spans="1:5" s="1" customFormat="1" ht="12.75" customHeight="1">
      <c r="A65" s="30"/>
      <c r="B65" s="31"/>
      <c r="C65" s="32"/>
      <c r="D65" s="33"/>
      <c r="E65" s="32"/>
    </row>
    <row r="66" spans="1:5" s="29" customFormat="1" ht="12.75" customHeight="1">
      <c r="A66" s="23" t="s">
        <v>749</v>
      </c>
      <c r="B66" s="24"/>
      <c r="C66" s="41">
        <f>C64+C54</f>
        <v>500233</v>
      </c>
      <c r="D66" s="28"/>
      <c r="E66" s="41">
        <f>E64+E54</f>
        <v>485014</v>
      </c>
    </row>
    <row r="67" spans="1:4" s="1" customFormat="1" ht="12.75" customHeight="1" hidden="1">
      <c r="A67" s="30"/>
      <c r="B67" s="31"/>
      <c r="C67" s="42">
        <v>96990995</v>
      </c>
      <c r="D67" s="33"/>
    </row>
    <row r="68" spans="1:4" s="45" customFormat="1" ht="12.75" customHeight="1" hidden="1">
      <c r="A68" s="43" t="s">
        <v>750</v>
      </c>
      <c r="B68" s="33"/>
      <c r="C68" s="44"/>
      <c r="D68" s="33"/>
    </row>
    <row r="69" spans="1:4" s="45" customFormat="1" ht="12.75" customHeight="1" hidden="1">
      <c r="A69" s="46" t="s">
        <v>751</v>
      </c>
      <c r="B69" s="33"/>
      <c r="C69" s="44">
        <f>SUM(C59:C67)</f>
        <v>97837556</v>
      </c>
      <c r="D69" s="33"/>
    </row>
    <row r="70" spans="1:4" s="45" customFormat="1" ht="12.75" customHeight="1" hidden="1">
      <c r="A70" s="46" t="s">
        <v>752</v>
      </c>
      <c r="B70" s="33"/>
      <c r="C70" s="47"/>
      <c r="D70" s="33"/>
    </row>
    <row r="71" spans="1:4" s="45" customFormat="1" ht="12.75" customHeight="1" hidden="1">
      <c r="A71" s="46" t="s">
        <v>753</v>
      </c>
      <c r="B71" s="33"/>
      <c r="C71" s="48">
        <f>C69+C55</f>
        <v>97837556</v>
      </c>
      <c r="D71" s="33"/>
    </row>
    <row r="72" ht="12.75" customHeight="1">
      <c r="C72" s="1"/>
    </row>
    <row r="73" spans="1:3" ht="12.75">
      <c r="A73" s="409" t="s">
        <v>257</v>
      </c>
      <c r="C73" s="1"/>
    </row>
    <row r="74" ht="12.75">
      <c r="C74" s="1"/>
    </row>
  </sheetData>
  <printOptions horizontalCentered="1"/>
  <pageMargins left="0.7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B2">
      <selection activeCell="B6" sqref="B6"/>
    </sheetView>
  </sheetViews>
  <sheetFormatPr defaultColWidth="9.140625" defaultRowHeight="12.75"/>
  <cols>
    <col min="1" max="1" width="34.140625" style="2" hidden="1" customWidth="1"/>
    <col min="2" max="2" width="2.7109375" style="1" customWidth="1"/>
    <col min="3" max="3" width="2.57421875" style="1" customWidth="1"/>
    <col min="4" max="4" width="66.7109375" style="2" customWidth="1"/>
    <col min="5" max="5" width="7.140625" style="1" customWidth="1"/>
    <col min="6" max="6" width="20.7109375" style="1" customWidth="1"/>
    <col min="7" max="9" width="20.7109375" style="1" hidden="1" customWidth="1"/>
    <col min="10" max="12" width="20.7109375" style="1" customWidth="1"/>
    <col min="13" max="13" width="9.28125" style="82" hidden="1" customWidth="1"/>
    <col min="14" max="16" width="0" style="82" hidden="1" customWidth="1"/>
    <col min="17" max="17" width="5.421875" style="82" hidden="1" customWidth="1" collapsed="1"/>
    <col min="18" max="18" width="6.7109375" style="82" customWidth="1"/>
    <col min="19" max="19" width="7.57421875" style="82" customWidth="1"/>
    <col min="20" max="16384" width="9.140625" style="82" customWidth="1"/>
  </cols>
  <sheetData>
    <row r="1" spans="1:10" ht="38.25" hidden="1">
      <c r="A1" s="2" t="s">
        <v>704</v>
      </c>
      <c r="C1" s="1" t="s">
        <v>704</v>
      </c>
      <c r="D1" s="2" t="s">
        <v>704</v>
      </c>
      <c r="E1" s="1" t="s">
        <v>704</v>
      </c>
      <c r="F1" s="1" t="s">
        <v>384</v>
      </c>
      <c r="G1" s="433" t="s">
        <v>385</v>
      </c>
      <c r="H1" s="433" t="s">
        <v>386</v>
      </c>
      <c r="I1" s="433" t="s">
        <v>387</v>
      </c>
      <c r="J1" s="1" t="s">
        <v>388</v>
      </c>
    </row>
    <row r="2" spans="1:12" s="88" customFormat="1" ht="15.75" customHeight="1">
      <c r="A2" s="434"/>
      <c r="B2" s="435" t="s">
        <v>707</v>
      </c>
      <c r="C2" s="436"/>
      <c r="D2" s="437"/>
      <c r="E2" s="438"/>
      <c r="F2" s="438"/>
      <c r="G2" s="438"/>
      <c r="H2" s="438"/>
      <c r="I2" s="438"/>
      <c r="J2" s="438"/>
      <c r="K2" s="438"/>
      <c r="L2" s="438"/>
    </row>
    <row r="3" spans="1:12" s="92" customFormat="1" ht="15.75" customHeight="1">
      <c r="A3" s="10"/>
      <c r="B3" s="54" t="s">
        <v>667</v>
      </c>
      <c r="C3" s="439"/>
      <c r="D3" s="440"/>
      <c r="E3" s="12"/>
      <c r="F3" s="12"/>
      <c r="G3" s="12"/>
      <c r="H3" s="12"/>
      <c r="I3" s="12"/>
      <c r="J3" s="12"/>
      <c r="K3" s="12"/>
      <c r="L3" s="12"/>
    </row>
    <row r="4" spans="2:16" ht="15.75" customHeight="1">
      <c r="B4" s="94" t="str">
        <f>"  As of "&amp;TEXT(M4,"MMMM DD, YYY")</f>
        <v>  As of June 30, 2004</v>
      </c>
      <c r="C4" s="441"/>
      <c r="D4" s="442"/>
      <c r="E4" s="16"/>
      <c r="F4" s="16"/>
      <c r="G4" s="16"/>
      <c r="H4" s="16"/>
      <c r="I4" s="16"/>
      <c r="J4" s="16"/>
      <c r="K4" s="16"/>
      <c r="L4" s="16"/>
      <c r="M4" s="443">
        <v>38168</v>
      </c>
      <c r="P4" s="82" t="s">
        <v>813</v>
      </c>
    </row>
    <row r="5" spans="2:13" ht="12.75" customHeight="1">
      <c r="B5" s="444"/>
      <c r="C5" s="441"/>
      <c r="D5" s="442"/>
      <c r="E5" s="16"/>
      <c r="F5" s="16"/>
      <c r="G5" s="16"/>
      <c r="H5" s="16"/>
      <c r="I5" s="16"/>
      <c r="J5" s="16"/>
      <c r="K5" s="16"/>
      <c r="L5" s="16"/>
      <c r="M5" s="2"/>
    </row>
    <row r="6" spans="1:12" ht="15.75" customHeight="1">
      <c r="A6" s="22"/>
      <c r="B6" s="112"/>
      <c r="C6" s="29"/>
      <c r="D6" s="29"/>
      <c r="E6" s="113"/>
      <c r="F6" s="114" t="s">
        <v>626</v>
      </c>
      <c r="G6" s="114"/>
      <c r="H6" s="114"/>
      <c r="I6" s="114"/>
      <c r="J6" s="114"/>
      <c r="K6" s="114"/>
      <c r="L6" s="114" t="s">
        <v>626</v>
      </c>
    </row>
    <row r="7" spans="1:12" ht="12.75">
      <c r="A7" s="22"/>
      <c r="B7" s="112"/>
      <c r="C7" s="120"/>
      <c r="D7" s="120"/>
      <c r="E7" s="121"/>
      <c r="F7" s="368" t="s">
        <v>389</v>
      </c>
      <c r="G7" s="368"/>
      <c r="H7" s="368"/>
      <c r="I7" s="368"/>
      <c r="J7" s="122" t="s">
        <v>668</v>
      </c>
      <c r="K7" s="122" t="s">
        <v>669</v>
      </c>
      <c r="L7" s="122" t="str">
        <f>TEXT(M4,"MMMM DD, YYY")</f>
        <v>June 30, 2004</v>
      </c>
    </row>
    <row r="8" spans="1:20" ht="12.75" customHeight="1">
      <c r="A8" s="123"/>
      <c r="B8" s="23" t="s">
        <v>670</v>
      </c>
      <c r="C8" s="123"/>
      <c r="D8" s="123"/>
      <c r="E8" s="24"/>
      <c r="F8" s="27"/>
      <c r="G8" s="27"/>
      <c r="H8" s="27"/>
      <c r="I8" s="27"/>
      <c r="J8" s="27"/>
      <c r="K8" s="27"/>
      <c r="L8" s="27"/>
      <c r="M8" s="2"/>
      <c r="N8" s="2"/>
      <c r="R8" s="262"/>
      <c r="S8" s="262"/>
      <c r="T8" s="262"/>
    </row>
    <row r="9" spans="1:20" ht="12.75" customHeight="1">
      <c r="A9" s="124" t="s">
        <v>671</v>
      </c>
      <c r="B9" s="30"/>
      <c r="C9" s="124" t="s">
        <v>672</v>
      </c>
      <c r="D9" s="124"/>
      <c r="E9" s="31"/>
      <c r="F9" s="34">
        <v>252708566.75</v>
      </c>
      <c r="G9" s="34">
        <v>2344469.92</v>
      </c>
      <c r="H9" s="34">
        <v>1187912.04</v>
      </c>
      <c r="I9" s="34">
        <v>8636990.52</v>
      </c>
      <c r="J9" s="34">
        <f>G9+I9</f>
        <v>10981460.44</v>
      </c>
      <c r="K9" s="34">
        <v>-1451522.97</v>
      </c>
      <c r="L9" s="34">
        <f>F9+J9+K9</f>
        <v>262238504.22</v>
      </c>
      <c r="M9" s="2"/>
      <c r="N9" s="2"/>
      <c r="R9" s="1"/>
      <c r="S9" s="1"/>
      <c r="T9" s="262"/>
    </row>
    <row r="10" spans="1:20" ht="12.75" customHeight="1">
      <c r="A10" s="124" t="s">
        <v>673</v>
      </c>
      <c r="B10" s="30"/>
      <c r="C10" s="124" t="s">
        <v>1062</v>
      </c>
      <c r="D10" s="124"/>
      <c r="E10" s="31"/>
      <c r="F10" s="36">
        <v>3973756.8</v>
      </c>
      <c r="G10" s="36"/>
      <c r="H10" s="36"/>
      <c r="I10" s="36"/>
      <c r="J10" s="36">
        <v>0</v>
      </c>
      <c r="K10" s="36">
        <v>0</v>
      </c>
      <c r="L10" s="36">
        <f aca="true" t="shared" si="0" ref="L10:L15">F10+J10+K10</f>
        <v>3973756.8</v>
      </c>
      <c r="M10" s="2"/>
      <c r="N10" s="2"/>
      <c r="R10" s="262"/>
      <c r="S10" s="262"/>
      <c r="T10" s="262"/>
    </row>
    <row r="11" spans="1:20" ht="12.75" customHeight="1">
      <c r="A11" s="124" t="s">
        <v>674</v>
      </c>
      <c r="B11" s="30"/>
      <c r="C11" s="124" t="s">
        <v>1065</v>
      </c>
      <c r="D11" s="124"/>
      <c r="E11" s="31"/>
      <c r="F11" s="36">
        <v>2303374.98</v>
      </c>
      <c r="G11" s="36">
        <v>520106.51</v>
      </c>
      <c r="H11" s="36">
        <v>9283.91</v>
      </c>
      <c r="I11" s="36">
        <v>16835.75</v>
      </c>
      <c r="J11" s="36">
        <f>G11+I11</f>
        <v>536942.26</v>
      </c>
      <c r="K11" s="36">
        <v>0</v>
      </c>
      <c r="L11" s="36">
        <f t="shared" si="0"/>
        <v>2840317.24</v>
      </c>
      <c r="M11" s="2"/>
      <c r="N11" s="2"/>
      <c r="R11" s="1"/>
      <c r="S11" s="1"/>
      <c r="T11" s="262"/>
    </row>
    <row r="12" spans="1:20" ht="12.75" customHeight="1">
      <c r="A12" s="124" t="s">
        <v>675</v>
      </c>
      <c r="B12" s="30"/>
      <c r="C12" s="124" t="s">
        <v>676</v>
      </c>
      <c r="D12" s="124"/>
      <c r="E12" s="31"/>
      <c r="F12" s="36">
        <v>163854417.79</v>
      </c>
      <c r="G12" s="36">
        <v>9319217.07</v>
      </c>
      <c r="H12" s="36">
        <v>6666347.59</v>
      </c>
      <c r="I12" s="36">
        <v>1072338.66</v>
      </c>
      <c r="J12" s="36">
        <f>G12+I12</f>
        <v>10391555.73</v>
      </c>
      <c r="K12" s="36">
        <v>-13623611.94</v>
      </c>
      <c r="L12" s="36">
        <f t="shared" si="0"/>
        <v>160622361.57999998</v>
      </c>
      <c r="M12" s="2"/>
      <c r="N12" s="2"/>
      <c r="R12" s="1"/>
      <c r="S12" s="1"/>
      <c r="T12" s="262"/>
    </row>
    <row r="13" spans="1:20" ht="12.75" customHeight="1">
      <c r="A13" s="124" t="s">
        <v>677</v>
      </c>
      <c r="B13" s="30"/>
      <c r="C13" s="124" t="s">
        <v>678</v>
      </c>
      <c r="D13" s="124"/>
      <c r="E13" s="31"/>
      <c r="F13" s="36">
        <v>0</v>
      </c>
      <c r="G13" s="36"/>
      <c r="H13" s="36"/>
      <c r="I13" s="36"/>
      <c r="J13" s="36">
        <v>0</v>
      </c>
      <c r="K13" s="36">
        <v>0</v>
      </c>
      <c r="L13" s="36">
        <f t="shared" si="0"/>
        <v>0</v>
      </c>
      <c r="M13" s="2"/>
      <c r="N13" s="2"/>
      <c r="R13" s="262"/>
      <c r="S13" s="262"/>
      <c r="T13" s="262"/>
    </row>
    <row r="14" spans="1:20" ht="12.75" customHeight="1">
      <c r="A14" s="124" t="s">
        <v>679</v>
      </c>
      <c r="B14" s="30"/>
      <c r="C14" s="124" t="s">
        <v>680</v>
      </c>
      <c r="D14" s="124"/>
      <c r="E14" s="31"/>
      <c r="F14" s="36">
        <v>0</v>
      </c>
      <c r="G14" s="36"/>
      <c r="H14" s="36"/>
      <c r="I14" s="36">
        <f>SUM(I9:I12)</f>
        <v>9726164.93</v>
      </c>
      <c r="J14" s="36">
        <v>0</v>
      </c>
      <c r="K14" s="36">
        <v>0</v>
      </c>
      <c r="L14" s="36">
        <f t="shared" si="0"/>
        <v>0</v>
      </c>
      <c r="M14" s="2"/>
      <c r="N14" s="2"/>
      <c r="R14" s="262"/>
      <c r="S14" s="262"/>
      <c r="T14" s="262"/>
    </row>
    <row r="15" spans="1:20" ht="12.75" customHeight="1">
      <c r="A15" s="124" t="s">
        <v>681</v>
      </c>
      <c r="B15" s="30"/>
      <c r="C15" s="124" t="s">
        <v>682</v>
      </c>
      <c r="D15" s="124"/>
      <c r="E15" s="31"/>
      <c r="F15" s="36">
        <v>0</v>
      </c>
      <c r="G15" s="36"/>
      <c r="H15" s="36"/>
      <c r="I15" s="129" t="s">
        <v>390</v>
      </c>
      <c r="J15" s="36">
        <v>0</v>
      </c>
      <c r="K15" s="36">
        <v>0</v>
      </c>
      <c r="L15" s="36">
        <f t="shared" si="0"/>
        <v>0</v>
      </c>
      <c r="M15" s="2"/>
      <c r="N15" s="2"/>
      <c r="R15" s="262"/>
      <c r="S15" s="262"/>
      <c r="T15" s="262"/>
    </row>
    <row r="16" spans="1:14" ht="12.75" customHeight="1">
      <c r="A16" s="124" t="s">
        <v>683</v>
      </c>
      <c r="B16" s="30"/>
      <c r="C16" s="124" t="s">
        <v>684</v>
      </c>
      <c r="D16" s="124"/>
      <c r="E16" s="31"/>
      <c r="F16" s="36">
        <v>16312826.69</v>
      </c>
      <c r="G16" s="36"/>
      <c r="H16" s="36">
        <v>7863543.54</v>
      </c>
      <c r="I16" s="36">
        <v>0</v>
      </c>
      <c r="J16" s="36">
        <f>4188016-9726165</f>
        <v>-5538149</v>
      </c>
      <c r="K16" s="36">
        <v>0</v>
      </c>
      <c r="L16" s="36">
        <f>F16+J16+K16</f>
        <v>10774677.69</v>
      </c>
      <c r="M16" s="2"/>
      <c r="N16" s="2"/>
    </row>
    <row r="17" spans="1:14" s="132" customFormat="1" ht="12.75" customHeight="1">
      <c r="A17" s="123" t="s">
        <v>704</v>
      </c>
      <c r="B17" s="23"/>
      <c r="C17" s="123"/>
      <c r="D17" s="123"/>
      <c r="E17" s="24"/>
      <c r="F17" s="39"/>
      <c r="G17" s="39"/>
      <c r="H17" s="39"/>
      <c r="I17" s="39"/>
      <c r="J17" s="39"/>
      <c r="K17" s="39"/>
      <c r="L17" s="39"/>
      <c r="M17" s="22"/>
      <c r="N17" s="22"/>
    </row>
    <row r="18" spans="1:14" s="132" customFormat="1" ht="12.75" customHeight="1">
      <c r="A18" s="123" t="s">
        <v>704</v>
      </c>
      <c r="B18" s="23"/>
      <c r="D18" s="123" t="s">
        <v>685</v>
      </c>
      <c r="E18" s="24"/>
      <c r="F18" s="39">
        <f>F16+F15+F14+F13+F12+F11+F10+F9</f>
        <v>439152943.01</v>
      </c>
      <c r="G18" s="39"/>
      <c r="H18" s="39"/>
      <c r="I18" s="39"/>
      <c r="J18" s="39">
        <f>J16+J15+J14+J13+J12+J11+J10+J9</f>
        <v>16371809.43</v>
      </c>
      <c r="K18" s="39">
        <f>K16+K15+K14+K13+K12+K11+K10+K9</f>
        <v>-15075134.91</v>
      </c>
      <c r="L18" s="39">
        <f>F18+J18+K18</f>
        <v>440449617.53</v>
      </c>
      <c r="M18" s="22"/>
      <c r="N18" s="22"/>
    </row>
    <row r="19" spans="1:14" s="132" customFormat="1" ht="12.75" customHeight="1">
      <c r="A19" s="123" t="s">
        <v>704</v>
      </c>
      <c r="B19" s="23"/>
      <c r="C19" s="123"/>
      <c r="D19" s="123"/>
      <c r="E19" s="24"/>
      <c r="F19" s="39"/>
      <c r="G19" s="39"/>
      <c r="H19" s="39"/>
      <c r="I19" s="39"/>
      <c r="J19" s="39"/>
      <c r="K19" s="39"/>
      <c r="L19" s="39"/>
      <c r="M19" s="22"/>
      <c r="N19" s="22"/>
    </row>
    <row r="20" spans="1:14" s="132" customFormat="1" ht="12.75" customHeight="1">
      <c r="A20" s="123" t="s">
        <v>704</v>
      </c>
      <c r="B20" s="23" t="s">
        <v>686</v>
      </c>
      <c r="D20" s="123"/>
      <c r="E20" s="24"/>
      <c r="F20" s="39"/>
      <c r="G20" s="39"/>
      <c r="H20" s="39"/>
      <c r="I20" s="39"/>
      <c r="J20" s="39"/>
      <c r="K20" s="39"/>
      <c r="L20" s="39"/>
      <c r="M20" s="22"/>
      <c r="N20" s="22"/>
    </row>
    <row r="21" spans="1:14" ht="12.75" customHeight="1">
      <c r="A21" s="124" t="s">
        <v>687</v>
      </c>
      <c r="B21" s="30"/>
      <c r="C21" s="124" t="s">
        <v>672</v>
      </c>
      <c r="D21" s="369"/>
      <c r="E21" s="31"/>
      <c r="F21" s="445">
        <v>105120577.07</v>
      </c>
      <c r="G21" s="36"/>
      <c r="H21" s="36"/>
      <c r="I21" s="36"/>
      <c r="J21" s="36">
        <v>8236090.369857</v>
      </c>
      <c r="K21" s="36">
        <v>-1422539.06</v>
      </c>
      <c r="L21" s="36">
        <f>F21+J21+K21</f>
        <v>111934128.37985699</v>
      </c>
      <c r="M21" s="2"/>
      <c r="N21" s="2"/>
    </row>
    <row r="22" spans="1:14" ht="12.75" customHeight="1">
      <c r="A22" s="124" t="s">
        <v>688</v>
      </c>
      <c r="B22" s="30"/>
      <c r="C22" s="124" t="s">
        <v>1065</v>
      </c>
      <c r="D22" s="369"/>
      <c r="E22" s="31"/>
      <c r="F22" s="445">
        <v>1283544.36</v>
      </c>
      <c r="G22" s="36"/>
      <c r="H22" s="36"/>
      <c r="I22" s="36"/>
      <c r="J22" s="36">
        <v>98560.139989</v>
      </c>
      <c r="K22" s="36">
        <v>0</v>
      </c>
      <c r="L22" s="36">
        <f>F22+J22+K22</f>
        <v>1382104.4999890001</v>
      </c>
      <c r="M22" s="2"/>
      <c r="N22" s="2"/>
    </row>
    <row r="23" spans="1:14" ht="12.75" customHeight="1">
      <c r="A23" s="124" t="s">
        <v>689</v>
      </c>
      <c r="B23" s="30"/>
      <c r="C23" s="124" t="s">
        <v>676</v>
      </c>
      <c r="D23" s="369"/>
      <c r="E23" s="31"/>
      <c r="F23" s="445">
        <v>105588420.77</v>
      </c>
      <c r="G23" s="36"/>
      <c r="H23" s="36"/>
      <c r="I23" s="36"/>
      <c r="J23" s="36">
        <v>16217822.819837</v>
      </c>
      <c r="K23" s="36">
        <v>-13372445.84</v>
      </c>
      <c r="L23" s="36">
        <f>F23+J23+K23</f>
        <v>108433797.749837</v>
      </c>
      <c r="M23" s="2"/>
      <c r="N23" s="2"/>
    </row>
    <row r="24" spans="1:14" ht="12.75" customHeight="1">
      <c r="A24" s="1"/>
      <c r="B24" s="30"/>
      <c r="C24" s="124"/>
      <c r="D24" s="124"/>
      <c r="E24" s="31"/>
      <c r="F24" s="36"/>
      <c r="G24" s="36"/>
      <c r="H24" s="36"/>
      <c r="I24" s="36"/>
      <c r="J24" s="36"/>
      <c r="K24" s="36"/>
      <c r="L24" s="36"/>
      <c r="M24" s="2"/>
      <c r="N24" s="2"/>
    </row>
    <row r="25" spans="1:14" s="132" customFormat="1" ht="12.75" customHeight="1">
      <c r="A25" s="29"/>
      <c r="B25" s="23"/>
      <c r="D25" s="123" t="s">
        <v>690</v>
      </c>
      <c r="E25" s="24"/>
      <c r="F25" s="39">
        <f>F21+F22+F23</f>
        <v>211992542.2</v>
      </c>
      <c r="G25" s="39"/>
      <c r="H25" s="39"/>
      <c r="I25" s="39"/>
      <c r="J25" s="39">
        <f>J21+J22+J23</f>
        <v>24552473.329683</v>
      </c>
      <c r="K25" s="39">
        <f>K21+K22+K23</f>
        <v>-14794984.9</v>
      </c>
      <c r="L25" s="39">
        <f>L21+L22+L23</f>
        <v>221750030.629683</v>
      </c>
      <c r="M25" s="22"/>
      <c r="N25" s="22"/>
    </row>
    <row r="26" spans="1:14" ht="12.75" customHeight="1">
      <c r="A26" s="1"/>
      <c r="B26" s="30"/>
      <c r="C26" s="124"/>
      <c r="D26" s="124"/>
      <c r="E26" s="31"/>
      <c r="F26" s="32"/>
      <c r="G26" s="32"/>
      <c r="H26" s="32"/>
      <c r="I26" s="32"/>
      <c r="J26" s="32"/>
      <c r="K26" s="32"/>
      <c r="L26" s="32"/>
      <c r="M26" s="2"/>
      <c r="N26" s="2"/>
    </row>
    <row r="27" spans="1:14" ht="12.75" customHeight="1">
      <c r="A27" s="29"/>
      <c r="B27" s="23" t="s">
        <v>691</v>
      </c>
      <c r="C27" s="124"/>
      <c r="D27" s="123"/>
      <c r="E27" s="24"/>
      <c r="F27" s="41">
        <f>F18-F25</f>
        <v>227160400.81</v>
      </c>
      <c r="G27" s="41"/>
      <c r="H27" s="41"/>
      <c r="I27" s="41"/>
      <c r="J27" s="41">
        <f>J18-J25</f>
        <v>-8180663.899682999</v>
      </c>
      <c r="K27" s="41">
        <f>K18-K25</f>
        <v>-280150.0099999998</v>
      </c>
      <c r="L27" s="41">
        <f>L18-L25</f>
        <v>218699586.90031698</v>
      </c>
      <c r="M27" s="2"/>
      <c r="N27" s="2"/>
    </row>
    <row r="28" spans="13:14" ht="12.75">
      <c r="M28" s="2"/>
      <c r="N28" s="2"/>
    </row>
    <row r="29" spans="13:14" ht="12.75">
      <c r="M29" s="2"/>
      <c r="N29" s="2"/>
    </row>
    <row r="30" spans="13:14" ht="12.75">
      <c r="M30" s="2"/>
      <c r="N30" s="2"/>
    </row>
    <row r="63" spans="6:9" ht="12.75">
      <c r="F63" s="370"/>
      <c r="G63" s="370"/>
      <c r="H63" s="370"/>
      <c r="I63" s="370"/>
    </row>
  </sheetData>
  <printOptions horizontalCentered="1"/>
  <pageMargins left="0.5" right="0.5" top="0.75" bottom="0.5" header="0.5" footer="0.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44" sqref="A44"/>
    </sheetView>
  </sheetViews>
  <sheetFormatPr defaultColWidth="9.7109375" defaultRowHeight="12.75"/>
  <cols>
    <col min="1" max="1" width="60.7109375" style="373" customWidth="1"/>
    <col min="2" max="3" width="15.7109375" style="373" customWidth="1"/>
    <col min="4" max="4" width="12.00390625" style="373" customWidth="1"/>
    <col min="5" max="5" width="12.421875" style="373" customWidth="1"/>
    <col min="6" max="6" width="15.7109375" style="82" customWidth="1"/>
    <col min="7" max="7" width="14.421875" style="82" customWidth="1"/>
    <col min="8" max="8" width="15.7109375" style="404" customWidth="1"/>
    <col min="9" max="9" width="1.8515625" style="373" customWidth="1"/>
    <col min="10" max="10" width="17.00390625" style="373" hidden="1" customWidth="1"/>
    <col min="11" max="11" width="9.28125" style="404" hidden="1" customWidth="1"/>
    <col min="12" max="12" width="9.7109375" style="373" customWidth="1"/>
    <col min="13" max="13" width="14.7109375" style="373" customWidth="1"/>
    <col min="14" max="16384" width="9.7109375" style="373" customWidth="1"/>
  </cols>
  <sheetData>
    <row r="1" spans="1:8" ht="15.75" customHeight="1">
      <c r="A1" s="446" t="s">
        <v>692</v>
      </c>
      <c r="B1" s="371"/>
      <c r="C1" s="371"/>
      <c r="D1" s="371"/>
      <c r="E1" s="371"/>
      <c r="F1" s="371"/>
      <c r="G1" s="371"/>
      <c r="H1" s="372"/>
    </row>
    <row r="2" spans="1:8" ht="15.75" customHeight="1">
      <c r="A2" s="145" t="s">
        <v>693</v>
      </c>
      <c r="B2" s="293"/>
      <c r="C2" s="293"/>
      <c r="D2" s="293"/>
      <c r="E2" s="293"/>
      <c r="F2" s="293"/>
      <c r="G2" s="293"/>
      <c r="H2" s="374"/>
    </row>
    <row r="3" spans="1:10" ht="15.75" customHeight="1">
      <c r="A3" s="447" t="s">
        <v>391</v>
      </c>
      <c r="B3" s="375"/>
      <c r="C3" s="293"/>
      <c r="D3" s="293"/>
      <c r="E3" s="293"/>
      <c r="F3" s="293"/>
      <c r="G3" s="293"/>
      <c r="H3" s="374"/>
      <c r="J3" s="448" t="s">
        <v>392</v>
      </c>
    </row>
    <row r="4" spans="1:8" ht="12.75" customHeight="1">
      <c r="A4" s="449"/>
      <c r="B4" s="376"/>
      <c r="C4" s="377"/>
      <c r="D4" s="377"/>
      <c r="E4" s="377"/>
      <c r="F4" s="377"/>
      <c r="G4" s="377"/>
      <c r="H4" s="378"/>
    </row>
    <row r="5" spans="1:11" s="82" customFormat="1" ht="12.75" customHeight="1">
      <c r="A5" s="450" t="s">
        <v>694</v>
      </c>
      <c r="B5" s="379" t="s">
        <v>695</v>
      </c>
      <c r="C5" s="380" t="s">
        <v>626</v>
      </c>
      <c r="D5" s="379"/>
      <c r="E5" s="381"/>
      <c r="F5" s="379"/>
      <c r="G5" s="380"/>
      <c r="H5" s="382" t="s">
        <v>626</v>
      </c>
      <c r="I5" s="383"/>
      <c r="J5" s="383"/>
      <c r="K5" s="451"/>
    </row>
    <row r="6" spans="1:10" ht="12.75" customHeight="1">
      <c r="A6" s="452" t="s">
        <v>694</v>
      </c>
      <c r="B6" s="384" t="s">
        <v>696</v>
      </c>
      <c r="C6" s="385">
        <v>37803</v>
      </c>
      <c r="D6" s="386" t="s">
        <v>668</v>
      </c>
      <c r="E6" s="387" t="s">
        <v>697</v>
      </c>
      <c r="F6" s="384" t="s">
        <v>698</v>
      </c>
      <c r="G6" s="453" t="s">
        <v>393</v>
      </c>
      <c r="H6" s="388">
        <v>38168</v>
      </c>
      <c r="I6" s="389"/>
      <c r="J6" s="390"/>
    </row>
    <row r="7" spans="1:10" ht="12.75" customHeight="1">
      <c r="A7" s="454" t="s">
        <v>699</v>
      </c>
      <c r="B7" s="391" t="s">
        <v>700</v>
      </c>
      <c r="C7" s="391"/>
      <c r="D7" s="391"/>
      <c r="E7" s="391"/>
      <c r="F7" s="391"/>
      <c r="G7" s="391"/>
      <c r="H7" s="392"/>
      <c r="I7" s="389"/>
      <c r="J7" s="390"/>
    </row>
    <row r="8" spans="1:11" s="82" customFormat="1" ht="12.75" customHeight="1">
      <c r="A8" s="455"/>
      <c r="B8" s="395"/>
      <c r="C8" s="395"/>
      <c r="D8" s="395"/>
      <c r="E8" s="395"/>
      <c r="F8" s="395"/>
      <c r="G8" s="395"/>
      <c r="H8" s="399"/>
      <c r="I8" s="383"/>
      <c r="J8" s="456"/>
      <c r="K8" s="451"/>
    </row>
    <row r="9" spans="1:10" ht="12.75" customHeight="1">
      <c r="A9" s="457" t="s">
        <v>394</v>
      </c>
      <c r="B9" s="393"/>
      <c r="C9" s="394"/>
      <c r="D9" s="394"/>
      <c r="E9" s="394"/>
      <c r="F9" s="395"/>
      <c r="G9" s="395"/>
      <c r="H9" s="396"/>
      <c r="I9" s="389"/>
      <c r="J9" s="390"/>
    </row>
    <row r="10" spans="1:11" ht="12.75" customHeight="1">
      <c r="A10" s="457" t="s">
        <v>395</v>
      </c>
      <c r="B10" s="397">
        <v>135990000</v>
      </c>
      <c r="C10" s="397">
        <v>110355000</v>
      </c>
      <c r="D10" s="397">
        <v>0</v>
      </c>
      <c r="E10" s="397">
        <v>0</v>
      </c>
      <c r="F10" s="398">
        <v>1320000</v>
      </c>
      <c r="G10" s="398">
        <v>0</v>
      </c>
      <c r="H10" s="397">
        <f>C10-F10</f>
        <v>109035000</v>
      </c>
      <c r="J10" s="458">
        <f>C10+D10-E10-F10+G10</f>
        <v>109035000</v>
      </c>
      <c r="K10" s="404">
        <f>H10-J10</f>
        <v>0</v>
      </c>
    </row>
    <row r="11" spans="1:8" ht="12.75" customHeight="1">
      <c r="A11" s="457"/>
      <c r="B11" s="400"/>
      <c r="C11" s="400"/>
      <c r="D11" s="400"/>
      <c r="E11" s="400"/>
      <c r="F11" s="401"/>
      <c r="G11" s="401"/>
      <c r="H11" s="400"/>
    </row>
    <row r="12" spans="1:8" ht="12.75" customHeight="1">
      <c r="A12" s="457" t="s">
        <v>396</v>
      </c>
      <c r="B12" s="400"/>
      <c r="C12" s="400"/>
      <c r="D12" s="400"/>
      <c r="E12" s="400"/>
      <c r="F12" s="401"/>
      <c r="G12" s="401"/>
      <c r="H12" s="400"/>
    </row>
    <row r="13" spans="1:11" ht="12.75" customHeight="1">
      <c r="A13" s="457" t="s">
        <v>397</v>
      </c>
      <c r="B13" s="400">
        <v>68990000</v>
      </c>
      <c r="C13" s="400">
        <v>61395000</v>
      </c>
      <c r="D13" s="400">
        <v>0</v>
      </c>
      <c r="E13" s="400">
        <v>0</v>
      </c>
      <c r="F13" s="401">
        <v>1880000</v>
      </c>
      <c r="G13" s="401">
        <v>0</v>
      </c>
      <c r="H13" s="400">
        <f>C13-F13</f>
        <v>59515000</v>
      </c>
      <c r="J13" s="458">
        <f>C13+D13-E13-F13+G13</f>
        <v>59515000</v>
      </c>
      <c r="K13" s="404">
        <f>H13-J13</f>
        <v>0</v>
      </c>
    </row>
    <row r="14" spans="1:8" ht="12.75" customHeight="1">
      <c r="A14" s="457"/>
      <c r="B14" s="400"/>
      <c r="C14" s="400"/>
      <c r="D14" s="400"/>
      <c r="E14" s="400"/>
      <c r="F14" s="401"/>
      <c r="G14" s="401"/>
      <c r="H14" s="400"/>
    </row>
    <row r="15" spans="1:11" ht="12.75" customHeight="1">
      <c r="A15" s="457" t="s">
        <v>398</v>
      </c>
      <c r="B15" s="400">
        <v>0</v>
      </c>
      <c r="C15" s="400">
        <v>-1260108.02</v>
      </c>
      <c r="D15" s="400">
        <v>0</v>
      </c>
      <c r="E15" s="400">
        <v>0</v>
      </c>
      <c r="F15" s="401">
        <v>0</v>
      </c>
      <c r="G15" s="401">
        <v>54048</v>
      </c>
      <c r="H15" s="400">
        <f>C15+G15</f>
        <v>-1206060.02</v>
      </c>
      <c r="J15" s="458">
        <f>C15+D15-E15-F15+G15</f>
        <v>-1206060.02</v>
      </c>
      <c r="K15" s="404">
        <f>H15-J15</f>
        <v>0</v>
      </c>
    </row>
    <row r="16" spans="1:10" ht="12.75" customHeight="1">
      <c r="A16" s="457" t="s">
        <v>399</v>
      </c>
      <c r="B16" s="400">
        <v>0</v>
      </c>
      <c r="C16" s="400">
        <v>-877600.24</v>
      </c>
      <c r="D16" s="400">
        <v>0</v>
      </c>
      <c r="E16" s="400">
        <v>0</v>
      </c>
      <c r="F16" s="401">
        <v>0</v>
      </c>
      <c r="G16" s="401">
        <v>105312</v>
      </c>
      <c r="H16" s="400">
        <f>C16+G16</f>
        <v>-772288.24</v>
      </c>
      <c r="J16" s="458">
        <f>C16+D16-E16-F16+G16</f>
        <v>-772288.24</v>
      </c>
    </row>
    <row r="17" spans="1:8" ht="12.75" customHeight="1">
      <c r="A17" s="457" t="s">
        <v>694</v>
      </c>
      <c r="B17" s="400" t="s">
        <v>700</v>
      </c>
      <c r="C17" s="400"/>
      <c r="D17" s="400"/>
      <c r="E17" s="400"/>
      <c r="F17" s="401"/>
      <c r="G17" s="401"/>
      <c r="H17" s="400"/>
    </row>
    <row r="18" spans="1:11" s="403" customFormat="1" ht="12.75" customHeight="1">
      <c r="A18" s="459" t="s">
        <v>400</v>
      </c>
      <c r="B18" s="460">
        <f>SUM(B10:B17)</f>
        <v>204980000</v>
      </c>
      <c r="C18" s="460">
        <f aca="true" t="shared" si="0" ref="C18:H18">SUM(C9:C17)</f>
        <v>169612291.73999998</v>
      </c>
      <c r="D18" s="460">
        <f t="shared" si="0"/>
        <v>0</v>
      </c>
      <c r="E18" s="460">
        <f t="shared" si="0"/>
        <v>0</v>
      </c>
      <c r="F18" s="460">
        <f t="shared" si="0"/>
        <v>3200000</v>
      </c>
      <c r="G18" s="460">
        <f t="shared" si="0"/>
        <v>159360</v>
      </c>
      <c r="H18" s="460">
        <f t="shared" si="0"/>
        <v>166571651.73999998</v>
      </c>
      <c r="J18" s="461">
        <f>C18+D18-E18-F18+G18</f>
        <v>166571651.73999998</v>
      </c>
      <c r="K18" s="462">
        <f>H18-J18</f>
        <v>0</v>
      </c>
    </row>
    <row r="19" spans="1:8" ht="12.75" customHeight="1">
      <c r="A19" s="459"/>
      <c r="B19" s="400"/>
      <c r="C19" s="400"/>
      <c r="D19" s="400"/>
      <c r="E19" s="400"/>
      <c r="F19" s="401"/>
      <c r="G19" s="401"/>
      <c r="H19" s="400"/>
    </row>
    <row r="20" spans="1:8" ht="12.75" customHeight="1">
      <c r="A20" s="459" t="s">
        <v>701</v>
      </c>
      <c r="B20" s="400"/>
      <c r="C20" s="400"/>
      <c r="D20" s="400"/>
      <c r="E20" s="400"/>
      <c r="F20" s="401"/>
      <c r="G20" s="401"/>
      <c r="H20" s="400"/>
    </row>
    <row r="21" spans="1:8" ht="12.75" customHeight="1">
      <c r="A21" s="459"/>
      <c r="B21" s="400"/>
      <c r="C21" s="400"/>
      <c r="D21" s="400"/>
      <c r="E21" s="400"/>
      <c r="F21" s="401"/>
      <c r="G21" s="401"/>
      <c r="H21" s="400"/>
    </row>
    <row r="22" spans="1:8" ht="12.75" customHeight="1">
      <c r="A22" s="457" t="s">
        <v>702</v>
      </c>
      <c r="B22" s="400" t="s">
        <v>700</v>
      </c>
      <c r="C22" s="400"/>
      <c r="D22" s="400"/>
      <c r="E22" s="400"/>
      <c r="F22" s="401"/>
      <c r="G22" s="401"/>
      <c r="H22" s="400"/>
    </row>
    <row r="23" spans="1:11" ht="12.75" customHeight="1">
      <c r="A23" s="457" t="s">
        <v>703</v>
      </c>
      <c r="B23" s="400">
        <v>11975000</v>
      </c>
      <c r="C23" s="400">
        <v>10863912</v>
      </c>
      <c r="D23" s="400">
        <v>0</v>
      </c>
      <c r="E23" s="401">
        <v>0</v>
      </c>
      <c r="F23" s="401">
        <v>332395.64</v>
      </c>
      <c r="G23" s="401">
        <v>0</v>
      </c>
      <c r="H23" s="400">
        <f>C23-F23</f>
        <v>10531516.36</v>
      </c>
      <c r="J23" s="458">
        <f>C23+D23-E23-F23+G23</f>
        <v>10531516.36</v>
      </c>
      <c r="K23" s="404">
        <f>H23-J23</f>
        <v>0</v>
      </c>
    </row>
    <row r="24" spans="1:8" ht="12.75" customHeight="1">
      <c r="A24" s="459"/>
      <c r="B24" s="396"/>
      <c r="C24" s="396"/>
      <c r="D24" s="396"/>
      <c r="E24" s="396"/>
      <c r="F24" s="399"/>
      <c r="G24" s="399"/>
      <c r="H24" s="396"/>
    </row>
    <row r="25" spans="1:11" s="403" customFormat="1" ht="12.75" customHeight="1">
      <c r="A25" s="459" t="s">
        <v>401</v>
      </c>
      <c r="B25" s="402">
        <f>B23</f>
        <v>11975000</v>
      </c>
      <c r="C25" s="402">
        <f>C23</f>
        <v>10863912</v>
      </c>
      <c r="D25" s="402">
        <v>0</v>
      </c>
      <c r="E25" s="402">
        <v>0</v>
      </c>
      <c r="F25" s="402">
        <f>F23</f>
        <v>332395.64</v>
      </c>
      <c r="G25" s="402">
        <f>G23</f>
        <v>0</v>
      </c>
      <c r="H25" s="402">
        <f>H23</f>
        <v>10531516.36</v>
      </c>
      <c r="J25" s="461">
        <f>C25+D25-E25-F25+G25</f>
        <v>10531516.36</v>
      </c>
      <c r="K25" s="462">
        <f>H25-J25</f>
        <v>0</v>
      </c>
    </row>
    <row r="26" ht="12.75" customHeight="1"/>
    <row r="27" ht="12.75" customHeight="1"/>
    <row r="28" spans="6:7" ht="12.75" customHeight="1">
      <c r="F28" s="405"/>
      <c r="G28" s="405"/>
    </row>
    <row r="29" ht="12.75" customHeight="1"/>
    <row r="30" ht="12.75" customHeight="1"/>
    <row r="31" ht="12.75" customHeight="1"/>
    <row r="32" spans="6:7" ht="12.75" customHeight="1">
      <c r="F32" s="405"/>
      <c r="G32" s="40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printOptions horizontalCentered="1"/>
  <pageMargins left="0.5" right="0.5" top="0.7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7"/>
  <sheetViews>
    <sheetView workbookViewId="0" topLeftCell="A1">
      <selection activeCell="A6" sqref="A6"/>
    </sheetView>
  </sheetViews>
  <sheetFormatPr defaultColWidth="9.140625" defaultRowHeight="12.75"/>
  <cols>
    <col min="1" max="1" width="2.7109375" style="1" customWidth="1"/>
    <col min="2" max="2" width="72.7109375" style="1" customWidth="1"/>
    <col min="3" max="3" width="14.7109375" style="1" customWidth="1"/>
    <col min="4" max="4" width="3.7109375" style="1" hidden="1" customWidth="1"/>
    <col min="5" max="5" width="14.7109375" style="56" customWidth="1"/>
    <col min="6" max="6" width="22.421875" style="56" customWidth="1"/>
    <col min="7" max="16384" width="8.00390625" style="56" customWidth="1"/>
  </cols>
  <sheetData>
    <row r="1" spans="1:5" s="53" customFormat="1" ht="15.75">
      <c r="A1" s="49" t="s">
        <v>707</v>
      </c>
      <c r="B1" s="6"/>
      <c r="C1" s="50"/>
      <c r="D1" s="51"/>
      <c r="E1" s="52"/>
    </row>
    <row r="2" spans="1:5" ht="15.75">
      <c r="A2" s="54" t="s">
        <v>754</v>
      </c>
      <c r="B2" s="12"/>
      <c r="C2" s="51"/>
      <c r="D2" s="51"/>
      <c r="E2" s="55"/>
    </row>
    <row r="3" spans="1:5" s="53" customFormat="1" ht="15.75">
      <c r="A3" s="54" t="s">
        <v>258</v>
      </c>
      <c r="B3" s="12"/>
      <c r="C3" s="51"/>
      <c r="D3" s="51"/>
      <c r="E3" s="57"/>
    </row>
    <row r="4" spans="1:5" ht="12.75" customHeight="1">
      <c r="A4" s="17" t="s">
        <v>708</v>
      </c>
      <c r="B4" s="18"/>
      <c r="C4" s="58"/>
      <c r="D4" s="51"/>
      <c r="E4" s="59"/>
    </row>
    <row r="5" spans="1:5" ht="12.75" customHeight="1">
      <c r="A5" s="60"/>
      <c r="B5" s="61"/>
      <c r="C5" s="62">
        <v>2004</v>
      </c>
      <c r="D5" s="63"/>
      <c r="E5" s="62">
        <v>2003</v>
      </c>
    </row>
    <row r="6" spans="1:5" ht="12.75" customHeight="1">
      <c r="A6" s="64" t="s">
        <v>755</v>
      </c>
      <c r="B6" s="65"/>
      <c r="C6" s="66"/>
      <c r="D6" s="67"/>
      <c r="E6" s="68"/>
    </row>
    <row r="7" spans="1:5" s="70" customFormat="1" ht="12.75" customHeight="1">
      <c r="A7" s="30"/>
      <c r="B7" s="31" t="s">
        <v>756</v>
      </c>
      <c r="C7" s="34">
        <v>0</v>
      </c>
      <c r="D7" s="69"/>
      <c r="E7" s="34">
        <v>0</v>
      </c>
    </row>
    <row r="8" spans="1:5" s="70" customFormat="1" ht="12.75" customHeight="1">
      <c r="A8" s="30"/>
      <c r="B8" s="31" t="s">
        <v>757</v>
      </c>
      <c r="C8" s="36">
        <v>0</v>
      </c>
      <c r="D8" s="71"/>
      <c r="E8" s="36">
        <v>0</v>
      </c>
    </row>
    <row r="9" spans="1:5" s="73" customFormat="1" ht="12.75" customHeight="1">
      <c r="A9" s="23"/>
      <c r="B9" s="24" t="s">
        <v>758</v>
      </c>
      <c r="C9" s="39">
        <v>0</v>
      </c>
      <c r="D9" s="72"/>
      <c r="E9" s="39">
        <v>0</v>
      </c>
    </row>
    <row r="10" spans="1:5" s="74" customFormat="1" ht="12.75" customHeight="1">
      <c r="A10" s="30"/>
      <c r="B10" s="31" t="s">
        <v>759</v>
      </c>
      <c r="C10" s="36">
        <v>0</v>
      </c>
      <c r="D10" s="71"/>
      <c r="E10" s="36">
        <v>0</v>
      </c>
    </row>
    <row r="11" spans="1:5" s="74" customFormat="1" ht="12.75" customHeight="1">
      <c r="A11" s="30"/>
      <c r="B11" s="31" t="s">
        <v>760</v>
      </c>
      <c r="C11" s="36">
        <v>25</v>
      </c>
      <c r="D11" s="71"/>
      <c r="E11" s="36">
        <v>0</v>
      </c>
    </row>
    <row r="12" spans="1:5" s="74" customFormat="1" ht="12.75" customHeight="1">
      <c r="A12" s="30"/>
      <c r="B12" s="31" t="s">
        <v>761</v>
      </c>
      <c r="C12" s="36">
        <v>1</v>
      </c>
      <c r="D12" s="71"/>
      <c r="E12" s="36">
        <v>0</v>
      </c>
    </row>
    <row r="13" spans="1:5" s="74" customFormat="1" ht="12.75" customHeight="1">
      <c r="A13" s="30"/>
      <c r="B13" s="31" t="s">
        <v>762</v>
      </c>
      <c r="C13" s="36">
        <v>0</v>
      </c>
      <c r="D13" s="71"/>
      <c r="E13" s="36">
        <v>0</v>
      </c>
    </row>
    <row r="14" spans="1:5" s="74" customFormat="1" ht="12.75" customHeight="1">
      <c r="A14" s="30"/>
      <c r="B14" s="31" t="s">
        <v>763</v>
      </c>
      <c r="C14" s="36"/>
      <c r="D14" s="71"/>
      <c r="E14" s="36"/>
    </row>
    <row r="15" spans="1:5" s="74" customFormat="1" ht="12.75" customHeight="1">
      <c r="A15" s="30"/>
      <c r="B15" s="31" t="s">
        <v>259</v>
      </c>
      <c r="C15" s="36">
        <v>409557</v>
      </c>
      <c r="D15" s="71"/>
      <c r="E15" s="36">
        <v>348177</v>
      </c>
    </row>
    <row r="16" spans="1:5" s="74" customFormat="1" ht="12.75" customHeight="1">
      <c r="A16" s="30"/>
      <c r="B16" s="31" t="s">
        <v>765</v>
      </c>
      <c r="C16" s="36">
        <v>0</v>
      </c>
      <c r="D16" s="71"/>
      <c r="E16" s="36">
        <v>0</v>
      </c>
    </row>
    <row r="17" spans="1:5" s="74" customFormat="1" ht="12.75" customHeight="1">
      <c r="A17" s="30"/>
      <c r="B17" s="31" t="s">
        <v>766</v>
      </c>
      <c r="C17" s="36">
        <v>0</v>
      </c>
      <c r="D17" s="71"/>
      <c r="E17" s="36">
        <v>0</v>
      </c>
    </row>
    <row r="18" spans="1:5" s="74" customFormat="1" ht="12.75" customHeight="1">
      <c r="A18" s="30"/>
      <c r="B18" s="31" t="s">
        <v>767</v>
      </c>
      <c r="C18" s="36">
        <v>0</v>
      </c>
      <c r="D18" s="71"/>
      <c r="E18" s="36">
        <v>0</v>
      </c>
    </row>
    <row r="19" spans="1:5" s="74" customFormat="1" ht="12.75" customHeight="1">
      <c r="A19" s="30"/>
      <c r="B19" s="31" t="s">
        <v>768</v>
      </c>
      <c r="C19" s="36">
        <v>0</v>
      </c>
      <c r="D19" s="71"/>
      <c r="E19" s="36">
        <v>0</v>
      </c>
    </row>
    <row r="20" spans="1:5" s="74" customFormat="1" ht="12.75" customHeight="1">
      <c r="A20" s="30"/>
      <c r="B20" s="31" t="s">
        <v>769</v>
      </c>
      <c r="C20" s="36">
        <v>0</v>
      </c>
      <c r="D20" s="71"/>
      <c r="E20" s="36">
        <v>0</v>
      </c>
    </row>
    <row r="21" spans="1:5" s="74" customFormat="1" ht="12.75" customHeight="1">
      <c r="A21" s="23"/>
      <c r="B21" s="65" t="s">
        <v>770</v>
      </c>
      <c r="C21" s="39">
        <f>SUM(C9:C20)</f>
        <v>409583</v>
      </c>
      <c r="D21" s="72"/>
      <c r="E21" s="39">
        <f>SUM(E9:E20)</f>
        <v>348177</v>
      </c>
    </row>
    <row r="22" spans="1:5" ht="9.75" customHeight="1">
      <c r="A22" s="64"/>
      <c r="B22" s="65"/>
      <c r="C22" s="36"/>
      <c r="D22" s="71"/>
      <c r="E22" s="36"/>
    </row>
    <row r="23" spans="1:5" s="74" customFormat="1" ht="12.75" customHeight="1">
      <c r="A23" s="23" t="s">
        <v>771</v>
      </c>
      <c r="B23" s="24"/>
      <c r="C23" s="36"/>
      <c r="D23" s="71"/>
      <c r="E23" s="36"/>
    </row>
    <row r="24" spans="1:5" s="74" customFormat="1" ht="12.75" customHeight="1">
      <c r="A24" s="30"/>
      <c r="B24" s="31" t="s">
        <v>772</v>
      </c>
      <c r="C24" s="36">
        <v>156610</v>
      </c>
      <c r="D24" s="71"/>
      <c r="E24" s="36">
        <v>150845</v>
      </c>
    </row>
    <row r="25" spans="1:5" s="74" customFormat="1" ht="12.75" customHeight="1">
      <c r="A25" s="30"/>
      <c r="B25" s="31" t="s">
        <v>773</v>
      </c>
      <c r="C25" s="36">
        <v>41709</v>
      </c>
      <c r="D25" s="71"/>
      <c r="E25" s="36">
        <v>32937</v>
      </c>
    </row>
    <row r="26" spans="1:5" s="74" customFormat="1" ht="12.75" customHeight="1">
      <c r="A26" s="30"/>
      <c r="B26" s="31" t="s">
        <v>260</v>
      </c>
      <c r="C26" s="36">
        <v>167362</v>
      </c>
      <c r="D26" s="71"/>
      <c r="E26" s="36">
        <v>142569</v>
      </c>
    </row>
    <row r="27" spans="1:5" s="74" customFormat="1" ht="12.75" customHeight="1">
      <c r="A27" s="30"/>
      <c r="B27" s="31" t="s">
        <v>775</v>
      </c>
      <c r="C27" s="36">
        <v>0</v>
      </c>
      <c r="D27" s="71"/>
      <c r="E27" s="36">
        <v>0</v>
      </c>
    </row>
    <row r="28" spans="1:5" s="74" customFormat="1" ht="12.75" customHeight="1">
      <c r="A28" s="30"/>
      <c r="B28" s="31" t="s">
        <v>776</v>
      </c>
      <c r="C28" s="36">
        <v>24553</v>
      </c>
      <c r="D28" s="71"/>
      <c r="E28" s="36">
        <v>24464</v>
      </c>
    </row>
    <row r="29" spans="1:6" s="74" customFormat="1" ht="12.75" customHeight="1">
      <c r="A29" s="23"/>
      <c r="B29" s="65" t="s">
        <v>777</v>
      </c>
      <c r="C29" s="39">
        <f>SUM(C24:C28)</f>
        <v>390234</v>
      </c>
      <c r="D29" s="72"/>
      <c r="E29" s="39">
        <f>SUM(E24:E28)</f>
        <v>350815</v>
      </c>
      <c r="F29" s="75"/>
    </row>
    <row r="30" spans="1:5" ht="9.75" customHeight="1">
      <c r="A30" s="64"/>
      <c r="B30" s="65"/>
      <c r="C30" s="36"/>
      <c r="D30" s="71"/>
      <c r="E30" s="36"/>
    </row>
    <row r="31" spans="1:6" s="74" customFormat="1" ht="12.75" customHeight="1">
      <c r="A31" s="23" t="s">
        <v>778</v>
      </c>
      <c r="B31" s="24"/>
      <c r="C31" s="36"/>
      <c r="D31" s="71"/>
      <c r="E31" s="36"/>
      <c r="F31" s="76"/>
    </row>
    <row r="32" spans="1:5" s="74" customFormat="1" ht="12.75" customHeight="1">
      <c r="A32" s="23" t="s">
        <v>779</v>
      </c>
      <c r="B32" s="77"/>
      <c r="C32" s="39">
        <f>C21-C29</f>
        <v>19349</v>
      </c>
      <c r="D32" s="72"/>
      <c r="E32" s="39">
        <f>E21-E29</f>
        <v>-2638</v>
      </c>
    </row>
    <row r="33" spans="1:5" ht="9.75" customHeight="1">
      <c r="A33" s="64"/>
      <c r="B33" s="65"/>
      <c r="C33" s="36"/>
      <c r="D33" s="71"/>
      <c r="E33" s="36"/>
    </row>
    <row r="34" spans="1:5" s="74" customFormat="1" ht="12.75" customHeight="1">
      <c r="A34" s="30"/>
      <c r="B34" s="31" t="s">
        <v>780</v>
      </c>
      <c r="C34" s="36">
        <v>22555</v>
      </c>
      <c r="D34" s="71"/>
      <c r="E34" s="36">
        <v>21772</v>
      </c>
    </row>
    <row r="35" spans="1:5" ht="9.75" customHeight="1">
      <c r="A35" s="64"/>
      <c r="B35" s="65"/>
      <c r="C35" s="36"/>
      <c r="D35" s="71"/>
      <c r="E35" s="36"/>
    </row>
    <row r="36" spans="1:5" s="74" customFormat="1" ht="12.75" customHeight="1">
      <c r="A36" s="23" t="s">
        <v>781</v>
      </c>
      <c r="B36" s="24"/>
      <c r="C36" s="36"/>
      <c r="D36" s="71"/>
      <c r="E36" s="36"/>
    </row>
    <row r="37" spans="1:5" s="74" customFormat="1" ht="12.75" customHeight="1">
      <c r="A37" s="23" t="s">
        <v>779</v>
      </c>
      <c r="B37" s="77"/>
      <c r="C37" s="39">
        <f>C32+C34</f>
        <v>41904</v>
      </c>
      <c r="D37" s="72"/>
      <c r="E37" s="39">
        <f>E32+E34</f>
        <v>19134</v>
      </c>
    </row>
    <row r="38" spans="1:5" ht="9.75" customHeight="1">
      <c r="A38" s="64"/>
      <c r="B38" s="65"/>
      <c r="C38" s="36"/>
      <c r="D38" s="71"/>
      <c r="E38" s="36"/>
    </row>
    <row r="39" spans="1:5" s="74" customFormat="1" ht="12.75" customHeight="1">
      <c r="A39" s="23" t="s">
        <v>782</v>
      </c>
      <c r="B39" s="24"/>
      <c r="C39" s="36"/>
      <c r="D39" s="71"/>
      <c r="E39" s="36"/>
    </row>
    <row r="40" spans="1:5" s="74" customFormat="1" ht="12.75" customHeight="1">
      <c r="A40" s="30"/>
      <c r="B40" s="31" t="s">
        <v>783</v>
      </c>
      <c r="C40" s="36">
        <v>0</v>
      </c>
      <c r="D40" s="71"/>
      <c r="E40" s="36">
        <v>0</v>
      </c>
    </row>
    <row r="41" spans="1:5" s="74" customFormat="1" ht="12.75" customHeight="1">
      <c r="A41" s="30"/>
      <c r="B41" s="31" t="s">
        <v>784</v>
      </c>
      <c r="C41" s="36">
        <v>2980</v>
      </c>
      <c r="D41" s="71"/>
      <c r="E41" s="36">
        <v>7250</v>
      </c>
    </row>
    <row r="42" spans="1:5" s="74" customFormat="1" ht="12.75" customHeight="1">
      <c r="A42" s="30"/>
      <c r="B42" s="31" t="s">
        <v>785</v>
      </c>
      <c r="C42" s="36">
        <v>802</v>
      </c>
      <c r="D42" s="71"/>
      <c r="E42" s="36">
        <v>764</v>
      </c>
    </row>
    <row r="43" spans="1:5" s="74" customFormat="1" ht="12.75" customHeight="1">
      <c r="A43" s="30"/>
      <c r="B43" s="31" t="s">
        <v>786</v>
      </c>
      <c r="C43" s="36">
        <v>-10208</v>
      </c>
      <c r="D43" s="71"/>
      <c r="E43" s="36">
        <v>-9899</v>
      </c>
    </row>
    <row r="44" spans="1:5" s="74" customFormat="1" ht="12.75" customHeight="1">
      <c r="A44" s="30"/>
      <c r="B44" s="31" t="s">
        <v>787</v>
      </c>
      <c r="C44" s="36">
        <v>0</v>
      </c>
      <c r="D44" s="71"/>
      <c r="E44" s="36">
        <v>0</v>
      </c>
    </row>
    <row r="45" spans="1:5" ht="9.75" customHeight="1">
      <c r="A45" s="64"/>
      <c r="B45" s="65"/>
      <c r="C45" s="510"/>
      <c r="D45" s="510"/>
      <c r="E45" s="511"/>
    </row>
    <row r="46" spans="1:5" s="73" customFormat="1" ht="12.75" customHeight="1">
      <c r="A46" s="23"/>
      <c r="B46" s="24" t="s">
        <v>788</v>
      </c>
      <c r="C46" s="39"/>
      <c r="D46" s="72"/>
      <c r="E46" s="39"/>
    </row>
    <row r="47" spans="1:5" s="73" customFormat="1" ht="12.75" customHeight="1">
      <c r="A47" s="23"/>
      <c r="B47" s="24" t="s">
        <v>789</v>
      </c>
      <c r="C47" s="39">
        <f>SUM(C40:C44)</f>
        <v>-6426</v>
      </c>
      <c r="D47" s="72"/>
      <c r="E47" s="39">
        <f>SUM(E40:E44)</f>
        <v>-1885</v>
      </c>
    </row>
    <row r="48" spans="1:5" ht="9.75" customHeight="1">
      <c r="A48" s="64"/>
      <c r="B48" s="65"/>
      <c r="C48" s="36"/>
      <c r="D48" s="71"/>
      <c r="E48" s="36"/>
    </row>
    <row r="49" spans="1:5" s="74" customFormat="1" ht="12.75" customHeight="1">
      <c r="A49" s="30"/>
      <c r="B49" s="31" t="s">
        <v>261</v>
      </c>
      <c r="C49" s="36">
        <v>0</v>
      </c>
      <c r="D49" s="71"/>
      <c r="E49" s="36">
        <v>0</v>
      </c>
    </row>
    <row r="50" spans="1:5" s="70" customFormat="1" ht="12.75" customHeight="1">
      <c r="A50" s="30"/>
      <c r="B50" s="31" t="s">
        <v>790</v>
      </c>
      <c r="C50" s="36">
        <v>0</v>
      </c>
      <c r="D50" s="71"/>
      <c r="E50" s="36">
        <v>0</v>
      </c>
    </row>
    <row r="51" spans="1:5" s="70" customFormat="1" ht="12.75" customHeight="1">
      <c r="A51" s="30"/>
      <c r="B51" s="31" t="s">
        <v>791</v>
      </c>
      <c r="C51" s="36">
        <v>2</v>
      </c>
      <c r="D51" s="71"/>
      <c r="E51" s="36">
        <v>8</v>
      </c>
    </row>
    <row r="52" spans="1:5" s="70" customFormat="1" ht="12.75" customHeight="1">
      <c r="A52" s="30"/>
      <c r="B52" s="31" t="s">
        <v>792</v>
      </c>
      <c r="C52" s="36">
        <v>0</v>
      </c>
      <c r="D52" s="71"/>
      <c r="E52" s="36">
        <v>0</v>
      </c>
    </row>
    <row r="53" spans="1:5" s="70" customFormat="1" ht="12.75" customHeight="1">
      <c r="A53" s="30"/>
      <c r="B53" s="31" t="s">
        <v>793</v>
      </c>
      <c r="C53" s="36">
        <v>910</v>
      </c>
      <c r="D53" s="71"/>
      <c r="E53" s="36">
        <v>-9016</v>
      </c>
    </row>
    <row r="54" spans="1:5" s="70" customFormat="1" ht="12.75" customHeight="1">
      <c r="A54" s="30"/>
      <c r="B54" s="31" t="s">
        <v>262</v>
      </c>
      <c r="C54" s="36">
        <v>-10011</v>
      </c>
      <c r="D54" s="71"/>
      <c r="E54" s="36">
        <v>0</v>
      </c>
    </row>
    <row r="55" spans="1:5" ht="9.75" customHeight="1">
      <c r="A55" s="64"/>
      <c r="B55" s="65"/>
      <c r="C55" s="36"/>
      <c r="D55" s="71"/>
      <c r="E55" s="36"/>
    </row>
    <row r="56" spans="1:5" s="70" customFormat="1" ht="12.75" customHeight="1">
      <c r="A56" s="23"/>
      <c r="B56" s="65" t="s">
        <v>794</v>
      </c>
      <c r="C56" s="39">
        <f>SUM(C47:C54)</f>
        <v>-15525</v>
      </c>
      <c r="D56" s="72"/>
      <c r="E56" s="39">
        <f>SUM(E47:E54)</f>
        <v>-10893</v>
      </c>
    </row>
    <row r="57" spans="1:5" ht="9.75" customHeight="1">
      <c r="A57" s="64"/>
      <c r="B57" s="65"/>
      <c r="C57" s="36"/>
      <c r="D57" s="71"/>
      <c r="E57" s="36"/>
    </row>
    <row r="58" spans="1:5" s="70" customFormat="1" ht="12.75" customHeight="1">
      <c r="A58" s="23"/>
      <c r="B58" s="24" t="s">
        <v>795</v>
      </c>
      <c r="C58" s="39">
        <f>C37+C56</f>
        <v>26379</v>
      </c>
      <c r="D58" s="72"/>
      <c r="E58" s="39">
        <f>E37+E56</f>
        <v>8241</v>
      </c>
    </row>
    <row r="59" spans="1:5" ht="9.75" customHeight="1">
      <c r="A59" s="64"/>
      <c r="B59" s="65"/>
      <c r="C59" s="36"/>
      <c r="D59" s="71"/>
      <c r="E59" s="36"/>
    </row>
    <row r="60" spans="1:5" s="78" customFormat="1" ht="12.75" customHeight="1">
      <c r="A60" s="27" t="s">
        <v>498</v>
      </c>
      <c r="C60" s="39">
        <v>168880</v>
      </c>
      <c r="D60" s="72"/>
      <c r="E60" s="39">
        <v>160639</v>
      </c>
    </row>
    <row r="61" spans="1:5" ht="9.75" customHeight="1">
      <c r="A61" s="64"/>
      <c r="B61" s="65"/>
      <c r="C61" s="32"/>
      <c r="E61" s="32"/>
    </row>
    <row r="62" spans="1:5" s="78" customFormat="1" ht="12.75" customHeight="1">
      <c r="A62" s="27" t="s">
        <v>796</v>
      </c>
      <c r="B62" s="79"/>
      <c r="C62" s="41">
        <f>C58+C60</f>
        <v>195259</v>
      </c>
      <c r="D62" s="80"/>
      <c r="E62" s="41">
        <f>E58+E60</f>
        <v>168880</v>
      </c>
    </row>
    <row r="63" spans="1:4" s="70" customFormat="1" ht="12.75">
      <c r="A63" s="1"/>
      <c r="B63" s="1"/>
      <c r="C63" s="1"/>
      <c r="D63" s="1"/>
    </row>
    <row r="64" spans="1:4" s="45" customFormat="1" ht="12.75">
      <c r="A64" s="409" t="s">
        <v>257</v>
      </c>
      <c r="D64" s="4"/>
    </row>
    <row r="65" spans="1:4" s="70" customFormat="1" ht="12.75">
      <c r="A65" s="1"/>
      <c r="B65" s="1"/>
      <c r="C65" s="1"/>
      <c r="D65" s="1"/>
    </row>
    <row r="66" spans="1:4" s="70" customFormat="1" ht="12.75">
      <c r="A66" s="1"/>
      <c r="B66" s="1"/>
      <c r="C66" s="1"/>
      <c r="D66" s="1"/>
    </row>
    <row r="67" spans="1:4" s="70" customFormat="1" ht="12.75">
      <c r="A67" s="1"/>
      <c r="B67" s="1"/>
      <c r="C67" s="1"/>
      <c r="D67" s="1"/>
    </row>
    <row r="68" spans="1:4" s="70" customFormat="1" ht="12.75">
      <c r="A68" s="1"/>
      <c r="B68" s="1"/>
      <c r="C68" s="1"/>
      <c r="D68" s="1"/>
    </row>
    <row r="69" spans="1:4" s="70" customFormat="1" ht="12.75">
      <c r="A69" s="1"/>
      <c r="B69" s="1"/>
      <c r="C69" s="1"/>
      <c r="D69" s="1"/>
    </row>
    <row r="70" spans="1:4" s="70" customFormat="1" ht="12.75">
      <c r="A70" s="1"/>
      <c r="B70" s="1"/>
      <c r="C70" s="1"/>
      <c r="D70" s="1"/>
    </row>
    <row r="71" spans="1:4" s="70" customFormat="1" ht="12.75">
      <c r="A71" s="1"/>
      <c r="B71" s="1"/>
      <c r="C71" s="1"/>
      <c r="D71" s="1"/>
    </row>
    <row r="72" spans="1:4" s="70" customFormat="1" ht="12.75">
      <c r="A72" s="1"/>
      <c r="B72" s="1"/>
      <c r="C72" s="1"/>
      <c r="D72" s="1"/>
    </row>
    <row r="73" spans="1:4" s="70" customFormat="1" ht="12.75">
      <c r="A73" s="1"/>
      <c r="B73" s="1"/>
      <c r="C73" s="1"/>
      <c r="D73" s="1"/>
    </row>
    <row r="74" spans="1:4" s="70" customFormat="1" ht="12.75">
      <c r="A74" s="1"/>
      <c r="B74" s="1"/>
      <c r="C74" s="1"/>
      <c r="D74" s="1"/>
    </row>
    <row r="75" spans="1:4" s="70" customFormat="1" ht="12.75">
      <c r="A75" s="1"/>
      <c r="B75" s="1"/>
      <c r="C75" s="1"/>
      <c r="D75" s="1"/>
    </row>
    <row r="76" spans="1:4" s="70" customFormat="1" ht="12.75">
      <c r="A76" s="1"/>
      <c r="B76" s="1"/>
      <c r="C76" s="1"/>
      <c r="D76" s="1"/>
    </row>
    <row r="77" spans="1:4" s="70" customFormat="1" ht="12.75">
      <c r="A77" s="1"/>
      <c r="B77" s="1"/>
      <c r="C77" s="1"/>
      <c r="D77" s="1"/>
    </row>
    <row r="78" spans="1:4" s="70" customFormat="1" ht="12.75">
      <c r="A78" s="1"/>
      <c r="B78" s="1"/>
      <c r="C78" s="1"/>
      <c r="D78" s="1"/>
    </row>
    <row r="79" spans="1:4" s="70" customFormat="1" ht="12.75">
      <c r="A79" s="1"/>
      <c r="B79" s="1"/>
      <c r="C79" s="1"/>
      <c r="D79" s="1"/>
    </row>
    <row r="80" spans="1:4" s="70" customFormat="1" ht="12.75">
      <c r="A80" s="1"/>
      <c r="B80" s="1"/>
      <c r="C80" s="1"/>
      <c r="D80" s="1"/>
    </row>
    <row r="81" spans="1:4" s="70" customFormat="1" ht="12.75">
      <c r="A81" s="1"/>
      <c r="B81" s="1"/>
      <c r="C81" s="1"/>
      <c r="D81" s="1"/>
    </row>
    <row r="82" spans="1:4" s="70" customFormat="1" ht="12.75">
      <c r="A82" s="1"/>
      <c r="B82" s="1"/>
      <c r="C82" s="1"/>
      <c r="D82" s="1"/>
    </row>
    <row r="83" spans="1:4" s="70" customFormat="1" ht="12.75">
      <c r="A83" s="1"/>
      <c r="B83" s="1"/>
      <c r="C83" s="1"/>
      <c r="D83" s="1"/>
    </row>
    <row r="84" spans="1:4" s="70" customFormat="1" ht="12.75">
      <c r="A84" s="1"/>
      <c r="B84" s="1"/>
      <c r="C84" s="1"/>
      <c r="D84" s="1"/>
    </row>
    <row r="85" spans="1:4" s="70" customFormat="1" ht="12.75">
      <c r="A85" s="1"/>
      <c r="B85" s="1"/>
      <c r="C85" s="1"/>
      <c r="D85" s="1"/>
    </row>
    <row r="86" spans="1:4" s="70" customFormat="1" ht="12.75">
      <c r="A86" s="1"/>
      <c r="B86" s="1"/>
      <c r="C86" s="1"/>
      <c r="D86" s="1"/>
    </row>
    <row r="87" spans="1:4" s="70" customFormat="1" ht="12.75">
      <c r="A87" s="1"/>
      <c r="B87" s="1"/>
      <c r="C87" s="1"/>
      <c r="D87" s="1"/>
    </row>
    <row r="88" spans="1:4" s="70" customFormat="1" ht="12.75">
      <c r="A88" s="1"/>
      <c r="B88" s="1"/>
      <c r="C88" s="1"/>
      <c r="D88" s="1"/>
    </row>
    <row r="89" spans="1:4" s="70" customFormat="1" ht="12.75">
      <c r="A89" s="1"/>
      <c r="B89" s="1"/>
      <c r="C89" s="1"/>
      <c r="D89" s="1"/>
    </row>
    <row r="90" spans="1:4" s="70" customFormat="1" ht="12.75">
      <c r="A90" s="1"/>
      <c r="B90" s="1"/>
      <c r="C90" s="1"/>
      <c r="D90" s="1"/>
    </row>
    <row r="91" spans="1:4" s="70" customFormat="1" ht="12.75">
      <c r="A91" s="1"/>
      <c r="B91" s="1"/>
      <c r="C91" s="1"/>
      <c r="D91" s="1"/>
    </row>
    <row r="92" spans="1:4" s="70" customFormat="1" ht="12.75">
      <c r="A92" s="1"/>
      <c r="B92" s="1"/>
      <c r="C92" s="1"/>
      <c r="D92" s="1"/>
    </row>
    <row r="93" spans="1:4" s="70" customFormat="1" ht="12.75">
      <c r="A93" s="1"/>
      <c r="B93" s="1"/>
      <c r="C93" s="1"/>
      <c r="D93" s="1"/>
    </row>
    <row r="94" spans="1:4" s="70" customFormat="1" ht="12.75">
      <c r="A94" s="1"/>
      <c r="B94" s="1"/>
      <c r="C94" s="1"/>
      <c r="D94" s="1"/>
    </row>
    <row r="95" spans="1:4" s="70" customFormat="1" ht="12.75">
      <c r="A95" s="1"/>
      <c r="B95" s="1"/>
      <c r="C95" s="1"/>
      <c r="D95" s="1"/>
    </row>
    <row r="96" spans="1:4" s="70" customFormat="1" ht="12.75">
      <c r="A96" s="1"/>
      <c r="B96" s="1"/>
      <c r="C96" s="1"/>
      <c r="D96" s="1"/>
    </row>
    <row r="97" spans="1:4" s="70" customFormat="1" ht="12.75">
      <c r="A97" s="1"/>
      <c r="B97" s="1"/>
      <c r="C97" s="1"/>
      <c r="D97" s="1"/>
    </row>
    <row r="98" spans="1:4" s="70" customFormat="1" ht="12.75">
      <c r="A98" s="1"/>
      <c r="B98" s="1"/>
      <c r="C98" s="1"/>
      <c r="D98" s="1"/>
    </row>
    <row r="99" spans="1:4" s="70" customFormat="1" ht="12.75">
      <c r="A99" s="1"/>
      <c r="B99" s="1"/>
      <c r="C99" s="1"/>
      <c r="D99" s="1"/>
    </row>
    <row r="100" spans="1:4" s="70" customFormat="1" ht="12.75">
      <c r="A100" s="1"/>
      <c r="B100" s="1"/>
      <c r="C100" s="1"/>
      <c r="D100" s="1"/>
    </row>
    <row r="101" spans="1:4" s="70" customFormat="1" ht="12.75">
      <c r="A101" s="1"/>
      <c r="B101" s="1"/>
      <c r="C101" s="1"/>
      <c r="D101" s="1"/>
    </row>
    <row r="102" spans="1:4" s="70" customFormat="1" ht="12.75">
      <c r="A102" s="1"/>
      <c r="B102" s="1"/>
      <c r="C102" s="1"/>
      <c r="D102" s="1"/>
    </row>
    <row r="103" spans="1:4" s="70" customFormat="1" ht="12.75">
      <c r="A103" s="1"/>
      <c r="B103" s="1"/>
      <c r="C103" s="1"/>
      <c r="D103" s="1"/>
    </row>
    <row r="104" spans="1:4" s="70" customFormat="1" ht="12.75">
      <c r="A104" s="1"/>
      <c r="B104" s="1"/>
      <c r="C104" s="1"/>
      <c r="D104" s="1"/>
    </row>
    <row r="105" spans="1:4" s="70" customFormat="1" ht="12.75">
      <c r="A105" s="1"/>
      <c r="B105" s="1"/>
      <c r="C105" s="1"/>
      <c r="D105" s="1"/>
    </row>
    <row r="106" spans="1:4" s="70" customFormat="1" ht="12.75">
      <c r="A106" s="1"/>
      <c r="B106" s="1"/>
      <c r="C106" s="1"/>
      <c r="D106" s="1"/>
    </row>
    <row r="107" spans="1:4" s="70" customFormat="1" ht="12.75">
      <c r="A107" s="1"/>
      <c r="B107" s="1"/>
      <c r="C107" s="1"/>
      <c r="D107" s="1"/>
    </row>
    <row r="108" spans="1:4" s="70" customFormat="1" ht="12.75">
      <c r="A108" s="1"/>
      <c r="B108" s="1"/>
      <c r="C108" s="1"/>
      <c r="D108" s="1"/>
    </row>
    <row r="109" spans="1:4" s="70" customFormat="1" ht="12.75">
      <c r="A109" s="1"/>
      <c r="B109" s="1"/>
      <c r="C109" s="1"/>
      <c r="D109" s="1"/>
    </row>
    <row r="110" spans="1:4" s="70" customFormat="1" ht="12.75">
      <c r="A110" s="1"/>
      <c r="B110" s="1"/>
      <c r="C110" s="1"/>
      <c r="D110" s="1"/>
    </row>
    <row r="111" spans="1:4" s="70" customFormat="1" ht="12.75">
      <c r="A111" s="1"/>
      <c r="B111" s="1"/>
      <c r="C111" s="1"/>
      <c r="D111" s="1"/>
    </row>
    <row r="112" spans="1:4" s="70" customFormat="1" ht="12.75">
      <c r="A112" s="1"/>
      <c r="B112" s="1"/>
      <c r="C112" s="1"/>
      <c r="D112" s="1"/>
    </row>
    <row r="113" spans="1:4" s="70" customFormat="1" ht="12.75">
      <c r="A113" s="1"/>
      <c r="B113" s="1"/>
      <c r="C113" s="1"/>
      <c r="D113" s="1"/>
    </row>
    <row r="114" spans="1:4" s="70" customFormat="1" ht="12.75">
      <c r="A114" s="1"/>
      <c r="B114" s="1"/>
      <c r="C114" s="1"/>
      <c r="D114" s="1"/>
    </row>
    <row r="115" spans="1:4" s="70" customFormat="1" ht="12.75">
      <c r="A115" s="1"/>
      <c r="B115" s="1"/>
      <c r="C115" s="1"/>
      <c r="D115" s="1"/>
    </row>
    <row r="116" spans="1:4" s="70" customFormat="1" ht="12.75">
      <c r="A116" s="1"/>
      <c r="B116" s="1"/>
      <c r="C116" s="1"/>
      <c r="D116" s="1"/>
    </row>
    <row r="117" spans="1:4" s="70" customFormat="1" ht="12.75">
      <c r="A117" s="1"/>
      <c r="B117" s="1"/>
      <c r="C117" s="1"/>
      <c r="D117" s="1"/>
    </row>
    <row r="118" spans="1:4" s="70" customFormat="1" ht="12.75">
      <c r="A118" s="1"/>
      <c r="B118" s="1"/>
      <c r="C118" s="1"/>
      <c r="D118" s="1"/>
    </row>
    <row r="119" spans="1:4" s="70" customFormat="1" ht="12.75">
      <c r="A119" s="1"/>
      <c r="B119" s="1"/>
      <c r="C119" s="1"/>
      <c r="D119" s="1"/>
    </row>
    <row r="120" spans="1:4" s="70" customFormat="1" ht="12.75">
      <c r="A120" s="1"/>
      <c r="B120" s="1"/>
      <c r="C120" s="1"/>
      <c r="D120" s="1"/>
    </row>
    <row r="121" spans="1:4" s="70" customFormat="1" ht="12.75">
      <c r="A121" s="1"/>
      <c r="B121" s="1"/>
      <c r="C121" s="1"/>
      <c r="D121" s="1"/>
    </row>
    <row r="122" spans="1:4" s="70" customFormat="1" ht="12.75">
      <c r="A122" s="1"/>
      <c r="B122" s="1"/>
      <c r="C122" s="1"/>
      <c r="D122" s="1"/>
    </row>
    <row r="123" spans="1:4" s="70" customFormat="1" ht="12.75">
      <c r="A123" s="1"/>
      <c r="B123" s="1"/>
      <c r="C123" s="1"/>
      <c r="D123" s="1"/>
    </row>
    <row r="124" spans="1:4" s="70" customFormat="1" ht="12.75">
      <c r="A124" s="1"/>
      <c r="B124" s="1"/>
      <c r="C124" s="1"/>
      <c r="D124" s="1"/>
    </row>
    <row r="125" spans="1:4" s="70" customFormat="1" ht="12.75">
      <c r="A125" s="1"/>
      <c r="B125" s="1"/>
      <c r="C125" s="1"/>
      <c r="D125" s="1"/>
    </row>
    <row r="126" spans="1:4" s="70" customFormat="1" ht="12.75">
      <c r="A126" s="1"/>
      <c r="B126" s="1"/>
      <c r="C126" s="1"/>
      <c r="D126" s="1"/>
    </row>
    <row r="127" spans="1:4" s="70" customFormat="1" ht="12.75">
      <c r="A127" s="1"/>
      <c r="B127" s="1"/>
      <c r="C127" s="1"/>
      <c r="D127" s="1"/>
    </row>
    <row r="128" spans="1:4" s="70" customFormat="1" ht="12.75">
      <c r="A128" s="1"/>
      <c r="B128" s="1"/>
      <c r="C128" s="1"/>
      <c r="D128" s="1"/>
    </row>
    <row r="129" spans="1:4" s="70" customFormat="1" ht="12.75">
      <c r="A129" s="1"/>
      <c r="B129" s="1"/>
      <c r="C129" s="1"/>
      <c r="D129" s="1"/>
    </row>
    <row r="130" spans="1:4" s="70" customFormat="1" ht="12.75">
      <c r="A130" s="1"/>
      <c r="B130" s="1"/>
      <c r="C130" s="1"/>
      <c r="D130" s="1"/>
    </row>
    <row r="131" spans="1:4" s="70" customFormat="1" ht="12.75">
      <c r="A131" s="1"/>
      <c r="B131" s="1"/>
      <c r="C131" s="1"/>
      <c r="D131" s="1"/>
    </row>
    <row r="132" spans="1:4" s="70" customFormat="1" ht="12.75">
      <c r="A132" s="1"/>
      <c r="B132" s="1"/>
      <c r="C132" s="1"/>
      <c r="D132" s="1"/>
    </row>
    <row r="133" spans="1:4" s="70" customFormat="1" ht="12.75">
      <c r="A133" s="1"/>
      <c r="B133" s="1"/>
      <c r="C133" s="1"/>
      <c r="D133" s="1"/>
    </row>
    <row r="134" spans="1:4" s="70" customFormat="1" ht="12.75">
      <c r="A134" s="1"/>
      <c r="B134" s="1"/>
      <c r="C134" s="1"/>
      <c r="D134" s="1"/>
    </row>
    <row r="135" spans="1:4" s="70" customFormat="1" ht="12.75">
      <c r="A135" s="1"/>
      <c r="B135" s="1"/>
      <c r="C135" s="1"/>
      <c r="D135" s="1"/>
    </row>
    <row r="136" spans="1:4" s="70" customFormat="1" ht="12.75">
      <c r="A136" s="1"/>
      <c r="B136" s="1"/>
      <c r="C136" s="1"/>
      <c r="D136" s="1"/>
    </row>
    <row r="137" spans="1:4" s="70" customFormat="1" ht="12.75">
      <c r="A137" s="1"/>
      <c r="B137" s="1"/>
      <c r="C137" s="1"/>
      <c r="D137" s="1"/>
    </row>
    <row r="138" spans="1:4" s="70" customFormat="1" ht="12.75">
      <c r="A138" s="1"/>
      <c r="B138" s="1"/>
      <c r="C138" s="1"/>
      <c r="D138" s="1"/>
    </row>
    <row r="139" spans="1:4" s="70" customFormat="1" ht="12.75">
      <c r="A139" s="1"/>
      <c r="B139" s="1"/>
      <c r="C139" s="1"/>
      <c r="D139" s="1"/>
    </row>
    <row r="140" spans="1:4" s="70" customFormat="1" ht="12.75">
      <c r="A140" s="1"/>
      <c r="B140" s="1"/>
      <c r="C140" s="1"/>
      <c r="D140" s="1"/>
    </row>
    <row r="141" spans="1:4" s="70" customFormat="1" ht="12.75">
      <c r="A141" s="1"/>
      <c r="B141" s="1"/>
      <c r="C141" s="1"/>
      <c r="D141" s="1"/>
    </row>
    <row r="142" spans="1:4" s="70" customFormat="1" ht="12.75">
      <c r="A142" s="1"/>
      <c r="B142" s="1"/>
      <c r="C142" s="1"/>
      <c r="D142" s="1"/>
    </row>
    <row r="143" spans="1:4" s="70" customFormat="1" ht="12.75">
      <c r="A143" s="1"/>
      <c r="B143" s="1"/>
      <c r="C143" s="1"/>
      <c r="D143" s="1"/>
    </row>
    <row r="144" spans="1:4" s="70" customFormat="1" ht="12.75">
      <c r="A144" s="1"/>
      <c r="B144" s="1"/>
      <c r="C144" s="1"/>
      <c r="D144" s="1"/>
    </row>
    <row r="145" spans="1:4" s="70" customFormat="1" ht="12.75">
      <c r="A145" s="1"/>
      <c r="B145" s="1"/>
      <c r="C145" s="1"/>
      <c r="D145" s="1"/>
    </row>
    <row r="146" spans="1:4" s="70" customFormat="1" ht="12.75">
      <c r="A146" s="1"/>
      <c r="B146" s="1"/>
      <c r="C146" s="1"/>
      <c r="D146" s="1"/>
    </row>
    <row r="147" spans="1:4" s="70" customFormat="1" ht="12.75">
      <c r="A147" s="1"/>
      <c r="B147" s="1"/>
      <c r="C147" s="1"/>
      <c r="D147" s="1"/>
    </row>
    <row r="148" spans="1:4" s="70" customFormat="1" ht="12.75">
      <c r="A148" s="1"/>
      <c r="B148" s="1"/>
      <c r="C148" s="1"/>
      <c r="D148" s="1"/>
    </row>
    <row r="149" spans="1:4" s="70" customFormat="1" ht="12.75">
      <c r="A149" s="1"/>
      <c r="B149" s="1"/>
      <c r="C149" s="1"/>
      <c r="D149" s="1"/>
    </row>
    <row r="150" spans="1:4" s="70" customFormat="1" ht="12.75">
      <c r="A150" s="1"/>
      <c r="B150" s="1"/>
      <c r="C150" s="1"/>
      <c r="D150" s="1"/>
    </row>
    <row r="151" spans="1:4" s="70" customFormat="1" ht="12.75">
      <c r="A151" s="1"/>
      <c r="B151" s="1"/>
      <c r="C151" s="1"/>
      <c r="D151" s="1"/>
    </row>
    <row r="152" spans="1:4" s="70" customFormat="1" ht="12.75">
      <c r="A152" s="1"/>
      <c r="B152" s="1"/>
      <c r="C152" s="1"/>
      <c r="D152" s="1"/>
    </row>
    <row r="153" spans="1:4" s="70" customFormat="1" ht="12.75">
      <c r="A153" s="1"/>
      <c r="B153" s="1"/>
      <c r="C153" s="1"/>
      <c r="D153" s="1"/>
    </row>
    <row r="154" spans="1:4" s="70" customFormat="1" ht="12.75">
      <c r="A154" s="1"/>
      <c r="B154" s="1"/>
      <c r="C154" s="1"/>
      <c r="D154" s="1"/>
    </row>
    <row r="155" spans="1:4" s="70" customFormat="1" ht="12.75">
      <c r="A155" s="1"/>
      <c r="B155" s="1"/>
      <c r="C155" s="1"/>
      <c r="D155" s="1"/>
    </row>
    <row r="156" spans="1:4" s="70" customFormat="1" ht="12.75">
      <c r="A156" s="1"/>
      <c r="B156" s="1"/>
      <c r="C156" s="1"/>
      <c r="D156" s="1"/>
    </row>
    <row r="157" spans="1:4" s="70" customFormat="1" ht="12.75">
      <c r="A157" s="1"/>
      <c r="B157" s="1"/>
      <c r="C157" s="1"/>
      <c r="D157" s="1"/>
    </row>
    <row r="158" spans="1:4" s="70" customFormat="1" ht="12.75">
      <c r="A158" s="1"/>
      <c r="B158" s="1"/>
      <c r="C158" s="1"/>
      <c r="D158" s="1"/>
    </row>
    <row r="159" spans="1:4" s="70" customFormat="1" ht="12.75">
      <c r="A159" s="1"/>
      <c r="B159" s="1"/>
      <c r="C159" s="1"/>
      <c r="D159" s="1"/>
    </row>
    <row r="160" spans="1:4" s="70" customFormat="1" ht="12.75">
      <c r="A160" s="1"/>
      <c r="B160" s="1"/>
      <c r="C160" s="1"/>
      <c r="D160" s="1"/>
    </row>
    <row r="161" spans="1:4" s="70" customFormat="1" ht="12.75">
      <c r="A161" s="1"/>
      <c r="B161" s="1"/>
      <c r="C161" s="1"/>
      <c r="D161" s="1"/>
    </row>
    <row r="162" spans="1:4" s="70" customFormat="1" ht="12.75">
      <c r="A162" s="1"/>
      <c r="B162" s="1"/>
      <c r="C162" s="1"/>
      <c r="D162" s="1"/>
    </row>
    <row r="163" spans="1:4" s="70" customFormat="1" ht="12.75">
      <c r="A163" s="1"/>
      <c r="B163" s="1"/>
      <c r="C163" s="1"/>
      <c r="D163" s="1"/>
    </row>
    <row r="164" spans="1:4" s="70" customFormat="1" ht="12.75">
      <c r="A164" s="1"/>
      <c r="B164" s="1"/>
      <c r="C164" s="1"/>
      <c r="D164" s="1"/>
    </row>
    <row r="165" spans="1:4" s="70" customFormat="1" ht="12.75">
      <c r="A165" s="1"/>
      <c r="B165" s="1"/>
      <c r="C165" s="1"/>
      <c r="D165" s="1"/>
    </row>
    <row r="166" spans="1:4" s="70" customFormat="1" ht="12.75">
      <c r="A166" s="1"/>
      <c r="B166" s="1"/>
      <c r="C166" s="1"/>
      <c r="D166" s="1"/>
    </row>
    <row r="167" spans="1:4" s="70" customFormat="1" ht="12.75">
      <c r="A167" s="1"/>
      <c r="B167" s="1"/>
      <c r="C167" s="1"/>
      <c r="D167" s="1"/>
    </row>
    <row r="168" spans="1:4" s="70" customFormat="1" ht="12.75">
      <c r="A168" s="1"/>
      <c r="B168" s="1"/>
      <c r="C168" s="1"/>
      <c r="D168" s="1"/>
    </row>
    <row r="169" spans="1:4" s="70" customFormat="1" ht="12.75">
      <c r="A169" s="1"/>
      <c r="B169" s="1"/>
      <c r="C169" s="1"/>
      <c r="D169" s="1"/>
    </row>
    <row r="170" spans="1:4" s="70" customFormat="1" ht="12.75">
      <c r="A170" s="1"/>
      <c r="B170" s="1"/>
      <c r="C170" s="1"/>
      <c r="D170" s="1"/>
    </row>
    <row r="171" spans="1:4" s="70" customFormat="1" ht="12.75">
      <c r="A171" s="1"/>
      <c r="B171" s="1"/>
      <c r="C171" s="1"/>
      <c r="D171" s="1"/>
    </row>
    <row r="172" spans="1:4" s="70" customFormat="1" ht="12.75">
      <c r="A172" s="1"/>
      <c r="B172" s="1"/>
      <c r="C172" s="1"/>
      <c r="D172" s="1"/>
    </row>
    <row r="173" spans="1:4" s="70" customFormat="1" ht="12.75">
      <c r="A173" s="1"/>
      <c r="B173" s="1"/>
      <c r="C173" s="1"/>
      <c r="D173" s="1"/>
    </row>
    <row r="174" spans="1:4" s="70" customFormat="1" ht="12.75">
      <c r="A174" s="1"/>
      <c r="B174" s="1"/>
      <c r="C174" s="1"/>
      <c r="D174" s="1"/>
    </row>
    <row r="175" spans="1:4" s="70" customFormat="1" ht="12.75">
      <c r="A175" s="1"/>
      <c r="B175" s="1"/>
      <c r="C175" s="1"/>
      <c r="D175" s="1"/>
    </row>
    <row r="176" spans="1:4" s="70" customFormat="1" ht="12.75">
      <c r="A176" s="1"/>
      <c r="B176" s="1"/>
      <c r="C176" s="1"/>
      <c r="D176" s="1"/>
    </row>
    <row r="177" spans="1:4" s="70" customFormat="1" ht="12.75">
      <c r="A177" s="1"/>
      <c r="B177" s="1"/>
      <c r="C177" s="1"/>
      <c r="D177" s="1"/>
    </row>
    <row r="178" spans="1:4" s="70" customFormat="1" ht="12.75">
      <c r="A178" s="1"/>
      <c r="B178" s="1"/>
      <c r="C178" s="1"/>
      <c r="D178" s="1"/>
    </row>
    <row r="179" spans="1:4" s="70" customFormat="1" ht="12.75">
      <c r="A179" s="1"/>
      <c r="B179" s="1"/>
      <c r="C179" s="1"/>
      <c r="D179" s="1"/>
    </row>
    <row r="180" spans="1:4" s="70" customFormat="1" ht="12.75">
      <c r="A180" s="1"/>
      <c r="B180" s="1"/>
      <c r="C180" s="1"/>
      <c r="D180" s="1"/>
    </row>
    <row r="181" spans="1:4" s="70" customFormat="1" ht="12.75">
      <c r="A181" s="1"/>
      <c r="B181" s="1"/>
      <c r="C181" s="1"/>
      <c r="D181" s="1"/>
    </row>
    <row r="182" spans="1:4" s="70" customFormat="1" ht="12.75">
      <c r="A182" s="1"/>
      <c r="B182" s="1"/>
      <c r="C182" s="1"/>
      <c r="D182" s="1"/>
    </row>
    <row r="183" spans="1:4" s="70" customFormat="1" ht="12.75">
      <c r="A183" s="1"/>
      <c r="B183" s="1"/>
      <c r="C183" s="1"/>
      <c r="D183" s="1"/>
    </row>
    <row r="184" spans="1:4" s="70" customFormat="1" ht="12.75">
      <c r="A184" s="1"/>
      <c r="B184" s="1"/>
      <c r="C184" s="1"/>
      <c r="D184" s="1"/>
    </row>
    <row r="185" spans="1:4" s="70" customFormat="1" ht="12.75">
      <c r="A185" s="1"/>
      <c r="B185" s="1"/>
      <c r="C185" s="1"/>
      <c r="D185" s="1"/>
    </row>
    <row r="186" spans="1:4" s="70" customFormat="1" ht="12.75">
      <c r="A186" s="1"/>
      <c r="B186" s="1"/>
      <c r="C186" s="1"/>
      <c r="D186" s="1"/>
    </row>
    <row r="187" spans="1:4" s="70" customFormat="1" ht="12.75">
      <c r="A187" s="1"/>
      <c r="B187" s="1"/>
      <c r="C187" s="1"/>
      <c r="D187" s="1"/>
    </row>
    <row r="188" spans="1:4" s="70" customFormat="1" ht="12.75">
      <c r="A188" s="1"/>
      <c r="B188" s="1"/>
      <c r="C188" s="1"/>
      <c r="D188" s="1"/>
    </row>
    <row r="189" spans="1:4" s="70" customFormat="1" ht="12.75">
      <c r="A189" s="1"/>
      <c r="B189" s="1"/>
      <c r="C189" s="1"/>
      <c r="D189" s="1"/>
    </row>
    <row r="190" spans="1:4" s="70" customFormat="1" ht="12.75">
      <c r="A190" s="1"/>
      <c r="B190" s="1"/>
      <c r="C190" s="1"/>
      <c r="D190" s="1"/>
    </row>
    <row r="191" spans="1:4" s="70" customFormat="1" ht="12.75">
      <c r="A191" s="1"/>
      <c r="B191" s="1"/>
      <c r="C191" s="1"/>
      <c r="D191" s="1"/>
    </row>
    <row r="192" spans="1:4" s="70" customFormat="1" ht="12.75">
      <c r="A192" s="1"/>
      <c r="B192" s="1"/>
      <c r="C192" s="1"/>
      <c r="D192" s="1"/>
    </row>
    <row r="193" spans="1:4" s="70" customFormat="1" ht="12.75">
      <c r="A193" s="1"/>
      <c r="B193" s="1"/>
      <c r="C193" s="1"/>
      <c r="D193" s="1"/>
    </row>
    <row r="194" spans="1:4" s="70" customFormat="1" ht="12.75">
      <c r="A194" s="1"/>
      <c r="B194" s="1"/>
      <c r="C194" s="1"/>
      <c r="D194" s="1"/>
    </row>
    <row r="195" spans="1:4" s="70" customFormat="1" ht="12.75">
      <c r="A195" s="1"/>
      <c r="B195" s="1"/>
      <c r="C195" s="1"/>
      <c r="D195" s="1"/>
    </row>
    <row r="196" spans="1:4" s="70" customFormat="1" ht="12.75">
      <c r="A196" s="1"/>
      <c r="B196" s="1"/>
      <c r="C196" s="1"/>
      <c r="D196" s="1"/>
    </row>
    <row r="197" spans="1:4" s="70" customFormat="1" ht="12.75">
      <c r="A197" s="1"/>
      <c r="B197" s="1"/>
      <c r="C197" s="1"/>
      <c r="D197" s="1"/>
    </row>
    <row r="198" spans="1:4" s="70" customFormat="1" ht="12.75">
      <c r="A198" s="1"/>
      <c r="B198" s="1"/>
      <c r="C198" s="1"/>
      <c r="D198" s="1"/>
    </row>
    <row r="199" spans="1:4" s="70" customFormat="1" ht="12.75">
      <c r="A199" s="1"/>
      <c r="B199" s="1"/>
      <c r="C199" s="1"/>
      <c r="D199" s="1"/>
    </row>
    <row r="200" spans="1:4" s="70" customFormat="1" ht="12.75">
      <c r="A200" s="1"/>
      <c r="B200" s="1"/>
      <c r="C200" s="1"/>
      <c r="D200" s="1"/>
    </row>
    <row r="201" spans="1:4" s="70" customFormat="1" ht="12.75">
      <c r="A201" s="1"/>
      <c r="B201" s="1"/>
      <c r="C201" s="1"/>
      <c r="D201" s="1"/>
    </row>
    <row r="202" spans="1:4" s="70" customFormat="1" ht="12.75">
      <c r="A202" s="1"/>
      <c r="B202" s="1"/>
      <c r="C202" s="1"/>
      <c r="D202" s="1"/>
    </row>
    <row r="203" spans="1:4" s="70" customFormat="1" ht="12.75">
      <c r="A203" s="1"/>
      <c r="B203" s="1"/>
      <c r="C203" s="1"/>
      <c r="D203" s="1"/>
    </row>
    <row r="204" spans="1:4" s="70" customFormat="1" ht="12.75">
      <c r="A204" s="1"/>
      <c r="B204" s="1"/>
      <c r="C204" s="1"/>
      <c r="D204" s="1"/>
    </row>
    <row r="205" spans="1:4" s="70" customFormat="1" ht="12.75">
      <c r="A205" s="1"/>
      <c r="B205" s="1"/>
      <c r="C205" s="1"/>
      <c r="D205" s="1"/>
    </row>
    <row r="206" spans="1:4" s="70" customFormat="1" ht="12.75">
      <c r="A206" s="1"/>
      <c r="B206" s="1"/>
      <c r="C206" s="1"/>
      <c r="D206" s="1"/>
    </row>
    <row r="207" spans="1:4" s="70" customFormat="1" ht="12.75">
      <c r="A207" s="1"/>
      <c r="B207" s="1"/>
      <c r="C207" s="1"/>
      <c r="D207" s="1"/>
    </row>
    <row r="208" spans="1:4" s="70" customFormat="1" ht="12.75">
      <c r="A208" s="1"/>
      <c r="B208" s="1"/>
      <c r="C208" s="1"/>
      <c r="D208" s="1"/>
    </row>
    <row r="209" spans="1:4" s="70" customFormat="1" ht="12.75">
      <c r="A209" s="1"/>
      <c r="B209" s="1"/>
      <c r="C209" s="1"/>
      <c r="D209" s="1"/>
    </row>
    <row r="210" spans="1:4" s="70" customFormat="1" ht="12.75">
      <c r="A210" s="1"/>
      <c r="B210" s="1"/>
      <c r="C210" s="1"/>
      <c r="D210" s="1"/>
    </row>
    <row r="211" spans="1:4" s="70" customFormat="1" ht="12.75">
      <c r="A211" s="1"/>
      <c r="B211" s="1"/>
      <c r="C211" s="1"/>
      <c r="D211" s="1"/>
    </row>
    <row r="212" spans="1:4" s="70" customFormat="1" ht="12.75">
      <c r="A212" s="1"/>
      <c r="B212" s="1"/>
      <c r="C212" s="1"/>
      <c r="D212" s="1"/>
    </row>
    <row r="213" spans="1:4" s="70" customFormat="1" ht="12.75">
      <c r="A213" s="1"/>
      <c r="B213" s="1"/>
      <c r="C213" s="1"/>
      <c r="D213" s="1"/>
    </row>
    <row r="214" spans="1:4" s="70" customFormat="1" ht="12.75">
      <c r="A214" s="1"/>
      <c r="B214" s="1"/>
      <c r="C214" s="1"/>
      <c r="D214" s="1"/>
    </row>
    <row r="215" spans="1:4" s="70" customFormat="1" ht="12.75">
      <c r="A215" s="1"/>
      <c r="B215" s="1"/>
      <c r="C215" s="1"/>
      <c r="D215" s="1"/>
    </row>
    <row r="216" spans="1:4" s="70" customFormat="1" ht="12.75">
      <c r="A216" s="1"/>
      <c r="B216" s="1"/>
      <c r="C216" s="1"/>
      <c r="D216" s="1"/>
    </row>
    <row r="217" spans="1:4" s="70" customFormat="1" ht="12.75">
      <c r="A217" s="1"/>
      <c r="B217" s="1"/>
      <c r="C217" s="1"/>
      <c r="D217" s="1"/>
    </row>
    <row r="218" spans="1:4" s="70" customFormat="1" ht="12.75">
      <c r="A218" s="1"/>
      <c r="B218" s="1"/>
      <c r="C218" s="1"/>
      <c r="D218" s="1"/>
    </row>
    <row r="219" spans="1:4" s="70" customFormat="1" ht="12.75">
      <c r="A219" s="1"/>
      <c r="B219" s="1"/>
      <c r="C219" s="1"/>
      <c r="D219" s="1"/>
    </row>
    <row r="220" spans="1:4" s="70" customFormat="1" ht="12.75">
      <c r="A220" s="1"/>
      <c r="B220" s="1"/>
      <c r="C220" s="1"/>
      <c r="D220" s="1"/>
    </row>
    <row r="221" spans="1:4" s="70" customFormat="1" ht="12.75">
      <c r="A221" s="1"/>
      <c r="B221" s="1"/>
      <c r="C221" s="1"/>
      <c r="D221" s="1"/>
    </row>
    <row r="222" spans="1:4" s="70" customFormat="1" ht="12.75">
      <c r="A222" s="1"/>
      <c r="B222" s="1"/>
      <c r="C222" s="1"/>
      <c r="D222" s="1"/>
    </row>
    <row r="223" spans="1:4" s="70" customFormat="1" ht="12.75">
      <c r="A223" s="1"/>
      <c r="B223" s="1"/>
      <c r="C223" s="1"/>
      <c r="D223" s="1"/>
    </row>
    <row r="224" spans="1:4" s="70" customFormat="1" ht="12.75">
      <c r="A224" s="1"/>
      <c r="B224" s="1"/>
      <c r="C224" s="1"/>
      <c r="D224" s="1"/>
    </row>
    <row r="225" spans="1:4" s="70" customFormat="1" ht="12.75">
      <c r="A225" s="1"/>
      <c r="B225" s="1"/>
      <c r="C225" s="1"/>
      <c r="D225" s="1"/>
    </row>
    <row r="226" spans="1:4" s="70" customFormat="1" ht="12.75">
      <c r="A226" s="1"/>
      <c r="B226" s="1"/>
      <c r="C226" s="1"/>
      <c r="D226" s="1"/>
    </row>
    <row r="227" spans="1:4" s="70" customFormat="1" ht="12.75">
      <c r="A227" s="1"/>
      <c r="B227" s="1"/>
      <c r="C227" s="1"/>
      <c r="D227" s="1"/>
    </row>
    <row r="228" spans="1:4" s="70" customFormat="1" ht="12.75">
      <c r="A228" s="1"/>
      <c r="B228" s="1"/>
      <c r="C228" s="1"/>
      <c r="D228" s="1"/>
    </row>
    <row r="229" spans="1:4" s="70" customFormat="1" ht="12.75">
      <c r="A229" s="1"/>
      <c r="B229" s="1"/>
      <c r="C229" s="1"/>
      <c r="D229" s="1"/>
    </row>
    <row r="230" spans="1:4" s="70" customFormat="1" ht="12.75">
      <c r="A230" s="1"/>
      <c r="B230" s="1"/>
      <c r="C230" s="1"/>
      <c r="D230" s="1"/>
    </row>
    <row r="231" spans="1:4" s="70" customFormat="1" ht="12.75">
      <c r="A231" s="1"/>
      <c r="B231" s="1"/>
      <c r="C231" s="1"/>
      <c r="D231" s="1"/>
    </row>
    <row r="232" spans="1:4" s="70" customFormat="1" ht="12.75">
      <c r="A232" s="1"/>
      <c r="B232" s="1"/>
      <c r="C232" s="1"/>
      <c r="D232" s="1"/>
    </row>
    <row r="233" spans="1:4" s="70" customFormat="1" ht="12.75">
      <c r="A233" s="1"/>
      <c r="B233" s="1"/>
      <c r="C233" s="1"/>
      <c r="D233" s="1"/>
    </row>
    <row r="234" spans="1:4" s="70" customFormat="1" ht="12.75">
      <c r="A234" s="1"/>
      <c r="B234" s="1"/>
      <c r="C234" s="1"/>
      <c r="D234" s="1"/>
    </row>
    <row r="235" spans="1:4" s="70" customFormat="1" ht="12.75">
      <c r="A235" s="1"/>
      <c r="B235" s="1"/>
      <c r="C235" s="1"/>
      <c r="D235" s="1"/>
    </row>
    <row r="236" spans="1:4" s="70" customFormat="1" ht="12.75">
      <c r="A236" s="1"/>
      <c r="B236" s="1"/>
      <c r="C236" s="1"/>
      <c r="D236" s="1"/>
    </row>
    <row r="237" spans="1:4" s="70" customFormat="1" ht="12.75">
      <c r="A237" s="1"/>
      <c r="B237" s="1"/>
      <c r="C237" s="1"/>
      <c r="D237" s="1"/>
    </row>
    <row r="238" spans="1:4" s="70" customFormat="1" ht="12.75">
      <c r="A238" s="1"/>
      <c r="B238" s="1"/>
      <c r="C238" s="1"/>
      <c r="D238" s="1"/>
    </row>
    <row r="239" spans="1:4" s="70" customFormat="1" ht="12.75">
      <c r="A239" s="1"/>
      <c r="B239" s="1"/>
      <c r="C239" s="1"/>
      <c r="D239" s="1"/>
    </row>
    <row r="240" spans="1:4" s="70" customFormat="1" ht="12.75">
      <c r="A240" s="1"/>
      <c r="B240" s="1"/>
      <c r="C240" s="1"/>
      <c r="D240" s="1"/>
    </row>
    <row r="241" spans="1:4" s="70" customFormat="1" ht="12.75">
      <c r="A241" s="1"/>
      <c r="B241" s="1"/>
      <c r="C241" s="1"/>
      <c r="D241" s="1"/>
    </row>
    <row r="242" spans="1:4" s="70" customFormat="1" ht="12.75">
      <c r="A242" s="1"/>
      <c r="B242" s="1"/>
      <c r="C242" s="1"/>
      <c r="D242" s="1"/>
    </row>
    <row r="243" spans="1:4" s="70" customFormat="1" ht="12.75">
      <c r="A243" s="1"/>
      <c r="B243" s="1"/>
      <c r="C243" s="1"/>
      <c r="D243" s="1"/>
    </row>
    <row r="244" spans="1:4" s="70" customFormat="1" ht="12.75">
      <c r="A244" s="1"/>
      <c r="B244" s="1"/>
      <c r="C244" s="1"/>
      <c r="D244" s="1"/>
    </row>
    <row r="245" spans="1:4" s="70" customFormat="1" ht="12.75">
      <c r="A245" s="1"/>
      <c r="B245" s="1"/>
      <c r="C245" s="1"/>
      <c r="D245" s="1"/>
    </row>
    <row r="246" spans="1:4" s="70" customFormat="1" ht="12.75">
      <c r="A246" s="1"/>
      <c r="B246" s="1"/>
      <c r="C246" s="1"/>
      <c r="D246" s="1"/>
    </row>
    <row r="247" spans="1:4" s="70" customFormat="1" ht="12.75">
      <c r="A247" s="1"/>
      <c r="B247" s="1"/>
      <c r="C247" s="1"/>
      <c r="D247" s="1"/>
    </row>
    <row r="248" spans="1:4" s="70" customFormat="1" ht="12.75">
      <c r="A248" s="1"/>
      <c r="B248" s="1"/>
      <c r="C248" s="1"/>
      <c r="D248" s="1"/>
    </row>
    <row r="249" spans="1:4" s="70" customFormat="1" ht="12.75">
      <c r="A249" s="1"/>
      <c r="B249" s="1"/>
      <c r="C249" s="1"/>
      <c r="D249" s="1"/>
    </row>
    <row r="250" spans="1:4" s="70" customFormat="1" ht="12.75">
      <c r="A250" s="1"/>
      <c r="B250" s="1"/>
      <c r="C250" s="1"/>
      <c r="D250" s="1"/>
    </row>
    <row r="251" spans="1:4" s="70" customFormat="1" ht="12.75">
      <c r="A251" s="1"/>
      <c r="B251" s="1"/>
      <c r="C251" s="1"/>
      <c r="D251" s="1"/>
    </row>
    <row r="252" spans="1:4" s="70" customFormat="1" ht="12.75">
      <c r="A252" s="1"/>
      <c r="B252" s="1"/>
      <c r="C252" s="1"/>
      <c r="D252" s="1"/>
    </row>
    <row r="253" spans="1:4" s="70" customFormat="1" ht="12.75">
      <c r="A253" s="1"/>
      <c r="B253" s="1"/>
      <c r="C253" s="1"/>
      <c r="D253" s="1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</sheetData>
  <printOptions horizontalCentered="1"/>
  <pageMargins left="0.75" right="0.5" top="0.5" bottom="0.7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8"/>
  <sheetViews>
    <sheetView workbookViewId="0" topLeftCell="B2">
      <selection activeCell="X2" sqref="X1:Y16384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1" customWidth="1"/>
    <col min="3" max="3" width="45.7109375" style="2" customWidth="1"/>
    <col min="4" max="4" width="7.140625" style="1" customWidth="1"/>
    <col min="5" max="6" width="18.7109375" style="2" hidden="1" customWidth="1" outlineLevel="1"/>
    <col min="7" max="7" width="16.7109375" style="2" customWidth="1" collapsed="1"/>
    <col min="8" max="8" width="16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6.7109375" style="2" customWidth="1" collapsed="1"/>
    <col min="17" max="20" width="18.7109375" style="2" hidden="1" customWidth="1" outlineLevel="1"/>
    <col min="21" max="21" width="16.7109375" style="2" customWidth="1" collapsed="1"/>
    <col min="22" max="22" width="16.7109375" style="2" customWidth="1"/>
    <col min="23" max="23" width="16.7109375" style="81" customWidth="1"/>
    <col min="24" max="24" width="18.7109375" style="2" hidden="1" customWidth="1"/>
    <col min="25" max="25" width="18.7109375" style="82" hidden="1" customWidth="1"/>
    <col min="26" max="29" width="0" style="82" hidden="1" customWidth="1"/>
    <col min="30" max="16384" width="9.140625" style="82" customWidth="1"/>
  </cols>
  <sheetData>
    <row r="1" spans="1:25" ht="12.75" hidden="1">
      <c r="A1" s="2" t="s">
        <v>797</v>
      </c>
      <c r="B1" s="1" t="s">
        <v>704</v>
      </c>
      <c r="C1" s="2" t="s">
        <v>705</v>
      </c>
      <c r="D1" s="1" t="s">
        <v>798</v>
      </c>
      <c r="E1" s="2" t="s">
        <v>799</v>
      </c>
      <c r="F1" s="2" t="s">
        <v>800</v>
      </c>
      <c r="G1" s="2" t="s">
        <v>706</v>
      </c>
      <c r="H1" s="2" t="s">
        <v>801</v>
      </c>
      <c r="I1" s="2" t="s">
        <v>802</v>
      </c>
      <c r="J1" s="2" t="s">
        <v>803</v>
      </c>
      <c r="K1" s="2" t="s">
        <v>263</v>
      </c>
      <c r="L1" s="2" t="s">
        <v>706</v>
      </c>
      <c r="M1" s="2" t="s">
        <v>804</v>
      </c>
      <c r="N1" s="2" t="s">
        <v>805</v>
      </c>
      <c r="O1" s="2" t="s">
        <v>264</v>
      </c>
      <c r="P1" s="2" t="s">
        <v>706</v>
      </c>
      <c r="Q1" s="2" t="s">
        <v>806</v>
      </c>
      <c r="R1" s="2" t="s">
        <v>807</v>
      </c>
      <c r="S1" s="2" t="s">
        <v>808</v>
      </c>
      <c r="T1" s="2" t="s">
        <v>809</v>
      </c>
      <c r="U1" s="2" t="s">
        <v>706</v>
      </c>
      <c r="V1" s="2" t="s">
        <v>810</v>
      </c>
      <c r="W1" s="81" t="s">
        <v>706</v>
      </c>
      <c r="X1" s="2" t="s">
        <v>811</v>
      </c>
      <c r="Y1" s="82" t="s">
        <v>706</v>
      </c>
    </row>
    <row r="2" spans="1:25" s="88" customFormat="1" ht="15.75" customHeight="1">
      <c r="A2" s="83"/>
      <c r="B2" s="49" t="s">
        <v>707</v>
      </c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X2" s="85" t="s">
        <v>1093</v>
      </c>
      <c r="Y2" s="87"/>
    </row>
    <row r="3" spans="1:25" s="92" customFormat="1" ht="15.75" customHeight="1">
      <c r="A3" s="89"/>
      <c r="B3" s="54" t="s">
        <v>812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0"/>
      <c r="X3" s="13"/>
      <c r="Y3" s="91"/>
    </row>
    <row r="4" spans="1:29" ht="15.75" customHeight="1">
      <c r="A4" s="93"/>
      <c r="B4" s="94" t="str">
        <f>"  As of "&amp;TEXT(Z4,"MMMM DD, YYY")</f>
        <v>  As of June 30, 2004</v>
      </c>
      <c r="C4" s="16"/>
      <c r="D4" s="1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5"/>
      <c r="Y4" s="97"/>
      <c r="Z4" s="2" t="s">
        <v>265</v>
      </c>
      <c r="AC4" s="82" t="s">
        <v>813</v>
      </c>
    </row>
    <row r="5" spans="1:26" ht="12.75" customHeight="1">
      <c r="A5" s="93"/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0"/>
      <c r="Y5" s="102"/>
      <c r="Z5" s="2"/>
    </row>
    <row r="6" spans="1:25" ht="12.75">
      <c r="A6" s="22"/>
      <c r="B6" s="103"/>
      <c r="C6" s="104"/>
      <c r="D6" s="105"/>
      <c r="E6" s="27"/>
      <c r="F6" s="27"/>
      <c r="G6" s="103"/>
      <c r="H6" s="105"/>
      <c r="I6" s="106"/>
      <c r="J6" s="106"/>
      <c r="K6" s="107"/>
      <c r="L6" s="107"/>
      <c r="M6" s="106" t="s">
        <v>748</v>
      </c>
      <c r="N6" s="106" t="s">
        <v>814</v>
      </c>
      <c r="O6" s="106" t="s">
        <v>266</v>
      </c>
      <c r="P6" s="107"/>
      <c r="Q6" s="108" t="s">
        <v>815</v>
      </c>
      <c r="R6" s="109"/>
      <c r="S6" s="109"/>
      <c r="T6" s="109"/>
      <c r="U6" s="110"/>
      <c r="V6" s="111"/>
      <c r="W6" s="107" t="s">
        <v>816</v>
      </c>
      <c r="X6" s="111"/>
      <c r="Y6" s="107" t="s">
        <v>816</v>
      </c>
    </row>
    <row r="7" spans="1:25" ht="12.75">
      <c r="A7" s="22"/>
      <c r="B7" s="112"/>
      <c r="C7" s="29"/>
      <c r="D7" s="113"/>
      <c r="E7" s="27"/>
      <c r="F7" s="27"/>
      <c r="G7" s="112"/>
      <c r="H7" s="113"/>
      <c r="I7" s="106" t="s">
        <v>748</v>
      </c>
      <c r="J7" s="106" t="s">
        <v>814</v>
      </c>
      <c r="K7" s="106" t="s">
        <v>266</v>
      </c>
      <c r="L7" s="114"/>
      <c r="M7" s="106" t="s">
        <v>817</v>
      </c>
      <c r="N7" s="106" t="s">
        <v>817</v>
      </c>
      <c r="O7" s="106" t="s">
        <v>817</v>
      </c>
      <c r="P7" s="114" t="s">
        <v>817</v>
      </c>
      <c r="Q7" s="106" t="s">
        <v>748</v>
      </c>
      <c r="R7" s="106" t="s">
        <v>818</v>
      </c>
      <c r="S7" s="115"/>
      <c r="T7" s="115"/>
      <c r="U7" s="114"/>
      <c r="V7" s="116"/>
      <c r="W7" s="114" t="s">
        <v>819</v>
      </c>
      <c r="X7" s="116"/>
      <c r="Y7" s="114" t="s">
        <v>819</v>
      </c>
    </row>
    <row r="8" spans="1:25" ht="12.75">
      <c r="A8" s="22"/>
      <c r="B8" s="112"/>
      <c r="C8" s="29"/>
      <c r="D8" s="113"/>
      <c r="E8" s="117"/>
      <c r="F8" s="117"/>
      <c r="G8" s="118" t="s">
        <v>820</v>
      </c>
      <c r="H8" s="118"/>
      <c r="I8" s="106" t="s">
        <v>821</v>
      </c>
      <c r="J8" s="106" t="s">
        <v>821</v>
      </c>
      <c r="K8" s="106" t="s">
        <v>821</v>
      </c>
      <c r="L8" s="114" t="s">
        <v>821</v>
      </c>
      <c r="M8" s="106" t="s">
        <v>822</v>
      </c>
      <c r="N8" s="106" t="s">
        <v>822</v>
      </c>
      <c r="O8" s="106" t="s">
        <v>822</v>
      </c>
      <c r="P8" s="114" t="s">
        <v>822</v>
      </c>
      <c r="Q8" s="106" t="s">
        <v>823</v>
      </c>
      <c r="R8" s="106" t="s">
        <v>823</v>
      </c>
      <c r="S8" s="106" t="s">
        <v>824</v>
      </c>
      <c r="T8" s="106" t="s">
        <v>825</v>
      </c>
      <c r="U8" s="114" t="s">
        <v>826</v>
      </c>
      <c r="V8" s="116"/>
      <c r="W8" s="114" t="s">
        <v>827</v>
      </c>
      <c r="X8" s="114" t="s">
        <v>828</v>
      </c>
      <c r="Y8" s="114" t="s">
        <v>829</v>
      </c>
    </row>
    <row r="9" spans="1:25" ht="12.75">
      <c r="A9" s="22"/>
      <c r="B9" s="119"/>
      <c r="C9" s="120"/>
      <c r="D9" s="121"/>
      <c r="E9" s="106" t="s">
        <v>748</v>
      </c>
      <c r="F9" s="106" t="s">
        <v>830</v>
      </c>
      <c r="G9" s="106" t="s">
        <v>748</v>
      </c>
      <c r="H9" s="106" t="s">
        <v>814</v>
      </c>
      <c r="I9" s="106" t="s">
        <v>819</v>
      </c>
      <c r="J9" s="106" t="s">
        <v>819</v>
      </c>
      <c r="K9" s="106" t="s">
        <v>819</v>
      </c>
      <c r="L9" s="122" t="s">
        <v>819</v>
      </c>
      <c r="M9" s="106" t="s">
        <v>819</v>
      </c>
      <c r="N9" s="106" t="s">
        <v>819</v>
      </c>
      <c r="O9" s="106" t="s">
        <v>819</v>
      </c>
      <c r="P9" s="122" t="s">
        <v>819</v>
      </c>
      <c r="Q9" s="106" t="s">
        <v>831</v>
      </c>
      <c r="R9" s="106" t="s">
        <v>831</v>
      </c>
      <c r="S9" s="106" t="s">
        <v>828</v>
      </c>
      <c r="T9" s="106" t="s">
        <v>832</v>
      </c>
      <c r="U9" s="122" t="s">
        <v>819</v>
      </c>
      <c r="V9" s="122" t="s">
        <v>833</v>
      </c>
      <c r="W9" s="122" t="s">
        <v>828</v>
      </c>
      <c r="X9" s="122" t="s">
        <v>819</v>
      </c>
      <c r="Y9" s="122" t="s">
        <v>828</v>
      </c>
    </row>
    <row r="10" spans="1:25" ht="12.75" customHeight="1">
      <c r="A10" s="22"/>
      <c r="B10" s="23"/>
      <c r="C10" s="123"/>
      <c r="D10" s="24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17"/>
    </row>
    <row r="11" spans="1:25" ht="12.75" customHeight="1">
      <c r="A11" s="29"/>
      <c r="B11" s="23" t="s">
        <v>709</v>
      </c>
      <c r="C11" s="123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06"/>
      <c r="X11" s="27"/>
      <c r="Y11" s="117"/>
    </row>
    <row r="12" spans="1:25" ht="12.75" customHeight="1">
      <c r="A12" s="1"/>
      <c r="B12" s="30"/>
      <c r="C12" s="124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25"/>
      <c r="X12" s="32"/>
      <c r="Y12" s="117"/>
    </row>
    <row r="13" spans="1:25" ht="12.75" customHeight="1">
      <c r="A13" s="29"/>
      <c r="B13" s="23" t="s">
        <v>710</v>
      </c>
      <c r="C13" s="123"/>
      <c r="D13" s="24"/>
      <c r="E13" s="27"/>
      <c r="F13" s="2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133"/>
      <c r="X13" s="27"/>
      <c r="Y13" s="117"/>
    </row>
    <row r="14" spans="1:25" ht="12.75" customHeight="1">
      <c r="A14" s="124" t="s">
        <v>834</v>
      </c>
      <c r="B14" s="30"/>
      <c r="C14" s="124" t="s">
        <v>711</v>
      </c>
      <c r="D14" s="31"/>
      <c r="E14" s="32">
        <v>0</v>
      </c>
      <c r="F14" s="32">
        <v>0</v>
      </c>
      <c r="G14" s="34">
        <f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>I14+J14+K14</f>
        <v>0</v>
      </c>
      <c r="M14" s="34">
        <v>0</v>
      </c>
      <c r="N14" s="34">
        <v>0</v>
      </c>
      <c r="O14" s="34">
        <v>0</v>
      </c>
      <c r="P14" s="34">
        <f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>Q14+R14+S14+T14</f>
        <v>0</v>
      </c>
      <c r="V14" s="34">
        <v>0</v>
      </c>
      <c r="W14" s="126">
        <f>G14+H14+L14+P14+U14+V14</f>
        <v>0</v>
      </c>
      <c r="X14" s="32">
        <v>0</v>
      </c>
      <c r="Y14" s="127">
        <f>W14+X14</f>
        <v>0</v>
      </c>
    </row>
    <row r="15" spans="1:25" ht="12.75" hidden="1" outlineLevel="1">
      <c r="A15" s="2" t="s">
        <v>835</v>
      </c>
      <c r="C15" s="2" t="s">
        <v>836</v>
      </c>
      <c r="D15" s="1" t="s">
        <v>837</v>
      </c>
      <c r="E15" s="2">
        <v>19935</v>
      </c>
      <c r="F15" s="2">
        <v>0</v>
      </c>
      <c r="G15" s="130">
        <f aca="true" t="shared" si="0" ref="G15:G22">E15+F15</f>
        <v>19935</v>
      </c>
      <c r="H15" s="130">
        <v>0</v>
      </c>
      <c r="I15" s="130">
        <v>0</v>
      </c>
      <c r="J15" s="130">
        <v>0</v>
      </c>
      <c r="K15" s="130">
        <v>0</v>
      </c>
      <c r="L15" s="130">
        <f aca="true" t="shared" si="1" ref="L15:L22">I15+J15+K15</f>
        <v>0</v>
      </c>
      <c r="M15" s="130">
        <v>0</v>
      </c>
      <c r="N15" s="130">
        <v>0</v>
      </c>
      <c r="O15" s="130">
        <v>0</v>
      </c>
      <c r="P15" s="130">
        <f aca="true" t="shared" si="2" ref="P15:P22">M15+N15+O15</f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f aca="true" t="shared" si="3" ref="U15:U22">Q15+R15+S15+T15</f>
        <v>0</v>
      </c>
      <c r="V15" s="130">
        <v>0</v>
      </c>
      <c r="W15" s="131">
        <f aca="true" t="shared" si="4" ref="W15:W22">G15+H15+L15+P15+U15+V15</f>
        <v>19935</v>
      </c>
      <c r="X15" s="2">
        <v>0</v>
      </c>
      <c r="Y15" s="128">
        <f aca="true" t="shared" si="5" ref="Y15:Y22">W15+X15</f>
        <v>19935</v>
      </c>
    </row>
    <row r="16" spans="1:25" ht="12.75" hidden="1" outlineLevel="1">
      <c r="A16" s="2" t="s">
        <v>267</v>
      </c>
      <c r="C16" s="2" t="s">
        <v>268</v>
      </c>
      <c r="D16" s="1" t="s">
        <v>269</v>
      </c>
      <c r="E16" s="2">
        <v>16199332.48</v>
      </c>
      <c r="F16" s="2">
        <v>0</v>
      </c>
      <c r="G16" s="130">
        <f t="shared" si="0"/>
        <v>16199332.48</v>
      </c>
      <c r="H16" s="130">
        <v>0</v>
      </c>
      <c r="I16" s="130">
        <v>0</v>
      </c>
      <c r="J16" s="130">
        <v>0</v>
      </c>
      <c r="K16" s="130">
        <v>0</v>
      </c>
      <c r="L16" s="130">
        <f t="shared" si="1"/>
        <v>0</v>
      </c>
      <c r="M16" s="130">
        <v>0</v>
      </c>
      <c r="N16" s="130">
        <v>-141.75</v>
      </c>
      <c r="O16" s="130">
        <v>0</v>
      </c>
      <c r="P16" s="130">
        <f t="shared" si="2"/>
        <v>-141.75</v>
      </c>
      <c r="Q16" s="130">
        <v>4078030.16</v>
      </c>
      <c r="R16" s="130">
        <v>0</v>
      </c>
      <c r="S16" s="130">
        <v>0</v>
      </c>
      <c r="T16" s="130">
        <v>0</v>
      </c>
      <c r="U16" s="130">
        <f t="shared" si="3"/>
        <v>4078030.16</v>
      </c>
      <c r="V16" s="130">
        <v>0</v>
      </c>
      <c r="W16" s="131">
        <f t="shared" si="4"/>
        <v>20277220.89</v>
      </c>
      <c r="X16" s="2">
        <v>0</v>
      </c>
      <c r="Y16" s="128">
        <f t="shared" si="5"/>
        <v>20277220.89</v>
      </c>
    </row>
    <row r="17" spans="1:25" ht="12.75" hidden="1" outlineLevel="1">
      <c r="A17" s="2" t="s">
        <v>270</v>
      </c>
      <c r="C17" s="2" t="s">
        <v>271</v>
      </c>
      <c r="D17" s="1" t="s">
        <v>272</v>
      </c>
      <c r="E17" s="2">
        <v>0</v>
      </c>
      <c r="F17" s="2">
        <v>0</v>
      </c>
      <c r="G17" s="130">
        <f t="shared" si="0"/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f t="shared" si="1"/>
        <v>0</v>
      </c>
      <c r="M17" s="130">
        <v>0</v>
      </c>
      <c r="N17" s="130">
        <v>7313.91</v>
      </c>
      <c r="O17" s="130">
        <v>0</v>
      </c>
      <c r="P17" s="130">
        <f t="shared" si="2"/>
        <v>7313.91</v>
      </c>
      <c r="Q17" s="130">
        <v>0</v>
      </c>
      <c r="R17" s="130">
        <v>0</v>
      </c>
      <c r="S17" s="130">
        <v>0</v>
      </c>
      <c r="T17" s="130">
        <v>0</v>
      </c>
      <c r="U17" s="130">
        <f t="shared" si="3"/>
        <v>0</v>
      </c>
      <c r="V17" s="130">
        <v>0</v>
      </c>
      <c r="W17" s="131">
        <f t="shared" si="4"/>
        <v>7313.91</v>
      </c>
      <c r="X17" s="2">
        <v>0</v>
      </c>
      <c r="Y17" s="128">
        <f t="shared" si="5"/>
        <v>7313.91</v>
      </c>
    </row>
    <row r="18" spans="1:25" ht="12.75" hidden="1" outlineLevel="1">
      <c r="A18" s="2" t="s">
        <v>838</v>
      </c>
      <c r="C18" s="2" t="s">
        <v>273</v>
      </c>
      <c r="D18" s="1" t="s">
        <v>839</v>
      </c>
      <c r="E18" s="2">
        <v>0</v>
      </c>
      <c r="F18" s="2">
        <v>0</v>
      </c>
      <c r="G18" s="130">
        <f t="shared" si="0"/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f t="shared" si="1"/>
        <v>0</v>
      </c>
      <c r="M18" s="130">
        <v>0</v>
      </c>
      <c r="N18" s="130">
        <v>11600.51</v>
      </c>
      <c r="O18" s="130">
        <v>0</v>
      </c>
      <c r="P18" s="130">
        <f t="shared" si="2"/>
        <v>11600.51</v>
      </c>
      <c r="Q18" s="130">
        <v>0</v>
      </c>
      <c r="R18" s="130">
        <v>0</v>
      </c>
      <c r="S18" s="130">
        <v>0</v>
      </c>
      <c r="T18" s="130">
        <v>0</v>
      </c>
      <c r="U18" s="130">
        <f t="shared" si="3"/>
        <v>0</v>
      </c>
      <c r="V18" s="130">
        <v>0</v>
      </c>
      <c r="W18" s="131">
        <f t="shared" si="4"/>
        <v>11600.51</v>
      </c>
      <c r="X18" s="2">
        <v>0</v>
      </c>
      <c r="Y18" s="128">
        <f t="shared" si="5"/>
        <v>11600.51</v>
      </c>
    </row>
    <row r="19" spans="1:25" ht="12.75" hidden="1" outlineLevel="1">
      <c r="A19" s="2" t="s">
        <v>840</v>
      </c>
      <c r="C19" s="2" t="s">
        <v>274</v>
      </c>
      <c r="D19" s="1" t="s">
        <v>841</v>
      </c>
      <c r="E19" s="2">
        <v>0</v>
      </c>
      <c r="F19" s="2">
        <v>0</v>
      </c>
      <c r="G19" s="130">
        <f t="shared" si="0"/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f t="shared" si="1"/>
        <v>0</v>
      </c>
      <c r="M19" s="130">
        <v>0</v>
      </c>
      <c r="N19" s="130">
        <v>281.73</v>
      </c>
      <c r="O19" s="130">
        <v>0</v>
      </c>
      <c r="P19" s="130">
        <f t="shared" si="2"/>
        <v>281.73</v>
      </c>
      <c r="Q19" s="130">
        <v>0</v>
      </c>
      <c r="R19" s="130">
        <v>0</v>
      </c>
      <c r="S19" s="130">
        <v>0</v>
      </c>
      <c r="T19" s="130">
        <v>0</v>
      </c>
      <c r="U19" s="130">
        <f t="shared" si="3"/>
        <v>0</v>
      </c>
      <c r="V19" s="130">
        <v>0</v>
      </c>
      <c r="W19" s="131">
        <f t="shared" si="4"/>
        <v>281.73</v>
      </c>
      <c r="X19" s="2">
        <v>0</v>
      </c>
      <c r="Y19" s="128">
        <f t="shared" si="5"/>
        <v>281.73</v>
      </c>
    </row>
    <row r="20" spans="1:25" ht="12.75" hidden="1" outlineLevel="1">
      <c r="A20" s="2" t="s">
        <v>842</v>
      </c>
      <c r="C20" s="2" t="s">
        <v>843</v>
      </c>
      <c r="D20" s="1" t="s">
        <v>844</v>
      </c>
      <c r="E20" s="2">
        <v>75784.9</v>
      </c>
      <c r="F20" s="2">
        <v>0</v>
      </c>
      <c r="G20" s="130">
        <f t="shared" si="0"/>
        <v>75784.9</v>
      </c>
      <c r="H20" s="130">
        <v>0</v>
      </c>
      <c r="I20" s="130">
        <v>0</v>
      </c>
      <c r="J20" s="130">
        <v>0</v>
      </c>
      <c r="K20" s="130">
        <v>0</v>
      </c>
      <c r="L20" s="130">
        <f t="shared" si="1"/>
        <v>0</v>
      </c>
      <c r="M20" s="130">
        <v>0</v>
      </c>
      <c r="N20" s="130">
        <v>0</v>
      </c>
      <c r="O20" s="130">
        <v>0</v>
      </c>
      <c r="P20" s="130">
        <f t="shared" si="2"/>
        <v>0</v>
      </c>
      <c r="Q20" s="130">
        <v>0</v>
      </c>
      <c r="R20" s="130">
        <v>0</v>
      </c>
      <c r="S20" s="130">
        <v>259.61</v>
      </c>
      <c r="T20" s="130">
        <v>0</v>
      </c>
      <c r="U20" s="130">
        <f t="shared" si="3"/>
        <v>259.61</v>
      </c>
      <c r="V20" s="130">
        <v>0</v>
      </c>
      <c r="W20" s="131">
        <f t="shared" si="4"/>
        <v>76044.51</v>
      </c>
      <c r="X20" s="2">
        <v>0</v>
      </c>
      <c r="Y20" s="128">
        <f t="shared" si="5"/>
        <v>76044.51</v>
      </c>
    </row>
    <row r="21" spans="1:25" ht="12.75" hidden="1" outlineLevel="1">
      <c r="A21" s="2" t="s">
        <v>845</v>
      </c>
      <c r="C21" s="2" t="s">
        <v>846</v>
      </c>
      <c r="D21" s="1" t="s">
        <v>847</v>
      </c>
      <c r="E21" s="2">
        <v>0</v>
      </c>
      <c r="F21" s="2">
        <v>0</v>
      </c>
      <c r="G21" s="130">
        <f t="shared" si="0"/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f t="shared" si="1"/>
        <v>0</v>
      </c>
      <c r="M21" s="130">
        <v>0</v>
      </c>
      <c r="N21" s="130">
        <v>53741.1</v>
      </c>
      <c r="O21" s="130">
        <v>0</v>
      </c>
      <c r="P21" s="130">
        <f t="shared" si="2"/>
        <v>53741.1</v>
      </c>
      <c r="Q21" s="130">
        <v>0</v>
      </c>
      <c r="R21" s="130">
        <v>0</v>
      </c>
      <c r="S21" s="130">
        <v>0</v>
      </c>
      <c r="T21" s="130">
        <v>0</v>
      </c>
      <c r="U21" s="130">
        <f t="shared" si="3"/>
        <v>0</v>
      </c>
      <c r="V21" s="130">
        <v>0</v>
      </c>
      <c r="W21" s="131">
        <f t="shared" si="4"/>
        <v>53741.1</v>
      </c>
      <c r="X21" s="2">
        <v>0</v>
      </c>
      <c r="Y21" s="128">
        <f t="shared" si="5"/>
        <v>53741.1</v>
      </c>
    </row>
    <row r="22" spans="1:25" ht="12.75" hidden="1" outlineLevel="1">
      <c r="A22" s="2" t="s">
        <v>848</v>
      </c>
      <c r="C22" s="2" t="s">
        <v>849</v>
      </c>
      <c r="D22" s="1" t="s">
        <v>850</v>
      </c>
      <c r="E22" s="2">
        <v>-6567328.55</v>
      </c>
      <c r="F22" s="2">
        <v>359180.75</v>
      </c>
      <c r="G22" s="130">
        <f t="shared" si="0"/>
        <v>-6208147.8</v>
      </c>
      <c r="H22" s="130">
        <v>2859719.37</v>
      </c>
      <c r="I22" s="130">
        <v>0</v>
      </c>
      <c r="J22" s="130">
        <v>0</v>
      </c>
      <c r="K22" s="130">
        <v>0</v>
      </c>
      <c r="L22" s="130">
        <f t="shared" si="1"/>
        <v>0</v>
      </c>
      <c r="M22" s="130">
        <v>0</v>
      </c>
      <c r="N22" s="130">
        <v>30.48</v>
      </c>
      <c r="O22" s="130">
        <v>0</v>
      </c>
      <c r="P22" s="130">
        <f t="shared" si="2"/>
        <v>30.48</v>
      </c>
      <c r="Q22" s="130">
        <v>-843029.13</v>
      </c>
      <c r="R22" s="130">
        <v>0</v>
      </c>
      <c r="S22" s="130">
        <v>0</v>
      </c>
      <c r="T22" s="130">
        <v>0</v>
      </c>
      <c r="U22" s="130">
        <f t="shared" si="3"/>
        <v>-843029.13</v>
      </c>
      <c r="V22" s="130">
        <v>0</v>
      </c>
      <c r="W22" s="131">
        <f t="shared" si="4"/>
        <v>-4191427.0799999996</v>
      </c>
      <c r="X22" s="2">
        <v>0</v>
      </c>
      <c r="Y22" s="128">
        <f t="shared" si="5"/>
        <v>-4191427.0799999996</v>
      </c>
    </row>
    <row r="23" spans="1:25" ht="12.75" customHeight="1" collapsed="1">
      <c r="A23" s="124" t="s">
        <v>851</v>
      </c>
      <c r="B23" s="30"/>
      <c r="C23" s="124" t="s">
        <v>852</v>
      </c>
      <c r="D23" s="31"/>
      <c r="E23" s="32">
        <v>9727723.830000002</v>
      </c>
      <c r="F23" s="32">
        <v>359180.75</v>
      </c>
      <c r="G23" s="36">
        <f>E23+F23</f>
        <v>10086904.580000002</v>
      </c>
      <c r="H23" s="36">
        <v>2859719.37</v>
      </c>
      <c r="I23" s="36">
        <v>0</v>
      </c>
      <c r="J23" s="36">
        <v>0</v>
      </c>
      <c r="K23" s="36">
        <v>0</v>
      </c>
      <c r="L23" s="36">
        <f>I23+J23+K23</f>
        <v>0</v>
      </c>
      <c r="M23" s="36">
        <v>0</v>
      </c>
      <c r="N23" s="36">
        <v>72825.98</v>
      </c>
      <c r="O23" s="36">
        <v>0</v>
      </c>
      <c r="P23" s="36">
        <f>M23+N23+O23</f>
        <v>72825.98</v>
      </c>
      <c r="Q23" s="36">
        <v>3235001.03</v>
      </c>
      <c r="R23" s="36">
        <v>0</v>
      </c>
      <c r="S23" s="36">
        <v>259.61</v>
      </c>
      <c r="T23" s="36">
        <v>0</v>
      </c>
      <c r="U23" s="36">
        <f>Q23+R23+S23+T23</f>
        <v>3235260.6399999997</v>
      </c>
      <c r="V23" s="36">
        <v>0</v>
      </c>
      <c r="W23" s="129">
        <f>G23+H23+L23+P23+U23+V23</f>
        <v>16254710.570000004</v>
      </c>
      <c r="X23" s="32">
        <v>0</v>
      </c>
      <c r="Y23" s="127">
        <f>W23+X23</f>
        <v>16254710.570000004</v>
      </c>
    </row>
    <row r="24" spans="1:25" ht="12.75" customHeight="1">
      <c r="A24" s="124" t="s">
        <v>853</v>
      </c>
      <c r="B24" s="30"/>
      <c r="C24" s="124" t="s">
        <v>854</v>
      </c>
      <c r="D24" s="31"/>
      <c r="E24" s="32">
        <v>0</v>
      </c>
      <c r="F24" s="32">
        <v>0</v>
      </c>
      <c r="G24" s="36">
        <f>E24+F24</f>
        <v>0</v>
      </c>
      <c r="H24" s="36">
        <v>0</v>
      </c>
      <c r="I24" s="36">
        <v>0</v>
      </c>
      <c r="J24" s="36">
        <v>0</v>
      </c>
      <c r="K24" s="36">
        <v>0</v>
      </c>
      <c r="L24" s="36">
        <f>I24+J24+K24</f>
        <v>0</v>
      </c>
      <c r="M24" s="36">
        <v>0</v>
      </c>
      <c r="N24" s="36">
        <v>0</v>
      </c>
      <c r="O24" s="36">
        <v>0</v>
      </c>
      <c r="P24" s="36">
        <f>M24+N24+O24</f>
        <v>0</v>
      </c>
      <c r="Q24" s="36">
        <v>0</v>
      </c>
      <c r="R24" s="36">
        <v>0</v>
      </c>
      <c r="S24" s="36">
        <v>0</v>
      </c>
      <c r="T24" s="36">
        <v>0</v>
      </c>
      <c r="U24" s="36">
        <f>Q24+R24+S24+T24</f>
        <v>0</v>
      </c>
      <c r="V24" s="36">
        <v>0</v>
      </c>
      <c r="W24" s="129">
        <f>G24+H24+L24+P24+U24+V24</f>
        <v>0</v>
      </c>
      <c r="X24" s="32">
        <v>0</v>
      </c>
      <c r="Y24" s="127">
        <f>W24+X24</f>
        <v>0</v>
      </c>
    </row>
    <row r="25" spans="1:25" ht="12.75" customHeight="1">
      <c r="A25" s="124" t="s">
        <v>855</v>
      </c>
      <c r="B25" s="30"/>
      <c r="C25" s="124" t="s">
        <v>856</v>
      </c>
      <c r="D25" s="31"/>
      <c r="E25" s="32">
        <v>0</v>
      </c>
      <c r="F25" s="32">
        <v>0</v>
      </c>
      <c r="G25" s="36">
        <f>E25+F25</f>
        <v>0</v>
      </c>
      <c r="H25" s="36">
        <v>0</v>
      </c>
      <c r="I25" s="36">
        <v>0</v>
      </c>
      <c r="J25" s="36">
        <v>0</v>
      </c>
      <c r="K25" s="36">
        <v>0</v>
      </c>
      <c r="L25" s="36">
        <f>I25+J25+K25</f>
        <v>0</v>
      </c>
      <c r="M25" s="36">
        <v>0</v>
      </c>
      <c r="N25" s="36">
        <v>0</v>
      </c>
      <c r="O25" s="36">
        <v>0</v>
      </c>
      <c r="P25" s="36">
        <f>M25+N25+O25</f>
        <v>0</v>
      </c>
      <c r="Q25" s="36">
        <v>0</v>
      </c>
      <c r="R25" s="36">
        <v>0</v>
      </c>
      <c r="S25" s="36">
        <v>0</v>
      </c>
      <c r="T25" s="36">
        <v>0</v>
      </c>
      <c r="U25" s="36">
        <f>Q25+R25+S25+T25</f>
        <v>0</v>
      </c>
      <c r="V25" s="36">
        <v>0</v>
      </c>
      <c r="W25" s="129">
        <f>G25+H25+L25+P25+U25+V25</f>
        <v>0</v>
      </c>
      <c r="X25" s="32">
        <v>0</v>
      </c>
      <c r="Y25" s="127">
        <f>W25+X25</f>
        <v>0</v>
      </c>
    </row>
    <row r="26" spans="1:25" ht="12.75" hidden="1" outlineLevel="1">
      <c r="A26" s="2" t="s">
        <v>857</v>
      </c>
      <c r="C26" s="2" t="s">
        <v>858</v>
      </c>
      <c r="D26" s="1" t="s">
        <v>859</v>
      </c>
      <c r="E26" s="2">
        <v>72715371.63</v>
      </c>
      <c r="F26" s="2">
        <v>0</v>
      </c>
      <c r="G26" s="130">
        <f aca="true" t="shared" si="6" ref="G26:G87">E26+F26</f>
        <v>72715371.63</v>
      </c>
      <c r="H26" s="130">
        <v>0</v>
      </c>
      <c r="I26" s="130">
        <v>0</v>
      </c>
      <c r="J26" s="130">
        <v>0</v>
      </c>
      <c r="K26" s="130">
        <v>0</v>
      </c>
      <c r="L26" s="130">
        <f aca="true" t="shared" si="7" ref="L26:L87">I26+J26+K26</f>
        <v>0</v>
      </c>
      <c r="M26" s="130">
        <v>0</v>
      </c>
      <c r="N26" s="130">
        <v>0</v>
      </c>
      <c r="O26" s="130">
        <v>0</v>
      </c>
      <c r="P26" s="130">
        <f aca="true" t="shared" si="8" ref="P26:P87">M26+N26+O26</f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f aca="true" t="shared" si="9" ref="U26:U87">Q26+R26+S26+T26</f>
        <v>0</v>
      </c>
      <c r="V26" s="130">
        <v>0</v>
      </c>
      <c r="W26" s="131">
        <f aca="true" t="shared" si="10" ref="W26:W87">G26+H26+L26+P26+U26+V26</f>
        <v>72715371.63</v>
      </c>
      <c r="X26" s="2">
        <v>0</v>
      </c>
      <c r="Y26" s="128">
        <f aca="true" t="shared" si="11" ref="Y26:Y87">W26+X26</f>
        <v>72715371.63</v>
      </c>
    </row>
    <row r="27" spans="1:25" ht="12.75" hidden="1" outlineLevel="1">
      <c r="A27" s="2" t="s">
        <v>860</v>
      </c>
      <c r="C27" s="2" t="s">
        <v>861</v>
      </c>
      <c r="D27" s="1" t="s">
        <v>862</v>
      </c>
      <c r="E27" s="2">
        <v>36651413.68</v>
      </c>
      <c r="F27" s="2">
        <v>0</v>
      </c>
      <c r="G27" s="130">
        <f t="shared" si="6"/>
        <v>36651413.68</v>
      </c>
      <c r="H27" s="130">
        <v>0</v>
      </c>
      <c r="I27" s="130">
        <v>0</v>
      </c>
      <c r="J27" s="130">
        <v>0</v>
      </c>
      <c r="K27" s="130">
        <v>0</v>
      </c>
      <c r="L27" s="130">
        <f t="shared" si="7"/>
        <v>0</v>
      </c>
      <c r="M27" s="130">
        <v>0</v>
      </c>
      <c r="N27" s="130">
        <v>0</v>
      </c>
      <c r="O27" s="130">
        <v>0</v>
      </c>
      <c r="P27" s="130">
        <f t="shared" si="8"/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f t="shared" si="9"/>
        <v>0</v>
      </c>
      <c r="V27" s="130">
        <v>0</v>
      </c>
      <c r="W27" s="131">
        <f t="shared" si="10"/>
        <v>36651413.68</v>
      </c>
      <c r="X27" s="2">
        <v>0</v>
      </c>
      <c r="Y27" s="128">
        <f t="shared" si="11"/>
        <v>36651413.68</v>
      </c>
    </row>
    <row r="28" spans="1:25" ht="12.75" hidden="1" outlineLevel="1">
      <c r="A28" s="2" t="s">
        <v>863</v>
      </c>
      <c r="C28" s="2" t="s">
        <v>864</v>
      </c>
      <c r="D28" s="1" t="s">
        <v>865</v>
      </c>
      <c r="E28" s="2">
        <v>1376606.49</v>
      </c>
      <c r="F28" s="2">
        <v>0</v>
      </c>
      <c r="G28" s="130">
        <f t="shared" si="6"/>
        <v>1376606.49</v>
      </c>
      <c r="H28" s="130">
        <v>0</v>
      </c>
      <c r="I28" s="130">
        <v>0</v>
      </c>
      <c r="J28" s="130">
        <v>0</v>
      </c>
      <c r="K28" s="130">
        <v>0</v>
      </c>
      <c r="L28" s="130">
        <f t="shared" si="7"/>
        <v>0</v>
      </c>
      <c r="M28" s="130">
        <v>0</v>
      </c>
      <c r="N28" s="130">
        <v>0</v>
      </c>
      <c r="O28" s="130">
        <v>0</v>
      </c>
      <c r="P28" s="130">
        <f t="shared" si="8"/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f t="shared" si="9"/>
        <v>0</v>
      </c>
      <c r="V28" s="130">
        <v>0</v>
      </c>
      <c r="W28" s="131">
        <f t="shared" si="10"/>
        <v>1376606.49</v>
      </c>
      <c r="X28" s="2">
        <v>0</v>
      </c>
      <c r="Y28" s="128">
        <f t="shared" si="11"/>
        <v>1376606.49</v>
      </c>
    </row>
    <row r="29" spans="1:25" ht="12.75" hidden="1" outlineLevel="1">
      <c r="A29" s="2" t="s">
        <v>866</v>
      </c>
      <c r="C29" s="2" t="s">
        <v>867</v>
      </c>
      <c r="D29" s="1" t="s">
        <v>868</v>
      </c>
      <c r="E29" s="2">
        <v>600467.09</v>
      </c>
      <c r="F29" s="2">
        <v>0</v>
      </c>
      <c r="G29" s="130">
        <f t="shared" si="6"/>
        <v>600467.09</v>
      </c>
      <c r="H29" s="130">
        <v>0</v>
      </c>
      <c r="I29" s="130">
        <v>0</v>
      </c>
      <c r="J29" s="130">
        <v>0</v>
      </c>
      <c r="K29" s="130">
        <v>0</v>
      </c>
      <c r="L29" s="130">
        <f t="shared" si="7"/>
        <v>0</v>
      </c>
      <c r="M29" s="130">
        <v>0</v>
      </c>
      <c r="N29" s="130">
        <v>0</v>
      </c>
      <c r="O29" s="130">
        <v>0</v>
      </c>
      <c r="P29" s="130">
        <f t="shared" si="8"/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f t="shared" si="9"/>
        <v>0</v>
      </c>
      <c r="V29" s="130">
        <v>0</v>
      </c>
      <c r="W29" s="131">
        <f t="shared" si="10"/>
        <v>600467.09</v>
      </c>
      <c r="X29" s="2">
        <v>0</v>
      </c>
      <c r="Y29" s="128">
        <f t="shared" si="11"/>
        <v>600467.09</v>
      </c>
    </row>
    <row r="30" spans="1:25" ht="12.75" hidden="1" outlineLevel="1">
      <c r="A30" s="2" t="s">
        <v>869</v>
      </c>
      <c r="C30" s="2" t="s">
        <v>870</v>
      </c>
      <c r="D30" s="1" t="s">
        <v>871</v>
      </c>
      <c r="E30" s="2">
        <v>48603780.6</v>
      </c>
      <c r="F30" s="2">
        <v>0</v>
      </c>
      <c r="G30" s="130">
        <f t="shared" si="6"/>
        <v>48603780.6</v>
      </c>
      <c r="H30" s="130">
        <v>0</v>
      </c>
      <c r="I30" s="130">
        <v>0</v>
      </c>
      <c r="J30" s="130">
        <v>0</v>
      </c>
      <c r="K30" s="130">
        <v>0</v>
      </c>
      <c r="L30" s="130">
        <f t="shared" si="7"/>
        <v>0</v>
      </c>
      <c r="M30" s="130">
        <v>0</v>
      </c>
      <c r="N30" s="130">
        <v>0</v>
      </c>
      <c r="O30" s="130">
        <v>0</v>
      </c>
      <c r="P30" s="130">
        <f t="shared" si="8"/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f t="shared" si="9"/>
        <v>0</v>
      </c>
      <c r="V30" s="130">
        <v>0</v>
      </c>
      <c r="W30" s="131">
        <f t="shared" si="10"/>
        <v>48603780.6</v>
      </c>
      <c r="X30" s="2">
        <v>0</v>
      </c>
      <c r="Y30" s="128">
        <f t="shared" si="11"/>
        <v>48603780.6</v>
      </c>
    </row>
    <row r="31" spans="1:25" ht="12.75" hidden="1" outlineLevel="1">
      <c r="A31" s="2" t="s">
        <v>872</v>
      </c>
      <c r="C31" s="2" t="s">
        <v>873</v>
      </c>
      <c r="D31" s="1" t="s">
        <v>874</v>
      </c>
      <c r="E31" s="2">
        <v>7820.23</v>
      </c>
      <c r="F31" s="2">
        <v>0</v>
      </c>
      <c r="G31" s="130">
        <f t="shared" si="6"/>
        <v>7820.23</v>
      </c>
      <c r="H31" s="130">
        <v>0</v>
      </c>
      <c r="I31" s="130">
        <v>0</v>
      </c>
      <c r="J31" s="130">
        <v>0</v>
      </c>
      <c r="K31" s="130">
        <v>0</v>
      </c>
      <c r="L31" s="130">
        <f t="shared" si="7"/>
        <v>0</v>
      </c>
      <c r="M31" s="130">
        <v>0</v>
      </c>
      <c r="N31" s="130">
        <v>0</v>
      </c>
      <c r="O31" s="130">
        <v>0</v>
      </c>
      <c r="P31" s="130">
        <f t="shared" si="8"/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f t="shared" si="9"/>
        <v>0</v>
      </c>
      <c r="V31" s="130">
        <v>0</v>
      </c>
      <c r="W31" s="131">
        <f t="shared" si="10"/>
        <v>7820.23</v>
      </c>
      <c r="X31" s="2">
        <v>0</v>
      </c>
      <c r="Y31" s="128">
        <f t="shared" si="11"/>
        <v>7820.23</v>
      </c>
    </row>
    <row r="32" spans="1:25" ht="12.75" hidden="1" outlineLevel="1">
      <c r="A32" s="2" t="s">
        <v>875</v>
      </c>
      <c r="C32" s="2" t="s">
        <v>876</v>
      </c>
      <c r="D32" s="1" t="s">
        <v>877</v>
      </c>
      <c r="E32" s="2">
        <v>-481483195.81</v>
      </c>
      <c r="F32" s="2">
        <v>0</v>
      </c>
      <c r="G32" s="130">
        <f t="shared" si="6"/>
        <v>-481483195.81</v>
      </c>
      <c r="H32" s="130">
        <v>0</v>
      </c>
      <c r="I32" s="130">
        <v>0</v>
      </c>
      <c r="J32" s="130">
        <v>0</v>
      </c>
      <c r="K32" s="130">
        <v>0</v>
      </c>
      <c r="L32" s="130">
        <f t="shared" si="7"/>
        <v>0</v>
      </c>
      <c r="M32" s="130">
        <v>0</v>
      </c>
      <c r="N32" s="130">
        <v>0</v>
      </c>
      <c r="O32" s="130">
        <v>0</v>
      </c>
      <c r="P32" s="130">
        <f t="shared" si="8"/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f t="shared" si="9"/>
        <v>0</v>
      </c>
      <c r="V32" s="130">
        <v>0</v>
      </c>
      <c r="W32" s="131">
        <f t="shared" si="10"/>
        <v>-481483195.81</v>
      </c>
      <c r="X32" s="2">
        <v>0</v>
      </c>
      <c r="Y32" s="128">
        <f t="shared" si="11"/>
        <v>-481483195.81</v>
      </c>
    </row>
    <row r="33" spans="1:25" ht="12.75" hidden="1" outlineLevel="1">
      <c r="A33" s="2" t="s">
        <v>878</v>
      </c>
      <c r="C33" s="2" t="s">
        <v>879</v>
      </c>
      <c r="D33" s="1" t="s">
        <v>880</v>
      </c>
      <c r="E33" s="2">
        <v>48834483.33</v>
      </c>
      <c r="F33" s="2">
        <v>0</v>
      </c>
      <c r="G33" s="130">
        <f t="shared" si="6"/>
        <v>48834483.33</v>
      </c>
      <c r="H33" s="130">
        <v>0</v>
      </c>
      <c r="I33" s="130">
        <v>0</v>
      </c>
      <c r="J33" s="130">
        <v>0</v>
      </c>
      <c r="K33" s="130">
        <v>0</v>
      </c>
      <c r="L33" s="130">
        <f t="shared" si="7"/>
        <v>0</v>
      </c>
      <c r="M33" s="130">
        <v>0</v>
      </c>
      <c r="N33" s="130">
        <v>0</v>
      </c>
      <c r="O33" s="130">
        <v>0</v>
      </c>
      <c r="P33" s="130">
        <f t="shared" si="8"/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f t="shared" si="9"/>
        <v>0</v>
      </c>
      <c r="V33" s="130">
        <v>0</v>
      </c>
      <c r="W33" s="131">
        <f t="shared" si="10"/>
        <v>48834483.33</v>
      </c>
      <c r="X33" s="2">
        <v>0</v>
      </c>
      <c r="Y33" s="128">
        <f t="shared" si="11"/>
        <v>48834483.33</v>
      </c>
    </row>
    <row r="34" spans="1:25" ht="12.75" hidden="1" outlineLevel="1">
      <c r="A34" s="2" t="s">
        <v>881</v>
      </c>
      <c r="C34" s="2" t="s">
        <v>882</v>
      </c>
      <c r="D34" s="1" t="s">
        <v>883</v>
      </c>
      <c r="E34" s="2">
        <v>7085427.3</v>
      </c>
      <c r="F34" s="2">
        <v>0</v>
      </c>
      <c r="G34" s="130">
        <f t="shared" si="6"/>
        <v>7085427.3</v>
      </c>
      <c r="H34" s="130">
        <v>0</v>
      </c>
      <c r="I34" s="130">
        <v>0</v>
      </c>
      <c r="J34" s="130">
        <v>0</v>
      </c>
      <c r="K34" s="130">
        <v>0</v>
      </c>
      <c r="L34" s="130">
        <f t="shared" si="7"/>
        <v>0</v>
      </c>
      <c r="M34" s="130">
        <v>0</v>
      </c>
      <c r="N34" s="130">
        <v>0</v>
      </c>
      <c r="O34" s="130">
        <v>0</v>
      </c>
      <c r="P34" s="130">
        <f t="shared" si="8"/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f t="shared" si="9"/>
        <v>0</v>
      </c>
      <c r="V34" s="130">
        <v>0</v>
      </c>
      <c r="W34" s="131">
        <f t="shared" si="10"/>
        <v>7085427.3</v>
      </c>
      <c r="X34" s="2">
        <v>0</v>
      </c>
      <c r="Y34" s="128">
        <f t="shared" si="11"/>
        <v>7085427.3</v>
      </c>
    </row>
    <row r="35" spans="1:25" ht="12.75" hidden="1" outlineLevel="1">
      <c r="A35" s="2" t="s">
        <v>884</v>
      </c>
      <c r="C35" s="2" t="s">
        <v>885</v>
      </c>
      <c r="D35" s="1" t="s">
        <v>886</v>
      </c>
      <c r="E35" s="2">
        <v>144935144.52</v>
      </c>
      <c r="F35" s="2">
        <v>0</v>
      </c>
      <c r="G35" s="130">
        <f t="shared" si="6"/>
        <v>144935144.52</v>
      </c>
      <c r="H35" s="130">
        <v>0</v>
      </c>
      <c r="I35" s="130">
        <v>0</v>
      </c>
      <c r="J35" s="130">
        <v>0</v>
      </c>
      <c r="K35" s="130">
        <v>0</v>
      </c>
      <c r="L35" s="130">
        <f t="shared" si="7"/>
        <v>0</v>
      </c>
      <c r="M35" s="130">
        <v>0</v>
      </c>
      <c r="N35" s="130">
        <v>0</v>
      </c>
      <c r="O35" s="130">
        <v>0</v>
      </c>
      <c r="P35" s="130">
        <f t="shared" si="8"/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f t="shared" si="9"/>
        <v>0</v>
      </c>
      <c r="V35" s="130">
        <v>0</v>
      </c>
      <c r="W35" s="131">
        <f t="shared" si="10"/>
        <v>144935144.52</v>
      </c>
      <c r="X35" s="2">
        <v>0</v>
      </c>
      <c r="Y35" s="128">
        <f t="shared" si="11"/>
        <v>144935144.52</v>
      </c>
    </row>
    <row r="36" spans="1:25" ht="12.75" hidden="1" outlineLevel="1">
      <c r="A36" s="2" t="s">
        <v>887</v>
      </c>
      <c r="C36" s="2" t="s">
        <v>888</v>
      </c>
      <c r="D36" s="1" t="s">
        <v>889</v>
      </c>
      <c r="E36" s="2">
        <v>88128702.97</v>
      </c>
      <c r="F36" s="2">
        <v>0</v>
      </c>
      <c r="G36" s="130">
        <f t="shared" si="6"/>
        <v>88128702.97</v>
      </c>
      <c r="H36" s="130">
        <v>0</v>
      </c>
      <c r="I36" s="130">
        <v>0</v>
      </c>
      <c r="J36" s="130">
        <v>0</v>
      </c>
      <c r="K36" s="130">
        <v>0</v>
      </c>
      <c r="L36" s="130">
        <f t="shared" si="7"/>
        <v>0</v>
      </c>
      <c r="M36" s="130">
        <v>0</v>
      </c>
      <c r="N36" s="130">
        <v>0</v>
      </c>
      <c r="O36" s="130">
        <v>0</v>
      </c>
      <c r="P36" s="130">
        <f t="shared" si="8"/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f t="shared" si="9"/>
        <v>0</v>
      </c>
      <c r="V36" s="130">
        <v>0</v>
      </c>
      <c r="W36" s="131">
        <f t="shared" si="10"/>
        <v>88128702.97</v>
      </c>
      <c r="X36" s="2">
        <v>0</v>
      </c>
      <c r="Y36" s="128">
        <f t="shared" si="11"/>
        <v>88128702.97</v>
      </c>
    </row>
    <row r="37" spans="1:25" ht="12.75" hidden="1" outlineLevel="1">
      <c r="A37" s="2" t="s">
        <v>890</v>
      </c>
      <c r="C37" s="2" t="s">
        <v>891</v>
      </c>
      <c r="D37" s="1" t="s">
        <v>892</v>
      </c>
      <c r="E37" s="2">
        <v>64558.67</v>
      </c>
      <c r="F37" s="2">
        <v>0</v>
      </c>
      <c r="G37" s="130">
        <f t="shared" si="6"/>
        <v>64558.67</v>
      </c>
      <c r="H37" s="130">
        <v>0</v>
      </c>
      <c r="I37" s="130">
        <v>0</v>
      </c>
      <c r="J37" s="130">
        <v>0</v>
      </c>
      <c r="K37" s="130">
        <v>0</v>
      </c>
      <c r="L37" s="130">
        <f t="shared" si="7"/>
        <v>0</v>
      </c>
      <c r="M37" s="130">
        <v>0</v>
      </c>
      <c r="N37" s="130">
        <v>0</v>
      </c>
      <c r="O37" s="130">
        <v>0</v>
      </c>
      <c r="P37" s="130">
        <f t="shared" si="8"/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f t="shared" si="9"/>
        <v>0</v>
      </c>
      <c r="V37" s="130">
        <v>0</v>
      </c>
      <c r="W37" s="131">
        <f t="shared" si="10"/>
        <v>64558.67</v>
      </c>
      <c r="X37" s="2">
        <v>0</v>
      </c>
      <c r="Y37" s="128">
        <f t="shared" si="11"/>
        <v>64558.67</v>
      </c>
    </row>
    <row r="38" spans="1:25" ht="12.75" hidden="1" outlineLevel="1">
      <c r="A38" s="2" t="s">
        <v>893</v>
      </c>
      <c r="C38" s="2" t="s">
        <v>894</v>
      </c>
      <c r="D38" s="1" t="s">
        <v>895</v>
      </c>
      <c r="E38" s="2">
        <v>966100.7</v>
      </c>
      <c r="F38" s="2">
        <v>0</v>
      </c>
      <c r="G38" s="130">
        <f t="shared" si="6"/>
        <v>966100.7</v>
      </c>
      <c r="H38" s="130">
        <v>0</v>
      </c>
      <c r="I38" s="130">
        <v>0</v>
      </c>
      <c r="J38" s="130">
        <v>0</v>
      </c>
      <c r="K38" s="130">
        <v>0</v>
      </c>
      <c r="L38" s="130">
        <f t="shared" si="7"/>
        <v>0</v>
      </c>
      <c r="M38" s="130">
        <v>0</v>
      </c>
      <c r="N38" s="130">
        <v>0</v>
      </c>
      <c r="O38" s="130">
        <v>0</v>
      </c>
      <c r="P38" s="130">
        <f t="shared" si="8"/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f t="shared" si="9"/>
        <v>0</v>
      </c>
      <c r="V38" s="130">
        <v>0</v>
      </c>
      <c r="W38" s="131">
        <f t="shared" si="10"/>
        <v>966100.7</v>
      </c>
      <c r="X38" s="2">
        <v>0</v>
      </c>
      <c r="Y38" s="128">
        <f t="shared" si="11"/>
        <v>966100.7</v>
      </c>
    </row>
    <row r="39" spans="1:25" ht="12.75" hidden="1" outlineLevel="1">
      <c r="A39" s="2" t="s">
        <v>896</v>
      </c>
      <c r="C39" s="2" t="s">
        <v>897</v>
      </c>
      <c r="D39" s="1" t="s">
        <v>898</v>
      </c>
      <c r="E39" s="2">
        <v>2173454.59</v>
      </c>
      <c r="F39" s="2">
        <v>0</v>
      </c>
      <c r="G39" s="130">
        <f t="shared" si="6"/>
        <v>2173454.59</v>
      </c>
      <c r="H39" s="130">
        <v>0</v>
      </c>
      <c r="I39" s="130">
        <v>0</v>
      </c>
      <c r="J39" s="130">
        <v>0</v>
      </c>
      <c r="K39" s="130">
        <v>0</v>
      </c>
      <c r="L39" s="130">
        <f t="shared" si="7"/>
        <v>0</v>
      </c>
      <c r="M39" s="130">
        <v>0</v>
      </c>
      <c r="N39" s="130">
        <v>0</v>
      </c>
      <c r="O39" s="130">
        <v>0</v>
      </c>
      <c r="P39" s="130">
        <f t="shared" si="8"/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f t="shared" si="9"/>
        <v>0</v>
      </c>
      <c r="V39" s="130">
        <v>0</v>
      </c>
      <c r="W39" s="131">
        <f t="shared" si="10"/>
        <v>2173454.59</v>
      </c>
      <c r="X39" s="2">
        <v>0</v>
      </c>
      <c r="Y39" s="128">
        <f t="shared" si="11"/>
        <v>2173454.59</v>
      </c>
    </row>
    <row r="40" spans="1:25" ht="12.75" hidden="1" outlineLevel="1">
      <c r="A40" s="2" t="s">
        <v>899</v>
      </c>
      <c r="C40" s="2" t="s">
        <v>900</v>
      </c>
      <c r="D40" s="1" t="s">
        <v>901</v>
      </c>
      <c r="E40" s="2">
        <v>113232256.67</v>
      </c>
      <c r="F40" s="2">
        <v>0</v>
      </c>
      <c r="G40" s="130">
        <f t="shared" si="6"/>
        <v>113232256.67</v>
      </c>
      <c r="H40" s="130">
        <v>0</v>
      </c>
      <c r="I40" s="130">
        <v>0</v>
      </c>
      <c r="J40" s="130">
        <v>0</v>
      </c>
      <c r="K40" s="130">
        <v>0</v>
      </c>
      <c r="L40" s="130">
        <f t="shared" si="7"/>
        <v>0</v>
      </c>
      <c r="M40" s="130">
        <v>0</v>
      </c>
      <c r="N40" s="130">
        <v>0</v>
      </c>
      <c r="O40" s="130">
        <v>0</v>
      </c>
      <c r="P40" s="130">
        <f t="shared" si="8"/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f t="shared" si="9"/>
        <v>0</v>
      </c>
      <c r="V40" s="130">
        <v>0</v>
      </c>
      <c r="W40" s="131">
        <f t="shared" si="10"/>
        <v>113232256.67</v>
      </c>
      <c r="X40" s="2">
        <v>0</v>
      </c>
      <c r="Y40" s="128">
        <f t="shared" si="11"/>
        <v>113232256.67</v>
      </c>
    </row>
    <row r="41" spans="1:25" ht="12.75" hidden="1" outlineLevel="1">
      <c r="A41" s="2" t="s">
        <v>902</v>
      </c>
      <c r="C41" s="2" t="s">
        <v>903</v>
      </c>
      <c r="D41" s="1" t="s">
        <v>904</v>
      </c>
      <c r="E41" s="2">
        <v>-38625467.84</v>
      </c>
      <c r="F41" s="2">
        <v>0</v>
      </c>
      <c r="G41" s="130">
        <f t="shared" si="6"/>
        <v>-38625467.84</v>
      </c>
      <c r="H41" s="130">
        <v>0</v>
      </c>
      <c r="I41" s="130">
        <v>0</v>
      </c>
      <c r="J41" s="130">
        <v>0</v>
      </c>
      <c r="K41" s="130">
        <v>0</v>
      </c>
      <c r="L41" s="130">
        <f t="shared" si="7"/>
        <v>0</v>
      </c>
      <c r="M41" s="130">
        <v>0</v>
      </c>
      <c r="N41" s="130">
        <v>0</v>
      </c>
      <c r="O41" s="130">
        <v>0</v>
      </c>
      <c r="P41" s="130">
        <f t="shared" si="8"/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f t="shared" si="9"/>
        <v>0</v>
      </c>
      <c r="V41" s="130">
        <v>0</v>
      </c>
      <c r="W41" s="131">
        <f t="shared" si="10"/>
        <v>-38625467.84</v>
      </c>
      <c r="X41" s="2">
        <v>0</v>
      </c>
      <c r="Y41" s="128">
        <f t="shared" si="11"/>
        <v>-38625467.84</v>
      </c>
    </row>
    <row r="42" spans="1:25" ht="12.75" hidden="1" outlineLevel="1">
      <c r="A42" s="2" t="s">
        <v>905</v>
      </c>
      <c r="C42" s="2" t="s">
        <v>906</v>
      </c>
      <c r="D42" s="1" t="s">
        <v>907</v>
      </c>
      <c r="E42" s="2">
        <v>-637623.07</v>
      </c>
      <c r="F42" s="2">
        <v>0</v>
      </c>
      <c r="G42" s="130">
        <f t="shared" si="6"/>
        <v>-637623.07</v>
      </c>
      <c r="H42" s="130">
        <v>0</v>
      </c>
      <c r="I42" s="130">
        <v>0</v>
      </c>
      <c r="J42" s="130">
        <v>0</v>
      </c>
      <c r="K42" s="130">
        <v>0</v>
      </c>
      <c r="L42" s="130">
        <f t="shared" si="7"/>
        <v>0</v>
      </c>
      <c r="M42" s="130">
        <v>0</v>
      </c>
      <c r="N42" s="130">
        <v>0</v>
      </c>
      <c r="O42" s="130">
        <v>0</v>
      </c>
      <c r="P42" s="130">
        <f t="shared" si="8"/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f t="shared" si="9"/>
        <v>0</v>
      </c>
      <c r="V42" s="130">
        <v>0</v>
      </c>
      <c r="W42" s="131">
        <f t="shared" si="10"/>
        <v>-637623.07</v>
      </c>
      <c r="X42" s="2">
        <v>0</v>
      </c>
      <c r="Y42" s="128">
        <f t="shared" si="11"/>
        <v>-637623.07</v>
      </c>
    </row>
    <row r="43" spans="1:25" ht="12.75" hidden="1" outlineLevel="1">
      <c r="A43" s="2" t="s">
        <v>908</v>
      </c>
      <c r="C43" s="2" t="s">
        <v>909</v>
      </c>
      <c r="D43" s="1" t="s">
        <v>910</v>
      </c>
      <c r="E43" s="2">
        <v>5946501.14</v>
      </c>
      <c r="F43" s="2">
        <v>0</v>
      </c>
      <c r="G43" s="130">
        <f t="shared" si="6"/>
        <v>5946501.14</v>
      </c>
      <c r="H43" s="130">
        <v>0</v>
      </c>
      <c r="I43" s="130">
        <v>0</v>
      </c>
      <c r="J43" s="130">
        <v>0</v>
      </c>
      <c r="K43" s="130">
        <v>0</v>
      </c>
      <c r="L43" s="130">
        <f t="shared" si="7"/>
        <v>0</v>
      </c>
      <c r="M43" s="130">
        <v>0</v>
      </c>
      <c r="N43" s="130">
        <v>0</v>
      </c>
      <c r="O43" s="130">
        <v>0</v>
      </c>
      <c r="P43" s="130">
        <f t="shared" si="8"/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f t="shared" si="9"/>
        <v>0</v>
      </c>
      <c r="V43" s="130">
        <v>0</v>
      </c>
      <c r="W43" s="131">
        <f t="shared" si="10"/>
        <v>5946501.14</v>
      </c>
      <c r="X43" s="2">
        <v>0</v>
      </c>
      <c r="Y43" s="128">
        <f t="shared" si="11"/>
        <v>5946501.14</v>
      </c>
    </row>
    <row r="44" spans="1:25" ht="12.75" hidden="1" outlineLevel="1">
      <c r="A44" s="2" t="s">
        <v>911</v>
      </c>
      <c r="C44" s="2" t="s">
        <v>912</v>
      </c>
      <c r="D44" s="1" t="s">
        <v>913</v>
      </c>
      <c r="E44" s="2">
        <v>2118772.47</v>
      </c>
      <c r="F44" s="2">
        <v>0</v>
      </c>
      <c r="G44" s="130">
        <f t="shared" si="6"/>
        <v>2118772.47</v>
      </c>
      <c r="H44" s="130">
        <v>0</v>
      </c>
      <c r="I44" s="130">
        <v>0</v>
      </c>
      <c r="J44" s="130">
        <v>0</v>
      </c>
      <c r="K44" s="130">
        <v>0</v>
      </c>
      <c r="L44" s="130">
        <f t="shared" si="7"/>
        <v>0</v>
      </c>
      <c r="M44" s="130">
        <v>0</v>
      </c>
      <c r="N44" s="130">
        <v>0</v>
      </c>
      <c r="O44" s="130">
        <v>0</v>
      </c>
      <c r="P44" s="130">
        <f t="shared" si="8"/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f t="shared" si="9"/>
        <v>0</v>
      </c>
      <c r="V44" s="130">
        <v>0</v>
      </c>
      <c r="W44" s="131">
        <f t="shared" si="10"/>
        <v>2118772.47</v>
      </c>
      <c r="X44" s="2">
        <v>0</v>
      </c>
      <c r="Y44" s="128">
        <f t="shared" si="11"/>
        <v>2118772.47</v>
      </c>
    </row>
    <row r="45" spans="1:25" ht="12.75" hidden="1" outlineLevel="1">
      <c r="A45" s="2" t="s">
        <v>914</v>
      </c>
      <c r="C45" s="2" t="s">
        <v>915</v>
      </c>
      <c r="D45" s="1" t="s">
        <v>916</v>
      </c>
      <c r="E45" s="2">
        <v>6963486.19</v>
      </c>
      <c r="F45" s="2">
        <v>0</v>
      </c>
      <c r="G45" s="130">
        <f t="shared" si="6"/>
        <v>6963486.19</v>
      </c>
      <c r="H45" s="130">
        <v>0</v>
      </c>
      <c r="I45" s="130">
        <v>0</v>
      </c>
      <c r="J45" s="130">
        <v>0</v>
      </c>
      <c r="K45" s="130">
        <v>0</v>
      </c>
      <c r="L45" s="130">
        <f t="shared" si="7"/>
        <v>0</v>
      </c>
      <c r="M45" s="130">
        <v>0</v>
      </c>
      <c r="N45" s="130">
        <v>0</v>
      </c>
      <c r="O45" s="130">
        <v>0</v>
      </c>
      <c r="P45" s="130">
        <f t="shared" si="8"/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f t="shared" si="9"/>
        <v>0</v>
      </c>
      <c r="V45" s="130">
        <v>0</v>
      </c>
      <c r="W45" s="131">
        <f t="shared" si="10"/>
        <v>6963486.19</v>
      </c>
      <c r="X45" s="2">
        <v>0</v>
      </c>
      <c r="Y45" s="128">
        <f t="shared" si="11"/>
        <v>6963486.19</v>
      </c>
    </row>
    <row r="46" spans="1:25" ht="12.75" hidden="1" outlineLevel="1">
      <c r="A46" s="2" t="s">
        <v>917</v>
      </c>
      <c r="C46" s="2" t="s">
        <v>918</v>
      </c>
      <c r="D46" s="1" t="s">
        <v>919</v>
      </c>
      <c r="E46" s="2">
        <v>-2996426.4</v>
      </c>
      <c r="F46" s="2">
        <v>0</v>
      </c>
      <c r="G46" s="130">
        <f t="shared" si="6"/>
        <v>-2996426.4</v>
      </c>
      <c r="H46" s="130">
        <v>0</v>
      </c>
      <c r="I46" s="130">
        <v>0</v>
      </c>
      <c r="J46" s="130">
        <v>0</v>
      </c>
      <c r="K46" s="130">
        <v>0</v>
      </c>
      <c r="L46" s="130">
        <f t="shared" si="7"/>
        <v>0</v>
      </c>
      <c r="M46" s="130">
        <v>0</v>
      </c>
      <c r="N46" s="130">
        <v>0</v>
      </c>
      <c r="O46" s="130">
        <v>0</v>
      </c>
      <c r="P46" s="130">
        <f t="shared" si="8"/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f t="shared" si="9"/>
        <v>0</v>
      </c>
      <c r="V46" s="130">
        <v>0</v>
      </c>
      <c r="W46" s="131">
        <f t="shared" si="10"/>
        <v>-2996426.4</v>
      </c>
      <c r="X46" s="2">
        <v>0</v>
      </c>
      <c r="Y46" s="128">
        <f t="shared" si="11"/>
        <v>-2996426.4</v>
      </c>
    </row>
    <row r="47" spans="1:25" ht="12.75" hidden="1" outlineLevel="1">
      <c r="A47" s="2" t="s">
        <v>920</v>
      </c>
      <c r="C47" s="2" t="s">
        <v>921</v>
      </c>
      <c r="D47" s="1" t="s">
        <v>922</v>
      </c>
      <c r="E47" s="2">
        <v>-261387.11</v>
      </c>
      <c r="F47" s="2">
        <v>0</v>
      </c>
      <c r="G47" s="130">
        <f t="shared" si="6"/>
        <v>-261387.11</v>
      </c>
      <c r="H47" s="130">
        <v>0</v>
      </c>
      <c r="I47" s="130">
        <v>0</v>
      </c>
      <c r="J47" s="130">
        <v>0</v>
      </c>
      <c r="K47" s="130">
        <v>0</v>
      </c>
      <c r="L47" s="130">
        <f t="shared" si="7"/>
        <v>0</v>
      </c>
      <c r="M47" s="130">
        <v>0</v>
      </c>
      <c r="N47" s="130">
        <v>0</v>
      </c>
      <c r="O47" s="130">
        <v>0</v>
      </c>
      <c r="P47" s="130">
        <f t="shared" si="8"/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f t="shared" si="9"/>
        <v>0</v>
      </c>
      <c r="V47" s="130">
        <v>0</v>
      </c>
      <c r="W47" s="131">
        <f t="shared" si="10"/>
        <v>-261387.11</v>
      </c>
      <c r="X47" s="2">
        <v>0</v>
      </c>
      <c r="Y47" s="128">
        <f t="shared" si="11"/>
        <v>-261387.11</v>
      </c>
    </row>
    <row r="48" spans="1:25" ht="12.75" hidden="1" outlineLevel="1">
      <c r="A48" s="2" t="s">
        <v>923</v>
      </c>
      <c r="C48" s="2" t="s">
        <v>924</v>
      </c>
      <c r="D48" s="1" t="s">
        <v>925</v>
      </c>
      <c r="E48" s="2">
        <v>-286582709.97</v>
      </c>
      <c r="F48" s="2">
        <v>0</v>
      </c>
      <c r="G48" s="130">
        <f t="shared" si="6"/>
        <v>-286582709.97</v>
      </c>
      <c r="H48" s="130">
        <v>0</v>
      </c>
      <c r="I48" s="130">
        <v>0</v>
      </c>
      <c r="J48" s="130">
        <v>0</v>
      </c>
      <c r="K48" s="130">
        <v>0</v>
      </c>
      <c r="L48" s="130">
        <f t="shared" si="7"/>
        <v>0</v>
      </c>
      <c r="M48" s="130">
        <v>0</v>
      </c>
      <c r="N48" s="130">
        <v>0</v>
      </c>
      <c r="O48" s="130">
        <v>0</v>
      </c>
      <c r="P48" s="130">
        <f t="shared" si="8"/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f t="shared" si="9"/>
        <v>0</v>
      </c>
      <c r="V48" s="130">
        <v>0</v>
      </c>
      <c r="W48" s="131">
        <f t="shared" si="10"/>
        <v>-286582709.97</v>
      </c>
      <c r="X48" s="2">
        <v>0</v>
      </c>
      <c r="Y48" s="128">
        <f t="shared" si="11"/>
        <v>-286582709.97</v>
      </c>
    </row>
    <row r="49" spans="1:25" ht="12.75" hidden="1" outlineLevel="1">
      <c r="A49" s="2" t="s">
        <v>926</v>
      </c>
      <c r="C49" s="2" t="s">
        <v>927</v>
      </c>
      <c r="D49" s="1" t="s">
        <v>928</v>
      </c>
      <c r="E49" s="2">
        <v>-2288907.95</v>
      </c>
      <c r="F49" s="2">
        <v>0</v>
      </c>
      <c r="G49" s="130">
        <f t="shared" si="6"/>
        <v>-2288907.95</v>
      </c>
      <c r="H49" s="130">
        <v>0</v>
      </c>
      <c r="I49" s="130">
        <v>0</v>
      </c>
      <c r="J49" s="130">
        <v>0</v>
      </c>
      <c r="K49" s="130">
        <v>0</v>
      </c>
      <c r="L49" s="130">
        <f t="shared" si="7"/>
        <v>0</v>
      </c>
      <c r="M49" s="130">
        <v>0</v>
      </c>
      <c r="N49" s="130">
        <v>0</v>
      </c>
      <c r="O49" s="130">
        <v>0</v>
      </c>
      <c r="P49" s="130">
        <f t="shared" si="8"/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f t="shared" si="9"/>
        <v>0</v>
      </c>
      <c r="V49" s="130">
        <v>0</v>
      </c>
      <c r="W49" s="131">
        <f t="shared" si="10"/>
        <v>-2288907.95</v>
      </c>
      <c r="X49" s="2">
        <v>0</v>
      </c>
      <c r="Y49" s="128">
        <f t="shared" si="11"/>
        <v>-2288907.95</v>
      </c>
    </row>
    <row r="50" spans="1:25" ht="12.75" hidden="1" outlineLevel="1">
      <c r="A50" s="2" t="s">
        <v>929</v>
      </c>
      <c r="C50" s="2" t="s">
        <v>930</v>
      </c>
      <c r="D50" s="1" t="s">
        <v>931</v>
      </c>
      <c r="E50" s="2">
        <v>-207905.16</v>
      </c>
      <c r="F50" s="2">
        <v>0</v>
      </c>
      <c r="G50" s="130">
        <f t="shared" si="6"/>
        <v>-207905.16</v>
      </c>
      <c r="H50" s="130">
        <v>0</v>
      </c>
      <c r="I50" s="130">
        <v>0</v>
      </c>
      <c r="J50" s="130">
        <v>0</v>
      </c>
      <c r="K50" s="130">
        <v>0</v>
      </c>
      <c r="L50" s="130">
        <f t="shared" si="7"/>
        <v>0</v>
      </c>
      <c r="M50" s="130">
        <v>0</v>
      </c>
      <c r="N50" s="130">
        <v>0</v>
      </c>
      <c r="O50" s="130">
        <v>0</v>
      </c>
      <c r="P50" s="130">
        <f t="shared" si="8"/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f t="shared" si="9"/>
        <v>0</v>
      </c>
      <c r="V50" s="130">
        <v>0</v>
      </c>
      <c r="W50" s="131">
        <f t="shared" si="10"/>
        <v>-207905.16</v>
      </c>
      <c r="X50" s="2">
        <v>0</v>
      </c>
      <c r="Y50" s="128">
        <f t="shared" si="11"/>
        <v>-207905.16</v>
      </c>
    </row>
    <row r="51" spans="1:25" ht="12.75" hidden="1" outlineLevel="1">
      <c r="A51" s="2" t="s">
        <v>932</v>
      </c>
      <c r="C51" s="2" t="s">
        <v>933</v>
      </c>
      <c r="D51" s="1" t="s">
        <v>934</v>
      </c>
      <c r="E51" s="2">
        <v>-1346.78</v>
      </c>
      <c r="F51" s="2">
        <v>0</v>
      </c>
      <c r="G51" s="130">
        <f t="shared" si="6"/>
        <v>-1346.78</v>
      </c>
      <c r="H51" s="130">
        <v>0</v>
      </c>
      <c r="I51" s="130">
        <v>0</v>
      </c>
      <c r="J51" s="130">
        <v>0</v>
      </c>
      <c r="K51" s="130">
        <v>0</v>
      </c>
      <c r="L51" s="130">
        <f t="shared" si="7"/>
        <v>0</v>
      </c>
      <c r="M51" s="130">
        <v>0</v>
      </c>
      <c r="N51" s="130">
        <v>0</v>
      </c>
      <c r="O51" s="130">
        <v>0</v>
      </c>
      <c r="P51" s="130">
        <f t="shared" si="8"/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f t="shared" si="9"/>
        <v>0</v>
      </c>
      <c r="V51" s="130">
        <v>0</v>
      </c>
      <c r="W51" s="131">
        <f t="shared" si="10"/>
        <v>-1346.78</v>
      </c>
      <c r="X51" s="2">
        <v>0</v>
      </c>
      <c r="Y51" s="128">
        <f t="shared" si="11"/>
        <v>-1346.78</v>
      </c>
    </row>
    <row r="52" spans="1:25" ht="12.75" hidden="1" outlineLevel="1">
      <c r="A52" s="2" t="s">
        <v>935</v>
      </c>
      <c r="C52" s="2" t="s">
        <v>936</v>
      </c>
      <c r="D52" s="1" t="s">
        <v>937</v>
      </c>
      <c r="E52" s="2">
        <v>234736941.15</v>
      </c>
      <c r="F52" s="2">
        <v>0</v>
      </c>
      <c r="G52" s="130">
        <f t="shared" si="6"/>
        <v>234736941.15</v>
      </c>
      <c r="H52" s="130">
        <v>0</v>
      </c>
      <c r="I52" s="130">
        <v>0</v>
      </c>
      <c r="J52" s="130">
        <v>0</v>
      </c>
      <c r="K52" s="130">
        <v>0</v>
      </c>
      <c r="L52" s="130">
        <f t="shared" si="7"/>
        <v>0</v>
      </c>
      <c r="M52" s="130">
        <v>0</v>
      </c>
      <c r="N52" s="130">
        <v>0</v>
      </c>
      <c r="O52" s="130">
        <v>0</v>
      </c>
      <c r="P52" s="130">
        <f t="shared" si="8"/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f t="shared" si="9"/>
        <v>0</v>
      </c>
      <c r="V52" s="130">
        <v>0</v>
      </c>
      <c r="W52" s="131">
        <f t="shared" si="10"/>
        <v>234736941.15</v>
      </c>
      <c r="X52" s="2">
        <v>0</v>
      </c>
      <c r="Y52" s="128">
        <f t="shared" si="11"/>
        <v>234736941.15</v>
      </c>
    </row>
    <row r="53" spans="1:25" ht="12.75" hidden="1" outlineLevel="1">
      <c r="A53" s="2" t="s">
        <v>938</v>
      </c>
      <c r="C53" s="2" t="s">
        <v>939</v>
      </c>
      <c r="D53" s="1" t="s">
        <v>940</v>
      </c>
      <c r="E53" s="2">
        <v>28473467.91</v>
      </c>
      <c r="F53" s="2">
        <v>0</v>
      </c>
      <c r="G53" s="130">
        <f t="shared" si="6"/>
        <v>28473467.91</v>
      </c>
      <c r="H53" s="130">
        <v>0</v>
      </c>
      <c r="I53" s="130">
        <v>0</v>
      </c>
      <c r="J53" s="130">
        <v>0</v>
      </c>
      <c r="K53" s="130">
        <v>0</v>
      </c>
      <c r="L53" s="130">
        <f t="shared" si="7"/>
        <v>0</v>
      </c>
      <c r="M53" s="130">
        <v>0</v>
      </c>
      <c r="N53" s="130">
        <v>0</v>
      </c>
      <c r="O53" s="130">
        <v>0</v>
      </c>
      <c r="P53" s="130">
        <f t="shared" si="8"/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f t="shared" si="9"/>
        <v>0</v>
      </c>
      <c r="V53" s="130">
        <v>0</v>
      </c>
      <c r="W53" s="131">
        <f t="shared" si="10"/>
        <v>28473467.91</v>
      </c>
      <c r="X53" s="2">
        <v>0</v>
      </c>
      <c r="Y53" s="128">
        <f t="shared" si="11"/>
        <v>28473467.91</v>
      </c>
    </row>
    <row r="54" spans="1:25" ht="12.75" hidden="1" outlineLevel="1">
      <c r="A54" s="2" t="s">
        <v>941</v>
      </c>
      <c r="C54" s="2" t="s">
        <v>942</v>
      </c>
      <c r="D54" s="1" t="s">
        <v>943</v>
      </c>
      <c r="E54" s="2">
        <v>20430102.81</v>
      </c>
      <c r="F54" s="2">
        <v>0</v>
      </c>
      <c r="G54" s="130">
        <f t="shared" si="6"/>
        <v>20430102.81</v>
      </c>
      <c r="H54" s="130">
        <v>0</v>
      </c>
      <c r="I54" s="130">
        <v>0</v>
      </c>
      <c r="J54" s="130">
        <v>0</v>
      </c>
      <c r="K54" s="130">
        <v>0</v>
      </c>
      <c r="L54" s="130">
        <f t="shared" si="7"/>
        <v>0</v>
      </c>
      <c r="M54" s="130">
        <v>0</v>
      </c>
      <c r="N54" s="130">
        <v>0</v>
      </c>
      <c r="O54" s="130">
        <v>0</v>
      </c>
      <c r="P54" s="130">
        <f t="shared" si="8"/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f t="shared" si="9"/>
        <v>0</v>
      </c>
      <c r="V54" s="130">
        <v>0</v>
      </c>
      <c r="W54" s="131">
        <f t="shared" si="10"/>
        <v>20430102.81</v>
      </c>
      <c r="X54" s="2">
        <v>0</v>
      </c>
      <c r="Y54" s="128">
        <f t="shared" si="11"/>
        <v>20430102.81</v>
      </c>
    </row>
    <row r="55" spans="1:25" ht="12.75" hidden="1" outlineLevel="1">
      <c r="A55" s="2" t="s">
        <v>944</v>
      </c>
      <c r="C55" s="2" t="s">
        <v>945</v>
      </c>
      <c r="D55" s="1" t="s">
        <v>946</v>
      </c>
      <c r="E55" s="2">
        <v>5085541.83</v>
      </c>
      <c r="F55" s="2">
        <v>0</v>
      </c>
      <c r="G55" s="130">
        <f t="shared" si="6"/>
        <v>5085541.83</v>
      </c>
      <c r="H55" s="130">
        <v>0</v>
      </c>
      <c r="I55" s="130">
        <v>0</v>
      </c>
      <c r="J55" s="130">
        <v>0</v>
      </c>
      <c r="K55" s="130">
        <v>0</v>
      </c>
      <c r="L55" s="130">
        <f t="shared" si="7"/>
        <v>0</v>
      </c>
      <c r="M55" s="130">
        <v>0</v>
      </c>
      <c r="N55" s="130">
        <v>0</v>
      </c>
      <c r="O55" s="130">
        <v>0</v>
      </c>
      <c r="P55" s="130">
        <f t="shared" si="8"/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f t="shared" si="9"/>
        <v>0</v>
      </c>
      <c r="V55" s="130">
        <v>0</v>
      </c>
      <c r="W55" s="131">
        <f t="shared" si="10"/>
        <v>5085541.83</v>
      </c>
      <c r="X55" s="2">
        <v>0</v>
      </c>
      <c r="Y55" s="128">
        <f t="shared" si="11"/>
        <v>5085541.83</v>
      </c>
    </row>
    <row r="56" spans="1:25" ht="12.75" hidden="1" outlineLevel="1">
      <c r="A56" s="2" t="s">
        <v>947</v>
      </c>
      <c r="C56" s="2" t="s">
        <v>948</v>
      </c>
      <c r="D56" s="1" t="s">
        <v>949</v>
      </c>
      <c r="E56" s="2">
        <v>-174131596.01</v>
      </c>
      <c r="F56" s="2">
        <v>0</v>
      </c>
      <c r="G56" s="130">
        <f t="shared" si="6"/>
        <v>-174131596.01</v>
      </c>
      <c r="H56" s="130">
        <v>0</v>
      </c>
      <c r="I56" s="130">
        <v>0</v>
      </c>
      <c r="J56" s="130">
        <v>0</v>
      </c>
      <c r="K56" s="130">
        <v>0</v>
      </c>
      <c r="L56" s="130">
        <f t="shared" si="7"/>
        <v>0</v>
      </c>
      <c r="M56" s="130">
        <v>0</v>
      </c>
      <c r="N56" s="130">
        <v>0</v>
      </c>
      <c r="O56" s="130">
        <v>0</v>
      </c>
      <c r="P56" s="130">
        <f t="shared" si="8"/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f t="shared" si="9"/>
        <v>0</v>
      </c>
      <c r="V56" s="130">
        <v>0</v>
      </c>
      <c r="W56" s="131">
        <f t="shared" si="10"/>
        <v>-174131596.01</v>
      </c>
      <c r="X56" s="2">
        <v>0</v>
      </c>
      <c r="Y56" s="128">
        <f t="shared" si="11"/>
        <v>-174131596.01</v>
      </c>
    </row>
    <row r="57" spans="1:25" ht="12.75" hidden="1" outlineLevel="1">
      <c r="A57" s="2" t="s">
        <v>950</v>
      </c>
      <c r="C57" s="2" t="s">
        <v>951</v>
      </c>
      <c r="D57" s="1" t="s">
        <v>952</v>
      </c>
      <c r="E57" s="2">
        <v>-11514747.55</v>
      </c>
      <c r="F57" s="2">
        <v>0</v>
      </c>
      <c r="G57" s="130">
        <f t="shared" si="6"/>
        <v>-11514747.55</v>
      </c>
      <c r="H57" s="130">
        <v>0</v>
      </c>
      <c r="I57" s="130">
        <v>0</v>
      </c>
      <c r="J57" s="130">
        <v>0</v>
      </c>
      <c r="K57" s="130">
        <v>0</v>
      </c>
      <c r="L57" s="130">
        <f t="shared" si="7"/>
        <v>0</v>
      </c>
      <c r="M57" s="130">
        <v>0</v>
      </c>
      <c r="N57" s="130">
        <v>0</v>
      </c>
      <c r="O57" s="130">
        <v>0</v>
      </c>
      <c r="P57" s="130">
        <f t="shared" si="8"/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f t="shared" si="9"/>
        <v>0</v>
      </c>
      <c r="V57" s="130">
        <v>0</v>
      </c>
      <c r="W57" s="131">
        <f t="shared" si="10"/>
        <v>-11514747.55</v>
      </c>
      <c r="X57" s="2">
        <v>0</v>
      </c>
      <c r="Y57" s="128">
        <f t="shared" si="11"/>
        <v>-11514747.55</v>
      </c>
    </row>
    <row r="58" spans="1:25" ht="12.75" hidden="1" outlineLevel="1">
      <c r="A58" s="2" t="s">
        <v>953</v>
      </c>
      <c r="C58" s="2" t="s">
        <v>954</v>
      </c>
      <c r="D58" s="1" t="s">
        <v>955</v>
      </c>
      <c r="E58" s="2">
        <v>158049863.16</v>
      </c>
      <c r="F58" s="2">
        <v>0</v>
      </c>
      <c r="G58" s="130">
        <f t="shared" si="6"/>
        <v>158049863.16</v>
      </c>
      <c r="H58" s="130">
        <v>0</v>
      </c>
      <c r="I58" s="130">
        <v>0</v>
      </c>
      <c r="J58" s="130">
        <v>0</v>
      </c>
      <c r="K58" s="130">
        <v>0</v>
      </c>
      <c r="L58" s="130">
        <f t="shared" si="7"/>
        <v>0</v>
      </c>
      <c r="M58" s="130">
        <v>0</v>
      </c>
      <c r="N58" s="130">
        <v>0</v>
      </c>
      <c r="O58" s="130">
        <v>0</v>
      </c>
      <c r="P58" s="130">
        <f t="shared" si="8"/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f t="shared" si="9"/>
        <v>0</v>
      </c>
      <c r="V58" s="130">
        <v>0</v>
      </c>
      <c r="W58" s="131">
        <f t="shared" si="10"/>
        <v>158049863.16</v>
      </c>
      <c r="X58" s="2">
        <v>0</v>
      </c>
      <c r="Y58" s="128">
        <f t="shared" si="11"/>
        <v>158049863.16</v>
      </c>
    </row>
    <row r="59" spans="1:25" ht="12.75" hidden="1" outlineLevel="1">
      <c r="A59" s="2" t="s">
        <v>956</v>
      </c>
      <c r="C59" s="2" t="s">
        <v>957</v>
      </c>
      <c r="D59" s="1" t="s">
        <v>958</v>
      </c>
      <c r="E59" s="2">
        <v>24832369.7</v>
      </c>
      <c r="F59" s="2">
        <v>0</v>
      </c>
      <c r="G59" s="130">
        <f t="shared" si="6"/>
        <v>24832369.7</v>
      </c>
      <c r="H59" s="130">
        <v>0</v>
      </c>
      <c r="I59" s="130">
        <v>0</v>
      </c>
      <c r="J59" s="130">
        <v>0</v>
      </c>
      <c r="K59" s="130">
        <v>0</v>
      </c>
      <c r="L59" s="130">
        <f t="shared" si="7"/>
        <v>0</v>
      </c>
      <c r="M59" s="130">
        <v>0</v>
      </c>
      <c r="N59" s="130">
        <v>0</v>
      </c>
      <c r="O59" s="130">
        <v>0</v>
      </c>
      <c r="P59" s="130">
        <f t="shared" si="8"/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f t="shared" si="9"/>
        <v>0</v>
      </c>
      <c r="V59" s="130">
        <v>0</v>
      </c>
      <c r="W59" s="131">
        <f t="shared" si="10"/>
        <v>24832369.7</v>
      </c>
      <c r="X59" s="2">
        <v>0</v>
      </c>
      <c r="Y59" s="128">
        <f t="shared" si="11"/>
        <v>24832369.7</v>
      </c>
    </row>
    <row r="60" spans="1:25" ht="12.75" customHeight="1" collapsed="1">
      <c r="A60" s="124" t="s">
        <v>959</v>
      </c>
      <c r="B60" s="30"/>
      <c r="C60" s="124" t="s">
        <v>960</v>
      </c>
      <c r="D60" s="31"/>
      <c r="E60" s="32">
        <v>53281321.17999996</v>
      </c>
      <c r="F60" s="32">
        <v>0</v>
      </c>
      <c r="G60" s="36">
        <f t="shared" si="6"/>
        <v>53281321.17999996</v>
      </c>
      <c r="H60" s="36">
        <v>0</v>
      </c>
      <c r="I60" s="36">
        <v>0</v>
      </c>
      <c r="J60" s="36">
        <v>0</v>
      </c>
      <c r="K60" s="36">
        <v>0</v>
      </c>
      <c r="L60" s="36">
        <f t="shared" si="7"/>
        <v>0</v>
      </c>
      <c r="M60" s="36">
        <v>0</v>
      </c>
      <c r="N60" s="36">
        <v>0</v>
      </c>
      <c r="O60" s="36">
        <v>0</v>
      </c>
      <c r="P60" s="36">
        <f t="shared" si="8"/>
        <v>0</v>
      </c>
      <c r="Q60" s="36">
        <v>0</v>
      </c>
      <c r="R60" s="36">
        <v>0</v>
      </c>
      <c r="S60" s="36">
        <v>0</v>
      </c>
      <c r="T60" s="36">
        <v>0</v>
      </c>
      <c r="U60" s="36">
        <f t="shared" si="9"/>
        <v>0</v>
      </c>
      <c r="V60" s="36">
        <v>0</v>
      </c>
      <c r="W60" s="129">
        <f t="shared" si="10"/>
        <v>53281321.17999996</v>
      </c>
      <c r="X60" s="32">
        <v>0</v>
      </c>
      <c r="Y60" s="127">
        <f t="shared" si="11"/>
        <v>53281321.17999996</v>
      </c>
    </row>
    <row r="61" spans="1:25" ht="12.75" customHeight="1">
      <c r="A61" s="124" t="s">
        <v>961</v>
      </c>
      <c r="B61" s="30"/>
      <c r="C61" s="124" t="s">
        <v>715</v>
      </c>
      <c r="D61" s="31"/>
      <c r="E61" s="32">
        <v>0</v>
      </c>
      <c r="F61" s="32">
        <v>0</v>
      </c>
      <c r="G61" s="36">
        <f t="shared" si="6"/>
        <v>0</v>
      </c>
      <c r="H61" s="36">
        <v>0</v>
      </c>
      <c r="I61" s="36">
        <v>0</v>
      </c>
      <c r="J61" s="36">
        <v>0</v>
      </c>
      <c r="K61" s="36">
        <v>0</v>
      </c>
      <c r="L61" s="36">
        <f t="shared" si="7"/>
        <v>0</v>
      </c>
      <c r="M61" s="36">
        <v>0</v>
      </c>
      <c r="N61" s="36">
        <v>0</v>
      </c>
      <c r="O61" s="36">
        <v>0</v>
      </c>
      <c r="P61" s="36">
        <f t="shared" si="8"/>
        <v>0</v>
      </c>
      <c r="Q61" s="36">
        <v>0</v>
      </c>
      <c r="R61" s="36">
        <v>0</v>
      </c>
      <c r="S61" s="36">
        <v>0</v>
      </c>
      <c r="T61" s="36">
        <v>0</v>
      </c>
      <c r="U61" s="36">
        <f t="shared" si="9"/>
        <v>0</v>
      </c>
      <c r="V61" s="36">
        <v>0</v>
      </c>
      <c r="W61" s="129">
        <f t="shared" si="10"/>
        <v>0</v>
      </c>
      <c r="X61" s="32">
        <v>0</v>
      </c>
      <c r="Y61" s="127">
        <f t="shared" si="11"/>
        <v>0</v>
      </c>
    </row>
    <row r="62" spans="1:25" ht="12.75" hidden="1" outlineLevel="1">
      <c r="A62" s="2" t="s">
        <v>962</v>
      </c>
      <c r="C62" s="2" t="s">
        <v>963</v>
      </c>
      <c r="D62" s="1" t="s">
        <v>964</v>
      </c>
      <c r="E62" s="2">
        <v>463038.64</v>
      </c>
      <c r="F62" s="2">
        <v>6538.11</v>
      </c>
      <c r="G62" s="130">
        <f t="shared" si="6"/>
        <v>469576.75</v>
      </c>
      <c r="H62" s="130">
        <v>0</v>
      </c>
      <c r="I62" s="130">
        <v>0</v>
      </c>
      <c r="J62" s="130">
        <v>0</v>
      </c>
      <c r="K62" s="130">
        <v>0</v>
      </c>
      <c r="L62" s="130">
        <f t="shared" si="7"/>
        <v>0</v>
      </c>
      <c r="M62" s="130">
        <v>0</v>
      </c>
      <c r="N62" s="130">
        <v>0</v>
      </c>
      <c r="O62" s="130">
        <v>0</v>
      </c>
      <c r="P62" s="130">
        <f t="shared" si="8"/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f t="shared" si="9"/>
        <v>0</v>
      </c>
      <c r="V62" s="130">
        <v>0</v>
      </c>
      <c r="W62" s="131">
        <f t="shared" si="10"/>
        <v>469576.75</v>
      </c>
      <c r="X62" s="2">
        <v>0</v>
      </c>
      <c r="Y62" s="128">
        <f t="shared" si="11"/>
        <v>469576.75</v>
      </c>
    </row>
    <row r="63" spans="1:25" ht="12.75" hidden="1" outlineLevel="1">
      <c r="A63" s="2" t="s">
        <v>965</v>
      </c>
      <c r="C63" s="2" t="s">
        <v>966</v>
      </c>
      <c r="D63" s="1" t="s">
        <v>967</v>
      </c>
      <c r="E63" s="2">
        <v>11747185.47</v>
      </c>
      <c r="F63" s="2">
        <v>0</v>
      </c>
      <c r="G63" s="130">
        <f t="shared" si="6"/>
        <v>11747185.47</v>
      </c>
      <c r="H63" s="130">
        <v>0</v>
      </c>
      <c r="I63" s="130">
        <v>0</v>
      </c>
      <c r="J63" s="130">
        <v>0</v>
      </c>
      <c r="K63" s="130">
        <v>0</v>
      </c>
      <c r="L63" s="130">
        <f t="shared" si="7"/>
        <v>0</v>
      </c>
      <c r="M63" s="130">
        <v>0</v>
      </c>
      <c r="N63" s="130">
        <v>0</v>
      </c>
      <c r="O63" s="130">
        <v>0</v>
      </c>
      <c r="P63" s="130">
        <f t="shared" si="8"/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f t="shared" si="9"/>
        <v>0</v>
      </c>
      <c r="V63" s="130">
        <v>0</v>
      </c>
      <c r="W63" s="131">
        <f t="shared" si="10"/>
        <v>11747185.47</v>
      </c>
      <c r="X63" s="2">
        <v>0</v>
      </c>
      <c r="Y63" s="128">
        <f t="shared" si="11"/>
        <v>11747185.47</v>
      </c>
    </row>
    <row r="64" spans="1:25" ht="12.75" customHeight="1" collapsed="1">
      <c r="A64" s="124" t="s">
        <v>968</v>
      </c>
      <c r="B64" s="30"/>
      <c r="C64" s="124" t="s">
        <v>969</v>
      </c>
      <c r="D64" s="31"/>
      <c r="E64" s="32">
        <v>12210224.110000001</v>
      </c>
      <c r="F64" s="32">
        <v>6538.11</v>
      </c>
      <c r="G64" s="36">
        <f t="shared" si="6"/>
        <v>12216762.22</v>
      </c>
      <c r="H64" s="36">
        <v>0</v>
      </c>
      <c r="I64" s="36">
        <v>0</v>
      </c>
      <c r="J64" s="36">
        <v>0</v>
      </c>
      <c r="K64" s="36">
        <v>0</v>
      </c>
      <c r="L64" s="36">
        <f t="shared" si="7"/>
        <v>0</v>
      </c>
      <c r="M64" s="36">
        <v>0</v>
      </c>
      <c r="N64" s="36">
        <v>0</v>
      </c>
      <c r="O64" s="36">
        <v>0</v>
      </c>
      <c r="P64" s="36">
        <f t="shared" si="8"/>
        <v>0</v>
      </c>
      <c r="Q64" s="36">
        <v>0</v>
      </c>
      <c r="R64" s="36">
        <v>0</v>
      </c>
      <c r="S64" s="36">
        <v>0</v>
      </c>
      <c r="T64" s="36">
        <v>0</v>
      </c>
      <c r="U64" s="36">
        <f t="shared" si="9"/>
        <v>0</v>
      </c>
      <c r="V64" s="36">
        <v>0</v>
      </c>
      <c r="W64" s="129">
        <f t="shared" si="10"/>
        <v>12216762.22</v>
      </c>
      <c r="X64" s="32">
        <v>0</v>
      </c>
      <c r="Y64" s="127">
        <f t="shared" si="11"/>
        <v>12216762.22</v>
      </c>
    </row>
    <row r="65" spans="1:25" ht="12.75" customHeight="1">
      <c r="A65" s="124" t="s">
        <v>970</v>
      </c>
      <c r="B65" s="30"/>
      <c r="C65" s="124" t="s">
        <v>971</v>
      </c>
      <c r="D65" s="31"/>
      <c r="E65" s="32">
        <v>0</v>
      </c>
      <c r="F65" s="32">
        <v>0</v>
      </c>
      <c r="G65" s="36">
        <f t="shared" si="6"/>
        <v>0</v>
      </c>
      <c r="H65" s="36">
        <v>0</v>
      </c>
      <c r="I65" s="36">
        <v>0</v>
      </c>
      <c r="J65" s="36">
        <v>0</v>
      </c>
      <c r="K65" s="36">
        <v>0</v>
      </c>
      <c r="L65" s="36">
        <f t="shared" si="7"/>
        <v>0</v>
      </c>
      <c r="M65" s="36">
        <v>0</v>
      </c>
      <c r="N65" s="36">
        <v>0</v>
      </c>
      <c r="O65" s="36">
        <v>0</v>
      </c>
      <c r="P65" s="36">
        <f t="shared" si="8"/>
        <v>0</v>
      </c>
      <c r="Q65" s="36">
        <v>0</v>
      </c>
      <c r="R65" s="36">
        <v>0</v>
      </c>
      <c r="S65" s="36">
        <v>0</v>
      </c>
      <c r="T65" s="36">
        <v>0</v>
      </c>
      <c r="U65" s="36">
        <f t="shared" si="9"/>
        <v>0</v>
      </c>
      <c r="V65" s="36">
        <v>0</v>
      </c>
      <c r="W65" s="129">
        <f t="shared" si="10"/>
        <v>0</v>
      </c>
      <c r="X65" s="32">
        <v>0</v>
      </c>
      <c r="Y65" s="127">
        <f t="shared" si="11"/>
        <v>0</v>
      </c>
    </row>
    <row r="66" spans="1:25" ht="12.75" customHeight="1">
      <c r="A66" s="124" t="s">
        <v>972</v>
      </c>
      <c r="B66" s="30"/>
      <c r="C66" s="124" t="s">
        <v>973</v>
      </c>
      <c r="D66" s="31"/>
      <c r="E66" s="32">
        <v>0</v>
      </c>
      <c r="F66" s="32">
        <v>0</v>
      </c>
      <c r="G66" s="36">
        <f t="shared" si="6"/>
        <v>0</v>
      </c>
      <c r="H66" s="36">
        <v>0</v>
      </c>
      <c r="I66" s="36">
        <v>0</v>
      </c>
      <c r="J66" s="36">
        <v>0</v>
      </c>
      <c r="K66" s="36">
        <v>0</v>
      </c>
      <c r="L66" s="36">
        <f t="shared" si="7"/>
        <v>0</v>
      </c>
      <c r="M66" s="36">
        <v>0</v>
      </c>
      <c r="N66" s="36">
        <v>0</v>
      </c>
      <c r="O66" s="36">
        <v>0</v>
      </c>
      <c r="P66" s="36">
        <f t="shared" si="8"/>
        <v>0</v>
      </c>
      <c r="Q66" s="36">
        <v>0</v>
      </c>
      <c r="R66" s="36">
        <v>0</v>
      </c>
      <c r="S66" s="36">
        <v>0</v>
      </c>
      <c r="T66" s="36">
        <v>0</v>
      </c>
      <c r="U66" s="36">
        <f t="shared" si="9"/>
        <v>0</v>
      </c>
      <c r="V66" s="36">
        <v>0</v>
      </c>
      <c r="W66" s="129">
        <f t="shared" si="10"/>
        <v>0</v>
      </c>
      <c r="X66" s="32">
        <v>0</v>
      </c>
      <c r="Y66" s="127">
        <f t="shared" si="11"/>
        <v>0</v>
      </c>
    </row>
    <row r="67" spans="1:25" ht="12.75" hidden="1" outlineLevel="1">
      <c r="A67" s="2" t="s">
        <v>974</v>
      </c>
      <c r="C67" s="2" t="s">
        <v>717</v>
      </c>
      <c r="D67" s="1" t="s">
        <v>975</v>
      </c>
      <c r="E67" s="2">
        <v>399253</v>
      </c>
      <c r="F67" s="2">
        <v>0</v>
      </c>
      <c r="G67" s="130">
        <f t="shared" si="6"/>
        <v>399253</v>
      </c>
      <c r="H67" s="130">
        <v>0</v>
      </c>
      <c r="I67" s="130">
        <v>0</v>
      </c>
      <c r="J67" s="130">
        <v>0</v>
      </c>
      <c r="K67" s="130">
        <v>0</v>
      </c>
      <c r="L67" s="130">
        <f t="shared" si="7"/>
        <v>0</v>
      </c>
      <c r="M67" s="130">
        <v>0</v>
      </c>
      <c r="N67" s="130">
        <v>0</v>
      </c>
      <c r="O67" s="130">
        <v>0</v>
      </c>
      <c r="P67" s="130">
        <f t="shared" si="8"/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f t="shared" si="9"/>
        <v>0</v>
      </c>
      <c r="V67" s="130">
        <v>0</v>
      </c>
      <c r="W67" s="131">
        <f t="shared" si="10"/>
        <v>399253</v>
      </c>
      <c r="X67" s="2">
        <v>0</v>
      </c>
      <c r="Y67" s="128">
        <f t="shared" si="11"/>
        <v>399253</v>
      </c>
    </row>
    <row r="68" spans="1:25" ht="12.75" hidden="1" outlineLevel="1">
      <c r="A68" s="2" t="s">
        <v>976</v>
      </c>
      <c r="C68" s="2" t="s">
        <v>977</v>
      </c>
      <c r="D68" s="1" t="s">
        <v>978</v>
      </c>
      <c r="E68" s="2">
        <v>3031501.11</v>
      </c>
      <c r="F68" s="2">
        <v>0</v>
      </c>
      <c r="G68" s="130">
        <f t="shared" si="6"/>
        <v>3031501.11</v>
      </c>
      <c r="H68" s="130">
        <v>0</v>
      </c>
      <c r="I68" s="130">
        <v>0</v>
      </c>
      <c r="J68" s="130">
        <v>0</v>
      </c>
      <c r="K68" s="130">
        <v>0</v>
      </c>
      <c r="L68" s="130">
        <f t="shared" si="7"/>
        <v>0</v>
      </c>
      <c r="M68" s="130">
        <v>0</v>
      </c>
      <c r="N68" s="130">
        <v>0</v>
      </c>
      <c r="O68" s="130">
        <v>0</v>
      </c>
      <c r="P68" s="130">
        <f t="shared" si="8"/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f t="shared" si="9"/>
        <v>0</v>
      </c>
      <c r="V68" s="130">
        <v>0</v>
      </c>
      <c r="W68" s="131">
        <f t="shared" si="10"/>
        <v>3031501.11</v>
      </c>
      <c r="X68" s="2">
        <v>0</v>
      </c>
      <c r="Y68" s="128">
        <f t="shared" si="11"/>
        <v>3031501.11</v>
      </c>
    </row>
    <row r="69" spans="1:25" ht="12.75" hidden="1" outlineLevel="1">
      <c r="A69" s="2" t="s">
        <v>979</v>
      </c>
      <c r="C69" s="2" t="s">
        <v>980</v>
      </c>
      <c r="D69" s="1" t="s">
        <v>981</v>
      </c>
      <c r="E69" s="2">
        <v>72993.49</v>
      </c>
      <c r="F69" s="2">
        <v>0</v>
      </c>
      <c r="G69" s="130">
        <f t="shared" si="6"/>
        <v>72993.49</v>
      </c>
      <c r="H69" s="130">
        <v>0</v>
      </c>
      <c r="I69" s="130">
        <v>0</v>
      </c>
      <c r="J69" s="130">
        <v>0</v>
      </c>
      <c r="K69" s="130">
        <v>0</v>
      </c>
      <c r="L69" s="130">
        <f t="shared" si="7"/>
        <v>0</v>
      </c>
      <c r="M69" s="130">
        <v>0</v>
      </c>
      <c r="N69" s="130">
        <v>0</v>
      </c>
      <c r="O69" s="130">
        <v>0</v>
      </c>
      <c r="P69" s="130">
        <f t="shared" si="8"/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f t="shared" si="9"/>
        <v>0</v>
      </c>
      <c r="V69" s="130">
        <v>0</v>
      </c>
      <c r="W69" s="131">
        <f t="shared" si="10"/>
        <v>72993.49</v>
      </c>
      <c r="X69" s="2">
        <v>0</v>
      </c>
      <c r="Y69" s="128">
        <f t="shared" si="11"/>
        <v>72993.49</v>
      </c>
    </row>
    <row r="70" spans="1:25" ht="12.75" hidden="1" outlineLevel="1">
      <c r="A70" s="2" t="s">
        <v>982</v>
      </c>
      <c r="C70" s="2" t="s">
        <v>983</v>
      </c>
      <c r="D70" s="1" t="s">
        <v>984</v>
      </c>
      <c r="E70" s="2">
        <v>272420.35</v>
      </c>
      <c r="F70" s="2">
        <v>0</v>
      </c>
      <c r="G70" s="130">
        <f t="shared" si="6"/>
        <v>272420.35</v>
      </c>
      <c r="H70" s="130">
        <v>0</v>
      </c>
      <c r="I70" s="130">
        <v>0</v>
      </c>
      <c r="J70" s="130">
        <v>0</v>
      </c>
      <c r="K70" s="130">
        <v>0</v>
      </c>
      <c r="L70" s="130">
        <f t="shared" si="7"/>
        <v>0</v>
      </c>
      <c r="M70" s="130">
        <v>0</v>
      </c>
      <c r="N70" s="130">
        <v>0</v>
      </c>
      <c r="O70" s="130">
        <v>0</v>
      </c>
      <c r="P70" s="130">
        <f t="shared" si="8"/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f t="shared" si="9"/>
        <v>0</v>
      </c>
      <c r="V70" s="130">
        <v>0</v>
      </c>
      <c r="W70" s="131">
        <f t="shared" si="10"/>
        <v>272420.35</v>
      </c>
      <c r="X70" s="2">
        <v>0</v>
      </c>
      <c r="Y70" s="128">
        <f t="shared" si="11"/>
        <v>272420.35</v>
      </c>
    </row>
    <row r="71" spans="1:25" ht="12.75" hidden="1" outlineLevel="1">
      <c r="A71" s="2" t="s">
        <v>985</v>
      </c>
      <c r="C71" s="2" t="s">
        <v>986</v>
      </c>
      <c r="D71" s="1" t="s">
        <v>987</v>
      </c>
      <c r="E71" s="2">
        <v>51634.81</v>
      </c>
      <c r="F71" s="2">
        <v>0</v>
      </c>
      <c r="G71" s="130">
        <f t="shared" si="6"/>
        <v>51634.81</v>
      </c>
      <c r="H71" s="130">
        <v>0</v>
      </c>
      <c r="I71" s="130">
        <v>0</v>
      </c>
      <c r="J71" s="130">
        <v>0</v>
      </c>
      <c r="K71" s="130">
        <v>0</v>
      </c>
      <c r="L71" s="130">
        <f t="shared" si="7"/>
        <v>0</v>
      </c>
      <c r="M71" s="130">
        <v>0</v>
      </c>
      <c r="N71" s="130">
        <v>0</v>
      </c>
      <c r="O71" s="130">
        <v>0</v>
      </c>
      <c r="P71" s="130">
        <f t="shared" si="8"/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f t="shared" si="9"/>
        <v>0</v>
      </c>
      <c r="V71" s="130">
        <v>0</v>
      </c>
      <c r="W71" s="131">
        <f t="shared" si="10"/>
        <v>51634.81</v>
      </c>
      <c r="X71" s="2">
        <v>0</v>
      </c>
      <c r="Y71" s="128">
        <f t="shared" si="11"/>
        <v>51634.81</v>
      </c>
    </row>
    <row r="72" spans="1:25" ht="12.75" hidden="1" outlineLevel="1">
      <c r="A72" s="2" t="s">
        <v>988</v>
      </c>
      <c r="C72" s="2" t="s">
        <v>983</v>
      </c>
      <c r="D72" s="1" t="s">
        <v>989</v>
      </c>
      <c r="E72" s="2">
        <v>1646495.64</v>
      </c>
      <c r="F72" s="2">
        <v>0</v>
      </c>
      <c r="G72" s="130">
        <f t="shared" si="6"/>
        <v>1646495.64</v>
      </c>
      <c r="H72" s="130">
        <v>0</v>
      </c>
      <c r="I72" s="130">
        <v>0</v>
      </c>
      <c r="J72" s="130">
        <v>0</v>
      </c>
      <c r="K72" s="130">
        <v>0</v>
      </c>
      <c r="L72" s="130">
        <f t="shared" si="7"/>
        <v>0</v>
      </c>
      <c r="M72" s="130">
        <v>0</v>
      </c>
      <c r="N72" s="130">
        <v>0</v>
      </c>
      <c r="O72" s="130">
        <v>0</v>
      </c>
      <c r="P72" s="130">
        <f t="shared" si="8"/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f t="shared" si="9"/>
        <v>0</v>
      </c>
      <c r="V72" s="130">
        <v>0</v>
      </c>
      <c r="W72" s="131">
        <f t="shared" si="10"/>
        <v>1646495.64</v>
      </c>
      <c r="X72" s="2">
        <v>0</v>
      </c>
      <c r="Y72" s="128">
        <f t="shared" si="11"/>
        <v>1646495.64</v>
      </c>
    </row>
    <row r="73" spans="1:25" ht="12.75" hidden="1" outlineLevel="1">
      <c r="A73" s="2" t="s">
        <v>990</v>
      </c>
      <c r="C73" s="2" t="s">
        <v>991</v>
      </c>
      <c r="D73" s="1" t="s">
        <v>992</v>
      </c>
      <c r="E73" s="2">
        <v>2498622.17</v>
      </c>
      <c r="F73" s="2">
        <v>0</v>
      </c>
      <c r="G73" s="130">
        <f t="shared" si="6"/>
        <v>2498622.17</v>
      </c>
      <c r="H73" s="130">
        <v>0</v>
      </c>
      <c r="I73" s="130">
        <v>0</v>
      </c>
      <c r="J73" s="130">
        <v>0</v>
      </c>
      <c r="K73" s="130">
        <v>0</v>
      </c>
      <c r="L73" s="130">
        <f t="shared" si="7"/>
        <v>0</v>
      </c>
      <c r="M73" s="130">
        <v>0</v>
      </c>
      <c r="N73" s="130">
        <v>0</v>
      </c>
      <c r="O73" s="130">
        <v>0</v>
      </c>
      <c r="P73" s="130">
        <f t="shared" si="8"/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f t="shared" si="9"/>
        <v>0</v>
      </c>
      <c r="V73" s="130">
        <v>0</v>
      </c>
      <c r="W73" s="131">
        <f t="shared" si="10"/>
        <v>2498622.17</v>
      </c>
      <c r="X73" s="2">
        <v>0</v>
      </c>
      <c r="Y73" s="128">
        <f t="shared" si="11"/>
        <v>2498622.17</v>
      </c>
    </row>
    <row r="74" spans="1:25" ht="12.75" hidden="1" outlineLevel="1">
      <c r="A74" s="2" t="s">
        <v>993</v>
      </c>
      <c r="C74" s="2" t="s">
        <v>994</v>
      </c>
      <c r="D74" s="1" t="s">
        <v>995</v>
      </c>
      <c r="E74" s="2">
        <v>173842.37</v>
      </c>
      <c r="F74" s="2">
        <v>0</v>
      </c>
      <c r="G74" s="130">
        <f t="shared" si="6"/>
        <v>173842.37</v>
      </c>
      <c r="H74" s="130">
        <v>0</v>
      </c>
      <c r="I74" s="130">
        <v>0</v>
      </c>
      <c r="J74" s="130">
        <v>0</v>
      </c>
      <c r="K74" s="130">
        <v>0</v>
      </c>
      <c r="L74" s="130">
        <f t="shared" si="7"/>
        <v>0</v>
      </c>
      <c r="M74" s="130">
        <v>0</v>
      </c>
      <c r="N74" s="130">
        <v>0</v>
      </c>
      <c r="O74" s="130">
        <v>0</v>
      </c>
      <c r="P74" s="130">
        <f t="shared" si="8"/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f t="shared" si="9"/>
        <v>0</v>
      </c>
      <c r="V74" s="130">
        <v>0</v>
      </c>
      <c r="W74" s="131">
        <f t="shared" si="10"/>
        <v>173842.37</v>
      </c>
      <c r="X74" s="2">
        <v>0</v>
      </c>
      <c r="Y74" s="128">
        <f t="shared" si="11"/>
        <v>173842.37</v>
      </c>
    </row>
    <row r="75" spans="1:25" ht="12.75" hidden="1" outlineLevel="1">
      <c r="A75" s="2" t="s">
        <v>996</v>
      </c>
      <c r="C75" s="2" t="s">
        <v>997</v>
      </c>
      <c r="D75" s="1" t="s">
        <v>998</v>
      </c>
      <c r="E75" s="2">
        <v>90990.07</v>
      </c>
      <c r="F75" s="2">
        <v>0</v>
      </c>
      <c r="G75" s="130">
        <f t="shared" si="6"/>
        <v>90990.07</v>
      </c>
      <c r="H75" s="130">
        <v>0</v>
      </c>
      <c r="I75" s="130">
        <v>0</v>
      </c>
      <c r="J75" s="130">
        <v>0</v>
      </c>
      <c r="K75" s="130">
        <v>0</v>
      </c>
      <c r="L75" s="130">
        <f t="shared" si="7"/>
        <v>0</v>
      </c>
      <c r="M75" s="130">
        <v>0</v>
      </c>
      <c r="N75" s="130">
        <v>0</v>
      </c>
      <c r="O75" s="130">
        <v>0</v>
      </c>
      <c r="P75" s="130">
        <f t="shared" si="8"/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f t="shared" si="9"/>
        <v>0</v>
      </c>
      <c r="V75" s="130">
        <v>0</v>
      </c>
      <c r="W75" s="131">
        <f t="shared" si="10"/>
        <v>90990.07</v>
      </c>
      <c r="X75" s="2">
        <v>0</v>
      </c>
      <c r="Y75" s="128">
        <f t="shared" si="11"/>
        <v>90990.07</v>
      </c>
    </row>
    <row r="76" spans="1:25" ht="12.75" hidden="1" outlineLevel="1">
      <c r="A76" s="2" t="s">
        <v>999</v>
      </c>
      <c r="C76" s="2" t="s">
        <v>1000</v>
      </c>
      <c r="D76" s="1" t="s">
        <v>1001</v>
      </c>
      <c r="E76" s="2">
        <v>764247.8</v>
      </c>
      <c r="F76" s="2">
        <v>0</v>
      </c>
      <c r="G76" s="130">
        <f t="shared" si="6"/>
        <v>764247.8</v>
      </c>
      <c r="H76" s="130">
        <v>0</v>
      </c>
      <c r="I76" s="130">
        <v>0</v>
      </c>
      <c r="J76" s="130">
        <v>0</v>
      </c>
      <c r="K76" s="130">
        <v>0</v>
      </c>
      <c r="L76" s="130">
        <f t="shared" si="7"/>
        <v>0</v>
      </c>
      <c r="M76" s="130">
        <v>0</v>
      </c>
      <c r="N76" s="130">
        <v>0</v>
      </c>
      <c r="O76" s="130">
        <v>0</v>
      </c>
      <c r="P76" s="130">
        <f t="shared" si="8"/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f t="shared" si="9"/>
        <v>0</v>
      </c>
      <c r="V76" s="130">
        <v>0</v>
      </c>
      <c r="W76" s="131">
        <f t="shared" si="10"/>
        <v>764247.8</v>
      </c>
      <c r="X76" s="2">
        <v>0</v>
      </c>
      <c r="Y76" s="128">
        <f t="shared" si="11"/>
        <v>764247.8</v>
      </c>
    </row>
    <row r="77" spans="1:25" ht="12.75" hidden="1" outlineLevel="1">
      <c r="A77" s="2" t="s">
        <v>1002</v>
      </c>
      <c r="C77" s="2" t="s">
        <v>1003</v>
      </c>
      <c r="D77" s="1" t="s">
        <v>1004</v>
      </c>
      <c r="E77" s="2">
        <v>285315.79</v>
      </c>
      <c r="F77" s="2">
        <v>0</v>
      </c>
      <c r="G77" s="130">
        <f t="shared" si="6"/>
        <v>285315.79</v>
      </c>
      <c r="H77" s="130">
        <v>0</v>
      </c>
      <c r="I77" s="130">
        <v>0</v>
      </c>
      <c r="J77" s="130">
        <v>0</v>
      </c>
      <c r="K77" s="130">
        <v>0</v>
      </c>
      <c r="L77" s="130">
        <f t="shared" si="7"/>
        <v>0</v>
      </c>
      <c r="M77" s="130">
        <v>0</v>
      </c>
      <c r="N77" s="130">
        <v>0</v>
      </c>
      <c r="O77" s="130">
        <v>0</v>
      </c>
      <c r="P77" s="130">
        <f t="shared" si="8"/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f t="shared" si="9"/>
        <v>0</v>
      </c>
      <c r="V77" s="130">
        <v>0</v>
      </c>
      <c r="W77" s="131">
        <f t="shared" si="10"/>
        <v>285315.79</v>
      </c>
      <c r="X77" s="2">
        <v>0</v>
      </c>
      <c r="Y77" s="128">
        <f t="shared" si="11"/>
        <v>285315.79</v>
      </c>
    </row>
    <row r="78" spans="1:25" ht="12.75" hidden="1" outlineLevel="1">
      <c r="A78" s="2" t="s">
        <v>1005</v>
      </c>
      <c r="C78" s="2" t="s">
        <v>1006</v>
      </c>
      <c r="D78" s="1" t="s">
        <v>1007</v>
      </c>
      <c r="E78" s="2">
        <v>143204.5</v>
      </c>
      <c r="F78" s="2">
        <v>0</v>
      </c>
      <c r="G78" s="130">
        <f t="shared" si="6"/>
        <v>143204.5</v>
      </c>
      <c r="H78" s="130">
        <v>0</v>
      </c>
      <c r="I78" s="130">
        <v>0</v>
      </c>
      <c r="J78" s="130">
        <v>0</v>
      </c>
      <c r="K78" s="130">
        <v>0</v>
      </c>
      <c r="L78" s="130">
        <f t="shared" si="7"/>
        <v>0</v>
      </c>
      <c r="M78" s="130">
        <v>0</v>
      </c>
      <c r="N78" s="130">
        <v>0</v>
      </c>
      <c r="O78" s="130">
        <v>0</v>
      </c>
      <c r="P78" s="130">
        <f t="shared" si="8"/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f t="shared" si="9"/>
        <v>0</v>
      </c>
      <c r="V78" s="130">
        <v>0</v>
      </c>
      <c r="W78" s="131">
        <f t="shared" si="10"/>
        <v>143204.5</v>
      </c>
      <c r="X78" s="2">
        <v>0</v>
      </c>
      <c r="Y78" s="128">
        <f t="shared" si="11"/>
        <v>143204.5</v>
      </c>
    </row>
    <row r="79" spans="1:25" ht="12.75" hidden="1" outlineLevel="1">
      <c r="A79" s="2" t="s">
        <v>1008</v>
      </c>
      <c r="C79" s="2" t="s">
        <v>1009</v>
      </c>
      <c r="D79" s="1" t="s">
        <v>1010</v>
      </c>
      <c r="E79" s="2">
        <v>259070.85</v>
      </c>
      <c r="F79" s="2">
        <v>0</v>
      </c>
      <c r="G79" s="130">
        <f t="shared" si="6"/>
        <v>259070.85</v>
      </c>
      <c r="H79" s="130">
        <v>0</v>
      </c>
      <c r="I79" s="130">
        <v>0</v>
      </c>
      <c r="J79" s="130">
        <v>0</v>
      </c>
      <c r="K79" s="130">
        <v>0</v>
      </c>
      <c r="L79" s="130">
        <f t="shared" si="7"/>
        <v>0</v>
      </c>
      <c r="M79" s="130">
        <v>0</v>
      </c>
      <c r="N79" s="130">
        <v>0</v>
      </c>
      <c r="O79" s="130">
        <v>0</v>
      </c>
      <c r="P79" s="130">
        <f t="shared" si="8"/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f t="shared" si="9"/>
        <v>0</v>
      </c>
      <c r="V79" s="130">
        <v>0</v>
      </c>
      <c r="W79" s="131">
        <f t="shared" si="10"/>
        <v>259070.85</v>
      </c>
      <c r="X79" s="2">
        <v>0</v>
      </c>
      <c r="Y79" s="128">
        <f t="shared" si="11"/>
        <v>259070.85</v>
      </c>
    </row>
    <row r="80" spans="1:25" ht="12.75" hidden="1" outlineLevel="1">
      <c r="A80" s="2" t="s">
        <v>1011</v>
      </c>
      <c r="C80" s="2" t="s">
        <v>1012</v>
      </c>
      <c r="D80" s="1" t="s">
        <v>1013</v>
      </c>
      <c r="E80" s="2">
        <v>111240.99</v>
      </c>
      <c r="F80" s="2">
        <v>0</v>
      </c>
      <c r="G80" s="130">
        <f t="shared" si="6"/>
        <v>111240.99</v>
      </c>
      <c r="H80" s="130">
        <v>0</v>
      </c>
      <c r="I80" s="130">
        <v>0</v>
      </c>
      <c r="J80" s="130">
        <v>0</v>
      </c>
      <c r="K80" s="130">
        <v>0</v>
      </c>
      <c r="L80" s="130">
        <f t="shared" si="7"/>
        <v>0</v>
      </c>
      <c r="M80" s="130">
        <v>0</v>
      </c>
      <c r="N80" s="130">
        <v>0</v>
      </c>
      <c r="O80" s="130">
        <v>0</v>
      </c>
      <c r="P80" s="130">
        <f t="shared" si="8"/>
        <v>0</v>
      </c>
      <c r="Q80" s="130">
        <v>0</v>
      </c>
      <c r="R80" s="130">
        <v>0</v>
      </c>
      <c r="S80" s="130">
        <v>0</v>
      </c>
      <c r="T80" s="130">
        <v>0</v>
      </c>
      <c r="U80" s="130">
        <f t="shared" si="9"/>
        <v>0</v>
      </c>
      <c r="V80" s="130">
        <v>0</v>
      </c>
      <c r="W80" s="131">
        <f t="shared" si="10"/>
        <v>111240.99</v>
      </c>
      <c r="X80" s="2">
        <v>0</v>
      </c>
      <c r="Y80" s="128">
        <f t="shared" si="11"/>
        <v>111240.99</v>
      </c>
    </row>
    <row r="81" spans="1:25" ht="12.75" hidden="1" outlineLevel="1">
      <c r="A81" s="2" t="s">
        <v>1014</v>
      </c>
      <c r="C81" s="2" t="s">
        <v>1015</v>
      </c>
      <c r="D81" s="1" t="s">
        <v>1016</v>
      </c>
      <c r="E81" s="2">
        <v>100434</v>
      </c>
      <c r="F81" s="2">
        <v>0</v>
      </c>
      <c r="G81" s="130">
        <f t="shared" si="6"/>
        <v>100434</v>
      </c>
      <c r="H81" s="130">
        <v>0</v>
      </c>
      <c r="I81" s="130">
        <v>0</v>
      </c>
      <c r="J81" s="130">
        <v>0</v>
      </c>
      <c r="K81" s="130">
        <v>0</v>
      </c>
      <c r="L81" s="130">
        <f t="shared" si="7"/>
        <v>0</v>
      </c>
      <c r="M81" s="130">
        <v>0</v>
      </c>
      <c r="N81" s="130">
        <v>0</v>
      </c>
      <c r="O81" s="130">
        <v>0</v>
      </c>
      <c r="P81" s="130">
        <f t="shared" si="8"/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f t="shared" si="9"/>
        <v>0</v>
      </c>
      <c r="V81" s="130">
        <v>0</v>
      </c>
      <c r="W81" s="131">
        <f t="shared" si="10"/>
        <v>100434</v>
      </c>
      <c r="X81" s="2">
        <v>0</v>
      </c>
      <c r="Y81" s="128">
        <f t="shared" si="11"/>
        <v>100434</v>
      </c>
    </row>
    <row r="82" spans="1:25" ht="12.75" customHeight="1" collapsed="1">
      <c r="A82" s="124" t="s">
        <v>1017</v>
      </c>
      <c r="B82" s="30"/>
      <c r="C82" s="124" t="s">
        <v>717</v>
      </c>
      <c r="D82" s="31"/>
      <c r="E82" s="32">
        <v>9901266.94</v>
      </c>
      <c r="F82" s="32">
        <v>0</v>
      </c>
      <c r="G82" s="36">
        <f t="shared" si="6"/>
        <v>9901266.94</v>
      </c>
      <c r="H82" s="36">
        <v>0</v>
      </c>
      <c r="I82" s="36">
        <v>0</v>
      </c>
      <c r="J82" s="36">
        <v>0</v>
      </c>
      <c r="K82" s="36">
        <v>0</v>
      </c>
      <c r="L82" s="36">
        <f t="shared" si="7"/>
        <v>0</v>
      </c>
      <c r="M82" s="36">
        <v>0</v>
      </c>
      <c r="N82" s="36">
        <v>0</v>
      </c>
      <c r="O82" s="36">
        <v>0</v>
      </c>
      <c r="P82" s="36">
        <f t="shared" si="8"/>
        <v>0</v>
      </c>
      <c r="Q82" s="36">
        <v>0</v>
      </c>
      <c r="R82" s="36">
        <v>0</v>
      </c>
      <c r="S82" s="36">
        <v>0</v>
      </c>
      <c r="T82" s="36">
        <v>0</v>
      </c>
      <c r="U82" s="36">
        <f t="shared" si="9"/>
        <v>0</v>
      </c>
      <c r="V82" s="36">
        <v>0</v>
      </c>
      <c r="W82" s="129">
        <f t="shared" si="10"/>
        <v>9901266.94</v>
      </c>
      <c r="X82" s="32">
        <v>0</v>
      </c>
      <c r="Y82" s="127">
        <f t="shared" si="11"/>
        <v>9901266.94</v>
      </c>
    </row>
    <row r="83" spans="1:25" ht="12.75" hidden="1" outlineLevel="1">
      <c r="A83" s="2" t="s">
        <v>1018</v>
      </c>
      <c r="C83" s="2" t="s">
        <v>1019</v>
      </c>
      <c r="D83" s="1" t="s">
        <v>1020</v>
      </c>
      <c r="E83" s="2">
        <v>690162.74</v>
      </c>
      <c r="F83" s="2">
        <v>0</v>
      </c>
      <c r="G83" s="130">
        <f t="shared" si="6"/>
        <v>690162.74</v>
      </c>
      <c r="H83" s="130">
        <v>0</v>
      </c>
      <c r="I83" s="130">
        <v>0</v>
      </c>
      <c r="J83" s="130">
        <v>0</v>
      </c>
      <c r="K83" s="130">
        <v>0</v>
      </c>
      <c r="L83" s="130">
        <f t="shared" si="7"/>
        <v>0</v>
      </c>
      <c r="M83" s="130">
        <v>0</v>
      </c>
      <c r="N83" s="130">
        <v>0</v>
      </c>
      <c r="O83" s="130">
        <v>0</v>
      </c>
      <c r="P83" s="130">
        <f t="shared" si="8"/>
        <v>0</v>
      </c>
      <c r="Q83" s="130">
        <v>0</v>
      </c>
      <c r="R83" s="130">
        <v>0</v>
      </c>
      <c r="S83" s="130">
        <v>0</v>
      </c>
      <c r="T83" s="130">
        <v>0</v>
      </c>
      <c r="U83" s="130">
        <f t="shared" si="9"/>
        <v>0</v>
      </c>
      <c r="V83" s="130">
        <v>0</v>
      </c>
      <c r="W83" s="131">
        <f t="shared" si="10"/>
        <v>690162.74</v>
      </c>
      <c r="X83" s="2">
        <v>0</v>
      </c>
      <c r="Y83" s="128">
        <f t="shared" si="11"/>
        <v>690162.74</v>
      </c>
    </row>
    <row r="84" spans="1:25" ht="12.75" customHeight="1" collapsed="1">
      <c r="A84" s="124" t="s">
        <v>1021</v>
      </c>
      <c r="B84" s="30"/>
      <c r="C84" s="124" t="s">
        <v>1022</v>
      </c>
      <c r="D84" s="31"/>
      <c r="E84" s="32">
        <v>690162.74</v>
      </c>
      <c r="F84" s="32">
        <v>0</v>
      </c>
      <c r="G84" s="36">
        <f t="shared" si="6"/>
        <v>690162.74</v>
      </c>
      <c r="H84" s="36">
        <v>0</v>
      </c>
      <c r="I84" s="36">
        <v>0</v>
      </c>
      <c r="J84" s="36">
        <v>0</v>
      </c>
      <c r="K84" s="36">
        <v>0</v>
      </c>
      <c r="L84" s="36">
        <f t="shared" si="7"/>
        <v>0</v>
      </c>
      <c r="M84" s="36">
        <v>0</v>
      </c>
      <c r="N84" s="36">
        <v>0</v>
      </c>
      <c r="O84" s="36">
        <v>0</v>
      </c>
      <c r="P84" s="36">
        <f t="shared" si="8"/>
        <v>0</v>
      </c>
      <c r="Q84" s="36">
        <v>0</v>
      </c>
      <c r="R84" s="36">
        <v>0</v>
      </c>
      <c r="S84" s="36">
        <v>0</v>
      </c>
      <c r="T84" s="36">
        <v>0</v>
      </c>
      <c r="U84" s="36">
        <f t="shared" si="9"/>
        <v>0</v>
      </c>
      <c r="V84" s="36">
        <v>0</v>
      </c>
      <c r="W84" s="129">
        <f t="shared" si="10"/>
        <v>690162.74</v>
      </c>
      <c r="X84" s="32">
        <v>0</v>
      </c>
      <c r="Y84" s="127">
        <f t="shared" si="11"/>
        <v>690162.74</v>
      </c>
    </row>
    <row r="85" spans="1:25" ht="12.75" customHeight="1">
      <c r="A85" s="124" t="s">
        <v>1023</v>
      </c>
      <c r="B85" s="30"/>
      <c r="C85" s="124" t="s">
        <v>716</v>
      </c>
      <c r="D85" s="31"/>
      <c r="E85" s="32">
        <v>0</v>
      </c>
      <c r="F85" s="32">
        <v>0</v>
      </c>
      <c r="G85" s="36">
        <f t="shared" si="6"/>
        <v>0</v>
      </c>
      <c r="H85" s="36">
        <v>0</v>
      </c>
      <c r="I85" s="36">
        <v>0</v>
      </c>
      <c r="J85" s="36">
        <v>0</v>
      </c>
      <c r="K85" s="36">
        <v>0</v>
      </c>
      <c r="L85" s="36">
        <f t="shared" si="7"/>
        <v>0</v>
      </c>
      <c r="M85" s="36">
        <v>0</v>
      </c>
      <c r="N85" s="36">
        <v>0</v>
      </c>
      <c r="O85" s="36">
        <v>0</v>
      </c>
      <c r="P85" s="36">
        <f t="shared" si="8"/>
        <v>0</v>
      </c>
      <c r="Q85" s="36">
        <v>0</v>
      </c>
      <c r="R85" s="36">
        <v>0</v>
      </c>
      <c r="S85" s="36">
        <v>0</v>
      </c>
      <c r="T85" s="36">
        <v>0</v>
      </c>
      <c r="U85" s="36">
        <f t="shared" si="9"/>
        <v>0</v>
      </c>
      <c r="V85" s="36">
        <v>0</v>
      </c>
      <c r="W85" s="129">
        <f t="shared" si="10"/>
        <v>0</v>
      </c>
      <c r="X85" s="32">
        <v>0</v>
      </c>
      <c r="Y85" s="127">
        <f t="shared" si="11"/>
        <v>0</v>
      </c>
    </row>
    <row r="86" spans="1:25" ht="12.75" hidden="1" outlineLevel="1">
      <c r="A86" s="2" t="s">
        <v>1024</v>
      </c>
      <c r="C86" s="2" t="s">
        <v>1025</v>
      </c>
      <c r="D86" s="1" t="s">
        <v>1026</v>
      </c>
      <c r="E86" s="2">
        <v>37147132.63</v>
      </c>
      <c r="F86" s="2">
        <v>0</v>
      </c>
      <c r="G86" s="130">
        <f t="shared" si="6"/>
        <v>37147132.63</v>
      </c>
      <c r="H86" s="130">
        <v>0</v>
      </c>
      <c r="I86" s="130">
        <v>0</v>
      </c>
      <c r="J86" s="130">
        <v>0</v>
      </c>
      <c r="K86" s="130">
        <v>0</v>
      </c>
      <c r="L86" s="130">
        <f t="shared" si="7"/>
        <v>0</v>
      </c>
      <c r="M86" s="130">
        <v>0</v>
      </c>
      <c r="N86" s="130">
        <v>0</v>
      </c>
      <c r="O86" s="130">
        <v>0</v>
      </c>
      <c r="P86" s="130">
        <f t="shared" si="8"/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f t="shared" si="9"/>
        <v>0</v>
      </c>
      <c r="V86" s="130">
        <v>0</v>
      </c>
      <c r="W86" s="131">
        <f t="shared" si="10"/>
        <v>37147132.63</v>
      </c>
      <c r="X86" s="2">
        <v>0</v>
      </c>
      <c r="Y86" s="128">
        <f t="shared" si="11"/>
        <v>37147132.63</v>
      </c>
    </row>
    <row r="87" spans="1:25" ht="12.75" customHeight="1" collapsed="1">
      <c r="A87" s="124" t="s">
        <v>1027</v>
      </c>
      <c r="B87" s="30"/>
      <c r="C87" s="124" t="s">
        <v>1028</v>
      </c>
      <c r="D87" s="31"/>
      <c r="E87" s="32">
        <v>37147132.63</v>
      </c>
      <c r="F87" s="32">
        <v>0</v>
      </c>
      <c r="G87" s="36">
        <f t="shared" si="6"/>
        <v>37147132.63</v>
      </c>
      <c r="H87" s="36">
        <v>0</v>
      </c>
      <c r="I87" s="36">
        <v>0</v>
      </c>
      <c r="J87" s="36">
        <v>0</v>
      </c>
      <c r="K87" s="36">
        <v>0</v>
      </c>
      <c r="L87" s="36">
        <f t="shared" si="7"/>
        <v>0</v>
      </c>
      <c r="M87" s="36">
        <v>0</v>
      </c>
      <c r="N87" s="36">
        <v>0</v>
      </c>
      <c r="O87" s="36">
        <v>0</v>
      </c>
      <c r="P87" s="36">
        <f t="shared" si="8"/>
        <v>0</v>
      </c>
      <c r="Q87" s="36">
        <v>0</v>
      </c>
      <c r="R87" s="36">
        <v>0</v>
      </c>
      <c r="S87" s="36">
        <v>0</v>
      </c>
      <c r="T87" s="36">
        <v>0</v>
      </c>
      <c r="U87" s="36">
        <f t="shared" si="9"/>
        <v>0</v>
      </c>
      <c r="V87" s="36">
        <v>0</v>
      </c>
      <c r="W87" s="129">
        <f t="shared" si="10"/>
        <v>37147132.63</v>
      </c>
      <c r="X87" s="32">
        <v>0</v>
      </c>
      <c r="Y87" s="127">
        <f t="shared" si="11"/>
        <v>37147132.63</v>
      </c>
    </row>
    <row r="88" spans="1:25" ht="12.75" customHeight="1">
      <c r="A88" s="1"/>
      <c r="B88" s="30"/>
      <c r="C88" s="124"/>
      <c r="D88" s="31"/>
      <c r="E88" s="32"/>
      <c r="F88" s="32"/>
      <c r="G88" s="36"/>
      <c r="H88" s="36"/>
      <c r="I88" s="36"/>
      <c r="J88" s="36"/>
      <c r="K88" s="36"/>
      <c r="L88" s="39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129"/>
      <c r="X88" s="32"/>
      <c r="Y88" s="117"/>
    </row>
    <row r="89" spans="1:25" s="132" customFormat="1" ht="12.75" customHeight="1">
      <c r="A89" s="29"/>
      <c r="B89" s="23" t="s">
        <v>248</v>
      </c>
      <c r="C89" s="123"/>
      <c r="D89" s="24"/>
      <c r="E89" s="27">
        <f aca="true" t="shared" si="12" ref="E89:Y89">+E14+E24+E25+E60+E61+E64+E82+E84+E85+E23+E87+E66+E65</f>
        <v>122957831.42999995</v>
      </c>
      <c r="F89" s="27">
        <f t="shared" si="12"/>
        <v>365718.86</v>
      </c>
      <c r="G89" s="39">
        <f t="shared" si="12"/>
        <v>123323550.28999996</v>
      </c>
      <c r="H89" s="39">
        <f t="shared" si="12"/>
        <v>2859719.37</v>
      </c>
      <c r="I89" s="39">
        <f t="shared" si="12"/>
        <v>0</v>
      </c>
      <c r="J89" s="39">
        <f t="shared" si="12"/>
        <v>0</v>
      </c>
      <c r="K89" s="39">
        <f t="shared" si="12"/>
        <v>0</v>
      </c>
      <c r="L89" s="39">
        <f t="shared" si="12"/>
        <v>0</v>
      </c>
      <c r="M89" s="39">
        <f t="shared" si="12"/>
        <v>0</v>
      </c>
      <c r="N89" s="39">
        <f t="shared" si="12"/>
        <v>72825.98</v>
      </c>
      <c r="O89" s="39">
        <f t="shared" si="12"/>
        <v>0</v>
      </c>
      <c r="P89" s="39">
        <f t="shared" si="12"/>
        <v>72825.98</v>
      </c>
      <c r="Q89" s="39">
        <f t="shared" si="12"/>
        <v>3235001.03</v>
      </c>
      <c r="R89" s="39">
        <f t="shared" si="12"/>
        <v>0</v>
      </c>
      <c r="S89" s="39">
        <f t="shared" si="12"/>
        <v>259.61</v>
      </c>
      <c r="T89" s="39">
        <f t="shared" si="12"/>
        <v>0</v>
      </c>
      <c r="U89" s="39">
        <f t="shared" si="12"/>
        <v>3235260.6399999997</v>
      </c>
      <c r="V89" s="39">
        <f t="shared" si="12"/>
        <v>0</v>
      </c>
      <c r="W89" s="39">
        <f t="shared" si="12"/>
        <v>129491356.27999997</v>
      </c>
      <c r="X89" s="27">
        <f t="shared" si="12"/>
        <v>0</v>
      </c>
      <c r="Y89" s="27">
        <f t="shared" si="12"/>
        <v>129491356.27999997</v>
      </c>
    </row>
    <row r="90" spans="1:25" ht="12.75" customHeight="1">
      <c r="A90" s="1"/>
      <c r="B90" s="30"/>
      <c r="C90" s="124"/>
      <c r="D90" s="31"/>
      <c r="E90" s="32"/>
      <c r="F90" s="32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129"/>
      <c r="X90" s="32"/>
      <c r="Y90" s="117"/>
    </row>
    <row r="91" spans="1:25" ht="12.75" customHeight="1">
      <c r="A91" s="29"/>
      <c r="B91" s="23" t="s">
        <v>720</v>
      </c>
      <c r="C91" s="123"/>
      <c r="D91" s="24"/>
      <c r="E91" s="27"/>
      <c r="F91" s="27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133"/>
      <c r="X91" s="27"/>
      <c r="Y91" s="117"/>
    </row>
    <row r="92" spans="1:25" ht="12.75" customHeight="1">
      <c r="A92" s="1" t="s">
        <v>1029</v>
      </c>
      <c r="B92" s="30"/>
      <c r="C92" s="124" t="s">
        <v>721</v>
      </c>
      <c r="D92" s="31"/>
      <c r="E92" s="32">
        <v>0</v>
      </c>
      <c r="F92" s="32">
        <v>0</v>
      </c>
      <c r="G92" s="36">
        <f aca="true" t="shared" si="13" ref="G92:G103">E92+F92</f>
        <v>0</v>
      </c>
      <c r="H92" s="36">
        <v>0</v>
      </c>
      <c r="I92" s="36">
        <v>0</v>
      </c>
      <c r="J92" s="36">
        <v>0</v>
      </c>
      <c r="K92" s="36">
        <v>0</v>
      </c>
      <c r="L92" s="36">
        <f aca="true" t="shared" si="14" ref="L92:L103">I92+J92+K92</f>
        <v>0</v>
      </c>
      <c r="M92" s="36">
        <v>0</v>
      </c>
      <c r="N92" s="36">
        <v>0</v>
      </c>
      <c r="O92" s="36">
        <v>0</v>
      </c>
      <c r="P92" s="36">
        <f aca="true" t="shared" si="15" ref="P92:P103">M92+N92+O92</f>
        <v>0</v>
      </c>
      <c r="Q92" s="36">
        <v>0</v>
      </c>
      <c r="R92" s="36">
        <v>0</v>
      </c>
      <c r="S92" s="36">
        <v>0</v>
      </c>
      <c r="T92" s="36">
        <v>0</v>
      </c>
      <c r="U92" s="36">
        <f aca="true" t="shared" si="16" ref="U92:U103">Q92+R92+S92+T92</f>
        <v>0</v>
      </c>
      <c r="V92" s="36">
        <v>0</v>
      </c>
      <c r="W92" s="129">
        <f aca="true" t="shared" si="17" ref="W92:W103">G92+H92+L92+P92+U92+V92</f>
        <v>0</v>
      </c>
      <c r="X92" s="32">
        <v>0</v>
      </c>
      <c r="Y92" s="127">
        <f aca="true" t="shared" si="18" ref="Y92:Y103">W92+X92</f>
        <v>0</v>
      </c>
    </row>
    <row r="93" spans="1:25" ht="12.75" customHeight="1">
      <c r="A93" s="124" t="s">
        <v>1030</v>
      </c>
      <c r="B93" s="30"/>
      <c r="C93" s="124" t="s">
        <v>722</v>
      </c>
      <c r="D93" s="31"/>
      <c r="E93" s="32">
        <v>0</v>
      </c>
      <c r="F93" s="32">
        <v>0</v>
      </c>
      <c r="G93" s="36">
        <f t="shared" si="13"/>
        <v>0</v>
      </c>
      <c r="H93" s="36">
        <v>0</v>
      </c>
      <c r="I93" s="36">
        <v>0</v>
      </c>
      <c r="J93" s="36">
        <v>0</v>
      </c>
      <c r="K93" s="36">
        <v>0</v>
      </c>
      <c r="L93" s="36">
        <f t="shared" si="14"/>
        <v>0</v>
      </c>
      <c r="M93" s="36">
        <v>0</v>
      </c>
      <c r="N93" s="36">
        <v>0</v>
      </c>
      <c r="O93" s="36">
        <v>0</v>
      </c>
      <c r="P93" s="36">
        <f t="shared" si="15"/>
        <v>0</v>
      </c>
      <c r="Q93" s="36">
        <v>0</v>
      </c>
      <c r="R93" s="36">
        <v>0</v>
      </c>
      <c r="S93" s="36">
        <v>0</v>
      </c>
      <c r="T93" s="36">
        <v>0</v>
      </c>
      <c r="U93" s="36">
        <f t="shared" si="16"/>
        <v>0</v>
      </c>
      <c r="V93" s="36">
        <v>0</v>
      </c>
      <c r="W93" s="129">
        <f t="shared" si="17"/>
        <v>0</v>
      </c>
      <c r="X93" s="32">
        <v>0</v>
      </c>
      <c r="Y93" s="127">
        <f t="shared" si="18"/>
        <v>0</v>
      </c>
    </row>
    <row r="94" spans="1:25" ht="12.75" customHeight="1">
      <c r="A94" s="124" t="s">
        <v>1031</v>
      </c>
      <c r="B94" s="30"/>
      <c r="C94" s="124" t="s">
        <v>723</v>
      </c>
      <c r="D94" s="31"/>
      <c r="E94" s="32">
        <v>0</v>
      </c>
      <c r="F94" s="32">
        <v>0</v>
      </c>
      <c r="G94" s="36">
        <f t="shared" si="13"/>
        <v>0</v>
      </c>
      <c r="H94" s="36">
        <v>0</v>
      </c>
      <c r="I94" s="36">
        <v>0</v>
      </c>
      <c r="J94" s="36">
        <v>0</v>
      </c>
      <c r="K94" s="36">
        <v>0</v>
      </c>
      <c r="L94" s="36">
        <f t="shared" si="14"/>
        <v>0</v>
      </c>
      <c r="M94" s="36">
        <v>0</v>
      </c>
      <c r="N94" s="36">
        <v>0</v>
      </c>
      <c r="O94" s="36">
        <v>0</v>
      </c>
      <c r="P94" s="36">
        <f t="shared" si="15"/>
        <v>0</v>
      </c>
      <c r="Q94" s="36">
        <v>0</v>
      </c>
      <c r="R94" s="36">
        <v>0</v>
      </c>
      <c r="S94" s="36">
        <v>0</v>
      </c>
      <c r="T94" s="36">
        <v>0</v>
      </c>
      <c r="U94" s="36">
        <f t="shared" si="16"/>
        <v>0</v>
      </c>
      <c r="V94" s="36">
        <v>0</v>
      </c>
      <c r="W94" s="129">
        <f t="shared" si="17"/>
        <v>0</v>
      </c>
      <c r="X94" s="32">
        <v>0</v>
      </c>
      <c r="Y94" s="127">
        <f t="shared" si="18"/>
        <v>0</v>
      </c>
    </row>
    <row r="95" spans="1:25" ht="12.75" hidden="1" outlineLevel="1">
      <c r="A95" s="2" t="s">
        <v>1038</v>
      </c>
      <c r="C95" s="2" t="s">
        <v>1039</v>
      </c>
      <c r="D95" s="1" t="s">
        <v>1040</v>
      </c>
      <c r="E95" s="2">
        <v>0</v>
      </c>
      <c r="F95" s="2">
        <v>0</v>
      </c>
      <c r="G95" s="130">
        <f t="shared" si="13"/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f t="shared" si="14"/>
        <v>0</v>
      </c>
      <c r="M95" s="130">
        <v>0</v>
      </c>
      <c r="N95" s="130">
        <v>0</v>
      </c>
      <c r="O95" s="130">
        <v>0</v>
      </c>
      <c r="P95" s="130">
        <f t="shared" si="15"/>
        <v>0</v>
      </c>
      <c r="Q95" s="130">
        <v>0</v>
      </c>
      <c r="R95" s="130">
        <v>0</v>
      </c>
      <c r="S95" s="130">
        <v>2604826.2</v>
      </c>
      <c r="T95" s="130">
        <v>0</v>
      </c>
      <c r="U95" s="130">
        <f t="shared" si="16"/>
        <v>2604826.2</v>
      </c>
      <c r="V95" s="130">
        <v>0</v>
      </c>
      <c r="W95" s="131">
        <f t="shared" si="17"/>
        <v>2604826.2</v>
      </c>
      <c r="X95" s="2">
        <v>0</v>
      </c>
      <c r="Y95" s="128">
        <f t="shared" si="18"/>
        <v>2604826.2</v>
      </c>
    </row>
    <row r="96" spans="1:25" ht="12.75" hidden="1" outlineLevel="1">
      <c r="A96" s="2" t="s">
        <v>1041</v>
      </c>
      <c r="C96" s="2" t="s">
        <v>1042</v>
      </c>
      <c r="D96" s="1" t="s">
        <v>1043</v>
      </c>
      <c r="E96" s="2">
        <v>5567696</v>
      </c>
      <c r="F96" s="2">
        <v>0</v>
      </c>
      <c r="G96" s="130">
        <f t="shared" si="13"/>
        <v>5567696</v>
      </c>
      <c r="H96" s="130">
        <v>0</v>
      </c>
      <c r="I96" s="130">
        <v>0</v>
      </c>
      <c r="J96" s="130">
        <v>0</v>
      </c>
      <c r="K96" s="130">
        <v>0</v>
      </c>
      <c r="L96" s="130">
        <f t="shared" si="14"/>
        <v>0</v>
      </c>
      <c r="M96" s="130">
        <v>0</v>
      </c>
      <c r="N96" s="130">
        <v>0</v>
      </c>
      <c r="O96" s="130">
        <v>0</v>
      </c>
      <c r="P96" s="130">
        <f t="shared" si="15"/>
        <v>0</v>
      </c>
      <c r="Q96" s="130">
        <v>0</v>
      </c>
      <c r="R96" s="130">
        <v>0</v>
      </c>
      <c r="S96" s="130">
        <v>0</v>
      </c>
      <c r="T96" s="130">
        <v>0</v>
      </c>
      <c r="U96" s="130">
        <f t="shared" si="16"/>
        <v>0</v>
      </c>
      <c r="V96" s="130">
        <v>0</v>
      </c>
      <c r="W96" s="131">
        <f t="shared" si="17"/>
        <v>5567696</v>
      </c>
      <c r="X96" s="2">
        <v>0</v>
      </c>
      <c r="Y96" s="128">
        <f t="shared" si="18"/>
        <v>5567696</v>
      </c>
    </row>
    <row r="97" spans="1:25" ht="12.75" customHeight="1" collapsed="1">
      <c r="A97" s="124" t="s">
        <v>1044</v>
      </c>
      <c r="B97" s="30"/>
      <c r="C97" s="124" t="s">
        <v>724</v>
      </c>
      <c r="D97" s="31"/>
      <c r="E97" s="32">
        <v>5567696</v>
      </c>
      <c r="F97" s="32">
        <v>0</v>
      </c>
      <c r="G97" s="36">
        <f t="shared" si="13"/>
        <v>5567696</v>
      </c>
      <c r="H97" s="36">
        <v>0</v>
      </c>
      <c r="I97" s="36">
        <v>0</v>
      </c>
      <c r="J97" s="36">
        <v>0</v>
      </c>
      <c r="K97" s="36">
        <v>0</v>
      </c>
      <c r="L97" s="36">
        <f t="shared" si="14"/>
        <v>0</v>
      </c>
      <c r="M97" s="36">
        <v>0</v>
      </c>
      <c r="N97" s="36">
        <v>0</v>
      </c>
      <c r="O97" s="36">
        <v>0</v>
      </c>
      <c r="P97" s="36">
        <f t="shared" si="15"/>
        <v>0</v>
      </c>
      <c r="Q97" s="36">
        <v>0</v>
      </c>
      <c r="R97" s="36">
        <v>0</v>
      </c>
      <c r="S97" s="36">
        <v>2604826.2</v>
      </c>
      <c r="T97" s="36">
        <v>0</v>
      </c>
      <c r="U97" s="36">
        <f t="shared" si="16"/>
        <v>2604826.2</v>
      </c>
      <c r="V97" s="36">
        <v>0</v>
      </c>
      <c r="W97" s="129">
        <f t="shared" si="17"/>
        <v>8172522.2</v>
      </c>
      <c r="X97" s="32">
        <v>0</v>
      </c>
      <c r="Y97" s="127">
        <f t="shared" si="18"/>
        <v>8172522.2</v>
      </c>
    </row>
    <row r="98" spans="1:25" ht="12.75" hidden="1" outlineLevel="1">
      <c r="A98" s="2" t="s">
        <v>1045</v>
      </c>
      <c r="C98" s="2" t="s">
        <v>1046</v>
      </c>
      <c r="D98" s="1" t="s">
        <v>1047</v>
      </c>
      <c r="E98" s="2">
        <v>0</v>
      </c>
      <c r="F98" s="2">
        <v>0</v>
      </c>
      <c r="G98" s="130">
        <f t="shared" si="13"/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f t="shared" si="14"/>
        <v>0</v>
      </c>
      <c r="M98" s="130">
        <v>0</v>
      </c>
      <c r="N98" s="130">
        <v>223671.84</v>
      </c>
      <c r="O98" s="130">
        <v>0</v>
      </c>
      <c r="P98" s="130">
        <f t="shared" si="15"/>
        <v>223671.84</v>
      </c>
      <c r="Q98" s="130">
        <v>0</v>
      </c>
      <c r="R98" s="130">
        <v>0</v>
      </c>
      <c r="S98" s="130">
        <v>0</v>
      </c>
      <c r="T98" s="130">
        <v>0</v>
      </c>
      <c r="U98" s="130">
        <f t="shared" si="16"/>
        <v>0</v>
      </c>
      <c r="V98" s="130">
        <v>0</v>
      </c>
      <c r="W98" s="131">
        <f t="shared" si="17"/>
        <v>223671.84</v>
      </c>
      <c r="X98" s="2">
        <v>0</v>
      </c>
      <c r="Y98" s="128">
        <f t="shared" si="18"/>
        <v>223671.84</v>
      </c>
    </row>
    <row r="99" spans="1:25" ht="12.75" hidden="1" outlineLevel="1">
      <c r="A99" s="2" t="s">
        <v>1048</v>
      </c>
      <c r="C99" s="2" t="s">
        <v>1049</v>
      </c>
      <c r="D99" s="1" t="s">
        <v>1050</v>
      </c>
      <c r="E99" s="2">
        <v>0</v>
      </c>
      <c r="F99" s="2">
        <v>0</v>
      </c>
      <c r="G99" s="130">
        <f t="shared" si="13"/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f t="shared" si="14"/>
        <v>0</v>
      </c>
      <c r="M99" s="130">
        <v>55000000</v>
      </c>
      <c r="N99" s="130">
        <v>290636.17</v>
      </c>
      <c r="O99" s="130">
        <v>84981.16</v>
      </c>
      <c r="P99" s="130">
        <f t="shared" si="15"/>
        <v>55375617.33</v>
      </c>
      <c r="Q99" s="130">
        <v>0</v>
      </c>
      <c r="R99" s="130">
        <v>0</v>
      </c>
      <c r="S99" s="130">
        <v>0</v>
      </c>
      <c r="T99" s="130">
        <v>0</v>
      </c>
      <c r="U99" s="130">
        <f t="shared" si="16"/>
        <v>0</v>
      </c>
      <c r="V99" s="130">
        <v>0</v>
      </c>
      <c r="W99" s="131">
        <f t="shared" si="17"/>
        <v>55375617.33</v>
      </c>
      <c r="X99" s="2">
        <v>0</v>
      </c>
      <c r="Y99" s="128">
        <f t="shared" si="18"/>
        <v>55375617.33</v>
      </c>
    </row>
    <row r="100" spans="1:25" ht="12.75" hidden="1" outlineLevel="1">
      <c r="A100" s="2" t="s">
        <v>1051</v>
      </c>
      <c r="C100" s="2" t="s">
        <v>1052</v>
      </c>
      <c r="D100" s="1" t="s">
        <v>1053</v>
      </c>
      <c r="E100" s="2">
        <v>0</v>
      </c>
      <c r="F100" s="2">
        <v>0</v>
      </c>
      <c r="G100" s="130">
        <f t="shared" si="13"/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f t="shared" si="14"/>
        <v>0</v>
      </c>
      <c r="M100" s="130">
        <v>0</v>
      </c>
      <c r="N100" s="130">
        <v>9001.65</v>
      </c>
      <c r="O100" s="130">
        <v>0</v>
      </c>
      <c r="P100" s="130">
        <f t="shared" si="15"/>
        <v>9001.65</v>
      </c>
      <c r="Q100" s="130">
        <v>0</v>
      </c>
      <c r="R100" s="130">
        <v>0</v>
      </c>
      <c r="S100" s="130">
        <v>0</v>
      </c>
      <c r="T100" s="130">
        <v>0</v>
      </c>
      <c r="U100" s="130">
        <f t="shared" si="16"/>
        <v>0</v>
      </c>
      <c r="V100" s="130">
        <v>0</v>
      </c>
      <c r="W100" s="131">
        <f t="shared" si="17"/>
        <v>9001.65</v>
      </c>
      <c r="X100" s="2">
        <v>0</v>
      </c>
      <c r="Y100" s="128">
        <f t="shared" si="18"/>
        <v>9001.65</v>
      </c>
    </row>
    <row r="101" spans="1:25" ht="12.75" hidden="1" outlineLevel="1">
      <c r="A101" s="2" t="s">
        <v>1054</v>
      </c>
      <c r="C101" s="2" t="s">
        <v>1055</v>
      </c>
      <c r="D101" s="1" t="s">
        <v>1056</v>
      </c>
      <c r="E101" s="2">
        <v>1666795.93</v>
      </c>
      <c r="F101" s="2">
        <v>0</v>
      </c>
      <c r="G101" s="130">
        <f t="shared" si="13"/>
        <v>1666795.93</v>
      </c>
      <c r="H101" s="130">
        <v>0</v>
      </c>
      <c r="I101" s="130">
        <v>0</v>
      </c>
      <c r="J101" s="130">
        <v>0</v>
      </c>
      <c r="K101" s="130">
        <v>0</v>
      </c>
      <c r="L101" s="130">
        <f t="shared" si="14"/>
        <v>0</v>
      </c>
      <c r="M101" s="130">
        <v>0</v>
      </c>
      <c r="N101" s="130">
        <v>0</v>
      </c>
      <c r="O101" s="130">
        <v>0</v>
      </c>
      <c r="P101" s="130">
        <f t="shared" si="15"/>
        <v>0</v>
      </c>
      <c r="Q101" s="130">
        <v>0</v>
      </c>
      <c r="R101" s="130">
        <v>0</v>
      </c>
      <c r="S101" s="130">
        <v>0</v>
      </c>
      <c r="T101" s="130">
        <v>0</v>
      </c>
      <c r="U101" s="130">
        <f t="shared" si="16"/>
        <v>0</v>
      </c>
      <c r="V101" s="130">
        <v>0</v>
      </c>
      <c r="W101" s="131">
        <f t="shared" si="17"/>
        <v>1666795.93</v>
      </c>
      <c r="X101" s="2">
        <v>0</v>
      </c>
      <c r="Y101" s="128">
        <f t="shared" si="18"/>
        <v>1666795.93</v>
      </c>
    </row>
    <row r="102" spans="1:25" ht="12.75" hidden="1" outlineLevel="1">
      <c r="A102" s="2" t="s">
        <v>275</v>
      </c>
      <c r="C102" s="2" t="s">
        <v>276</v>
      </c>
      <c r="D102" s="1" t="s">
        <v>277</v>
      </c>
      <c r="E102" s="2">
        <v>68364482.87</v>
      </c>
      <c r="F102" s="2">
        <v>0</v>
      </c>
      <c r="G102" s="130">
        <f t="shared" si="13"/>
        <v>68364482.87</v>
      </c>
      <c r="H102" s="130">
        <v>0</v>
      </c>
      <c r="I102" s="130">
        <v>0</v>
      </c>
      <c r="J102" s="130">
        <v>0</v>
      </c>
      <c r="K102" s="130">
        <v>0</v>
      </c>
      <c r="L102" s="130">
        <f t="shared" si="14"/>
        <v>0</v>
      </c>
      <c r="M102" s="130">
        <v>0</v>
      </c>
      <c r="N102" s="130">
        <v>-622.29</v>
      </c>
      <c r="O102" s="130">
        <v>0</v>
      </c>
      <c r="P102" s="130">
        <f t="shared" si="15"/>
        <v>-622.29</v>
      </c>
      <c r="Q102" s="130">
        <v>17212029.99</v>
      </c>
      <c r="R102" s="130">
        <v>0</v>
      </c>
      <c r="S102" s="130">
        <v>0</v>
      </c>
      <c r="T102" s="130">
        <v>0</v>
      </c>
      <c r="U102" s="130">
        <f t="shared" si="16"/>
        <v>17212029.99</v>
      </c>
      <c r="V102" s="130">
        <v>0</v>
      </c>
      <c r="W102" s="131">
        <f t="shared" si="17"/>
        <v>85575890.57</v>
      </c>
      <c r="X102" s="2">
        <v>0</v>
      </c>
      <c r="Y102" s="128">
        <f t="shared" si="18"/>
        <v>85575890.57</v>
      </c>
    </row>
    <row r="103" spans="1:25" ht="12.75" hidden="1" outlineLevel="1">
      <c r="A103" s="2" t="s">
        <v>1057</v>
      </c>
      <c r="C103" s="2" t="s">
        <v>1058</v>
      </c>
      <c r="D103" s="1" t="s">
        <v>1059</v>
      </c>
      <c r="E103" s="2">
        <v>811030.13</v>
      </c>
      <c r="F103" s="2">
        <v>0</v>
      </c>
      <c r="G103" s="130">
        <f t="shared" si="13"/>
        <v>811030.13</v>
      </c>
      <c r="H103" s="130">
        <v>1621.36</v>
      </c>
      <c r="I103" s="130">
        <v>0</v>
      </c>
      <c r="J103" s="130">
        <v>0</v>
      </c>
      <c r="K103" s="130">
        <v>0</v>
      </c>
      <c r="L103" s="130">
        <f t="shared" si="14"/>
        <v>0</v>
      </c>
      <c r="M103" s="130">
        <v>0</v>
      </c>
      <c r="N103" s="130">
        <v>1441.33</v>
      </c>
      <c r="O103" s="130">
        <v>0</v>
      </c>
      <c r="P103" s="130">
        <f t="shared" si="15"/>
        <v>1441.33</v>
      </c>
      <c r="Q103" s="130">
        <v>204191.92</v>
      </c>
      <c r="R103" s="130">
        <v>0</v>
      </c>
      <c r="S103" s="130">
        <v>0</v>
      </c>
      <c r="T103" s="130">
        <v>0</v>
      </c>
      <c r="U103" s="130">
        <f t="shared" si="16"/>
        <v>204191.92</v>
      </c>
      <c r="V103" s="130">
        <v>0</v>
      </c>
      <c r="W103" s="131">
        <f t="shared" si="17"/>
        <v>1018284.74</v>
      </c>
      <c r="X103" s="2">
        <v>0</v>
      </c>
      <c r="Y103" s="128">
        <f t="shared" si="18"/>
        <v>1018284.74</v>
      </c>
    </row>
    <row r="104" spans="1:25" ht="12.75" customHeight="1" collapsed="1">
      <c r="A104" s="124" t="s">
        <v>1060</v>
      </c>
      <c r="B104" s="30"/>
      <c r="C104" s="124" t="s">
        <v>725</v>
      </c>
      <c r="D104" s="31"/>
      <c r="E104" s="32">
        <v>70842308.93</v>
      </c>
      <c r="F104" s="32">
        <v>0</v>
      </c>
      <c r="G104" s="36">
        <f>E104+F104</f>
        <v>70842308.93</v>
      </c>
      <c r="H104" s="36">
        <v>1621.36</v>
      </c>
      <c r="I104" s="36">
        <v>0</v>
      </c>
      <c r="J104" s="36">
        <v>0</v>
      </c>
      <c r="K104" s="36">
        <v>0</v>
      </c>
      <c r="L104" s="36">
        <f>I104+J104+K104</f>
        <v>0</v>
      </c>
      <c r="M104" s="36">
        <v>55000000</v>
      </c>
      <c r="N104" s="36">
        <v>524128.7</v>
      </c>
      <c r="O104" s="36">
        <v>84981.16</v>
      </c>
      <c r="P104" s="36">
        <f>M104+N104+O104</f>
        <v>55609109.86</v>
      </c>
      <c r="Q104" s="36">
        <v>17416221.91</v>
      </c>
      <c r="R104" s="36">
        <v>0</v>
      </c>
      <c r="S104" s="36">
        <v>0</v>
      </c>
      <c r="T104" s="36">
        <v>0</v>
      </c>
      <c r="U104" s="36">
        <f>Q104+R104+S104+T104</f>
        <v>17416221.91</v>
      </c>
      <c r="V104" s="36">
        <v>0</v>
      </c>
      <c r="W104" s="129">
        <f>G104+H104+L104+P104+U104+V104</f>
        <v>143869262.06</v>
      </c>
      <c r="X104" s="32">
        <v>0</v>
      </c>
      <c r="Y104" s="127">
        <f>W104+X104</f>
        <v>143869262.06</v>
      </c>
    </row>
    <row r="105" spans="1:25" ht="12.75" hidden="1" outlineLevel="1">
      <c r="A105" s="2" t="s">
        <v>1061</v>
      </c>
      <c r="C105" s="2" t="s">
        <v>1062</v>
      </c>
      <c r="D105" s="1" t="s">
        <v>1063</v>
      </c>
      <c r="E105" s="2">
        <v>0</v>
      </c>
      <c r="F105" s="2">
        <v>0</v>
      </c>
      <c r="G105" s="130">
        <f aca="true" t="shared" si="19" ref="G105:G112">E105+F105</f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f aca="true" t="shared" si="20" ref="L105:L112">I105+J105+K105</f>
        <v>0</v>
      </c>
      <c r="M105" s="130">
        <v>0</v>
      </c>
      <c r="N105" s="130">
        <v>0</v>
      </c>
      <c r="O105" s="130">
        <v>0</v>
      </c>
      <c r="P105" s="130">
        <f aca="true" t="shared" si="21" ref="P105:P112">M105+N105+O105</f>
        <v>0</v>
      </c>
      <c r="Q105" s="130">
        <v>0</v>
      </c>
      <c r="R105" s="130">
        <v>0</v>
      </c>
      <c r="S105" s="130">
        <v>0</v>
      </c>
      <c r="T105" s="130">
        <v>3973756.8</v>
      </c>
      <c r="U105" s="130">
        <f aca="true" t="shared" si="22" ref="U105:U112">Q105+R105+S105+T105</f>
        <v>3973756.8</v>
      </c>
      <c r="V105" s="130">
        <v>0</v>
      </c>
      <c r="W105" s="131">
        <f aca="true" t="shared" si="23" ref="W105:W112">G105+H105+L105+P105+U105+V105</f>
        <v>3973756.8</v>
      </c>
      <c r="X105" s="2">
        <v>0</v>
      </c>
      <c r="Y105" s="128">
        <f aca="true" t="shared" si="24" ref="Y105:Y112">W105+X105</f>
        <v>3973756.8</v>
      </c>
    </row>
    <row r="106" spans="1:25" ht="12.75" hidden="1" outlineLevel="1">
      <c r="A106" s="2" t="s">
        <v>1064</v>
      </c>
      <c r="C106" s="2" t="s">
        <v>1065</v>
      </c>
      <c r="D106" s="1" t="s">
        <v>1066</v>
      </c>
      <c r="E106" s="2">
        <v>0</v>
      </c>
      <c r="F106" s="2">
        <v>0</v>
      </c>
      <c r="G106" s="130">
        <f t="shared" si="19"/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f t="shared" si="20"/>
        <v>0</v>
      </c>
      <c r="M106" s="130">
        <v>0</v>
      </c>
      <c r="N106" s="130">
        <v>0</v>
      </c>
      <c r="O106" s="130">
        <v>0</v>
      </c>
      <c r="P106" s="130">
        <f t="shared" si="21"/>
        <v>0</v>
      </c>
      <c r="Q106" s="130">
        <v>0</v>
      </c>
      <c r="R106" s="130">
        <v>0</v>
      </c>
      <c r="S106" s="130">
        <v>0</v>
      </c>
      <c r="T106" s="130">
        <v>2840018.32</v>
      </c>
      <c r="U106" s="130">
        <f t="shared" si="22"/>
        <v>2840018.32</v>
      </c>
      <c r="V106" s="130">
        <v>0</v>
      </c>
      <c r="W106" s="131">
        <f t="shared" si="23"/>
        <v>2840018.32</v>
      </c>
      <c r="X106" s="2">
        <v>0</v>
      </c>
      <c r="Y106" s="128">
        <f t="shared" si="24"/>
        <v>2840018.32</v>
      </c>
    </row>
    <row r="107" spans="1:25" ht="12.75" hidden="1" outlineLevel="1">
      <c r="A107" s="2" t="s">
        <v>1067</v>
      </c>
      <c r="C107" s="2" t="s">
        <v>1068</v>
      </c>
      <c r="D107" s="1" t="s">
        <v>1069</v>
      </c>
      <c r="E107" s="2">
        <v>0</v>
      </c>
      <c r="F107" s="2">
        <v>0</v>
      </c>
      <c r="G107" s="130">
        <f t="shared" si="19"/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f t="shared" si="20"/>
        <v>0</v>
      </c>
      <c r="M107" s="130">
        <v>0</v>
      </c>
      <c r="N107" s="130">
        <v>0</v>
      </c>
      <c r="O107" s="130">
        <v>0</v>
      </c>
      <c r="P107" s="130">
        <f t="shared" si="21"/>
        <v>0</v>
      </c>
      <c r="Q107" s="130">
        <v>0</v>
      </c>
      <c r="R107" s="130">
        <v>0</v>
      </c>
      <c r="S107" s="130">
        <v>0</v>
      </c>
      <c r="T107" s="130">
        <v>-1382104.5</v>
      </c>
      <c r="U107" s="130">
        <f t="shared" si="22"/>
        <v>-1382104.5</v>
      </c>
      <c r="V107" s="130">
        <v>0</v>
      </c>
      <c r="W107" s="131">
        <f t="shared" si="23"/>
        <v>-1382104.5</v>
      </c>
      <c r="X107" s="2">
        <v>0</v>
      </c>
      <c r="Y107" s="128">
        <f t="shared" si="24"/>
        <v>-1382104.5</v>
      </c>
    </row>
    <row r="108" spans="1:25" ht="12.75" hidden="1" outlineLevel="1">
      <c r="A108" s="2" t="s">
        <v>1070</v>
      </c>
      <c r="C108" s="2" t="s">
        <v>1071</v>
      </c>
      <c r="D108" s="1" t="s">
        <v>1072</v>
      </c>
      <c r="E108" s="2">
        <v>0</v>
      </c>
      <c r="F108" s="2">
        <v>0</v>
      </c>
      <c r="G108" s="130">
        <f t="shared" si="19"/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f t="shared" si="20"/>
        <v>0</v>
      </c>
      <c r="M108" s="130">
        <v>0</v>
      </c>
      <c r="N108" s="130">
        <v>0</v>
      </c>
      <c r="O108" s="130">
        <v>0</v>
      </c>
      <c r="P108" s="130">
        <f t="shared" si="21"/>
        <v>0</v>
      </c>
      <c r="Q108" s="130">
        <v>0</v>
      </c>
      <c r="R108" s="130">
        <v>0</v>
      </c>
      <c r="S108" s="130">
        <v>0</v>
      </c>
      <c r="T108" s="130">
        <v>262238424.71</v>
      </c>
      <c r="U108" s="130">
        <f t="shared" si="22"/>
        <v>262238424.71</v>
      </c>
      <c r="V108" s="130">
        <v>0</v>
      </c>
      <c r="W108" s="131">
        <f t="shared" si="23"/>
        <v>262238424.71</v>
      </c>
      <c r="X108" s="2">
        <v>0</v>
      </c>
      <c r="Y108" s="128">
        <f t="shared" si="24"/>
        <v>262238424.71</v>
      </c>
    </row>
    <row r="109" spans="1:25" ht="12.75" hidden="1" outlineLevel="1">
      <c r="A109" s="2" t="s">
        <v>1073</v>
      </c>
      <c r="C109" s="2" t="s">
        <v>1074</v>
      </c>
      <c r="D109" s="1" t="s">
        <v>1075</v>
      </c>
      <c r="E109" s="2">
        <v>0</v>
      </c>
      <c r="F109" s="2">
        <v>0</v>
      </c>
      <c r="G109" s="130">
        <f t="shared" si="19"/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f t="shared" si="20"/>
        <v>0</v>
      </c>
      <c r="M109" s="130">
        <v>0</v>
      </c>
      <c r="N109" s="130">
        <v>0</v>
      </c>
      <c r="O109" s="130">
        <v>0</v>
      </c>
      <c r="P109" s="130">
        <f t="shared" si="21"/>
        <v>0</v>
      </c>
      <c r="Q109" s="130">
        <v>0</v>
      </c>
      <c r="R109" s="130">
        <v>0</v>
      </c>
      <c r="S109" s="130">
        <v>0</v>
      </c>
      <c r="T109" s="130">
        <v>-111934128.39</v>
      </c>
      <c r="U109" s="130">
        <f t="shared" si="22"/>
        <v>-111934128.39</v>
      </c>
      <c r="V109" s="130">
        <v>0</v>
      </c>
      <c r="W109" s="131">
        <f t="shared" si="23"/>
        <v>-111934128.39</v>
      </c>
      <c r="X109" s="2">
        <v>0</v>
      </c>
      <c r="Y109" s="128">
        <f t="shared" si="24"/>
        <v>-111934128.39</v>
      </c>
    </row>
    <row r="110" spans="1:25" ht="12.75" hidden="1" outlineLevel="1">
      <c r="A110" s="2" t="s">
        <v>1076</v>
      </c>
      <c r="C110" s="2" t="s">
        <v>1077</v>
      </c>
      <c r="D110" s="1" t="s">
        <v>1078</v>
      </c>
      <c r="E110" s="2">
        <v>0</v>
      </c>
      <c r="F110" s="2">
        <v>0</v>
      </c>
      <c r="G110" s="130">
        <f t="shared" si="19"/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f t="shared" si="20"/>
        <v>0</v>
      </c>
      <c r="M110" s="130">
        <v>0</v>
      </c>
      <c r="N110" s="130">
        <v>0</v>
      </c>
      <c r="O110" s="130">
        <v>0</v>
      </c>
      <c r="P110" s="130">
        <f t="shared" si="21"/>
        <v>0</v>
      </c>
      <c r="Q110" s="130">
        <v>0</v>
      </c>
      <c r="R110" s="130">
        <v>0</v>
      </c>
      <c r="S110" s="130">
        <v>0</v>
      </c>
      <c r="T110" s="130">
        <v>160622740.01</v>
      </c>
      <c r="U110" s="130">
        <f t="shared" si="22"/>
        <v>160622740.01</v>
      </c>
      <c r="V110" s="130">
        <v>0</v>
      </c>
      <c r="W110" s="131">
        <f t="shared" si="23"/>
        <v>160622740.01</v>
      </c>
      <c r="X110" s="2">
        <v>0</v>
      </c>
      <c r="Y110" s="128">
        <f t="shared" si="24"/>
        <v>160622740.01</v>
      </c>
    </row>
    <row r="111" spans="1:25" ht="12.75" hidden="1" outlineLevel="1">
      <c r="A111" s="2" t="s">
        <v>1079</v>
      </c>
      <c r="C111" s="2" t="s">
        <v>1080</v>
      </c>
      <c r="D111" s="1" t="s">
        <v>1081</v>
      </c>
      <c r="E111" s="2">
        <v>0</v>
      </c>
      <c r="F111" s="2">
        <v>0</v>
      </c>
      <c r="G111" s="130">
        <f t="shared" si="19"/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f t="shared" si="20"/>
        <v>0</v>
      </c>
      <c r="M111" s="130">
        <v>0</v>
      </c>
      <c r="N111" s="130">
        <v>0</v>
      </c>
      <c r="O111" s="130">
        <v>0</v>
      </c>
      <c r="P111" s="130">
        <f t="shared" si="21"/>
        <v>0</v>
      </c>
      <c r="Q111" s="130">
        <v>0</v>
      </c>
      <c r="R111" s="130">
        <v>0</v>
      </c>
      <c r="S111" s="130">
        <v>0</v>
      </c>
      <c r="T111" s="130">
        <v>-108433797.75</v>
      </c>
      <c r="U111" s="130">
        <f t="shared" si="22"/>
        <v>-108433797.75</v>
      </c>
      <c r="V111" s="130">
        <v>0</v>
      </c>
      <c r="W111" s="131">
        <f t="shared" si="23"/>
        <v>-108433797.75</v>
      </c>
      <c r="X111" s="2">
        <v>0</v>
      </c>
      <c r="Y111" s="128">
        <f t="shared" si="24"/>
        <v>-108433797.75</v>
      </c>
    </row>
    <row r="112" spans="1:25" ht="12.75" hidden="1" outlineLevel="1">
      <c r="A112" s="2" t="s">
        <v>1082</v>
      </c>
      <c r="C112" s="2" t="s">
        <v>1083</v>
      </c>
      <c r="D112" s="1" t="s">
        <v>1084</v>
      </c>
      <c r="E112" s="2">
        <v>0</v>
      </c>
      <c r="F112" s="2">
        <v>0</v>
      </c>
      <c r="G112" s="130">
        <f t="shared" si="19"/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f t="shared" si="20"/>
        <v>0</v>
      </c>
      <c r="M112" s="130">
        <v>0</v>
      </c>
      <c r="N112" s="130">
        <v>0</v>
      </c>
      <c r="O112" s="130">
        <v>0</v>
      </c>
      <c r="P112" s="130">
        <f t="shared" si="21"/>
        <v>0</v>
      </c>
      <c r="Q112" s="130">
        <v>0</v>
      </c>
      <c r="R112" s="130">
        <v>0</v>
      </c>
      <c r="S112" s="130">
        <v>0</v>
      </c>
      <c r="T112" s="130">
        <v>10774678.08</v>
      </c>
      <c r="U112" s="130">
        <f t="shared" si="22"/>
        <v>10774678.08</v>
      </c>
      <c r="V112" s="130">
        <v>0</v>
      </c>
      <c r="W112" s="131">
        <f t="shared" si="23"/>
        <v>10774678.08</v>
      </c>
      <c r="X112" s="2">
        <v>0</v>
      </c>
      <c r="Y112" s="128">
        <f t="shared" si="24"/>
        <v>10774678.08</v>
      </c>
    </row>
    <row r="113" spans="1:25" ht="12.75" customHeight="1" collapsed="1">
      <c r="A113" s="124" t="s">
        <v>1085</v>
      </c>
      <c r="B113" s="30"/>
      <c r="C113" s="124" t="s">
        <v>726</v>
      </c>
      <c r="D113" s="31"/>
      <c r="E113" s="32">
        <v>0</v>
      </c>
      <c r="F113" s="32">
        <v>0</v>
      </c>
      <c r="G113" s="36">
        <f>E113+F113</f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f>I113+J113+K113</f>
        <v>0</v>
      </c>
      <c r="M113" s="36">
        <v>0</v>
      </c>
      <c r="N113" s="36">
        <v>0</v>
      </c>
      <c r="O113" s="36">
        <v>0</v>
      </c>
      <c r="P113" s="36">
        <f>M113+N113+O113</f>
        <v>0</v>
      </c>
      <c r="Q113" s="36">
        <v>0</v>
      </c>
      <c r="R113" s="36">
        <v>0</v>
      </c>
      <c r="S113" s="36">
        <v>0</v>
      </c>
      <c r="T113" s="36">
        <v>218699587.28</v>
      </c>
      <c r="U113" s="36">
        <f>Q113+R113+S113+T113</f>
        <v>218699587.28</v>
      </c>
      <c r="V113" s="36">
        <v>0</v>
      </c>
      <c r="W113" s="129">
        <f>G113+H113+L113+P113+U113+V113</f>
        <v>218699587.28</v>
      </c>
      <c r="X113" s="32">
        <v>0</v>
      </c>
      <c r="Y113" s="127">
        <f>W113+X113</f>
        <v>218699587.28</v>
      </c>
    </row>
    <row r="114" spans="1:25" ht="12.75" customHeight="1">
      <c r="A114" s="1"/>
      <c r="B114" s="30"/>
      <c r="C114" s="124"/>
      <c r="D114" s="31"/>
      <c r="E114" s="32"/>
      <c r="F114" s="32"/>
      <c r="G114" s="36"/>
      <c r="H114" s="36"/>
      <c r="I114" s="36"/>
      <c r="J114" s="36"/>
      <c r="K114" s="36"/>
      <c r="L114" s="39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29"/>
      <c r="X114" s="32"/>
      <c r="Y114" s="117"/>
    </row>
    <row r="115" spans="1:25" s="132" customFormat="1" ht="12.75" customHeight="1">
      <c r="A115" s="29"/>
      <c r="B115" s="23" t="s">
        <v>278</v>
      </c>
      <c r="C115" s="123"/>
      <c r="D115" s="24"/>
      <c r="E115" s="27">
        <f aca="true" t="shared" si="25" ref="E115:Y115">+E93+E94+E97+E104+E113+E92</f>
        <v>76410004.93</v>
      </c>
      <c r="F115" s="27">
        <f t="shared" si="25"/>
        <v>0</v>
      </c>
      <c r="G115" s="39">
        <f t="shared" si="25"/>
        <v>76410004.93</v>
      </c>
      <c r="H115" s="39">
        <f t="shared" si="25"/>
        <v>1621.36</v>
      </c>
      <c r="I115" s="39">
        <f t="shared" si="25"/>
        <v>0</v>
      </c>
      <c r="J115" s="39">
        <f t="shared" si="25"/>
        <v>0</v>
      </c>
      <c r="K115" s="39">
        <f t="shared" si="25"/>
        <v>0</v>
      </c>
      <c r="L115" s="39">
        <f t="shared" si="25"/>
        <v>0</v>
      </c>
      <c r="M115" s="39">
        <f t="shared" si="25"/>
        <v>55000000</v>
      </c>
      <c r="N115" s="39">
        <f t="shared" si="25"/>
        <v>524128.7</v>
      </c>
      <c r="O115" s="39">
        <f t="shared" si="25"/>
        <v>84981.16</v>
      </c>
      <c r="P115" s="39">
        <f t="shared" si="25"/>
        <v>55609109.86</v>
      </c>
      <c r="Q115" s="39">
        <f t="shared" si="25"/>
        <v>17416221.91</v>
      </c>
      <c r="R115" s="39">
        <f t="shared" si="25"/>
        <v>0</v>
      </c>
      <c r="S115" s="39">
        <f t="shared" si="25"/>
        <v>2604826.2</v>
      </c>
      <c r="T115" s="39">
        <f t="shared" si="25"/>
        <v>218699587.28</v>
      </c>
      <c r="U115" s="39">
        <f t="shared" si="25"/>
        <v>238720635.39</v>
      </c>
      <c r="V115" s="39">
        <f t="shared" si="25"/>
        <v>0</v>
      </c>
      <c r="W115" s="133">
        <f t="shared" si="25"/>
        <v>370741371.53999996</v>
      </c>
      <c r="X115" s="27">
        <f t="shared" si="25"/>
        <v>0</v>
      </c>
      <c r="Y115" s="27">
        <f t="shared" si="25"/>
        <v>370741371.53999996</v>
      </c>
    </row>
    <row r="116" spans="1:25" ht="12.75" customHeight="1">
      <c r="A116" s="1"/>
      <c r="B116" s="30"/>
      <c r="C116" s="124"/>
      <c r="D116" s="31"/>
      <c r="E116" s="32"/>
      <c r="F116" s="32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129"/>
      <c r="X116" s="32"/>
      <c r="Y116" s="32"/>
    </row>
    <row r="117" spans="1:25" s="132" customFormat="1" ht="12.75" customHeight="1">
      <c r="A117" s="29"/>
      <c r="B117" s="23" t="s">
        <v>727</v>
      </c>
      <c r="C117" s="123"/>
      <c r="D117" s="24"/>
      <c r="E117" s="27">
        <f aca="true" t="shared" si="26" ref="E117:Y117">+E89+E115</f>
        <v>199367836.35999995</v>
      </c>
      <c r="F117" s="27">
        <f t="shared" si="26"/>
        <v>365718.86</v>
      </c>
      <c r="G117" s="41">
        <f t="shared" si="26"/>
        <v>199733555.21999997</v>
      </c>
      <c r="H117" s="41">
        <f t="shared" si="26"/>
        <v>2861340.73</v>
      </c>
      <c r="I117" s="41">
        <f t="shared" si="26"/>
        <v>0</v>
      </c>
      <c r="J117" s="41">
        <f t="shared" si="26"/>
        <v>0</v>
      </c>
      <c r="K117" s="41">
        <f t="shared" si="26"/>
        <v>0</v>
      </c>
      <c r="L117" s="41">
        <f>I117+J117+K117</f>
        <v>0</v>
      </c>
      <c r="M117" s="41">
        <f t="shared" si="26"/>
        <v>55000000</v>
      </c>
      <c r="N117" s="41">
        <f t="shared" si="26"/>
        <v>596954.68</v>
      </c>
      <c r="O117" s="41">
        <f t="shared" si="26"/>
        <v>84981.16</v>
      </c>
      <c r="P117" s="41">
        <f>M117+N117+O117</f>
        <v>55681935.839999996</v>
      </c>
      <c r="Q117" s="41">
        <f t="shared" si="26"/>
        <v>20651222.94</v>
      </c>
      <c r="R117" s="41">
        <f t="shared" si="26"/>
        <v>0</v>
      </c>
      <c r="S117" s="41">
        <f t="shared" si="26"/>
        <v>2605085.81</v>
      </c>
      <c r="T117" s="41">
        <f t="shared" si="26"/>
        <v>218699587.28</v>
      </c>
      <c r="U117" s="41">
        <f t="shared" si="26"/>
        <v>241955896.02999997</v>
      </c>
      <c r="V117" s="41">
        <f t="shared" si="26"/>
        <v>0</v>
      </c>
      <c r="W117" s="134">
        <f t="shared" si="26"/>
        <v>500232727.81999993</v>
      </c>
      <c r="X117" s="27">
        <f t="shared" si="26"/>
        <v>0</v>
      </c>
      <c r="Y117" s="27">
        <f t="shared" si="26"/>
        <v>500232727.81999993</v>
      </c>
    </row>
    <row r="118" spans="1:25" ht="12.75" customHeight="1">
      <c r="A118" s="1"/>
      <c r="B118" s="30"/>
      <c r="C118" s="124"/>
      <c r="D118" s="31"/>
      <c r="E118" s="32"/>
      <c r="F118" s="3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129"/>
      <c r="X118" s="32"/>
      <c r="Y118" s="117"/>
    </row>
    <row r="119" spans="1:25" ht="12.75" customHeight="1">
      <c r="A119" s="29"/>
      <c r="B119" s="23" t="s">
        <v>728</v>
      </c>
      <c r="C119" s="123"/>
      <c r="D119" s="24"/>
      <c r="E119" s="27"/>
      <c r="F119" s="27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133"/>
      <c r="X119" s="27"/>
      <c r="Y119" s="117"/>
    </row>
    <row r="120" spans="1:25" ht="12.75" customHeight="1">
      <c r="A120" s="1"/>
      <c r="B120" s="23"/>
      <c r="C120" s="123"/>
      <c r="D120" s="24"/>
      <c r="E120" s="32"/>
      <c r="F120" s="32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129"/>
      <c r="X120" s="32"/>
      <c r="Y120" s="117"/>
    </row>
    <row r="121" spans="1:25" ht="12.75" customHeight="1">
      <c r="A121" s="29"/>
      <c r="B121" s="23" t="s">
        <v>729</v>
      </c>
      <c r="C121" s="123"/>
      <c r="D121" s="24"/>
      <c r="E121" s="27"/>
      <c r="F121" s="2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133"/>
      <c r="X121" s="27"/>
      <c r="Y121" s="117"/>
    </row>
    <row r="122" spans="1:25" ht="12.75" hidden="1" outlineLevel="1">
      <c r="A122" s="2" t="s">
        <v>1086</v>
      </c>
      <c r="C122" s="2" t="s">
        <v>1087</v>
      </c>
      <c r="D122" s="1" t="s">
        <v>1088</v>
      </c>
      <c r="E122" s="2">
        <v>1269272.59</v>
      </c>
      <c r="F122" s="2">
        <v>344779.37</v>
      </c>
      <c r="G122" s="130">
        <f aca="true" t="shared" si="27" ref="G122:G127">E122+F122</f>
        <v>1614051.96</v>
      </c>
      <c r="H122" s="130">
        <v>3305.91</v>
      </c>
      <c r="I122" s="130">
        <v>0</v>
      </c>
      <c r="J122" s="130">
        <v>0</v>
      </c>
      <c r="K122" s="130">
        <v>0</v>
      </c>
      <c r="L122" s="130">
        <f aca="true" t="shared" si="28" ref="L122:L139">I122+J122+K122</f>
        <v>0</v>
      </c>
      <c r="M122" s="130">
        <v>0</v>
      </c>
      <c r="N122" s="130">
        <v>0</v>
      </c>
      <c r="O122" s="130">
        <v>0</v>
      </c>
      <c r="P122" s="130">
        <f aca="true" t="shared" si="29" ref="P122:P151">M122+N122+O122</f>
        <v>0</v>
      </c>
      <c r="Q122" s="130">
        <v>302015.05</v>
      </c>
      <c r="R122" s="130">
        <v>0</v>
      </c>
      <c r="S122" s="130">
        <v>0</v>
      </c>
      <c r="T122" s="130">
        <v>0</v>
      </c>
      <c r="U122" s="130">
        <f aca="true" t="shared" si="30" ref="U122:U127">Q122+R122+S122+T122</f>
        <v>302015.05</v>
      </c>
      <c r="V122" s="130">
        <v>0</v>
      </c>
      <c r="W122" s="131">
        <f aca="true" t="shared" si="31" ref="W122:W150">G122+H122+L122+P122+U122+V122</f>
        <v>1919372.92</v>
      </c>
      <c r="X122" s="2">
        <v>0</v>
      </c>
      <c r="Y122" s="128">
        <f aca="true" t="shared" si="32" ref="Y122:Y127">W122+X122</f>
        <v>1919372.92</v>
      </c>
    </row>
    <row r="123" spans="1:25" ht="12.75" hidden="1" outlineLevel="1">
      <c r="A123" s="2" t="s">
        <v>1089</v>
      </c>
      <c r="C123" s="2" t="s">
        <v>1090</v>
      </c>
      <c r="D123" s="1" t="s">
        <v>1091</v>
      </c>
      <c r="E123" s="2">
        <v>4553123.73</v>
      </c>
      <c r="F123" s="2">
        <v>0</v>
      </c>
      <c r="G123" s="130">
        <f t="shared" si="27"/>
        <v>4553123.73</v>
      </c>
      <c r="H123" s="130">
        <v>213.8</v>
      </c>
      <c r="I123" s="130">
        <v>0</v>
      </c>
      <c r="J123" s="130">
        <v>0</v>
      </c>
      <c r="K123" s="130">
        <v>0</v>
      </c>
      <c r="L123" s="130">
        <f t="shared" si="28"/>
        <v>0</v>
      </c>
      <c r="M123" s="130">
        <v>0</v>
      </c>
      <c r="N123" s="130">
        <v>0</v>
      </c>
      <c r="O123" s="130">
        <v>0</v>
      </c>
      <c r="P123" s="130">
        <f t="shared" si="29"/>
        <v>0</v>
      </c>
      <c r="Q123" s="130">
        <v>1946489.21</v>
      </c>
      <c r="R123" s="130">
        <v>0</v>
      </c>
      <c r="S123" s="130">
        <v>0</v>
      </c>
      <c r="T123" s="130">
        <v>0</v>
      </c>
      <c r="U123" s="130">
        <f t="shared" si="30"/>
        <v>1946489.21</v>
      </c>
      <c r="V123" s="130">
        <v>0</v>
      </c>
      <c r="W123" s="131">
        <f t="shared" si="31"/>
        <v>6499826.74</v>
      </c>
      <c r="X123" s="2">
        <v>0</v>
      </c>
      <c r="Y123" s="128">
        <f t="shared" si="32"/>
        <v>6499826.74</v>
      </c>
    </row>
    <row r="124" spans="1:25" ht="12.75" hidden="1" outlineLevel="1">
      <c r="A124" s="2" t="s">
        <v>1092</v>
      </c>
      <c r="C124" s="2" t="s">
        <v>1094</v>
      </c>
      <c r="D124" s="1" t="s">
        <v>1095</v>
      </c>
      <c r="E124" s="2">
        <v>1424663.78</v>
      </c>
      <c r="F124" s="2">
        <v>0</v>
      </c>
      <c r="G124" s="130">
        <f t="shared" si="27"/>
        <v>1424663.78</v>
      </c>
      <c r="H124" s="130">
        <v>0</v>
      </c>
      <c r="I124" s="130">
        <v>0</v>
      </c>
      <c r="J124" s="130">
        <v>0</v>
      </c>
      <c r="K124" s="130">
        <v>0</v>
      </c>
      <c r="L124" s="130">
        <f t="shared" si="28"/>
        <v>0</v>
      </c>
      <c r="M124" s="130">
        <v>0</v>
      </c>
      <c r="N124" s="130">
        <v>0</v>
      </c>
      <c r="O124" s="130">
        <v>0</v>
      </c>
      <c r="P124" s="130">
        <f t="shared" si="29"/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f t="shared" si="30"/>
        <v>0</v>
      </c>
      <c r="V124" s="130">
        <v>0</v>
      </c>
      <c r="W124" s="131">
        <f t="shared" si="31"/>
        <v>1424663.78</v>
      </c>
      <c r="X124" s="2">
        <v>0</v>
      </c>
      <c r="Y124" s="128">
        <f t="shared" si="32"/>
        <v>1424663.78</v>
      </c>
    </row>
    <row r="125" spans="1:25" ht="12.75" hidden="1" outlineLevel="1">
      <c r="A125" s="2" t="s">
        <v>1096</v>
      </c>
      <c r="C125" s="2" t="s">
        <v>1097</v>
      </c>
      <c r="D125" s="1" t="s">
        <v>1098</v>
      </c>
      <c r="E125" s="2">
        <v>953027.98</v>
      </c>
      <c r="F125" s="2">
        <v>0</v>
      </c>
      <c r="G125" s="130">
        <f t="shared" si="27"/>
        <v>953027.98</v>
      </c>
      <c r="H125" s="130">
        <v>23.35</v>
      </c>
      <c r="I125" s="130">
        <v>0</v>
      </c>
      <c r="J125" s="130">
        <v>0</v>
      </c>
      <c r="K125" s="130">
        <v>0</v>
      </c>
      <c r="L125" s="130">
        <f t="shared" si="28"/>
        <v>0</v>
      </c>
      <c r="M125" s="130">
        <v>0</v>
      </c>
      <c r="N125" s="130">
        <v>0</v>
      </c>
      <c r="O125" s="130">
        <v>0</v>
      </c>
      <c r="P125" s="130">
        <f t="shared" si="29"/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f t="shared" si="30"/>
        <v>0</v>
      </c>
      <c r="V125" s="130">
        <v>0</v>
      </c>
      <c r="W125" s="131">
        <f t="shared" si="31"/>
        <v>953051.33</v>
      </c>
      <c r="X125" s="2">
        <v>0</v>
      </c>
      <c r="Y125" s="128">
        <f t="shared" si="32"/>
        <v>953051.33</v>
      </c>
    </row>
    <row r="126" spans="1:25" ht="12.75" hidden="1" outlineLevel="1">
      <c r="A126" s="2" t="s">
        <v>1099</v>
      </c>
      <c r="C126" s="2" t="s">
        <v>1100</v>
      </c>
      <c r="D126" s="1" t="s">
        <v>1101</v>
      </c>
      <c r="E126" s="2">
        <v>7170426</v>
      </c>
      <c r="F126" s="2">
        <v>0</v>
      </c>
      <c r="G126" s="130">
        <f t="shared" si="27"/>
        <v>7170426</v>
      </c>
      <c r="H126" s="130">
        <v>0</v>
      </c>
      <c r="I126" s="130">
        <v>0</v>
      </c>
      <c r="J126" s="130">
        <v>0</v>
      </c>
      <c r="K126" s="130">
        <v>0</v>
      </c>
      <c r="L126" s="130">
        <f t="shared" si="28"/>
        <v>0</v>
      </c>
      <c r="M126" s="130">
        <v>0</v>
      </c>
      <c r="N126" s="130">
        <v>0</v>
      </c>
      <c r="O126" s="130">
        <v>0</v>
      </c>
      <c r="P126" s="130">
        <f t="shared" si="29"/>
        <v>0</v>
      </c>
      <c r="Q126" s="130">
        <v>151358</v>
      </c>
      <c r="R126" s="130">
        <v>0</v>
      </c>
      <c r="S126" s="130">
        <v>0</v>
      </c>
      <c r="T126" s="130">
        <v>0</v>
      </c>
      <c r="U126" s="130">
        <f t="shared" si="30"/>
        <v>151358</v>
      </c>
      <c r="V126" s="130">
        <v>0</v>
      </c>
      <c r="W126" s="131">
        <f t="shared" si="31"/>
        <v>7321784</v>
      </c>
      <c r="X126" s="2">
        <v>0</v>
      </c>
      <c r="Y126" s="128">
        <f t="shared" si="32"/>
        <v>7321784</v>
      </c>
    </row>
    <row r="127" spans="1:25" ht="12.75" hidden="1" outlineLevel="1">
      <c r="A127" s="2" t="s">
        <v>279</v>
      </c>
      <c r="C127" s="2" t="s">
        <v>280</v>
      </c>
      <c r="D127" s="1" t="s">
        <v>281</v>
      </c>
      <c r="E127" s="2">
        <v>3190.2</v>
      </c>
      <c r="F127" s="2">
        <v>0</v>
      </c>
      <c r="G127" s="130">
        <f t="shared" si="27"/>
        <v>3190.2</v>
      </c>
      <c r="H127" s="130">
        <v>0</v>
      </c>
      <c r="I127" s="130">
        <v>0</v>
      </c>
      <c r="J127" s="130">
        <v>0</v>
      </c>
      <c r="K127" s="130">
        <v>0</v>
      </c>
      <c r="L127" s="130">
        <f t="shared" si="28"/>
        <v>0</v>
      </c>
      <c r="M127" s="130">
        <v>0</v>
      </c>
      <c r="N127" s="130">
        <v>0</v>
      </c>
      <c r="O127" s="130">
        <v>0</v>
      </c>
      <c r="P127" s="130">
        <f t="shared" si="29"/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f t="shared" si="30"/>
        <v>0</v>
      </c>
      <c r="V127" s="130">
        <v>0</v>
      </c>
      <c r="W127" s="131">
        <f t="shared" si="31"/>
        <v>3190.2</v>
      </c>
      <c r="X127" s="2">
        <v>0</v>
      </c>
      <c r="Y127" s="128">
        <f t="shared" si="32"/>
        <v>3190.2</v>
      </c>
    </row>
    <row r="128" spans="1:25" ht="12.75" customHeight="1" collapsed="1">
      <c r="A128" s="124" t="s">
        <v>1102</v>
      </c>
      <c r="B128" s="30"/>
      <c r="C128" s="124" t="s">
        <v>730</v>
      </c>
      <c r="D128" s="31"/>
      <c r="E128" s="32">
        <v>15373704.28</v>
      </c>
      <c r="F128" s="32">
        <v>344779.37</v>
      </c>
      <c r="G128" s="34">
        <f>E128+F128</f>
        <v>15718483.649999999</v>
      </c>
      <c r="H128" s="34">
        <v>3543.06</v>
      </c>
      <c r="I128" s="34">
        <v>0</v>
      </c>
      <c r="J128" s="34">
        <v>0</v>
      </c>
      <c r="K128" s="34">
        <v>0</v>
      </c>
      <c r="L128" s="34">
        <f t="shared" si="28"/>
        <v>0</v>
      </c>
      <c r="M128" s="34">
        <v>0</v>
      </c>
      <c r="N128" s="34">
        <v>0</v>
      </c>
      <c r="O128" s="34">
        <v>0</v>
      </c>
      <c r="P128" s="34">
        <f t="shared" si="29"/>
        <v>0</v>
      </c>
      <c r="Q128" s="34">
        <v>2399862.26</v>
      </c>
      <c r="R128" s="34">
        <v>0</v>
      </c>
      <c r="S128" s="34">
        <v>0</v>
      </c>
      <c r="T128" s="34">
        <v>0</v>
      </c>
      <c r="U128" s="34">
        <f>Q128+R128+S128+T128</f>
        <v>2399862.26</v>
      </c>
      <c r="V128" s="34">
        <v>0</v>
      </c>
      <c r="W128" s="126">
        <f t="shared" si="31"/>
        <v>18121888.97</v>
      </c>
      <c r="X128" s="32">
        <v>0</v>
      </c>
      <c r="Y128" s="127">
        <f>W128+X128</f>
        <v>18121888.97</v>
      </c>
    </row>
    <row r="129" spans="1:25" ht="12.75" hidden="1" outlineLevel="1">
      <c r="A129" s="2" t="s">
        <v>1103</v>
      </c>
      <c r="C129" s="2" t="s">
        <v>1104</v>
      </c>
      <c r="D129" s="1" t="s">
        <v>1105</v>
      </c>
      <c r="E129" s="2">
        <v>3561399.09</v>
      </c>
      <c r="F129" s="2">
        <v>0</v>
      </c>
      <c r="G129" s="130">
        <f>E129+F129</f>
        <v>3561399.09</v>
      </c>
      <c r="H129" s="130">
        <v>1754.41</v>
      </c>
      <c r="I129" s="130">
        <v>0</v>
      </c>
      <c r="J129" s="130">
        <v>0</v>
      </c>
      <c r="K129" s="130">
        <v>0</v>
      </c>
      <c r="L129" s="130">
        <f>I129+J129+K129</f>
        <v>0</v>
      </c>
      <c r="M129" s="130">
        <v>0</v>
      </c>
      <c r="N129" s="130">
        <v>0</v>
      </c>
      <c r="O129" s="130">
        <v>0</v>
      </c>
      <c r="P129" s="130">
        <f>M129+N129+O129</f>
        <v>0</v>
      </c>
      <c r="Q129" s="130">
        <v>2225.85</v>
      </c>
      <c r="R129" s="130">
        <v>0</v>
      </c>
      <c r="S129" s="130">
        <v>0</v>
      </c>
      <c r="T129" s="130">
        <v>0</v>
      </c>
      <c r="U129" s="130">
        <f>Q129+R129+S129+T129</f>
        <v>2225.85</v>
      </c>
      <c r="V129" s="130">
        <v>0</v>
      </c>
      <c r="W129" s="131">
        <f>G129+H129+L129+P129+U129+V129</f>
        <v>3565379.35</v>
      </c>
      <c r="X129" s="2">
        <v>0</v>
      </c>
      <c r="Y129" s="128">
        <f>W129+X129</f>
        <v>3565379.35</v>
      </c>
    </row>
    <row r="130" spans="1:25" ht="12.75" customHeight="1" collapsed="1">
      <c r="A130" s="124" t="s">
        <v>1106</v>
      </c>
      <c r="B130" s="30"/>
      <c r="C130" s="124" t="s">
        <v>1107</v>
      </c>
      <c r="D130" s="31"/>
      <c r="E130" s="32">
        <v>3561399.09</v>
      </c>
      <c r="F130" s="32">
        <v>0</v>
      </c>
      <c r="G130" s="36">
        <f aca="true" t="shared" si="33" ref="G130:G139">E130+F130</f>
        <v>3561399.09</v>
      </c>
      <c r="H130" s="36">
        <v>1754.41</v>
      </c>
      <c r="I130" s="36">
        <v>0</v>
      </c>
      <c r="J130" s="36">
        <v>0</v>
      </c>
      <c r="K130" s="36">
        <v>0</v>
      </c>
      <c r="L130" s="36">
        <f t="shared" si="28"/>
        <v>0</v>
      </c>
      <c r="M130" s="36">
        <v>0</v>
      </c>
      <c r="N130" s="36">
        <v>0</v>
      </c>
      <c r="O130" s="36">
        <v>0</v>
      </c>
      <c r="P130" s="36">
        <f t="shared" si="29"/>
        <v>0</v>
      </c>
      <c r="Q130" s="36">
        <v>2225.85</v>
      </c>
      <c r="R130" s="36">
        <v>0</v>
      </c>
      <c r="S130" s="36">
        <v>0</v>
      </c>
      <c r="T130" s="36">
        <v>0</v>
      </c>
      <c r="U130" s="36">
        <f aca="true" t="shared" si="34" ref="U130:U139">Q130+R130+S130+T130</f>
        <v>2225.85</v>
      </c>
      <c r="V130" s="36">
        <v>0</v>
      </c>
      <c r="W130" s="129">
        <f t="shared" si="31"/>
        <v>3565379.35</v>
      </c>
      <c r="X130" s="32">
        <v>0</v>
      </c>
      <c r="Y130" s="127">
        <f aca="true" t="shared" si="35" ref="Y130:Y150">W130+X130</f>
        <v>3565379.35</v>
      </c>
    </row>
    <row r="131" spans="1:25" ht="12.75" hidden="1" outlineLevel="1">
      <c r="A131" s="2" t="s">
        <v>1108</v>
      </c>
      <c r="C131" s="2" t="s">
        <v>1109</v>
      </c>
      <c r="D131" s="1" t="s">
        <v>1110</v>
      </c>
      <c r="E131" s="2">
        <v>8587014.85</v>
      </c>
      <c r="F131" s="2">
        <v>20939.39</v>
      </c>
      <c r="G131" s="130">
        <f>E131+F131</f>
        <v>8607954.24</v>
      </c>
      <c r="H131" s="130">
        <v>23503.94</v>
      </c>
      <c r="I131" s="130">
        <v>0</v>
      </c>
      <c r="J131" s="130">
        <v>0</v>
      </c>
      <c r="K131" s="130">
        <v>0</v>
      </c>
      <c r="L131" s="130">
        <f>I131+J131+K131</f>
        <v>0</v>
      </c>
      <c r="M131" s="130">
        <v>0</v>
      </c>
      <c r="N131" s="130">
        <v>0</v>
      </c>
      <c r="O131" s="130">
        <v>0</v>
      </c>
      <c r="P131" s="130">
        <f>M131+N131+O131</f>
        <v>0</v>
      </c>
      <c r="Q131" s="130">
        <v>116962.95</v>
      </c>
      <c r="R131" s="130">
        <v>0</v>
      </c>
      <c r="S131" s="130">
        <v>0</v>
      </c>
      <c r="T131" s="130">
        <v>0</v>
      </c>
      <c r="U131" s="130">
        <f>Q131+R131+S131+T131</f>
        <v>116962.95</v>
      </c>
      <c r="V131" s="130">
        <v>0</v>
      </c>
      <c r="W131" s="131">
        <f>G131+H131+L131+P131+U131+V131</f>
        <v>8748421.129999999</v>
      </c>
      <c r="X131" s="2">
        <v>0</v>
      </c>
      <c r="Y131" s="128">
        <f>W131+X131</f>
        <v>8748421.129999999</v>
      </c>
    </row>
    <row r="132" spans="1:25" ht="12.75" customHeight="1" collapsed="1">
      <c r="A132" s="124" t="s">
        <v>1111</v>
      </c>
      <c r="B132" s="30"/>
      <c r="C132" s="124" t="s">
        <v>1112</v>
      </c>
      <c r="D132" s="31"/>
      <c r="E132" s="32">
        <v>8587014.85</v>
      </c>
      <c r="F132" s="32">
        <v>20939.39</v>
      </c>
      <c r="G132" s="36">
        <f t="shared" si="33"/>
        <v>8607954.24</v>
      </c>
      <c r="H132" s="36">
        <v>23503.94</v>
      </c>
      <c r="I132" s="36">
        <v>0</v>
      </c>
      <c r="J132" s="36">
        <v>0</v>
      </c>
      <c r="K132" s="36">
        <v>0</v>
      </c>
      <c r="L132" s="36">
        <f t="shared" si="28"/>
        <v>0</v>
      </c>
      <c r="M132" s="36">
        <v>0</v>
      </c>
      <c r="N132" s="36">
        <v>0</v>
      </c>
      <c r="O132" s="36">
        <v>0</v>
      </c>
      <c r="P132" s="36">
        <f t="shared" si="29"/>
        <v>0</v>
      </c>
      <c r="Q132" s="36">
        <v>116962.95</v>
      </c>
      <c r="R132" s="36">
        <v>0</v>
      </c>
      <c r="S132" s="36">
        <v>0</v>
      </c>
      <c r="T132" s="36">
        <v>0</v>
      </c>
      <c r="U132" s="36">
        <f t="shared" si="34"/>
        <v>116962.95</v>
      </c>
      <c r="V132" s="36">
        <v>0</v>
      </c>
      <c r="W132" s="129">
        <f t="shared" si="31"/>
        <v>8748421.129999999</v>
      </c>
      <c r="X132" s="32">
        <v>0</v>
      </c>
      <c r="Y132" s="127">
        <f t="shared" si="35"/>
        <v>8748421.129999999</v>
      </c>
    </row>
    <row r="133" spans="1:25" ht="12.75" hidden="1" outlineLevel="1">
      <c r="A133" s="2" t="s">
        <v>1113</v>
      </c>
      <c r="C133" s="2" t="s">
        <v>1114</v>
      </c>
      <c r="D133" s="1" t="s">
        <v>1115</v>
      </c>
      <c r="E133" s="2">
        <v>0</v>
      </c>
      <c r="F133" s="2">
        <v>0</v>
      </c>
      <c r="G133" s="130">
        <f>E133+F133</f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f>I133+J133+K133</f>
        <v>0</v>
      </c>
      <c r="M133" s="130">
        <v>0</v>
      </c>
      <c r="N133" s="130">
        <v>0</v>
      </c>
      <c r="O133" s="130">
        <v>0</v>
      </c>
      <c r="P133" s="130">
        <f>M133+N133+O133</f>
        <v>0</v>
      </c>
      <c r="Q133" s="130">
        <v>0</v>
      </c>
      <c r="R133" s="130">
        <v>0</v>
      </c>
      <c r="S133" s="130">
        <v>1501048.96</v>
      </c>
      <c r="T133" s="130">
        <v>0</v>
      </c>
      <c r="U133" s="130">
        <f>Q133+R133+S133+T133</f>
        <v>1501048.96</v>
      </c>
      <c r="V133" s="130">
        <v>0</v>
      </c>
      <c r="W133" s="131">
        <f>G133+H133+L133+P133+U133+V133</f>
        <v>1501048.96</v>
      </c>
      <c r="X133" s="2">
        <v>0</v>
      </c>
      <c r="Y133" s="128">
        <f>W133+X133</f>
        <v>1501048.96</v>
      </c>
    </row>
    <row r="134" spans="1:25" ht="12.75" customHeight="1" collapsed="1">
      <c r="A134" s="124" t="s">
        <v>1116</v>
      </c>
      <c r="B134" s="30"/>
      <c r="C134" s="124" t="s">
        <v>1117</v>
      </c>
      <c r="D134" s="31"/>
      <c r="E134" s="32">
        <v>0</v>
      </c>
      <c r="F134" s="32">
        <v>0</v>
      </c>
      <c r="G134" s="36">
        <f t="shared" si="33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f t="shared" si="28"/>
        <v>0</v>
      </c>
      <c r="M134" s="36">
        <v>0</v>
      </c>
      <c r="N134" s="36">
        <v>0</v>
      </c>
      <c r="O134" s="36">
        <v>0</v>
      </c>
      <c r="P134" s="36">
        <f t="shared" si="29"/>
        <v>0</v>
      </c>
      <c r="Q134" s="36">
        <v>0</v>
      </c>
      <c r="R134" s="36">
        <v>0</v>
      </c>
      <c r="S134" s="36">
        <v>1501048.96</v>
      </c>
      <c r="T134" s="36">
        <v>0</v>
      </c>
      <c r="U134" s="36">
        <f t="shared" si="34"/>
        <v>1501048.96</v>
      </c>
      <c r="V134" s="36">
        <v>0</v>
      </c>
      <c r="W134" s="129">
        <f t="shared" si="31"/>
        <v>1501048.96</v>
      </c>
      <c r="X134" s="32">
        <v>0</v>
      </c>
      <c r="Y134" s="127">
        <f t="shared" si="35"/>
        <v>1501048.96</v>
      </c>
    </row>
    <row r="135" spans="1:25" ht="12.75" customHeight="1">
      <c r="A135" s="124" t="s">
        <v>1118</v>
      </c>
      <c r="B135" s="30"/>
      <c r="C135" s="124" t="s">
        <v>1119</v>
      </c>
      <c r="D135" s="31"/>
      <c r="E135" s="32">
        <v>0</v>
      </c>
      <c r="F135" s="32">
        <v>0</v>
      </c>
      <c r="G135" s="36">
        <f t="shared" si="33"/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f t="shared" si="28"/>
        <v>0</v>
      </c>
      <c r="M135" s="36">
        <v>0</v>
      </c>
      <c r="N135" s="36">
        <v>0</v>
      </c>
      <c r="O135" s="36">
        <v>0</v>
      </c>
      <c r="P135" s="36">
        <f t="shared" si="29"/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f t="shared" si="34"/>
        <v>0</v>
      </c>
      <c r="V135" s="36">
        <v>0</v>
      </c>
      <c r="W135" s="129">
        <f t="shared" si="31"/>
        <v>0</v>
      </c>
      <c r="X135" s="32">
        <v>0</v>
      </c>
      <c r="Y135" s="127">
        <f t="shared" si="35"/>
        <v>0</v>
      </c>
    </row>
    <row r="136" spans="1:25" ht="12.75" hidden="1" outlineLevel="1">
      <c r="A136" s="2" t="s">
        <v>1120</v>
      </c>
      <c r="C136" s="2" t="s">
        <v>1121</v>
      </c>
      <c r="D136" s="1" t="s">
        <v>1122</v>
      </c>
      <c r="E136" s="2">
        <v>754933.97</v>
      </c>
      <c r="F136" s="2">
        <v>0</v>
      </c>
      <c r="G136" s="130">
        <f>E136+F136</f>
        <v>754933.97</v>
      </c>
      <c r="H136" s="130">
        <v>0</v>
      </c>
      <c r="I136" s="130">
        <v>0</v>
      </c>
      <c r="J136" s="130">
        <v>0</v>
      </c>
      <c r="K136" s="130">
        <v>0</v>
      </c>
      <c r="L136" s="130">
        <f>I136+J136+K136</f>
        <v>0</v>
      </c>
      <c r="M136" s="130">
        <v>0</v>
      </c>
      <c r="N136" s="130">
        <v>0</v>
      </c>
      <c r="O136" s="130">
        <v>0</v>
      </c>
      <c r="P136" s="130">
        <f>M136+N136+O136</f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f>Q136+R136+S136+T136</f>
        <v>0</v>
      </c>
      <c r="V136" s="130">
        <v>0</v>
      </c>
      <c r="W136" s="131">
        <f>G136+H136+L136+P136+U136+V136</f>
        <v>754933.97</v>
      </c>
      <c r="X136" s="2">
        <v>0</v>
      </c>
      <c r="Y136" s="128">
        <f>W136+X136</f>
        <v>754933.97</v>
      </c>
    </row>
    <row r="137" spans="1:25" ht="12.75" hidden="1" outlineLevel="1">
      <c r="A137" s="2" t="s">
        <v>1123</v>
      </c>
      <c r="C137" s="2" t="s">
        <v>1124</v>
      </c>
      <c r="D137" s="1" t="s">
        <v>1125</v>
      </c>
      <c r="E137" s="2">
        <v>300990</v>
      </c>
      <c r="F137" s="2">
        <v>0</v>
      </c>
      <c r="G137" s="130">
        <f>E137+F137</f>
        <v>300990</v>
      </c>
      <c r="H137" s="130">
        <v>0</v>
      </c>
      <c r="I137" s="130">
        <v>0</v>
      </c>
      <c r="J137" s="130">
        <v>0</v>
      </c>
      <c r="K137" s="130">
        <v>0</v>
      </c>
      <c r="L137" s="130">
        <f>I137+J137+K137</f>
        <v>0</v>
      </c>
      <c r="M137" s="130">
        <v>0</v>
      </c>
      <c r="N137" s="130">
        <v>0</v>
      </c>
      <c r="O137" s="130">
        <v>0</v>
      </c>
      <c r="P137" s="130">
        <f>M137+N137+O137</f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f>Q137+R137+S137+T137</f>
        <v>0</v>
      </c>
      <c r="V137" s="130">
        <v>0</v>
      </c>
      <c r="W137" s="131">
        <f>G137+H137+L137+P137+U137+V137</f>
        <v>300990</v>
      </c>
      <c r="X137" s="2">
        <v>0</v>
      </c>
      <c r="Y137" s="128">
        <f>W137+X137</f>
        <v>300990</v>
      </c>
    </row>
    <row r="138" spans="1:25" ht="12.75" customHeight="1" collapsed="1">
      <c r="A138" s="124" t="s">
        <v>1126</v>
      </c>
      <c r="B138" s="30"/>
      <c r="C138" s="124" t="s">
        <v>1127</v>
      </c>
      <c r="D138" s="31"/>
      <c r="E138" s="32">
        <v>1055923.97</v>
      </c>
      <c r="F138" s="32">
        <v>0</v>
      </c>
      <c r="G138" s="36">
        <f t="shared" si="33"/>
        <v>1055923.97</v>
      </c>
      <c r="H138" s="36">
        <v>0</v>
      </c>
      <c r="I138" s="36">
        <v>0</v>
      </c>
      <c r="J138" s="36">
        <v>0</v>
      </c>
      <c r="K138" s="36">
        <v>0</v>
      </c>
      <c r="L138" s="36">
        <f t="shared" si="28"/>
        <v>0</v>
      </c>
      <c r="M138" s="36">
        <v>0</v>
      </c>
      <c r="N138" s="36">
        <v>0</v>
      </c>
      <c r="O138" s="36">
        <v>0</v>
      </c>
      <c r="P138" s="36">
        <f t="shared" si="29"/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f t="shared" si="34"/>
        <v>0</v>
      </c>
      <c r="V138" s="36">
        <v>0</v>
      </c>
      <c r="W138" s="129">
        <f t="shared" si="31"/>
        <v>1055923.97</v>
      </c>
      <c r="X138" s="32">
        <v>0</v>
      </c>
      <c r="Y138" s="127">
        <f t="shared" si="35"/>
        <v>1055923.97</v>
      </c>
    </row>
    <row r="139" spans="1:25" ht="12.75" customHeight="1">
      <c r="A139" s="124" t="s">
        <v>1128</v>
      </c>
      <c r="B139" s="30"/>
      <c r="C139" s="124" t="s">
        <v>1129</v>
      </c>
      <c r="D139" s="31"/>
      <c r="E139" s="32">
        <v>0</v>
      </c>
      <c r="F139" s="32">
        <v>0</v>
      </c>
      <c r="G139" s="36">
        <f t="shared" si="33"/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f t="shared" si="28"/>
        <v>0</v>
      </c>
      <c r="M139" s="36">
        <v>0</v>
      </c>
      <c r="N139" s="36">
        <v>0</v>
      </c>
      <c r="O139" s="36">
        <v>0</v>
      </c>
      <c r="P139" s="36">
        <f t="shared" si="29"/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f t="shared" si="34"/>
        <v>0</v>
      </c>
      <c r="V139" s="36">
        <v>0</v>
      </c>
      <c r="W139" s="129">
        <f t="shared" si="31"/>
        <v>0</v>
      </c>
      <c r="X139" s="32">
        <v>0</v>
      </c>
      <c r="Y139" s="127">
        <f t="shared" si="35"/>
        <v>0</v>
      </c>
    </row>
    <row r="140" spans="1:25" ht="12.75" customHeight="1">
      <c r="A140" s="124" t="s">
        <v>704</v>
      </c>
      <c r="B140" s="30"/>
      <c r="C140" s="124" t="s">
        <v>734</v>
      </c>
      <c r="D140" s="31"/>
      <c r="E140" s="32">
        <v>0</v>
      </c>
      <c r="F140" s="32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f t="shared" si="29"/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f>V117-V128-V130-V132-V134-V135-V138-V139-V143-V145-V147-V150</f>
        <v>0</v>
      </c>
      <c r="W140" s="129">
        <f t="shared" si="31"/>
        <v>0</v>
      </c>
      <c r="X140" s="32">
        <v>0</v>
      </c>
      <c r="Y140" s="127">
        <f t="shared" si="35"/>
        <v>0</v>
      </c>
    </row>
    <row r="141" spans="1:25" ht="12.75" customHeight="1">
      <c r="A141" s="124" t="s">
        <v>1130</v>
      </c>
      <c r="B141" s="30"/>
      <c r="C141" s="124" t="s">
        <v>1131</v>
      </c>
      <c r="D141" s="31"/>
      <c r="E141" s="32">
        <v>0</v>
      </c>
      <c r="F141" s="32">
        <v>0</v>
      </c>
      <c r="G141" s="36">
        <f aca="true" t="shared" si="36" ref="G141:G150">E141+F141</f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f aca="true" t="shared" si="37" ref="L141:L150">I141+J141+K141</f>
        <v>0</v>
      </c>
      <c r="M141" s="36">
        <v>0</v>
      </c>
      <c r="N141" s="36">
        <v>0</v>
      </c>
      <c r="O141" s="36">
        <v>0</v>
      </c>
      <c r="P141" s="36">
        <f t="shared" si="29"/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f aca="true" t="shared" si="38" ref="U141:U150">Q141+R141+S141+T141</f>
        <v>0</v>
      </c>
      <c r="V141" s="36">
        <v>0</v>
      </c>
      <c r="W141" s="129">
        <f t="shared" si="31"/>
        <v>0</v>
      </c>
      <c r="X141" s="32">
        <v>0</v>
      </c>
      <c r="Y141" s="127">
        <f t="shared" si="35"/>
        <v>0</v>
      </c>
    </row>
    <row r="142" spans="1:25" ht="12.75" hidden="1" outlineLevel="1">
      <c r="A142" s="2" t="s">
        <v>1132</v>
      </c>
      <c r="C142" s="2" t="s">
        <v>1133</v>
      </c>
      <c r="D142" s="1" t="s">
        <v>1134</v>
      </c>
      <c r="E142" s="2">
        <v>0</v>
      </c>
      <c r="F142" s="2">
        <v>0</v>
      </c>
      <c r="G142" s="130">
        <f t="shared" si="36"/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f t="shared" si="37"/>
        <v>0</v>
      </c>
      <c r="M142" s="130">
        <v>0</v>
      </c>
      <c r="N142" s="130">
        <v>53741.1</v>
      </c>
      <c r="O142" s="130">
        <v>0</v>
      </c>
      <c r="P142" s="130">
        <f>M142+N142+O142</f>
        <v>53741.1</v>
      </c>
      <c r="Q142" s="130">
        <v>0</v>
      </c>
      <c r="R142" s="130">
        <v>0</v>
      </c>
      <c r="S142" s="130">
        <v>0</v>
      </c>
      <c r="T142" s="130">
        <v>0</v>
      </c>
      <c r="U142" s="130">
        <f t="shared" si="38"/>
        <v>0</v>
      </c>
      <c r="V142" s="130">
        <v>0</v>
      </c>
      <c r="W142" s="131">
        <f>G142+H142+L142+P142+U142+V142</f>
        <v>53741.1</v>
      </c>
      <c r="X142" s="2">
        <v>0</v>
      </c>
      <c r="Y142" s="128">
        <f>W142+X142</f>
        <v>53741.1</v>
      </c>
    </row>
    <row r="143" spans="1:25" ht="12.75" customHeight="1" collapsed="1">
      <c r="A143" s="124" t="s">
        <v>1135</v>
      </c>
      <c r="B143" s="30"/>
      <c r="C143" s="124" t="s">
        <v>736</v>
      </c>
      <c r="D143" s="31"/>
      <c r="E143" s="32">
        <v>0</v>
      </c>
      <c r="F143" s="32">
        <v>0</v>
      </c>
      <c r="G143" s="36">
        <f t="shared" si="36"/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f t="shared" si="37"/>
        <v>0</v>
      </c>
      <c r="M143" s="36">
        <v>0</v>
      </c>
      <c r="N143" s="36">
        <v>53741.1</v>
      </c>
      <c r="O143" s="36">
        <v>0</v>
      </c>
      <c r="P143" s="36">
        <f t="shared" si="29"/>
        <v>53741.1</v>
      </c>
      <c r="Q143" s="36">
        <v>0</v>
      </c>
      <c r="R143" s="36">
        <v>0</v>
      </c>
      <c r="S143" s="36">
        <v>0</v>
      </c>
      <c r="T143" s="36">
        <v>0</v>
      </c>
      <c r="U143" s="36">
        <f t="shared" si="38"/>
        <v>0</v>
      </c>
      <c r="V143" s="36">
        <v>0</v>
      </c>
      <c r="W143" s="129">
        <f t="shared" si="31"/>
        <v>53741.1</v>
      </c>
      <c r="X143" s="32">
        <v>0</v>
      </c>
      <c r="Y143" s="127">
        <f t="shared" si="35"/>
        <v>53741.1</v>
      </c>
    </row>
    <row r="144" spans="1:25" ht="12.75" hidden="1" outlineLevel="1">
      <c r="A144" s="2" t="s">
        <v>1136</v>
      </c>
      <c r="C144" s="2" t="s">
        <v>1137</v>
      </c>
      <c r="D144" s="1" t="s">
        <v>1138</v>
      </c>
      <c r="E144" s="2">
        <v>0</v>
      </c>
      <c r="F144" s="2">
        <v>0</v>
      </c>
      <c r="G144" s="130">
        <f t="shared" si="36"/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f t="shared" si="37"/>
        <v>0</v>
      </c>
      <c r="M144" s="130">
        <v>0</v>
      </c>
      <c r="N144" s="130">
        <v>0</v>
      </c>
      <c r="O144" s="130">
        <v>0</v>
      </c>
      <c r="P144" s="130">
        <f>M144+N144+O144</f>
        <v>0</v>
      </c>
      <c r="Q144" s="130">
        <v>0</v>
      </c>
      <c r="R144" s="130">
        <v>0</v>
      </c>
      <c r="S144" s="130">
        <v>0</v>
      </c>
      <c r="T144" s="130">
        <v>360835.36</v>
      </c>
      <c r="U144" s="130">
        <f t="shared" si="38"/>
        <v>360835.36</v>
      </c>
      <c r="V144" s="130">
        <v>0</v>
      </c>
      <c r="W144" s="131">
        <f>G144+H144+L144+P144+U144+V144</f>
        <v>360835.36</v>
      </c>
      <c r="X144" s="2">
        <v>0</v>
      </c>
      <c r="Y144" s="128">
        <f>W144+X144</f>
        <v>360835.36</v>
      </c>
    </row>
    <row r="145" spans="1:25" ht="12.75" customHeight="1" collapsed="1">
      <c r="A145" s="124" t="s">
        <v>1139</v>
      </c>
      <c r="B145" s="30"/>
      <c r="C145" s="124" t="s">
        <v>737</v>
      </c>
      <c r="D145" s="31"/>
      <c r="E145" s="32">
        <v>0</v>
      </c>
      <c r="F145" s="32">
        <v>0</v>
      </c>
      <c r="G145" s="36">
        <f t="shared" si="36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f t="shared" si="37"/>
        <v>0</v>
      </c>
      <c r="M145" s="36">
        <v>0</v>
      </c>
      <c r="N145" s="36">
        <v>0</v>
      </c>
      <c r="O145" s="36">
        <v>0</v>
      </c>
      <c r="P145" s="36">
        <f t="shared" si="29"/>
        <v>0</v>
      </c>
      <c r="Q145" s="36">
        <v>0</v>
      </c>
      <c r="R145" s="36">
        <v>0</v>
      </c>
      <c r="S145" s="36">
        <v>0</v>
      </c>
      <c r="T145" s="36">
        <v>360835.36</v>
      </c>
      <c r="U145" s="36">
        <f t="shared" si="38"/>
        <v>360835.36</v>
      </c>
      <c r="V145" s="36">
        <v>0</v>
      </c>
      <c r="W145" s="129">
        <f t="shared" si="31"/>
        <v>360835.36</v>
      </c>
      <c r="X145" s="32">
        <v>0</v>
      </c>
      <c r="Y145" s="127">
        <f t="shared" si="35"/>
        <v>360835.36</v>
      </c>
    </row>
    <row r="146" spans="1:25" ht="12.75" hidden="1" outlineLevel="1">
      <c r="A146" s="2" t="s">
        <v>1140</v>
      </c>
      <c r="C146" s="2" t="s">
        <v>1141</v>
      </c>
      <c r="D146" s="1" t="s">
        <v>1142</v>
      </c>
      <c r="E146" s="2">
        <v>0</v>
      </c>
      <c r="F146" s="2">
        <v>0</v>
      </c>
      <c r="G146" s="130">
        <f t="shared" si="36"/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f t="shared" si="37"/>
        <v>0</v>
      </c>
      <c r="M146" s="130">
        <v>0</v>
      </c>
      <c r="N146" s="130">
        <v>0</v>
      </c>
      <c r="O146" s="130">
        <v>0</v>
      </c>
      <c r="P146" s="130">
        <f>M146+N146+O146</f>
        <v>0</v>
      </c>
      <c r="Q146" s="130">
        <v>0</v>
      </c>
      <c r="R146" s="130">
        <v>0</v>
      </c>
      <c r="S146" s="130">
        <v>0</v>
      </c>
      <c r="T146" s="130">
        <v>3350000</v>
      </c>
      <c r="U146" s="130">
        <f t="shared" si="38"/>
        <v>3350000</v>
      </c>
      <c r="V146" s="130">
        <v>0</v>
      </c>
      <c r="W146" s="131">
        <f>G146+H146+L146+P146+U146+V146</f>
        <v>3350000</v>
      </c>
      <c r="X146" s="2">
        <v>0</v>
      </c>
      <c r="Y146" s="128">
        <f>W146+X146</f>
        <v>3350000</v>
      </c>
    </row>
    <row r="147" spans="1:25" ht="12.75" customHeight="1" collapsed="1">
      <c r="A147" s="124" t="s">
        <v>1143</v>
      </c>
      <c r="B147" s="30"/>
      <c r="C147" s="124" t="s">
        <v>738</v>
      </c>
      <c r="D147" s="31"/>
      <c r="E147" s="32">
        <v>0</v>
      </c>
      <c r="F147" s="32">
        <v>0</v>
      </c>
      <c r="G147" s="36">
        <f t="shared" si="36"/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f t="shared" si="37"/>
        <v>0</v>
      </c>
      <c r="M147" s="36">
        <v>0</v>
      </c>
      <c r="N147" s="36">
        <v>0</v>
      </c>
      <c r="O147" s="36">
        <v>0</v>
      </c>
      <c r="P147" s="36">
        <f t="shared" si="29"/>
        <v>0</v>
      </c>
      <c r="Q147" s="36">
        <v>0</v>
      </c>
      <c r="R147" s="36">
        <v>0</v>
      </c>
      <c r="S147" s="36">
        <v>0</v>
      </c>
      <c r="T147" s="36">
        <v>3350000</v>
      </c>
      <c r="U147" s="36">
        <f t="shared" si="38"/>
        <v>3350000</v>
      </c>
      <c r="V147" s="36">
        <v>0</v>
      </c>
      <c r="W147" s="129">
        <f t="shared" si="31"/>
        <v>3350000</v>
      </c>
      <c r="X147" s="32">
        <v>0</v>
      </c>
      <c r="Y147" s="127">
        <f t="shared" si="35"/>
        <v>3350000</v>
      </c>
    </row>
    <row r="148" spans="1:25" ht="12.75" hidden="1" outlineLevel="1">
      <c r="A148" s="2" t="s">
        <v>1144</v>
      </c>
      <c r="C148" s="2" t="s">
        <v>1145</v>
      </c>
      <c r="D148" s="1" t="s">
        <v>1146</v>
      </c>
      <c r="E148" s="2">
        <v>37147132.63</v>
      </c>
      <c r="F148" s="2">
        <v>0</v>
      </c>
      <c r="G148" s="130">
        <f t="shared" si="36"/>
        <v>37147132.63</v>
      </c>
      <c r="H148" s="130">
        <v>0</v>
      </c>
      <c r="I148" s="130">
        <v>0</v>
      </c>
      <c r="J148" s="130">
        <v>0</v>
      </c>
      <c r="K148" s="130">
        <v>0</v>
      </c>
      <c r="L148" s="130">
        <f t="shared" si="37"/>
        <v>0</v>
      </c>
      <c r="M148" s="130">
        <v>0</v>
      </c>
      <c r="N148" s="130">
        <v>0</v>
      </c>
      <c r="O148" s="130">
        <v>0</v>
      </c>
      <c r="P148" s="130">
        <f>M148+N148+O148</f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f t="shared" si="38"/>
        <v>0</v>
      </c>
      <c r="V148" s="130">
        <v>0</v>
      </c>
      <c r="W148" s="131">
        <f>G148+H148+L148+P148+U148+V148</f>
        <v>37147132.63</v>
      </c>
      <c r="X148" s="2">
        <v>0</v>
      </c>
      <c r="Y148" s="128">
        <f>W148+X148</f>
        <v>37147132.63</v>
      </c>
    </row>
    <row r="149" spans="1:25" ht="12.75" hidden="1" outlineLevel="1">
      <c r="A149" s="2" t="s">
        <v>1147</v>
      </c>
      <c r="C149" s="2" t="s">
        <v>1148</v>
      </c>
      <c r="D149" s="1" t="s">
        <v>1149</v>
      </c>
      <c r="E149" s="2">
        <v>0</v>
      </c>
      <c r="F149" s="2">
        <v>0</v>
      </c>
      <c r="G149" s="130">
        <f t="shared" si="36"/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f t="shared" si="37"/>
        <v>0</v>
      </c>
      <c r="M149" s="130">
        <v>55000000</v>
      </c>
      <c r="N149" s="130">
        <v>0</v>
      </c>
      <c r="O149" s="130">
        <v>0</v>
      </c>
      <c r="P149" s="130">
        <f>M149+N149+O149</f>
        <v>55000000</v>
      </c>
      <c r="Q149" s="130">
        <v>0</v>
      </c>
      <c r="R149" s="130">
        <v>0</v>
      </c>
      <c r="S149" s="130">
        <v>0</v>
      </c>
      <c r="T149" s="130">
        <v>0</v>
      </c>
      <c r="U149" s="130">
        <f t="shared" si="38"/>
        <v>0</v>
      </c>
      <c r="V149" s="130">
        <v>0</v>
      </c>
      <c r="W149" s="131">
        <f>G149+H149+L149+P149+U149+V149</f>
        <v>55000000</v>
      </c>
      <c r="X149" s="2">
        <v>0</v>
      </c>
      <c r="Y149" s="128">
        <f>W149+X149</f>
        <v>55000000</v>
      </c>
    </row>
    <row r="150" spans="1:25" ht="12.75" customHeight="1" collapsed="1">
      <c r="A150" s="124" t="s">
        <v>1150</v>
      </c>
      <c r="B150" s="30"/>
      <c r="C150" s="124" t="s">
        <v>1151</v>
      </c>
      <c r="D150" s="31"/>
      <c r="E150" s="32">
        <v>37147132.63</v>
      </c>
      <c r="F150" s="32">
        <v>0</v>
      </c>
      <c r="G150" s="36">
        <f t="shared" si="36"/>
        <v>37147132.63</v>
      </c>
      <c r="H150" s="36">
        <v>0</v>
      </c>
      <c r="I150" s="36">
        <v>0</v>
      </c>
      <c r="J150" s="36">
        <v>0</v>
      </c>
      <c r="K150" s="36">
        <v>0</v>
      </c>
      <c r="L150" s="36">
        <f t="shared" si="37"/>
        <v>0</v>
      </c>
      <c r="M150" s="36">
        <v>55000000</v>
      </c>
      <c r="N150" s="36">
        <v>0</v>
      </c>
      <c r="O150" s="36">
        <v>0</v>
      </c>
      <c r="P150" s="36">
        <f t="shared" si="29"/>
        <v>55000000</v>
      </c>
      <c r="Q150" s="36">
        <v>0</v>
      </c>
      <c r="R150" s="36">
        <v>0</v>
      </c>
      <c r="S150" s="36">
        <v>0</v>
      </c>
      <c r="T150" s="36">
        <v>0</v>
      </c>
      <c r="U150" s="36">
        <f t="shared" si="38"/>
        <v>0</v>
      </c>
      <c r="V150" s="36">
        <v>0</v>
      </c>
      <c r="W150" s="129">
        <f t="shared" si="31"/>
        <v>92147132.63</v>
      </c>
      <c r="X150" s="32">
        <v>0</v>
      </c>
      <c r="Y150" s="127">
        <f t="shared" si="35"/>
        <v>92147132.63</v>
      </c>
    </row>
    <row r="151" spans="1:25" ht="12.75" customHeight="1">
      <c r="A151" s="1"/>
      <c r="B151" s="30"/>
      <c r="C151" s="124"/>
      <c r="D151" s="31"/>
      <c r="E151" s="32"/>
      <c r="F151" s="32"/>
      <c r="G151" s="36"/>
      <c r="H151" s="36"/>
      <c r="I151" s="36"/>
      <c r="J151" s="36"/>
      <c r="K151" s="36"/>
      <c r="L151" s="36"/>
      <c r="M151" s="36"/>
      <c r="N151" s="36"/>
      <c r="O151" s="36"/>
      <c r="P151" s="39">
        <f t="shared" si="29"/>
        <v>0</v>
      </c>
      <c r="Q151" s="36"/>
      <c r="R151" s="36"/>
      <c r="S151" s="36"/>
      <c r="T151" s="36"/>
      <c r="U151" s="36"/>
      <c r="V151" s="36"/>
      <c r="W151" s="129"/>
      <c r="X151" s="32"/>
      <c r="Y151" s="117"/>
    </row>
    <row r="152" spans="1:25" s="132" customFormat="1" ht="12.75" customHeight="1">
      <c r="A152" s="29"/>
      <c r="B152" s="23" t="s">
        <v>251</v>
      </c>
      <c r="C152" s="123"/>
      <c r="D152" s="24"/>
      <c r="E152" s="27">
        <f aca="true" t="shared" si="39" ref="E152:Y152">E128+E130+E132+E134+E139+E135+E138+E140+E143+E145+E147+E150+E141</f>
        <v>65725174.82</v>
      </c>
      <c r="F152" s="27">
        <f t="shared" si="39"/>
        <v>365718.76</v>
      </c>
      <c r="G152" s="39">
        <f t="shared" si="39"/>
        <v>66090893.58</v>
      </c>
      <c r="H152" s="39">
        <f t="shared" si="39"/>
        <v>28801.41</v>
      </c>
      <c r="I152" s="39">
        <f t="shared" si="39"/>
        <v>0</v>
      </c>
      <c r="J152" s="39">
        <f t="shared" si="39"/>
        <v>0</v>
      </c>
      <c r="K152" s="39">
        <f t="shared" si="39"/>
        <v>0</v>
      </c>
      <c r="L152" s="39">
        <f t="shared" si="39"/>
        <v>0</v>
      </c>
      <c r="M152" s="39">
        <f t="shared" si="39"/>
        <v>55000000</v>
      </c>
      <c r="N152" s="39">
        <f t="shared" si="39"/>
        <v>53741.1</v>
      </c>
      <c r="O152" s="39">
        <f t="shared" si="39"/>
        <v>0</v>
      </c>
      <c r="P152" s="39">
        <f t="shared" si="39"/>
        <v>55053741.1</v>
      </c>
      <c r="Q152" s="39">
        <f t="shared" si="39"/>
        <v>2519051.06</v>
      </c>
      <c r="R152" s="39">
        <f t="shared" si="39"/>
        <v>0</v>
      </c>
      <c r="S152" s="39">
        <f t="shared" si="39"/>
        <v>1501048.96</v>
      </c>
      <c r="T152" s="39">
        <f t="shared" si="39"/>
        <v>3710835.36</v>
      </c>
      <c r="U152" s="39">
        <f t="shared" si="39"/>
        <v>7730935.38</v>
      </c>
      <c r="V152" s="39">
        <f t="shared" si="39"/>
        <v>0</v>
      </c>
      <c r="W152" s="39">
        <f t="shared" si="39"/>
        <v>128904371.47</v>
      </c>
      <c r="X152" s="27">
        <f t="shared" si="39"/>
        <v>0</v>
      </c>
      <c r="Y152" s="27">
        <f t="shared" si="39"/>
        <v>128904371.47</v>
      </c>
    </row>
    <row r="153" spans="1:25" s="132" customFormat="1" ht="12.75" customHeight="1">
      <c r="A153" s="29"/>
      <c r="B153" s="23"/>
      <c r="C153" s="123"/>
      <c r="D153" s="24"/>
      <c r="E153" s="27"/>
      <c r="F153" s="27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27"/>
      <c r="Y153" s="27"/>
    </row>
    <row r="154" spans="1:25" ht="12.75" customHeight="1">
      <c r="A154" s="29"/>
      <c r="B154" s="23" t="s">
        <v>740</v>
      </c>
      <c r="C154" s="123"/>
      <c r="D154" s="24"/>
      <c r="E154" s="27"/>
      <c r="F154" s="27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133"/>
      <c r="X154" s="27"/>
      <c r="Y154" s="117"/>
    </row>
    <row r="155" spans="1:25" ht="12.75" hidden="1" outlineLevel="1">
      <c r="A155" s="2" t="s">
        <v>1152</v>
      </c>
      <c r="C155" s="2" t="s">
        <v>1153</v>
      </c>
      <c r="D155" s="1" t="s">
        <v>1154</v>
      </c>
      <c r="E155" s="2">
        <v>2677323</v>
      </c>
      <c r="F155" s="2">
        <v>0</v>
      </c>
      <c r="G155" s="130">
        <f aca="true" t="shared" si="40" ref="G155:G162">E155+F155</f>
        <v>2677323</v>
      </c>
      <c r="H155" s="130">
        <v>0</v>
      </c>
      <c r="I155" s="130">
        <v>0</v>
      </c>
      <c r="J155" s="130">
        <v>0</v>
      </c>
      <c r="K155" s="130">
        <v>0</v>
      </c>
      <c r="L155" s="130">
        <f aca="true" t="shared" si="41" ref="L155:L162">I155+J155+K155</f>
        <v>0</v>
      </c>
      <c r="M155" s="130">
        <v>0</v>
      </c>
      <c r="N155" s="130">
        <v>0</v>
      </c>
      <c r="O155" s="130">
        <v>0</v>
      </c>
      <c r="P155" s="130">
        <f aca="true" t="shared" si="42" ref="P155:P162">M155+N155+O155</f>
        <v>0</v>
      </c>
      <c r="Q155" s="130">
        <v>0</v>
      </c>
      <c r="R155" s="130">
        <v>0</v>
      </c>
      <c r="S155" s="130">
        <v>0</v>
      </c>
      <c r="T155" s="130">
        <v>0</v>
      </c>
      <c r="U155" s="130">
        <f aca="true" t="shared" si="43" ref="U155:U162">Q155+R155+S155+T155</f>
        <v>0</v>
      </c>
      <c r="V155" s="130">
        <v>0</v>
      </c>
      <c r="W155" s="131">
        <f aca="true" t="shared" si="44" ref="W155:W162">G155+H155+L155+P155+U155+V155</f>
        <v>2677323</v>
      </c>
      <c r="X155" s="2">
        <v>0</v>
      </c>
      <c r="Y155" s="128">
        <f aca="true" t="shared" si="45" ref="Y155:Y162">W155+X155</f>
        <v>2677323</v>
      </c>
    </row>
    <row r="156" spans="1:25" ht="12.75" customHeight="1" collapsed="1">
      <c r="A156" s="2" t="s">
        <v>1155</v>
      </c>
      <c r="B156" s="30"/>
      <c r="C156" s="124" t="s">
        <v>733</v>
      </c>
      <c r="D156" s="31"/>
      <c r="E156" s="32">
        <v>2677323</v>
      </c>
      <c r="F156" s="32">
        <v>0</v>
      </c>
      <c r="G156" s="36">
        <f t="shared" si="40"/>
        <v>2677323</v>
      </c>
      <c r="H156" s="36">
        <v>0</v>
      </c>
      <c r="I156" s="36">
        <v>0</v>
      </c>
      <c r="J156" s="36">
        <v>0</v>
      </c>
      <c r="K156" s="36">
        <v>0</v>
      </c>
      <c r="L156" s="36">
        <f t="shared" si="41"/>
        <v>0</v>
      </c>
      <c r="M156" s="36">
        <v>0</v>
      </c>
      <c r="N156" s="36">
        <v>0</v>
      </c>
      <c r="O156" s="36">
        <v>0</v>
      </c>
      <c r="P156" s="36">
        <f t="shared" si="42"/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f t="shared" si="43"/>
        <v>0</v>
      </c>
      <c r="V156" s="36">
        <v>0</v>
      </c>
      <c r="W156" s="129">
        <f t="shared" si="44"/>
        <v>2677323</v>
      </c>
      <c r="X156" s="32">
        <v>0</v>
      </c>
      <c r="Y156" s="127">
        <f t="shared" si="45"/>
        <v>2677323</v>
      </c>
    </row>
    <row r="157" spans="1:25" ht="12.75" hidden="1" outlineLevel="1">
      <c r="A157" s="2" t="s">
        <v>1156</v>
      </c>
      <c r="C157" s="2" t="s">
        <v>1157</v>
      </c>
      <c r="D157" s="1" t="s">
        <v>1158</v>
      </c>
      <c r="E157" s="2">
        <v>0</v>
      </c>
      <c r="F157" s="2">
        <v>0</v>
      </c>
      <c r="G157" s="130">
        <f t="shared" si="40"/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f t="shared" si="41"/>
        <v>0</v>
      </c>
      <c r="M157" s="130">
        <v>0</v>
      </c>
      <c r="N157" s="130">
        <v>0</v>
      </c>
      <c r="O157" s="130">
        <v>0</v>
      </c>
      <c r="P157" s="130">
        <f t="shared" si="42"/>
        <v>0</v>
      </c>
      <c r="Q157" s="130">
        <v>0</v>
      </c>
      <c r="R157" s="130">
        <v>0</v>
      </c>
      <c r="S157" s="130">
        <v>0</v>
      </c>
      <c r="T157" s="130">
        <v>10170681.27</v>
      </c>
      <c r="U157" s="130">
        <f t="shared" si="43"/>
        <v>10170681.27</v>
      </c>
      <c r="V157" s="130">
        <v>0</v>
      </c>
      <c r="W157" s="131">
        <f t="shared" si="44"/>
        <v>10170681.27</v>
      </c>
      <c r="X157" s="2">
        <v>0</v>
      </c>
      <c r="Y157" s="128">
        <f t="shared" si="45"/>
        <v>10170681.27</v>
      </c>
    </row>
    <row r="158" spans="1:25" ht="12.75" customHeight="1" collapsed="1">
      <c r="A158" s="124" t="s">
        <v>1159</v>
      </c>
      <c r="B158" s="30"/>
      <c r="C158" s="124" t="s">
        <v>741</v>
      </c>
      <c r="D158" s="31"/>
      <c r="E158" s="32">
        <v>0</v>
      </c>
      <c r="F158" s="32">
        <v>0</v>
      </c>
      <c r="G158" s="36">
        <f t="shared" si="40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f t="shared" si="41"/>
        <v>0</v>
      </c>
      <c r="M158" s="36">
        <v>0</v>
      </c>
      <c r="N158" s="36">
        <v>0</v>
      </c>
      <c r="O158" s="36">
        <v>0</v>
      </c>
      <c r="P158" s="36">
        <f t="shared" si="42"/>
        <v>0</v>
      </c>
      <c r="Q158" s="36">
        <v>0</v>
      </c>
      <c r="R158" s="36">
        <v>0</v>
      </c>
      <c r="S158" s="36">
        <v>0</v>
      </c>
      <c r="T158" s="36">
        <v>10170681.27</v>
      </c>
      <c r="U158" s="36">
        <f t="shared" si="43"/>
        <v>10170681.27</v>
      </c>
      <c r="V158" s="36">
        <v>0</v>
      </c>
      <c r="W158" s="129">
        <f t="shared" si="44"/>
        <v>10170681.27</v>
      </c>
      <c r="X158" s="32">
        <v>0</v>
      </c>
      <c r="Y158" s="127">
        <f t="shared" si="45"/>
        <v>10170681.27</v>
      </c>
    </row>
    <row r="159" spans="1:25" ht="12.75" hidden="1" outlineLevel="1">
      <c r="A159" s="2" t="s">
        <v>1032</v>
      </c>
      <c r="C159" s="2" t="s">
        <v>1033</v>
      </c>
      <c r="D159" s="1" t="s">
        <v>1034</v>
      </c>
      <c r="E159" s="2">
        <v>0</v>
      </c>
      <c r="F159" s="2">
        <v>0</v>
      </c>
      <c r="G159" s="130">
        <f t="shared" si="40"/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f t="shared" si="41"/>
        <v>0</v>
      </c>
      <c r="M159" s="130">
        <v>0</v>
      </c>
      <c r="N159" s="130">
        <v>0</v>
      </c>
      <c r="O159" s="130">
        <v>0</v>
      </c>
      <c r="P159" s="130">
        <f t="shared" si="42"/>
        <v>0</v>
      </c>
      <c r="Q159" s="130">
        <v>0</v>
      </c>
      <c r="R159" s="130">
        <v>0</v>
      </c>
      <c r="S159" s="130">
        <v>-1206060.02</v>
      </c>
      <c r="T159" s="130">
        <v>0</v>
      </c>
      <c r="U159" s="130">
        <f t="shared" si="43"/>
        <v>-1206060.02</v>
      </c>
      <c r="V159" s="130">
        <v>0</v>
      </c>
      <c r="W159" s="131">
        <f t="shared" si="44"/>
        <v>-1206060.02</v>
      </c>
      <c r="X159" s="2">
        <v>0</v>
      </c>
      <c r="Y159" s="128">
        <f t="shared" si="45"/>
        <v>-1206060.02</v>
      </c>
    </row>
    <row r="160" spans="1:25" ht="12.75" hidden="1" outlineLevel="1">
      <c r="A160" s="2" t="s">
        <v>1035</v>
      </c>
      <c r="C160" s="2" t="s">
        <v>1036</v>
      </c>
      <c r="D160" s="1" t="s">
        <v>1037</v>
      </c>
      <c r="E160" s="2">
        <v>0</v>
      </c>
      <c r="F160" s="2">
        <v>0</v>
      </c>
      <c r="G160" s="130">
        <f t="shared" si="40"/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f t="shared" si="41"/>
        <v>0</v>
      </c>
      <c r="M160" s="130">
        <v>0</v>
      </c>
      <c r="N160" s="130">
        <v>0</v>
      </c>
      <c r="O160" s="130">
        <v>0</v>
      </c>
      <c r="P160" s="130">
        <f t="shared" si="42"/>
        <v>0</v>
      </c>
      <c r="Q160" s="130">
        <v>0</v>
      </c>
      <c r="R160" s="130">
        <v>0</v>
      </c>
      <c r="S160" s="130">
        <v>-772288.27</v>
      </c>
      <c r="T160" s="130">
        <v>0</v>
      </c>
      <c r="U160" s="130">
        <f t="shared" si="43"/>
        <v>-772288.27</v>
      </c>
      <c r="V160" s="130">
        <v>0</v>
      </c>
      <c r="W160" s="131">
        <f t="shared" si="44"/>
        <v>-772288.27</v>
      </c>
      <c r="X160" s="2">
        <v>0</v>
      </c>
      <c r="Y160" s="128">
        <f t="shared" si="45"/>
        <v>-772288.27</v>
      </c>
    </row>
    <row r="161" spans="1:25" ht="12.75" hidden="1" outlineLevel="1">
      <c r="A161" s="2" t="s">
        <v>1160</v>
      </c>
      <c r="C161" s="2" t="s">
        <v>1161</v>
      </c>
      <c r="D161" s="1" t="s">
        <v>1162</v>
      </c>
      <c r="E161" s="2">
        <v>0</v>
      </c>
      <c r="F161" s="2">
        <v>0</v>
      </c>
      <c r="G161" s="130">
        <f t="shared" si="40"/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f t="shared" si="41"/>
        <v>0</v>
      </c>
      <c r="M161" s="130">
        <v>0</v>
      </c>
      <c r="N161" s="130">
        <v>0</v>
      </c>
      <c r="O161" s="130">
        <v>0</v>
      </c>
      <c r="P161" s="130">
        <f t="shared" si="42"/>
        <v>0</v>
      </c>
      <c r="Q161" s="130">
        <v>0</v>
      </c>
      <c r="R161" s="130">
        <v>0</v>
      </c>
      <c r="S161" s="130">
        <v>4571450.29</v>
      </c>
      <c r="T161" s="130">
        <v>160628549.71</v>
      </c>
      <c r="U161" s="130">
        <f t="shared" si="43"/>
        <v>165200000</v>
      </c>
      <c r="V161" s="130">
        <v>0</v>
      </c>
      <c r="W161" s="131">
        <f t="shared" si="44"/>
        <v>165200000</v>
      </c>
      <c r="X161" s="2">
        <v>0</v>
      </c>
      <c r="Y161" s="128">
        <f t="shared" si="45"/>
        <v>165200000</v>
      </c>
    </row>
    <row r="162" spans="1:25" ht="12.75" customHeight="1" collapsed="1">
      <c r="A162" s="124" t="s">
        <v>1163</v>
      </c>
      <c r="B162" s="30"/>
      <c r="C162" s="124" t="s">
        <v>742</v>
      </c>
      <c r="D162" s="31"/>
      <c r="E162" s="32">
        <v>0</v>
      </c>
      <c r="F162" s="32">
        <v>0</v>
      </c>
      <c r="G162" s="36">
        <f t="shared" si="40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f t="shared" si="41"/>
        <v>0</v>
      </c>
      <c r="M162" s="36">
        <v>0</v>
      </c>
      <c r="N162" s="36">
        <v>0</v>
      </c>
      <c r="O162" s="36">
        <v>0</v>
      </c>
      <c r="P162" s="36">
        <f t="shared" si="42"/>
        <v>0</v>
      </c>
      <c r="Q162" s="36">
        <v>0</v>
      </c>
      <c r="R162" s="36">
        <v>0</v>
      </c>
      <c r="S162" s="36">
        <v>2593102</v>
      </c>
      <c r="T162" s="36">
        <v>160628549.71</v>
      </c>
      <c r="U162" s="36">
        <f t="shared" si="43"/>
        <v>163221651.71</v>
      </c>
      <c r="V162" s="36">
        <v>0</v>
      </c>
      <c r="W162" s="129">
        <f t="shared" si="44"/>
        <v>163221651.71</v>
      </c>
      <c r="X162" s="32">
        <v>0</v>
      </c>
      <c r="Y162" s="127">
        <f t="shared" si="45"/>
        <v>163221651.71</v>
      </c>
    </row>
    <row r="163" spans="1:25" ht="12.75" customHeight="1">
      <c r="A163" s="1"/>
      <c r="B163" s="30"/>
      <c r="C163" s="124"/>
      <c r="D163" s="31"/>
      <c r="E163" s="32"/>
      <c r="F163" s="32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129"/>
      <c r="X163" s="32"/>
      <c r="Y163" s="117"/>
    </row>
    <row r="164" spans="1:25" s="132" customFormat="1" ht="12.75" customHeight="1">
      <c r="A164" s="29"/>
      <c r="B164" s="23" t="s">
        <v>253</v>
      </c>
      <c r="C164" s="123"/>
      <c r="D164" s="24"/>
      <c r="E164" s="27">
        <f aca="true" t="shared" si="46" ref="E164:Y164">E156+E158+E162</f>
        <v>2677323</v>
      </c>
      <c r="F164" s="27">
        <f t="shared" si="46"/>
        <v>0</v>
      </c>
      <c r="G164" s="39">
        <f t="shared" si="46"/>
        <v>2677323</v>
      </c>
      <c r="H164" s="39">
        <f t="shared" si="46"/>
        <v>0</v>
      </c>
      <c r="I164" s="39">
        <f t="shared" si="46"/>
        <v>0</v>
      </c>
      <c r="J164" s="39">
        <f t="shared" si="46"/>
        <v>0</v>
      </c>
      <c r="K164" s="39">
        <f t="shared" si="46"/>
        <v>0</v>
      </c>
      <c r="L164" s="39">
        <f t="shared" si="46"/>
        <v>0</v>
      </c>
      <c r="M164" s="39">
        <f t="shared" si="46"/>
        <v>0</v>
      </c>
      <c r="N164" s="39">
        <f t="shared" si="46"/>
        <v>0</v>
      </c>
      <c r="O164" s="39">
        <f t="shared" si="46"/>
        <v>0</v>
      </c>
      <c r="P164" s="39">
        <f t="shared" si="46"/>
        <v>0</v>
      </c>
      <c r="Q164" s="39">
        <f t="shared" si="46"/>
        <v>0</v>
      </c>
      <c r="R164" s="39">
        <f t="shared" si="46"/>
        <v>0</v>
      </c>
      <c r="S164" s="39">
        <f t="shared" si="46"/>
        <v>2593102</v>
      </c>
      <c r="T164" s="39">
        <f t="shared" si="46"/>
        <v>170799230.98000002</v>
      </c>
      <c r="U164" s="39">
        <f t="shared" si="46"/>
        <v>173392332.98000002</v>
      </c>
      <c r="V164" s="39">
        <f t="shared" si="46"/>
        <v>0</v>
      </c>
      <c r="W164" s="133">
        <f t="shared" si="46"/>
        <v>176069655.98000002</v>
      </c>
      <c r="X164" s="27">
        <f t="shared" si="46"/>
        <v>0</v>
      </c>
      <c r="Y164" s="27">
        <f t="shared" si="46"/>
        <v>176069655.98000002</v>
      </c>
    </row>
    <row r="165" spans="1:25" ht="12.75" customHeight="1">
      <c r="A165" s="1"/>
      <c r="B165" s="30"/>
      <c r="C165" s="124"/>
      <c r="D165" s="31"/>
      <c r="E165" s="32"/>
      <c r="F165" s="32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129"/>
      <c r="X165" s="32"/>
      <c r="Y165" s="32"/>
    </row>
    <row r="166" spans="1:25" s="132" customFormat="1" ht="12.75" customHeight="1">
      <c r="A166" s="29"/>
      <c r="B166" s="23" t="s">
        <v>282</v>
      </c>
      <c r="C166" s="123"/>
      <c r="D166" s="24"/>
      <c r="E166" s="27">
        <f aca="true" t="shared" si="47" ref="E166:Y166">E152+E164</f>
        <v>68402497.82</v>
      </c>
      <c r="F166" s="27">
        <f t="shared" si="47"/>
        <v>365718.76</v>
      </c>
      <c r="G166" s="39">
        <f t="shared" si="47"/>
        <v>68768216.58</v>
      </c>
      <c r="H166" s="39">
        <f t="shared" si="47"/>
        <v>28801.41</v>
      </c>
      <c r="I166" s="39">
        <f t="shared" si="47"/>
        <v>0</v>
      </c>
      <c r="J166" s="39">
        <f t="shared" si="47"/>
        <v>0</v>
      </c>
      <c r="K166" s="39">
        <f t="shared" si="47"/>
        <v>0</v>
      </c>
      <c r="L166" s="39">
        <f t="shared" si="47"/>
        <v>0</v>
      </c>
      <c r="M166" s="39">
        <f t="shared" si="47"/>
        <v>55000000</v>
      </c>
      <c r="N166" s="39">
        <f t="shared" si="47"/>
        <v>53741.1</v>
      </c>
      <c r="O166" s="39">
        <f t="shared" si="47"/>
        <v>0</v>
      </c>
      <c r="P166" s="39">
        <f t="shared" si="47"/>
        <v>55053741.1</v>
      </c>
      <c r="Q166" s="39">
        <f t="shared" si="47"/>
        <v>2519051.06</v>
      </c>
      <c r="R166" s="39">
        <f t="shared" si="47"/>
        <v>0</v>
      </c>
      <c r="S166" s="39">
        <f t="shared" si="47"/>
        <v>4094150.96</v>
      </c>
      <c r="T166" s="39">
        <f t="shared" si="47"/>
        <v>174510066.34000003</v>
      </c>
      <c r="U166" s="39">
        <f t="shared" si="47"/>
        <v>181123268.36</v>
      </c>
      <c r="V166" s="39">
        <f t="shared" si="47"/>
        <v>0</v>
      </c>
      <c r="W166" s="133">
        <f t="shared" si="47"/>
        <v>304974027.45000005</v>
      </c>
      <c r="X166" s="27">
        <f t="shared" si="47"/>
        <v>0</v>
      </c>
      <c r="Y166" s="27">
        <f t="shared" si="47"/>
        <v>304974027.45000005</v>
      </c>
    </row>
    <row r="167" spans="1:25" ht="12.75" customHeight="1">
      <c r="A167" s="1"/>
      <c r="B167" s="30"/>
      <c r="C167" s="124"/>
      <c r="D167" s="31"/>
      <c r="E167" s="32"/>
      <c r="F167" s="32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129"/>
      <c r="X167" s="32"/>
      <c r="Y167" s="117"/>
    </row>
    <row r="168" spans="1:25" ht="12.75" customHeight="1">
      <c r="A168" s="1"/>
      <c r="B168" s="23" t="s">
        <v>745</v>
      </c>
      <c r="C168" s="123"/>
      <c r="D168" s="24"/>
      <c r="E168" s="32"/>
      <c r="F168" s="32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129"/>
      <c r="X168" s="32"/>
      <c r="Y168" s="117"/>
    </row>
    <row r="169" spans="1:25" ht="12.75" customHeight="1">
      <c r="A169" s="124"/>
      <c r="B169" s="30" t="s">
        <v>283</v>
      </c>
      <c r="C169" s="124"/>
      <c r="D169" s="31"/>
      <c r="E169" s="32">
        <v>0</v>
      </c>
      <c r="F169" s="32">
        <v>0</v>
      </c>
      <c r="G169" s="36">
        <f>E169+F169</f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f>I169+J169+K169</f>
        <v>0</v>
      </c>
      <c r="M169" s="36">
        <v>0</v>
      </c>
      <c r="N169" s="36">
        <v>0</v>
      </c>
      <c r="O169" s="36">
        <v>0</v>
      </c>
      <c r="P169" s="36">
        <f>M169+N169+O169</f>
        <v>0</v>
      </c>
      <c r="Q169" s="36">
        <v>0</v>
      </c>
      <c r="R169" s="36">
        <v>0</v>
      </c>
      <c r="S169" s="36">
        <v>0</v>
      </c>
      <c r="T169" s="36">
        <f>T117-T166</f>
        <v>44189520.93999997</v>
      </c>
      <c r="U169" s="36">
        <f>Q169+R169+S169+T169</f>
        <v>44189520.93999997</v>
      </c>
      <c r="V169" s="36">
        <v>0</v>
      </c>
      <c r="W169" s="129">
        <f>G169+H169+L169+P169+U169+V169</f>
        <v>44189520.93999997</v>
      </c>
      <c r="X169" s="32">
        <v>0</v>
      </c>
      <c r="Y169" s="127">
        <f>W169+X169</f>
        <v>44189520.93999997</v>
      </c>
    </row>
    <row r="170" spans="1:25" ht="12.75" customHeight="1" hidden="1">
      <c r="A170" s="124"/>
      <c r="B170" s="30" t="s">
        <v>284</v>
      </c>
      <c r="C170" s="124"/>
      <c r="D170" s="31"/>
      <c r="E170" s="32">
        <v>0</v>
      </c>
      <c r="F170" s="32">
        <v>0</v>
      </c>
      <c r="G170" s="36">
        <f>E170+F170</f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f>I170+J170+K170</f>
        <v>0</v>
      </c>
      <c r="M170" s="36">
        <v>0</v>
      </c>
      <c r="N170" s="36">
        <v>0</v>
      </c>
      <c r="O170" s="36"/>
      <c r="P170" s="36">
        <f>M170+N170+O170</f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f>Q170+R170+S170+T170</f>
        <v>0</v>
      </c>
      <c r="V170" s="36">
        <v>0</v>
      </c>
      <c r="W170" s="129">
        <f>G170+H170+L170+P170+U170+V170</f>
        <v>0</v>
      </c>
      <c r="X170" s="127">
        <f>X117-X166</f>
        <v>0</v>
      </c>
      <c r="Y170" s="127">
        <f>W170+X170</f>
        <v>0</v>
      </c>
    </row>
    <row r="171" spans="1:25" ht="12.75" customHeight="1">
      <c r="A171" s="124"/>
      <c r="B171" s="30" t="s">
        <v>285</v>
      </c>
      <c r="C171" s="124"/>
      <c r="D171" s="31"/>
      <c r="E171" s="32"/>
      <c r="F171" s="32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129"/>
      <c r="X171" s="32"/>
      <c r="Y171" s="117"/>
    </row>
    <row r="172" spans="1:25" ht="12.75" customHeight="1">
      <c r="A172" s="124"/>
      <c r="B172" s="30"/>
      <c r="C172" s="124" t="s">
        <v>1164</v>
      </c>
      <c r="D172" s="31"/>
      <c r="E172" s="32">
        <v>0</v>
      </c>
      <c r="F172" s="32">
        <v>0</v>
      </c>
      <c r="G172" s="36">
        <f>E172+F172</f>
        <v>0</v>
      </c>
      <c r="H172" s="36">
        <v>0</v>
      </c>
      <c r="I172" s="36">
        <v>0</v>
      </c>
      <c r="J172" s="36">
        <f>J117-J166</f>
        <v>0</v>
      </c>
      <c r="K172" s="36">
        <v>0</v>
      </c>
      <c r="L172" s="36">
        <f>I172+J172+K172</f>
        <v>0</v>
      </c>
      <c r="M172" s="36">
        <v>0</v>
      </c>
      <c r="N172" s="36">
        <f>N117-N166</f>
        <v>543213.5800000001</v>
      </c>
      <c r="O172" s="36">
        <v>0</v>
      </c>
      <c r="P172" s="36">
        <f>M172+N172+O172</f>
        <v>543213.5800000001</v>
      </c>
      <c r="Q172" s="36">
        <v>0</v>
      </c>
      <c r="R172" s="36">
        <v>0</v>
      </c>
      <c r="S172" s="36">
        <v>0</v>
      </c>
      <c r="T172" s="36">
        <v>0</v>
      </c>
      <c r="U172" s="36">
        <f>Q172+R172+S172+T172</f>
        <v>0</v>
      </c>
      <c r="V172" s="36">
        <v>0</v>
      </c>
      <c r="W172" s="129">
        <f>G172+H172+L172+P172+U172+V172</f>
        <v>543213.5800000001</v>
      </c>
      <c r="X172" s="32">
        <v>0</v>
      </c>
      <c r="Y172" s="127">
        <f>W172+X172</f>
        <v>543213.5800000001</v>
      </c>
    </row>
    <row r="173" spans="1:25" ht="12.75" customHeight="1">
      <c r="A173" s="124"/>
      <c r="B173" s="30"/>
      <c r="C173" s="124" t="s">
        <v>1165</v>
      </c>
      <c r="D173" s="31"/>
      <c r="E173" s="32">
        <v>0</v>
      </c>
      <c r="F173" s="32">
        <v>0</v>
      </c>
      <c r="G173" s="36">
        <f>E173+F173</f>
        <v>0</v>
      </c>
      <c r="H173" s="36">
        <f>H117-H166</f>
        <v>2832539.32</v>
      </c>
      <c r="I173" s="36">
        <v>0</v>
      </c>
      <c r="J173" s="36">
        <v>0</v>
      </c>
      <c r="K173" s="36">
        <f>K117-K166</f>
        <v>0</v>
      </c>
      <c r="L173" s="36">
        <f>I173+J173+K173</f>
        <v>0</v>
      </c>
      <c r="M173" s="36">
        <v>0</v>
      </c>
      <c r="N173" s="36">
        <v>0</v>
      </c>
      <c r="O173" s="36">
        <f>O117-O166</f>
        <v>84981.16</v>
      </c>
      <c r="P173" s="36">
        <f>M173+N173+O173</f>
        <v>84981.16</v>
      </c>
      <c r="Q173" s="36">
        <v>0</v>
      </c>
      <c r="R173" s="36">
        <f>R117-R166</f>
        <v>0</v>
      </c>
      <c r="S173" s="36">
        <f>S117-S166</f>
        <v>-1489065.15</v>
      </c>
      <c r="T173" s="36">
        <v>0</v>
      </c>
      <c r="U173" s="36">
        <f>Q173+R173+S173+T173</f>
        <v>-1489065.15</v>
      </c>
      <c r="V173" s="36">
        <v>0</v>
      </c>
      <c r="W173" s="129">
        <f>G173+H173+L173+P173+U173+V173</f>
        <v>1428455.33</v>
      </c>
      <c r="X173" s="32">
        <v>0</v>
      </c>
      <c r="Y173" s="127">
        <f>W173+X173</f>
        <v>1428455.33</v>
      </c>
    </row>
    <row r="174" spans="1:25" ht="12.75" customHeight="1">
      <c r="A174" s="124"/>
      <c r="B174" s="30" t="s">
        <v>286</v>
      </c>
      <c r="C174" s="124"/>
      <c r="D174" s="31"/>
      <c r="E174" s="32">
        <f>E117-E166</f>
        <v>130965338.53999996</v>
      </c>
      <c r="F174" s="32">
        <f>F117-F166</f>
        <v>0.09999999997671694</v>
      </c>
      <c r="G174" s="36">
        <f>E174+F174</f>
        <v>130965338.63999996</v>
      </c>
      <c r="H174" s="36">
        <v>0</v>
      </c>
      <c r="I174" s="36">
        <f>I117-I166</f>
        <v>0</v>
      </c>
      <c r="J174" s="36">
        <v>0</v>
      </c>
      <c r="K174" s="36">
        <v>0</v>
      </c>
      <c r="L174" s="36">
        <f>I174+J174+K174</f>
        <v>0</v>
      </c>
      <c r="M174" s="36">
        <f>M117-M166</f>
        <v>0</v>
      </c>
      <c r="N174" s="36">
        <v>0</v>
      </c>
      <c r="O174" s="36">
        <v>0</v>
      </c>
      <c r="P174" s="36">
        <f>M174+N174+O174</f>
        <v>0</v>
      </c>
      <c r="Q174" s="36">
        <f>Q117-Q166</f>
        <v>18132171.880000003</v>
      </c>
      <c r="R174" s="36">
        <v>0</v>
      </c>
      <c r="S174" s="36">
        <v>0</v>
      </c>
      <c r="T174" s="36">
        <v>0</v>
      </c>
      <c r="U174" s="36">
        <f>Q174+R174+S174+T174</f>
        <v>18132171.880000003</v>
      </c>
      <c r="V174" s="36">
        <f>V117-V166</f>
        <v>0</v>
      </c>
      <c r="W174" s="129">
        <f>G174+H174+L174+P174+U174+V174</f>
        <v>149097510.51999995</v>
      </c>
      <c r="X174" s="32">
        <v>0</v>
      </c>
      <c r="Y174" s="127">
        <f>W174+X174</f>
        <v>149097510.51999995</v>
      </c>
    </row>
    <row r="175" spans="1:25" ht="12.75" customHeight="1">
      <c r="A175" s="29"/>
      <c r="B175" s="23"/>
      <c r="C175" s="123"/>
      <c r="D175" s="24"/>
      <c r="E175" s="27"/>
      <c r="F175" s="27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133"/>
      <c r="X175" s="27"/>
      <c r="Y175" s="117"/>
    </row>
    <row r="176" spans="1:25" s="132" customFormat="1" ht="12.75" customHeight="1">
      <c r="A176" s="29"/>
      <c r="B176" s="23" t="s">
        <v>287</v>
      </c>
      <c r="C176" s="123"/>
      <c r="D176" s="24"/>
      <c r="E176" s="27">
        <f aca="true" t="shared" si="48" ref="E176:Y176">+E169+E170+E172+E173+E174</f>
        <v>130965338.53999996</v>
      </c>
      <c r="F176" s="27">
        <f t="shared" si="48"/>
        <v>0.09999999997671694</v>
      </c>
      <c r="G176" s="39">
        <f t="shared" si="48"/>
        <v>130965338.63999996</v>
      </c>
      <c r="H176" s="39">
        <f t="shared" si="48"/>
        <v>2832539.32</v>
      </c>
      <c r="I176" s="39">
        <f t="shared" si="48"/>
        <v>0</v>
      </c>
      <c r="J176" s="39">
        <f t="shared" si="48"/>
        <v>0</v>
      </c>
      <c r="K176" s="39">
        <f t="shared" si="48"/>
        <v>0</v>
      </c>
      <c r="L176" s="39">
        <f t="shared" si="48"/>
        <v>0</v>
      </c>
      <c r="M176" s="39">
        <f t="shared" si="48"/>
        <v>0</v>
      </c>
      <c r="N176" s="39">
        <f t="shared" si="48"/>
        <v>543213.5800000001</v>
      </c>
      <c r="O176" s="39">
        <f t="shared" si="48"/>
        <v>84981.16</v>
      </c>
      <c r="P176" s="39">
        <f t="shared" si="48"/>
        <v>628194.7400000001</v>
      </c>
      <c r="Q176" s="39">
        <f t="shared" si="48"/>
        <v>18132171.880000003</v>
      </c>
      <c r="R176" s="39">
        <f t="shared" si="48"/>
        <v>0</v>
      </c>
      <c r="S176" s="39">
        <f t="shared" si="48"/>
        <v>-1489065.15</v>
      </c>
      <c r="T176" s="39">
        <f t="shared" si="48"/>
        <v>44189520.93999997</v>
      </c>
      <c r="U176" s="39">
        <f t="shared" si="48"/>
        <v>60832627.66999997</v>
      </c>
      <c r="V176" s="39">
        <f t="shared" si="48"/>
        <v>0</v>
      </c>
      <c r="W176" s="133">
        <f t="shared" si="48"/>
        <v>195258700.36999992</v>
      </c>
      <c r="X176" s="27">
        <f t="shared" si="48"/>
        <v>0</v>
      </c>
      <c r="Y176" s="27">
        <f t="shared" si="48"/>
        <v>195258700.36999992</v>
      </c>
    </row>
    <row r="177" spans="1:25" ht="12.75" customHeight="1">
      <c r="A177" s="1"/>
      <c r="B177" s="30"/>
      <c r="C177" s="124"/>
      <c r="D177" s="31"/>
      <c r="E177" s="32"/>
      <c r="F177" s="32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129"/>
      <c r="X177" s="32"/>
      <c r="Y177" s="32"/>
    </row>
    <row r="178" spans="1:25" s="132" customFormat="1" ht="12.75" customHeight="1">
      <c r="A178" s="29"/>
      <c r="B178" s="23" t="s">
        <v>749</v>
      </c>
      <c r="C178" s="123"/>
      <c r="D178" s="24"/>
      <c r="E178" s="27">
        <f aca="true" t="shared" si="49" ref="E178:Y178">+E166+E176</f>
        <v>199367836.35999995</v>
      </c>
      <c r="F178" s="27">
        <f t="shared" si="49"/>
        <v>365718.86</v>
      </c>
      <c r="G178" s="41">
        <f t="shared" si="49"/>
        <v>199733555.21999997</v>
      </c>
      <c r="H178" s="41">
        <f t="shared" si="49"/>
        <v>2861340.73</v>
      </c>
      <c r="I178" s="41">
        <f t="shared" si="49"/>
        <v>0</v>
      </c>
      <c r="J178" s="41">
        <f t="shared" si="49"/>
        <v>0</v>
      </c>
      <c r="K178" s="41">
        <f t="shared" si="49"/>
        <v>0</v>
      </c>
      <c r="L178" s="41">
        <f t="shared" si="49"/>
        <v>0</v>
      </c>
      <c r="M178" s="41">
        <f t="shared" si="49"/>
        <v>55000000</v>
      </c>
      <c r="N178" s="41">
        <f t="shared" si="49"/>
        <v>596954.68</v>
      </c>
      <c r="O178" s="41">
        <f t="shared" si="49"/>
        <v>84981.16</v>
      </c>
      <c r="P178" s="41">
        <f t="shared" si="49"/>
        <v>55681935.84</v>
      </c>
      <c r="Q178" s="41">
        <f t="shared" si="49"/>
        <v>20651222.94</v>
      </c>
      <c r="R178" s="41">
        <f t="shared" si="49"/>
        <v>0</v>
      </c>
      <c r="S178" s="41">
        <f t="shared" si="49"/>
        <v>2605085.81</v>
      </c>
      <c r="T178" s="41">
        <f t="shared" si="49"/>
        <v>218699587.28</v>
      </c>
      <c r="U178" s="41">
        <f t="shared" si="49"/>
        <v>241955896.02999997</v>
      </c>
      <c r="V178" s="41">
        <f t="shared" si="49"/>
        <v>0</v>
      </c>
      <c r="W178" s="134">
        <f t="shared" si="49"/>
        <v>500232727.81999993</v>
      </c>
      <c r="X178" s="27">
        <f t="shared" si="49"/>
        <v>0</v>
      </c>
      <c r="Y178" s="27">
        <f t="shared" si="49"/>
        <v>500232727.81999993</v>
      </c>
    </row>
  </sheetData>
  <printOptions horizontalCentered="1"/>
  <pageMargins left="0.5" right="0.5" top="0.75" bottom="0.5" header="0.5" footer="0.5"/>
  <pageSetup horizontalDpi="600" verticalDpi="600" orientation="landscape" scale="70" r:id="rId1"/>
  <rowBreaks count="1" manualBreakCount="1">
    <brk id="153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64"/>
  <sheetViews>
    <sheetView workbookViewId="0" topLeftCell="B2">
      <selection activeCell="B10" sqref="B10"/>
    </sheetView>
  </sheetViews>
  <sheetFormatPr defaultColWidth="9.140625" defaultRowHeight="12.75" outlineLevelRow="1" outlineLevelCol="1"/>
  <cols>
    <col min="1" max="1" width="1.28515625" style="136" hidden="1" customWidth="1"/>
    <col min="2" max="2" width="3.421875" style="137" customWidth="1"/>
    <col min="3" max="3" width="49.57421875" style="137" customWidth="1"/>
    <col min="4" max="4" width="8.421875" style="137" customWidth="1"/>
    <col min="5" max="6" width="19.57421875" style="136" hidden="1" customWidth="1" outlineLevel="1"/>
    <col min="7" max="7" width="17.8515625" style="137" customWidth="1" collapsed="1"/>
    <col min="8" max="8" width="17.8515625" style="136" customWidth="1"/>
    <col min="9" max="11" width="19.57421875" style="136" hidden="1" customWidth="1" outlineLevel="1"/>
    <col min="12" max="12" width="17.8515625" style="136" customWidth="1" collapsed="1"/>
    <col min="13" max="15" width="19.57421875" style="136" hidden="1" customWidth="1" outlineLevel="1"/>
    <col min="16" max="16" width="17.8515625" style="136" customWidth="1" collapsed="1"/>
    <col min="17" max="20" width="19.57421875" style="136" hidden="1" customWidth="1" outlineLevel="1"/>
    <col min="21" max="21" width="17.8515625" style="137" customWidth="1" collapsed="1"/>
    <col min="22" max="22" width="17.8515625" style="137" customWidth="1"/>
    <col min="23" max="24" width="17.7109375" style="136" hidden="1" customWidth="1"/>
    <col min="25" max="25" width="16.57421875" style="137" hidden="1" customWidth="1"/>
    <col min="26" max="26" width="17.57421875" style="136" hidden="1" customWidth="1"/>
    <col min="27" max="27" width="0" style="136" hidden="1" customWidth="1"/>
    <col min="28" max="16384" width="9.140625" style="138" customWidth="1"/>
  </cols>
  <sheetData>
    <row r="1" spans="1:26" ht="9" customHeight="1" hidden="1">
      <c r="A1" s="136" t="s">
        <v>1166</v>
      </c>
      <c r="B1" s="137" t="s">
        <v>704</v>
      </c>
      <c r="C1" s="137" t="s">
        <v>705</v>
      </c>
      <c r="D1" s="137" t="s">
        <v>798</v>
      </c>
      <c r="E1" s="136" t="s">
        <v>800</v>
      </c>
      <c r="F1" s="136" t="s">
        <v>799</v>
      </c>
      <c r="G1" s="137" t="s">
        <v>706</v>
      </c>
      <c r="H1" s="136" t="s">
        <v>801</v>
      </c>
      <c r="I1" s="136" t="s">
        <v>802</v>
      </c>
      <c r="J1" s="136" t="s">
        <v>803</v>
      </c>
      <c r="K1" s="136" t="s">
        <v>263</v>
      </c>
      <c r="L1" s="136" t="s">
        <v>706</v>
      </c>
      <c r="M1" s="136" t="s">
        <v>804</v>
      </c>
      <c r="N1" s="136" t="s">
        <v>805</v>
      </c>
      <c r="O1" s="136" t="s">
        <v>264</v>
      </c>
      <c r="P1" s="136" t="s">
        <v>706</v>
      </c>
      <c r="Q1" s="137" t="s">
        <v>1167</v>
      </c>
      <c r="R1" s="137" t="s">
        <v>807</v>
      </c>
      <c r="S1" s="137" t="s">
        <v>808</v>
      </c>
      <c r="T1" s="137" t="s">
        <v>1168</v>
      </c>
      <c r="U1" s="137" t="s">
        <v>706</v>
      </c>
      <c r="V1" s="137" t="s">
        <v>706</v>
      </c>
      <c r="W1" s="136" t="s">
        <v>811</v>
      </c>
      <c r="X1" s="136" t="s">
        <v>706</v>
      </c>
      <c r="Y1" s="137" t="s">
        <v>810</v>
      </c>
      <c r="Z1" s="136" t="s">
        <v>706</v>
      </c>
    </row>
    <row r="2" spans="1:39" s="143" customFormat="1" ht="15.75" customHeight="1">
      <c r="A2" s="139"/>
      <c r="B2" s="5" t="s">
        <v>707</v>
      </c>
      <c r="C2" s="140"/>
      <c r="D2" s="140"/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/>
      <c r="W2" s="140"/>
      <c r="X2" s="140"/>
      <c r="Y2" s="140"/>
      <c r="Z2" s="142"/>
      <c r="AA2" s="139"/>
      <c r="AB2" s="514"/>
      <c r="AC2" s="514"/>
      <c r="AD2" s="514"/>
      <c r="AE2" s="514" t="s">
        <v>813</v>
      </c>
      <c r="AF2" s="514"/>
      <c r="AG2" s="514"/>
      <c r="AH2" s="514"/>
      <c r="AI2" s="514"/>
      <c r="AJ2" s="514"/>
      <c r="AK2" s="514"/>
      <c r="AL2" s="514"/>
      <c r="AM2" s="514"/>
    </row>
    <row r="3" spans="1:39" s="148" customFormat="1" ht="15.75" customHeight="1">
      <c r="A3" s="144"/>
      <c r="B3" s="145" t="s">
        <v>1169</v>
      </c>
      <c r="C3" s="51"/>
      <c r="D3" s="51"/>
      <c r="E3" s="146"/>
      <c r="F3" s="146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47"/>
      <c r="W3" s="51"/>
      <c r="X3" s="51"/>
      <c r="Y3" s="51"/>
      <c r="Z3" s="147"/>
      <c r="AA3" s="144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</row>
    <row r="4" spans="1:39" s="148" customFormat="1" ht="15.75" customHeight="1">
      <c r="A4" s="144"/>
      <c r="B4" s="149" t="str">
        <f>"For the Year Ending "&amp;TEXT(AA4,"MMMM DD, YYY")</f>
        <v>For the Year Ending June 30, 2004</v>
      </c>
      <c r="C4" s="51"/>
      <c r="D4" s="51"/>
      <c r="E4" s="146"/>
      <c r="F4" s="146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47"/>
      <c r="W4" s="51"/>
      <c r="X4" s="51"/>
      <c r="Y4" s="51"/>
      <c r="Z4" s="147"/>
      <c r="AA4" s="144" t="s">
        <v>265</v>
      </c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</row>
    <row r="5" spans="1:39" s="148" customFormat="1" ht="12.75" customHeight="1">
      <c r="A5" s="144"/>
      <c r="B5" s="40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50"/>
      <c r="W5" s="51"/>
      <c r="X5" s="51"/>
      <c r="Y5" s="51"/>
      <c r="Z5" s="51"/>
      <c r="AA5" s="144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</row>
    <row r="6" spans="2:51" ht="12.75">
      <c r="B6" s="151"/>
      <c r="C6" s="152"/>
      <c r="D6" s="153"/>
      <c r="E6" s="154"/>
      <c r="F6" s="154"/>
      <c r="G6" s="155"/>
      <c r="H6" s="156"/>
      <c r="I6" s="106"/>
      <c r="J6" s="106"/>
      <c r="K6" s="106"/>
      <c r="L6" s="107"/>
      <c r="M6" s="106" t="s">
        <v>748</v>
      </c>
      <c r="N6" s="106" t="s">
        <v>814</v>
      </c>
      <c r="O6" s="106" t="s">
        <v>266</v>
      </c>
      <c r="P6" s="107"/>
      <c r="Q6" s="157" t="s">
        <v>815</v>
      </c>
      <c r="R6" s="157"/>
      <c r="S6" s="157"/>
      <c r="T6" s="157"/>
      <c r="U6" s="158"/>
      <c r="V6" s="158" t="s">
        <v>1170</v>
      </c>
      <c r="W6" s="159"/>
      <c r="X6" s="107"/>
      <c r="Y6" s="158"/>
      <c r="Z6" s="159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</row>
    <row r="7" spans="2:26" ht="12.75">
      <c r="B7" s="160"/>
      <c r="C7" s="161"/>
      <c r="D7" s="162"/>
      <c r="E7" s="154"/>
      <c r="F7" s="154"/>
      <c r="G7" s="160"/>
      <c r="H7" s="163"/>
      <c r="I7" s="106" t="s">
        <v>748</v>
      </c>
      <c r="J7" s="106" t="s">
        <v>814</v>
      </c>
      <c r="K7" s="106" t="s">
        <v>266</v>
      </c>
      <c r="L7" s="114"/>
      <c r="M7" s="106" t="s">
        <v>817</v>
      </c>
      <c r="N7" s="106" t="s">
        <v>817</v>
      </c>
      <c r="O7" s="106" t="s">
        <v>817</v>
      </c>
      <c r="P7" s="114" t="s">
        <v>817</v>
      </c>
      <c r="Q7" s="106" t="s">
        <v>748</v>
      </c>
      <c r="R7" s="106" t="s">
        <v>818</v>
      </c>
      <c r="S7" s="157"/>
      <c r="T7" s="157"/>
      <c r="U7" s="114"/>
      <c r="V7" s="114" t="s">
        <v>827</v>
      </c>
      <c r="W7" s="164"/>
      <c r="X7" s="114" t="s">
        <v>1170</v>
      </c>
      <c r="Y7" s="165"/>
      <c r="Z7" s="164"/>
    </row>
    <row r="8" spans="2:26" ht="12.75">
      <c r="B8" s="166"/>
      <c r="C8" s="63"/>
      <c r="D8" s="167"/>
      <c r="E8" s="157"/>
      <c r="F8" s="157"/>
      <c r="G8" s="165" t="s">
        <v>820</v>
      </c>
      <c r="H8" s="165"/>
      <c r="I8" s="106" t="s">
        <v>821</v>
      </c>
      <c r="J8" s="106" t="s">
        <v>821</v>
      </c>
      <c r="K8" s="106" t="s">
        <v>821</v>
      </c>
      <c r="L8" s="114" t="s">
        <v>821</v>
      </c>
      <c r="M8" s="106" t="s">
        <v>822</v>
      </c>
      <c r="N8" s="106" t="s">
        <v>822</v>
      </c>
      <c r="O8" s="106" t="s">
        <v>822</v>
      </c>
      <c r="P8" s="114" t="s">
        <v>822</v>
      </c>
      <c r="Q8" s="106" t="s">
        <v>823</v>
      </c>
      <c r="R8" s="106" t="s">
        <v>823</v>
      </c>
      <c r="S8" s="106" t="s">
        <v>824</v>
      </c>
      <c r="T8" s="106" t="s">
        <v>825</v>
      </c>
      <c r="U8" s="114" t="s">
        <v>1171</v>
      </c>
      <c r="V8" s="114" t="s">
        <v>1172</v>
      </c>
      <c r="W8" s="114" t="s">
        <v>828</v>
      </c>
      <c r="X8" s="114" t="s">
        <v>827</v>
      </c>
      <c r="Y8" s="114"/>
      <c r="Z8" s="114" t="s">
        <v>816</v>
      </c>
    </row>
    <row r="9" spans="2:26" ht="12.75">
      <c r="B9" s="168"/>
      <c r="C9" s="169"/>
      <c r="D9" s="170"/>
      <c r="E9" s="106" t="s">
        <v>830</v>
      </c>
      <c r="F9" s="106" t="s">
        <v>748</v>
      </c>
      <c r="G9" s="106" t="s">
        <v>748</v>
      </c>
      <c r="H9" s="106" t="s">
        <v>814</v>
      </c>
      <c r="I9" s="106" t="s">
        <v>819</v>
      </c>
      <c r="J9" s="106" t="s">
        <v>819</v>
      </c>
      <c r="K9" s="106" t="s">
        <v>819</v>
      </c>
      <c r="L9" s="122" t="s">
        <v>819</v>
      </c>
      <c r="M9" s="106" t="s">
        <v>819</v>
      </c>
      <c r="N9" s="106" t="s">
        <v>819</v>
      </c>
      <c r="O9" s="106" t="s">
        <v>819</v>
      </c>
      <c r="P9" s="122" t="s">
        <v>819</v>
      </c>
      <c r="Q9" s="106" t="s">
        <v>831</v>
      </c>
      <c r="R9" s="106" t="s">
        <v>831</v>
      </c>
      <c r="S9" s="106" t="s">
        <v>828</v>
      </c>
      <c r="T9" s="106" t="s">
        <v>832</v>
      </c>
      <c r="U9" s="122" t="s">
        <v>819</v>
      </c>
      <c r="V9" s="122" t="s">
        <v>828</v>
      </c>
      <c r="W9" s="122" t="s">
        <v>819</v>
      </c>
      <c r="X9" s="122" t="s">
        <v>1173</v>
      </c>
      <c r="Y9" s="122" t="s">
        <v>833</v>
      </c>
      <c r="Z9" s="122" t="s">
        <v>819</v>
      </c>
    </row>
    <row r="10" spans="2:26" ht="12.75">
      <c r="B10" s="171"/>
      <c r="C10" s="172"/>
      <c r="D10" s="173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74"/>
    </row>
    <row r="11" spans="1:27" ht="15">
      <c r="A11" s="175"/>
      <c r="B11" s="64" t="s">
        <v>755</v>
      </c>
      <c r="C11" s="176"/>
      <c r="D11" s="6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75"/>
    </row>
    <row r="12" spans="1:27" ht="12" customHeight="1">
      <c r="A12" s="177" t="s">
        <v>1174</v>
      </c>
      <c r="B12" s="178"/>
      <c r="C12" s="177" t="s">
        <v>288</v>
      </c>
      <c r="D12" s="179"/>
      <c r="E12" s="154">
        <v>0</v>
      </c>
      <c r="F12" s="154">
        <v>0</v>
      </c>
      <c r="G12" s="180">
        <f>E12+F12</f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f>I12+J12+K12</f>
        <v>0</v>
      </c>
      <c r="M12" s="180">
        <v>0</v>
      </c>
      <c r="N12" s="180">
        <v>0</v>
      </c>
      <c r="O12" s="180">
        <v>0</v>
      </c>
      <c r="P12" s="180">
        <f>M12+N12+O12</f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f>Q12+R12+S12+T12</f>
        <v>0</v>
      </c>
      <c r="V12" s="180">
        <f>G12+H12+L12+P12+U12</f>
        <v>0</v>
      </c>
      <c r="W12" s="181">
        <v>0</v>
      </c>
      <c r="X12" s="181">
        <f>V12+W12</f>
        <v>0</v>
      </c>
      <c r="Y12" s="181">
        <v>0</v>
      </c>
      <c r="Z12" s="181">
        <f>X12+Y12</f>
        <v>0</v>
      </c>
      <c r="AA12" s="177"/>
    </row>
    <row r="13" spans="1:27" ht="12" customHeight="1">
      <c r="A13" s="177" t="s">
        <v>1175</v>
      </c>
      <c r="B13" s="178"/>
      <c r="C13" s="177" t="s">
        <v>757</v>
      </c>
      <c r="D13" s="179"/>
      <c r="E13" s="154">
        <v>0</v>
      </c>
      <c r="F13" s="154">
        <v>0</v>
      </c>
      <c r="G13" s="182">
        <f>E13+F13</f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f>J13+I13+K13</f>
        <v>0</v>
      </c>
      <c r="M13" s="182">
        <v>0</v>
      </c>
      <c r="N13" s="182">
        <v>0</v>
      </c>
      <c r="O13" s="182">
        <v>0</v>
      </c>
      <c r="P13" s="182">
        <f>M13+N13+O13</f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f>Q13+R13+S13+T13</f>
        <v>0</v>
      </c>
      <c r="V13" s="182">
        <f>G13+H13+L13+P13+U13</f>
        <v>0</v>
      </c>
      <c r="W13" s="154">
        <v>0</v>
      </c>
      <c r="X13" s="154">
        <f>V13+W13</f>
        <v>0</v>
      </c>
      <c r="Y13" s="154">
        <v>0</v>
      </c>
      <c r="Z13" s="154">
        <f>X13+Y13</f>
        <v>0</v>
      </c>
      <c r="AA13" s="177"/>
    </row>
    <row r="14" spans="1:27" ht="15.75">
      <c r="A14" s="183"/>
      <c r="B14" s="184"/>
      <c r="C14" s="185" t="s">
        <v>289</v>
      </c>
      <c r="D14" s="77"/>
      <c r="E14" s="115">
        <f aca="true" t="shared" si="0" ref="E14:Z14">E12-E13</f>
        <v>0</v>
      </c>
      <c r="F14" s="115">
        <f>F12-F13</f>
        <v>0</v>
      </c>
      <c r="G14" s="186">
        <f t="shared" si="0"/>
        <v>0</v>
      </c>
      <c r="H14" s="186">
        <f t="shared" si="0"/>
        <v>0</v>
      </c>
      <c r="I14" s="186">
        <f t="shared" si="0"/>
        <v>0</v>
      </c>
      <c r="J14" s="186">
        <f t="shared" si="0"/>
        <v>0</v>
      </c>
      <c r="K14" s="186">
        <f t="shared" si="0"/>
        <v>0</v>
      </c>
      <c r="L14" s="186">
        <f t="shared" si="0"/>
        <v>0</v>
      </c>
      <c r="M14" s="186">
        <f t="shared" si="0"/>
        <v>0</v>
      </c>
      <c r="N14" s="186">
        <f t="shared" si="0"/>
        <v>0</v>
      </c>
      <c r="O14" s="186">
        <f t="shared" si="0"/>
        <v>0</v>
      </c>
      <c r="P14" s="186">
        <f t="shared" si="0"/>
        <v>0</v>
      </c>
      <c r="Q14" s="186">
        <f t="shared" si="0"/>
        <v>0</v>
      </c>
      <c r="R14" s="186">
        <f t="shared" si="0"/>
        <v>0</v>
      </c>
      <c r="S14" s="186">
        <f t="shared" si="0"/>
        <v>0</v>
      </c>
      <c r="T14" s="186">
        <f t="shared" si="0"/>
        <v>0</v>
      </c>
      <c r="U14" s="186">
        <f t="shared" si="0"/>
        <v>0</v>
      </c>
      <c r="V14" s="186">
        <f t="shared" si="0"/>
        <v>0</v>
      </c>
      <c r="W14" s="115">
        <f>W12-W13</f>
        <v>0</v>
      </c>
      <c r="X14" s="115">
        <f t="shared" si="0"/>
        <v>0</v>
      </c>
      <c r="Y14" s="115">
        <f t="shared" si="0"/>
        <v>0</v>
      </c>
      <c r="Z14" s="115">
        <f t="shared" si="0"/>
        <v>0</v>
      </c>
      <c r="AA14" s="175"/>
    </row>
    <row r="15" spans="2:26" ht="12" customHeight="1">
      <c r="B15" s="178"/>
      <c r="C15" s="177"/>
      <c r="D15" s="179"/>
      <c r="E15" s="154"/>
      <c r="F15" s="154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54"/>
      <c r="X15" s="154"/>
      <c r="Y15" s="154"/>
      <c r="Z15" s="154"/>
    </row>
    <row r="16" spans="1:27" ht="12.75">
      <c r="A16" s="177" t="s">
        <v>1176</v>
      </c>
      <c r="B16" s="178"/>
      <c r="C16" s="177" t="s">
        <v>759</v>
      </c>
      <c r="D16" s="179"/>
      <c r="E16" s="154">
        <v>0</v>
      </c>
      <c r="F16" s="154">
        <v>0</v>
      </c>
      <c r="G16" s="182">
        <f>E16+F16</f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f>J16+I16+K16</f>
        <v>0</v>
      </c>
      <c r="M16" s="182">
        <v>0</v>
      </c>
      <c r="N16" s="182">
        <v>0</v>
      </c>
      <c r="O16" s="182">
        <v>0</v>
      </c>
      <c r="P16" s="182">
        <f>M16+N16+O16</f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f>G16+H16+L16+P16</f>
        <v>0</v>
      </c>
      <c r="W16" s="154">
        <v>0</v>
      </c>
      <c r="X16" s="154">
        <f>V16+W16</f>
        <v>0</v>
      </c>
      <c r="Y16" s="154">
        <v>0</v>
      </c>
      <c r="Z16" s="154">
        <f>X16+Y16</f>
        <v>0</v>
      </c>
      <c r="AA16" s="177"/>
    </row>
    <row r="17" spans="1:27" ht="12.75">
      <c r="A17" s="177" t="s">
        <v>1177</v>
      </c>
      <c r="B17" s="178"/>
      <c r="C17" s="177" t="s">
        <v>760</v>
      </c>
      <c r="D17" s="179"/>
      <c r="E17" s="154">
        <v>0</v>
      </c>
      <c r="F17" s="154">
        <v>0</v>
      </c>
      <c r="G17" s="182">
        <f>E17+F17</f>
        <v>0</v>
      </c>
      <c r="H17" s="182">
        <v>25000</v>
      </c>
      <c r="I17" s="182">
        <v>0</v>
      </c>
      <c r="J17" s="182">
        <v>0</v>
      </c>
      <c r="K17" s="182">
        <v>0</v>
      </c>
      <c r="L17" s="182">
        <f>J17+I17+K17</f>
        <v>0</v>
      </c>
      <c r="M17" s="182">
        <v>0</v>
      </c>
      <c r="N17" s="182">
        <v>0</v>
      </c>
      <c r="O17" s="182">
        <v>0</v>
      </c>
      <c r="P17" s="182">
        <f>M17+N17+O17</f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f>G17+H17+L17+P17+U17</f>
        <v>25000</v>
      </c>
      <c r="W17" s="154">
        <v>0</v>
      </c>
      <c r="X17" s="154">
        <f>V17+W17</f>
        <v>25000</v>
      </c>
      <c r="Y17" s="154">
        <v>0</v>
      </c>
      <c r="Z17" s="154">
        <f>X17+Y17</f>
        <v>25000</v>
      </c>
      <c r="AA17" s="177"/>
    </row>
    <row r="18" spans="1:27" ht="12.75">
      <c r="A18" s="177" t="s">
        <v>1178</v>
      </c>
      <c r="B18" s="178"/>
      <c r="C18" s="177" t="s">
        <v>761</v>
      </c>
      <c r="D18" s="179"/>
      <c r="E18" s="154">
        <v>0</v>
      </c>
      <c r="F18" s="154">
        <v>0</v>
      </c>
      <c r="G18" s="182">
        <f>E18+F18</f>
        <v>0</v>
      </c>
      <c r="H18" s="182">
        <v>1500</v>
      </c>
      <c r="I18" s="182">
        <v>0</v>
      </c>
      <c r="J18" s="182">
        <v>0</v>
      </c>
      <c r="K18" s="182">
        <v>0</v>
      </c>
      <c r="L18" s="182">
        <f>J18+I18+K18</f>
        <v>0</v>
      </c>
      <c r="M18" s="182">
        <v>0</v>
      </c>
      <c r="N18" s="182">
        <v>0</v>
      </c>
      <c r="O18" s="182">
        <v>0</v>
      </c>
      <c r="P18" s="182">
        <f>M18+N18+O18</f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f>G18+H18+L18+P18+U18</f>
        <v>1500</v>
      </c>
      <c r="W18" s="154">
        <v>0</v>
      </c>
      <c r="X18" s="154">
        <f>V18+W18</f>
        <v>1500</v>
      </c>
      <c r="Y18" s="154">
        <v>0</v>
      </c>
      <c r="Z18" s="154">
        <f>X18+Y18</f>
        <v>1500</v>
      </c>
      <c r="AA18" s="177"/>
    </row>
    <row r="19" spans="1:27" ht="12.75">
      <c r="A19" s="177" t="s">
        <v>1179</v>
      </c>
      <c r="B19" s="178"/>
      <c r="C19" s="177" t="s">
        <v>1180</v>
      </c>
      <c r="D19" s="179"/>
      <c r="E19" s="154">
        <v>0</v>
      </c>
      <c r="F19" s="154">
        <v>0</v>
      </c>
      <c r="G19" s="182">
        <f>E19+F19</f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f>J19+I19+K19</f>
        <v>0</v>
      </c>
      <c r="M19" s="182">
        <v>0</v>
      </c>
      <c r="N19" s="182">
        <v>0</v>
      </c>
      <c r="O19" s="182">
        <v>0</v>
      </c>
      <c r="P19" s="182">
        <f>M19+N19+O19</f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f>Q19+R19+S19+T19</f>
        <v>0</v>
      </c>
      <c r="V19" s="182">
        <f>G19+H19+L19+P19+U19</f>
        <v>0</v>
      </c>
      <c r="W19" s="154">
        <v>0</v>
      </c>
      <c r="X19" s="154">
        <f>V19+W19</f>
        <v>0</v>
      </c>
      <c r="Y19" s="154">
        <v>0</v>
      </c>
      <c r="Z19" s="154">
        <f>X19+Y19</f>
        <v>0</v>
      </c>
      <c r="AA19" s="177"/>
    </row>
    <row r="20" spans="1:27" ht="12.75">
      <c r="A20" s="177"/>
      <c r="B20" s="178"/>
      <c r="C20" s="177" t="s">
        <v>1181</v>
      </c>
      <c r="D20" s="179"/>
      <c r="E20" s="154"/>
      <c r="F20" s="154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54"/>
      <c r="X20" s="154"/>
      <c r="Y20" s="154"/>
      <c r="Z20" s="154"/>
      <c r="AA20" s="177"/>
    </row>
    <row r="21" spans="1:27" ht="12.75">
      <c r="A21" s="177"/>
      <c r="B21" s="178"/>
      <c r="C21" s="177" t="s">
        <v>764</v>
      </c>
      <c r="D21" s="179"/>
      <c r="E21" s="154">
        <v>0</v>
      </c>
      <c r="F21" s="154">
        <v>409556947.19</v>
      </c>
      <c r="G21" s="182">
        <f aca="true" t="shared" si="1" ref="G21:G27">E21+F21</f>
        <v>409556947.19</v>
      </c>
      <c r="H21" s="182">
        <v>0</v>
      </c>
      <c r="I21" s="182">
        <v>0</v>
      </c>
      <c r="J21" s="182">
        <v>0</v>
      </c>
      <c r="K21" s="182">
        <v>0</v>
      </c>
      <c r="L21" s="182">
        <f aca="true" t="shared" si="2" ref="L21:L27">J21+I21+K21</f>
        <v>0</v>
      </c>
      <c r="M21" s="182">
        <v>0</v>
      </c>
      <c r="N21" s="182">
        <v>0</v>
      </c>
      <c r="O21" s="182">
        <v>0</v>
      </c>
      <c r="P21" s="182">
        <f aca="true" t="shared" si="3" ref="P21:P27">M21+N21+O21</f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f aca="true" t="shared" si="4" ref="U21:U27">Q21+R21+S21+T21</f>
        <v>0</v>
      </c>
      <c r="V21" s="182">
        <f aca="true" t="shared" si="5" ref="V21:V27">G21+H21+L21+P21+U21</f>
        <v>409556947.19</v>
      </c>
      <c r="W21" s="154">
        <v>0</v>
      </c>
      <c r="X21" s="154">
        <f aca="true" t="shared" si="6" ref="X21:X27">V21+W21</f>
        <v>409556947.19</v>
      </c>
      <c r="Y21" s="154">
        <v>0</v>
      </c>
      <c r="Z21" s="154">
        <f aca="true" t="shared" si="7" ref="Z21:Z27">X21+Y21</f>
        <v>409556947.19</v>
      </c>
      <c r="AA21" s="177"/>
    </row>
    <row r="22" spans="1:27" ht="12.75">
      <c r="A22" s="177"/>
      <c r="B22" s="178"/>
      <c r="C22" s="177" t="s">
        <v>765</v>
      </c>
      <c r="D22" s="179"/>
      <c r="E22" s="154">
        <v>0</v>
      </c>
      <c r="F22" s="154">
        <v>0</v>
      </c>
      <c r="G22" s="182">
        <f t="shared" si="1"/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f t="shared" si="2"/>
        <v>0</v>
      </c>
      <c r="M22" s="182">
        <v>0</v>
      </c>
      <c r="N22" s="182">
        <v>0</v>
      </c>
      <c r="O22" s="182">
        <v>0</v>
      </c>
      <c r="P22" s="182">
        <f t="shared" si="3"/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f t="shared" si="4"/>
        <v>0</v>
      </c>
      <c r="V22" s="182">
        <f t="shared" si="5"/>
        <v>0</v>
      </c>
      <c r="W22" s="154">
        <v>0</v>
      </c>
      <c r="X22" s="154">
        <f t="shared" si="6"/>
        <v>0</v>
      </c>
      <c r="Y22" s="154">
        <v>0</v>
      </c>
      <c r="Z22" s="154">
        <f t="shared" si="7"/>
        <v>0</v>
      </c>
      <c r="AA22" s="177"/>
    </row>
    <row r="23" spans="1:27" ht="12.75">
      <c r="A23" s="177"/>
      <c r="B23" s="178"/>
      <c r="C23" s="177" t="s">
        <v>766</v>
      </c>
      <c r="D23" s="179"/>
      <c r="E23" s="154">
        <v>0</v>
      </c>
      <c r="F23" s="154">
        <v>0</v>
      </c>
      <c r="G23" s="182">
        <f t="shared" si="1"/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f t="shared" si="2"/>
        <v>0</v>
      </c>
      <c r="M23" s="182">
        <v>0</v>
      </c>
      <c r="N23" s="182">
        <v>0</v>
      </c>
      <c r="O23" s="182">
        <v>0</v>
      </c>
      <c r="P23" s="182">
        <f t="shared" si="3"/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f t="shared" si="4"/>
        <v>0</v>
      </c>
      <c r="V23" s="182">
        <f t="shared" si="5"/>
        <v>0</v>
      </c>
      <c r="W23" s="154">
        <v>0</v>
      </c>
      <c r="X23" s="154">
        <f t="shared" si="6"/>
        <v>0</v>
      </c>
      <c r="Y23" s="154">
        <v>0</v>
      </c>
      <c r="Z23" s="154">
        <f t="shared" si="7"/>
        <v>0</v>
      </c>
      <c r="AA23" s="177"/>
    </row>
    <row r="24" spans="1:27" ht="12.75">
      <c r="A24" s="177" t="s">
        <v>1182</v>
      </c>
      <c r="B24" s="178"/>
      <c r="C24" s="177" t="s">
        <v>290</v>
      </c>
      <c r="D24" s="179"/>
      <c r="E24" s="154">
        <v>0</v>
      </c>
      <c r="F24" s="154">
        <v>0</v>
      </c>
      <c r="G24" s="182">
        <f>E24+F24</f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f t="shared" si="2"/>
        <v>0</v>
      </c>
      <c r="M24" s="182">
        <v>0</v>
      </c>
      <c r="N24" s="182">
        <v>0</v>
      </c>
      <c r="O24" s="182">
        <v>0</v>
      </c>
      <c r="P24" s="182">
        <f t="shared" si="3"/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f>Q24+R24+S24+T24</f>
        <v>0</v>
      </c>
      <c r="V24" s="182">
        <f>G24+H24+L24+P24+U24</f>
        <v>0</v>
      </c>
      <c r="W24" s="154">
        <v>0</v>
      </c>
      <c r="X24" s="154">
        <f>V24+W24</f>
        <v>0</v>
      </c>
      <c r="Y24" s="154">
        <v>0</v>
      </c>
      <c r="Z24" s="154">
        <f>X24+Y24</f>
        <v>0</v>
      </c>
      <c r="AA24" s="177"/>
    </row>
    <row r="25" spans="1:27" ht="12.75">
      <c r="A25" s="177"/>
      <c r="B25" s="178"/>
      <c r="C25" s="177" t="s">
        <v>291</v>
      </c>
      <c r="D25" s="179"/>
      <c r="E25" s="154">
        <v>0</v>
      </c>
      <c r="F25" s="154">
        <v>0</v>
      </c>
      <c r="G25" s="182">
        <f t="shared" si="1"/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f t="shared" si="2"/>
        <v>0</v>
      </c>
      <c r="M25" s="182">
        <v>0</v>
      </c>
      <c r="N25" s="182">
        <v>0</v>
      </c>
      <c r="O25" s="182">
        <v>0</v>
      </c>
      <c r="P25" s="182">
        <f t="shared" si="3"/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f t="shared" si="4"/>
        <v>0</v>
      </c>
      <c r="V25" s="182">
        <f t="shared" si="5"/>
        <v>0</v>
      </c>
      <c r="W25" s="154">
        <v>0</v>
      </c>
      <c r="X25" s="154">
        <f t="shared" si="6"/>
        <v>0</v>
      </c>
      <c r="Y25" s="154">
        <v>0</v>
      </c>
      <c r="Z25" s="154">
        <f t="shared" si="7"/>
        <v>0</v>
      </c>
      <c r="AA25" s="177"/>
    </row>
    <row r="26" spans="1:27" ht="12.75">
      <c r="A26" s="177" t="s">
        <v>1183</v>
      </c>
      <c r="B26" s="178"/>
      <c r="C26" s="177" t="s">
        <v>768</v>
      </c>
      <c r="D26" s="179"/>
      <c r="E26" s="154">
        <v>0</v>
      </c>
      <c r="F26" s="154">
        <v>0</v>
      </c>
      <c r="G26" s="182">
        <f t="shared" si="1"/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f t="shared" si="2"/>
        <v>0</v>
      </c>
      <c r="M26" s="182">
        <v>0</v>
      </c>
      <c r="N26" s="182">
        <v>0</v>
      </c>
      <c r="O26" s="182">
        <v>0</v>
      </c>
      <c r="P26" s="182">
        <f t="shared" si="3"/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f t="shared" si="4"/>
        <v>0</v>
      </c>
      <c r="V26" s="182">
        <f t="shared" si="5"/>
        <v>0</v>
      </c>
      <c r="W26" s="154">
        <v>0</v>
      </c>
      <c r="X26" s="154">
        <f t="shared" si="6"/>
        <v>0</v>
      </c>
      <c r="Y26" s="154">
        <v>0</v>
      </c>
      <c r="Z26" s="154">
        <f t="shared" si="7"/>
        <v>0</v>
      </c>
      <c r="AA26" s="177"/>
    </row>
    <row r="27" spans="1:27" ht="12.75">
      <c r="A27" s="177" t="s">
        <v>1184</v>
      </c>
      <c r="B27" s="178"/>
      <c r="C27" s="177" t="s">
        <v>769</v>
      </c>
      <c r="D27" s="179"/>
      <c r="E27" s="154">
        <v>0</v>
      </c>
      <c r="F27" s="154">
        <v>0</v>
      </c>
      <c r="G27" s="182">
        <f t="shared" si="1"/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f t="shared" si="2"/>
        <v>0</v>
      </c>
      <c r="M27" s="182">
        <v>0</v>
      </c>
      <c r="N27" s="182">
        <v>0</v>
      </c>
      <c r="O27" s="182">
        <v>0</v>
      </c>
      <c r="P27" s="182">
        <f t="shared" si="3"/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f t="shared" si="4"/>
        <v>0</v>
      </c>
      <c r="V27" s="182">
        <f t="shared" si="5"/>
        <v>0</v>
      </c>
      <c r="W27" s="154">
        <v>0</v>
      </c>
      <c r="X27" s="154">
        <f t="shared" si="6"/>
        <v>0</v>
      </c>
      <c r="Y27" s="154">
        <v>0</v>
      </c>
      <c r="Z27" s="154">
        <f t="shared" si="7"/>
        <v>0</v>
      </c>
      <c r="AA27" s="177"/>
    </row>
    <row r="28" spans="1:27" ht="15.75">
      <c r="A28" s="190"/>
      <c r="B28" s="184"/>
      <c r="C28" s="176" t="s">
        <v>770</v>
      </c>
      <c r="D28" s="65"/>
      <c r="E28" s="115">
        <f aca="true" t="shared" si="8" ref="E28:T28">+E14+E16+E17+E18+E19+E21+E22+E23+E24+E25+E26+E27</f>
        <v>0</v>
      </c>
      <c r="F28" s="115">
        <f t="shared" si="8"/>
        <v>409556947.19</v>
      </c>
      <c r="G28" s="186">
        <f t="shared" si="8"/>
        <v>409556947.19</v>
      </c>
      <c r="H28" s="186">
        <f t="shared" si="8"/>
        <v>26500</v>
      </c>
      <c r="I28" s="186">
        <f t="shared" si="8"/>
        <v>0</v>
      </c>
      <c r="J28" s="186">
        <f t="shared" si="8"/>
        <v>0</v>
      </c>
      <c r="K28" s="186">
        <f t="shared" si="8"/>
        <v>0</v>
      </c>
      <c r="L28" s="186">
        <f t="shared" si="8"/>
        <v>0</v>
      </c>
      <c r="M28" s="186">
        <f t="shared" si="8"/>
        <v>0</v>
      </c>
      <c r="N28" s="186">
        <f t="shared" si="8"/>
        <v>0</v>
      </c>
      <c r="O28" s="186">
        <f t="shared" si="8"/>
        <v>0</v>
      </c>
      <c r="P28" s="186">
        <f t="shared" si="8"/>
        <v>0</v>
      </c>
      <c r="Q28" s="186">
        <f t="shared" si="8"/>
        <v>0</v>
      </c>
      <c r="R28" s="186">
        <f t="shared" si="8"/>
        <v>0</v>
      </c>
      <c r="S28" s="186">
        <f t="shared" si="8"/>
        <v>0</v>
      </c>
      <c r="T28" s="186">
        <f t="shared" si="8"/>
        <v>0</v>
      </c>
      <c r="U28" s="186">
        <f>+U14+U19+U21+U22+U23+U24+U25+U26+U27</f>
        <v>0</v>
      </c>
      <c r="V28" s="186">
        <f>+V14+V16+V17+V18+V19+V21+V22+V23+V24+V25+V26+V27</f>
        <v>409583447.19</v>
      </c>
      <c r="W28" s="115">
        <f>+W14+W16+W17+W18+W19+W21+W22+W23+W24+W25+W26+W27</f>
        <v>0</v>
      </c>
      <c r="X28" s="115">
        <f>+X14+X16+X17+X18+X19+X21+X22+X23+X24+X25+X26+X27</f>
        <v>409583447.19</v>
      </c>
      <c r="Y28" s="115">
        <f>+Y14+Y16+Y17+Y18+Y19+Y21+Y22+Y23+Y24+Y25+Y26+Y27</f>
        <v>0</v>
      </c>
      <c r="Z28" s="115">
        <f>+Z14+Z16+Z17+Z18+Z19+Z21+Z22+Z23+Z24+Z25+Z26+Z27</f>
        <v>409583447.19</v>
      </c>
      <c r="AA28" s="175"/>
    </row>
    <row r="29" spans="2:26" ht="12.75">
      <c r="B29" s="178"/>
      <c r="C29" s="177"/>
      <c r="D29" s="179"/>
      <c r="E29" s="154"/>
      <c r="F29" s="154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54"/>
      <c r="X29" s="154"/>
      <c r="Y29" s="154"/>
      <c r="Z29" s="154"/>
    </row>
    <row r="30" spans="1:27" ht="15">
      <c r="A30" s="175"/>
      <c r="B30" s="184" t="s">
        <v>771</v>
      </c>
      <c r="C30" s="185"/>
      <c r="D30" s="77"/>
      <c r="E30" s="154"/>
      <c r="F30" s="154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54"/>
      <c r="X30" s="154"/>
      <c r="Y30" s="154"/>
      <c r="Z30" s="154"/>
      <c r="AA30" s="175"/>
    </row>
    <row r="31" spans="1:26" ht="12.75" hidden="1" outlineLevel="1">
      <c r="A31" s="136" t="s">
        <v>1185</v>
      </c>
      <c r="C31" s="137" t="s">
        <v>1186</v>
      </c>
      <c r="D31" s="137" t="s">
        <v>1187</v>
      </c>
      <c r="E31" s="136">
        <v>0</v>
      </c>
      <c r="F31" s="136">
        <v>0</v>
      </c>
      <c r="G31" s="188">
        <f aca="true" t="shared" si="9" ref="G31:G46">E31+F31</f>
        <v>0</v>
      </c>
      <c r="H31" s="189">
        <v>7000</v>
      </c>
      <c r="I31" s="189">
        <v>0</v>
      </c>
      <c r="J31" s="189">
        <v>0</v>
      </c>
      <c r="K31" s="189">
        <v>0</v>
      </c>
      <c r="L31" s="189">
        <f aca="true" t="shared" si="10" ref="L31:L46">J31+I31+K31</f>
        <v>0</v>
      </c>
      <c r="M31" s="189">
        <v>0</v>
      </c>
      <c r="N31" s="189">
        <v>0</v>
      </c>
      <c r="O31" s="189">
        <v>0</v>
      </c>
      <c r="P31" s="189">
        <f aca="true" t="shared" si="11" ref="P31:P46">M31+N31+O31</f>
        <v>0</v>
      </c>
      <c r="Q31" s="188">
        <v>105000</v>
      </c>
      <c r="R31" s="188">
        <v>0</v>
      </c>
      <c r="S31" s="188">
        <v>0</v>
      </c>
      <c r="T31" s="188">
        <v>0</v>
      </c>
      <c r="U31" s="188">
        <f aca="true" t="shared" si="12" ref="U31:U46">Q31+R31+S31+T31</f>
        <v>105000</v>
      </c>
      <c r="V31" s="188">
        <f aca="true" t="shared" si="13" ref="V31:V46">G31+H31+L31+P31+U31</f>
        <v>112000</v>
      </c>
      <c r="W31" s="136">
        <v>0</v>
      </c>
      <c r="X31" s="136">
        <f aca="true" t="shared" si="14" ref="X31:X46">V31+W31</f>
        <v>112000</v>
      </c>
      <c r="Y31" s="137">
        <v>0</v>
      </c>
      <c r="Z31" s="136">
        <f aca="true" t="shared" si="15" ref="Z31:Z46">X31+Y31</f>
        <v>112000</v>
      </c>
    </row>
    <row r="32" spans="1:26" ht="12.75" hidden="1" outlineLevel="1">
      <c r="A32" s="136" t="s">
        <v>1188</v>
      </c>
      <c r="C32" s="137" t="s">
        <v>1189</v>
      </c>
      <c r="D32" s="137" t="s">
        <v>1190</v>
      </c>
      <c r="E32" s="136">
        <v>0</v>
      </c>
      <c r="F32" s="136">
        <v>174219.52</v>
      </c>
      <c r="G32" s="188">
        <f t="shared" si="9"/>
        <v>174219.52</v>
      </c>
      <c r="H32" s="189">
        <v>0</v>
      </c>
      <c r="I32" s="189">
        <v>0</v>
      </c>
      <c r="J32" s="189">
        <v>0</v>
      </c>
      <c r="K32" s="189">
        <v>0</v>
      </c>
      <c r="L32" s="189">
        <f t="shared" si="10"/>
        <v>0</v>
      </c>
      <c r="M32" s="189">
        <v>0</v>
      </c>
      <c r="N32" s="189">
        <v>0</v>
      </c>
      <c r="O32" s="189">
        <v>0</v>
      </c>
      <c r="P32" s="189">
        <f t="shared" si="11"/>
        <v>0</v>
      </c>
      <c r="Q32" s="188">
        <v>92100.9</v>
      </c>
      <c r="R32" s="188">
        <v>0</v>
      </c>
      <c r="S32" s="188">
        <v>0</v>
      </c>
      <c r="T32" s="188">
        <v>0</v>
      </c>
      <c r="U32" s="188">
        <f t="shared" si="12"/>
        <v>92100.9</v>
      </c>
      <c r="V32" s="188">
        <f t="shared" si="13"/>
        <v>266320.42</v>
      </c>
      <c r="W32" s="136">
        <v>0</v>
      </c>
      <c r="X32" s="136">
        <f t="shared" si="14"/>
        <v>266320.42</v>
      </c>
      <c r="Y32" s="137">
        <v>0</v>
      </c>
      <c r="Z32" s="136">
        <f t="shared" si="15"/>
        <v>266320.42</v>
      </c>
    </row>
    <row r="33" spans="1:26" ht="12.75" hidden="1" outlineLevel="1">
      <c r="A33" s="136" t="s">
        <v>1191</v>
      </c>
      <c r="C33" s="137" t="s">
        <v>1192</v>
      </c>
      <c r="D33" s="137" t="s">
        <v>1193</v>
      </c>
      <c r="E33" s="136">
        <v>0</v>
      </c>
      <c r="F33" s="136">
        <v>14217253.1</v>
      </c>
      <c r="G33" s="188">
        <f t="shared" si="9"/>
        <v>14217253.1</v>
      </c>
      <c r="H33" s="189">
        <v>4000.01</v>
      </c>
      <c r="I33" s="189">
        <v>0</v>
      </c>
      <c r="J33" s="189">
        <v>0</v>
      </c>
      <c r="K33" s="189">
        <v>0</v>
      </c>
      <c r="L33" s="189">
        <f t="shared" si="10"/>
        <v>0</v>
      </c>
      <c r="M33" s="189">
        <v>0</v>
      </c>
      <c r="N33" s="189">
        <v>0</v>
      </c>
      <c r="O33" s="189">
        <v>0</v>
      </c>
      <c r="P33" s="189">
        <f t="shared" si="11"/>
        <v>0</v>
      </c>
      <c r="Q33" s="188">
        <v>54999.96</v>
      </c>
      <c r="R33" s="188">
        <v>0</v>
      </c>
      <c r="S33" s="188">
        <v>0</v>
      </c>
      <c r="T33" s="188">
        <v>0</v>
      </c>
      <c r="U33" s="188">
        <f t="shared" si="12"/>
        <v>54999.96</v>
      </c>
      <c r="V33" s="188">
        <f t="shared" si="13"/>
        <v>14276253.07</v>
      </c>
      <c r="W33" s="136">
        <v>0</v>
      </c>
      <c r="X33" s="136">
        <f t="shared" si="14"/>
        <v>14276253.07</v>
      </c>
      <c r="Y33" s="137">
        <v>0</v>
      </c>
      <c r="Z33" s="136">
        <f t="shared" si="15"/>
        <v>14276253.07</v>
      </c>
    </row>
    <row r="34" spans="1:26" ht="12.75" hidden="1" outlineLevel="1">
      <c r="A34" s="136" t="s">
        <v>1194</v>
      </c>
      <c r="C34" s="137" t="s">
        <v>1195</v>
      </c>
      <c r="D34" s="137" t="s">
        <v>1196</v>
      </c>
      <c r="E34" s="136">
        <v>0</v>
      </c>
      <c r="F34" s="136">
        <v>5184</v>
      </c>
      <c r="G34" s="188">
        <f t="shared" si="9"/>
        <v>5184</v>
      </c>
      <c r="H34" s="189">
        <v>0</v>
      </c>
      <c r="I34" s="189">
        <v>0</v>
      </c>
      <c r="J34" s="189">
        <v>0</v>
      </c>
      <c r="K34" s="189">
        <v>0</v>
      </c>
      <c r="L34" s="189">
        <f t="shared" si="10"/>
        <v>0</v>
      </c>
      <c r="M34" s="189">
        <v>0</v>
      </c>
      <c r="N34" s="189">
        <v>0</v>
      </c>
      <c r="O34" s="189">
        <v>0</v>
      </c>
      <c r="P34" s="189">
        <f t="shared" si="11"/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12"/>
        <v>0</v>
      </c>
      <c r="V34" s="188">
        <f t="shared" si="13"/>
        <v>5184</v>
      </c>
      <c r="W34" s="136">
        <v>0</v>
      </c>
      <c r="X34" s="136">
        <f t="shared" si="14"/>
        <v>5184</v>
      </c>
      <c r="Y34" s="137">
        <v>0</v>
      </c>
      <c r="Z34" s="136">
        <f t="shared" si="15"/>
        <v>5184</v>
      </c>
    </row>
    <row r="35" spans="1:26" ht="12.75" hidden="1" outlineLevel="1">
      <c r="A35" s="136" t="s">
        <v>1197</v>
      </c>
      <c r="C35" s="137" t="s">
        <v>1198</v>
      </c>
      <c r="D35" s="137" t="s">
        <v>1199</v>
      </c>
      <c r="E35" s="136">
        <v>105415.3</v>
      </c>
      <c r="F35" s="136">
        <v>18900566.22</v>
      </c>
      <c r="G35" s="188">
        <f t="shared" si="9"/>
        <v>19005981.52</v>
      </c>
      <c r="H35" s="189">
        <v>0</v>
      </c>
      <c r="I35" s="189">
        <v>0</v>
      </c>
      <c r="J35" s="189">
        <v>0</v>
      </c>
      <c r="K35" s="189">
        <v>0</v>
      </c>
      <c r="L35" s="189">
        <f t="shared" si="10"/>
        <v>0</v>
      </c>
      <c r="M35" s="189">
        <v>0</v>
      </c>
      <c r="N35" s="189">
        <v>0</v>
      </c>
      <c r="O35" s="189">
        <v>0</v>
      </c>
      <c r="P35" s="189">
        <f t="shared" si="11"/>
        <v>0</v>
      </c>
      <c r="Q35" s="188">
        <v>213549.52</v>
      </c>
      <c r="R35" s="188">
        <v>0</v>
      </c>
      <c r="S35" s="188">
        <v>0</v>
      </c>
      <c r="T35" s="188">
        <v>0</v>
      </c>
      <c r="U35" s="188">
        <f t="shared" si="12"/>
        <v>213549.52</v>
      </c>
      <c r="V35" s="188">
        <f t="shared" si="13"/>
        <v>19219531.04</v>
      </c>
      <c r="W35" s="136">
        <v>0</v>
      </c>
      <c r="X35" s="136">
        <f t="shared" si="14"/>
        <v>19219531.04</v>
      </c>
      <c r="Y35" s="137">
        <v>0</v>
      </c>
      <c r="Z35" s="136">
        <f t="shared" si="15"/>
        <v>19219531.04</v>
      </c>
    </row>
    <row r="36" spans="1:26" ht="12.75" hidden="1" outlineLevel="1">
      <c r="A36" s="136" t="s">
        <v>1200</v>
      </c>
      <c r="C36" s="137" t="s">
        <v>1201</v>
      </c>
      <c r="D36" s="137" t="s">
        <v>1202</v>
      </c>
      <c r="E36" s="136">
        <v>0</v>
      </c>
      <c r="F36" s="136">
        <v>56748413.58</v>
      </c>
      <c r="G36" s="188">
        <f t="shared" si="9"/>
        <v>56748413.58</v>
      </c>
      <c r="H36" s="189">
        <v>234329.62</v>
      </c>
      <c r="I36" s="189">
        <v>0</v>
      </c>
      <c r="J36" s="189">
        <v>0</v>
      </c>
      <c r="K36" s="189">
        <v>0</v>
      </c>
      <c r="L36" s="189">
        <f t="shared" si="10"/>
        <v>0</v>
      </c>
      <c r="M36" s="189">
        <v>0</v>
      </c>
      <c r="N36" s="189">
        <v>0</v>
      </c>
      <c r="O36" s="189">
        <v>0</v>
      </c>
      <c r="P36" s="189">
        <f t="shared" si="11"/>
        <v>0</v>
      </c>
      <c r="Q36" s="188">
        <v>934004.33</v>
      </c>
      <c r="R36" s="188">
        <v>0</v>
      </c>
      <c r="S36" s="188">
        <v>0</v>
      </c>
      <c r="T36" s="188">
        <v>0</v>
      </c>
      <c r="U36" s="188">
        <f t="shared" si="12"/>
        <v>934004.33</v>
      </c>
      <c r="V36" s="188">
        <f t="shared" si="13"/>
        <v>57916747.529999994</v>
      </c>
      <c r="W36" s="136">
        <v>0</v>
      </c>
      <c r="X36" s="136">
        <f t="shared" si="14"/>
        <v>57916747.529999994</v>
      </c>
      <c r="Y36" s="137">
        <v>0</v>
      </c>
      <c r="Z36" s="136">
        <f t="shared" si="15"/>
        <v>57916747.529999994</v>
      </c>
    </row>
    <row r="37" spans="1:26" ht="12.75" hidden="1" outlineLevel="1">
      <c r="A37" s="136" t="s">
        <v>1203</v>
      </c>
      <c r="C37" s="137" t="s">
        <v>1204</v>
      </c>
      <c r="D37" s="137" t="s">
        <v>1205</v>
      </c>
      <c r="E37" s="136">
        <v>0</v>
      </c>
      <c r="F37" s="136">
        <v>0</v>
      </c>
      <c r="G37" s="188">
        <f t="shared" si="9"/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f t="shared" si="10"/>
        <v>0</v>
      </c>
      <c r="M37" s="189">
        <v>0</v>
      </c>
      <c r="N37" s="189">
        <v>0</v>
      </c>
      <c r="O37" s="189">
        <v>0</v>
      </c>
      <c r="P37" s="189">
        <f t="shared" si="11"/>
        <v>0</v>
      </c>
      <c r="Q37" s="188">
        <v>-1392411.53</v>
      </c>
      <c r="R37" s="188">
        <v>0</v>
      </c>
      <c r="S37" s="188">
        <v>0</v>
      </c>
      <c r="T37" s="188">
        <v>0</v>
      </c>
      <c r="U37" s="188">
        <f t="shared" si="12"/>
        <v>-1392411.53</v>
      </c>
      <c r="V37" s="188">
        <f t="shared" si="13"/>
        <v>-1392411.53</v>
      </c>
      <c r="W37" s="136">
        <v>0</v>
      </c>
      <c r="X37" s="136">
        <f t="shared" si="14"/>
        <v>-1392411.53</v>
      </c>
      <c r="Y37" s="137">
        <v>0</v>
      </c>
      <c r="Z37" s="136">
        <f t="shared" si="15"/>
        <v>-1392411.53</v>
      </c>
    </row>
    <row r="38" spans="1:26" ht="12.75" hidden="1" outlineLevel="1">
      <c r="A38" s="136" t="s">
        <v>1206</v>
      </c>
      <c r="C38" s="137" t="s">
        <v>1207</v>
      </c>
      <c r="D38" s="137" t="s">
        <v>1208</v>
      </c>
      <c r="E38" s="136">
        <v>0</v>
      </c>
      <c r="F38" s="136">
        <v>23115263.38</v>
      </c>
      <c r="G38" s="188">
        <f t="shared" si="9"/>
        <v>23115263.38</v>
      </c>
      <c r="H38" s="189">
        <v>0</v>
      </c>
      <c r="I38" s="189">
        <v>0</v>
      </c>
      <c r="J38" s="189">
        <v>0</v>
      </c>
      <c r="K38" s="189">
        <v>0</v>
      </c>
      <c r="L38" s="189">
        <f t="shared" si="10"/>
        <v>0</v>
      </c>
      <c r="M38" s="189">
        <v>0</v>
      </c>
      <c r="N38" s="189">
        <v>0</v>
      </c>
      <c r="O38" s="189">
        <v>0</v>
      </c>
      <c r="P38" s="189">
        <f t="shared" si="11"/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12"/>
        <v>0</v>
      </c>
      <c r="V38" s="188">
        <f t="shared" si="13"/>
        <v>23115263.38</v>
      </c>
      <c r="W38" s="136">
        <v>0</v>
      </c>
      <c r="X38" s="136">
        <f t="shared" si="14"/>
        <v>23115263.38</v>
      </c>
      <c r="Y38" s="137">
        <v>0</v>
      </c>
      <c r="Z38" s="136">
        <f t="shared" si="15"/>
        <v>23115263.38</v>
      </c>
    </row>
    <row r="39" spans="1:26" ht="12.75" hidden="1" outlineLevel="1">
      <c r="A39" s="136" t="s">
        <v>1209</v>
      </c>
      <c r="C39" s="137" t="s">
        <v>1210</v>
      </c>
      <c r="D39" s="137" t="s">
        <v>1211</v>
      </c>
      <c r="E39" s="136">
        <v>0</v>
      </c>
      <c r="F39" s="136">
        <v>17471552.63</v>
      </c>
      <c r="G39" s="188">
        <f t="shared" si="9"/>
        <v>17471552.63</v>
      </c>
      <c r="H39" s="189">
        <v>21695.69</v>
      </c>
      <c r="I39" s="189">
        <v>0</v>
      </c>
      <c r="J39" s="189">
        <v>0</v>
      </c>
      <c r="K39" s="189">
        <v>0</v>
      </c>
      <c r="L39" s="189">
        <f t="shared" si="10"/>
        <v>0</v>
      </c>
      <c r="M39" s="189">
        <v>0</v>
      </c>
      <c r="N39" s="189">
        <v>0</v>
      </c>
      <c r="O39" s="189">
        <v>0</v>
      </c>
      <c r="P39" s="189">
        <f t="shared" si="11"/>
        <v>0</v>
      </c>
      <c r="Q39" s="188">
        <v>10496.68</v>
      </c>
      <c r="R39" s="188">
        <v>0</v>
      </c>
      <c r="S39" s="188">
        <v>0</v>
      </c>
      <c r="T39" s="188">
        <v>0</v>
      </c>
      <c r="U39" s="188">
        <f t="shared" si="12"/>
        <v>10496.68</v>
      </c>
      <c r="V39" s="188">
        <f t="shared" si="13"/>
        <v>17503745</v>
      </c>
      <c r="W39" s="136">
        <v>0</v>
      </c>
      <c r="X39" s="136">
        <f t="shared" si="14"/>
        <v>17503745</v>
      </c>
      <c r="Y39" s="137">
        <v>0</v>
      </c>
      <c r="Z39" s="136">
        <f t="shared" si="15"/>
        <v>17503745</v>
      </c>
    </row>
    <row r="40" spans="1:26" ht="12.75" hidden="1" outlineLevel="1">
      <c r="A40" s="136" t="s">
        <v>1212</v>
      </c>
      <c r="C40" s="137" t="s">
        <v>1213</v>
      </c>
      <c r="D40" s="137" t="s">
        <v>1214</v>
      </c>
      <c r="E40" s="136">
        <v>0</v>
      </c>
      <c r="F40" s="136">
        <v>3816565.54</v>
      </c>
      <c r="G40" s="188">
        <f t="shared" si="9"/>
        <v>3816565.54</v>
      </c>
      <c r="H40" s="189">
        <v>0</v>
      </c>
      <c r="I40" s="189">
        <v>0</v>
      </c>
      <c r="J40" s="189">
        <v>0</v>
      </c>
      <c r="K40" s="189">
        <v>0</v>
      </c>
      <c r="L40" s="189">
        <f t="shared" si="10"/>
        <v>0</v>
      </c>
      <c r="M40" s="189">
        <v>0</v>
      </c>
      <c r="N40" s="189">
        <v>0</v>
      </c>
      <c r="O40" s="189">
        <v>0</v>
      </c>
      <c r="P40" s="189">
        <f t="shared" si="11"/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12"/>
        <v>0</v>
      </c>
      <c r="V40" s="188">
        <f t="shared" si="13"/>
        <v>3816565.54</v>
      </c>
      <c r="W40" s="136">
        <v>0</v>
      </c>
      <c r="X40" s="136">
        <f t="shared" si="14"/>
        <v>3816565.54</v>
      </c>
      <c r="Y40" s="137">
        <v>0</v>
      </c>
      <c r="Z40" s="136">
        <f t="shared" si="15"/>
        <v>3816565.54</v>
      </c>
    </row>
    <row r="41" spans="1:26" ht="12.75" hidden="1" outlineLevel="1">
      <c r="A41" s="136" t="s">
        <v>1215</v>
      </c>
      <c r="C41" s="137" t="s">
        <v>1216</v>
      </c>
      <c r="D41" s="137" t="s">
        <v>1217</v>
      </c>
      <c r="E41" s="136">
        <v>0</v>
      </c>
      <c r="F41" s="136">
        <v>11110409.05</v>
      </c>
      <c r="G41" s="188">
        <f t="shared" si="9"/>
        <v>11110409.05</v>
      </c>
      <c r="H41" s="189">
        <v>9960.25</v>
      </c>
      <c r="I41" s="189">
        <v>0</v>
      </c>
      <c r="J41" s="189">
        <v>0</v>
      </c>
      <c r="K41" s="189">
        <v>0</v>
      </c>
      <c r="L41" s="189">
        <f t="shared" si="10"/>
        <v>0</v>
      </c>
      <c r="M41" s="189">
        <v>0</v>
      </c>
      <c r="N41" s="189">
        <v>0</v>
      </c>
      <c r="O41" s="189">
        <v>0</v>
      </c>
      <c r="P41" s="189">
        <f t="shared" si="11"/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12"/>
        <v>0</v>
      </c>
      <c r="V41" s="188">
        <f t="shared" si="13"/>
        <v>11120369.3</v>
      </c>
      <c r="W41" s="136">
        <v>0</v>
      </c>
      <c r="X41" s="136">
        <f t="shared" si="14"/>
        <v>11120369.3</v>
      </c>
      <c r="Y41" s="137">
        <v>0</v>
      </c>
      <c r="Z41" s="136">
        <f t="shared" si="15"/>
        <v>11120369.3</v>
      </c>
    </row>
    <row r="42" spans="1:26" ht="12.75" hidden="1" outlineLevel="1">
      <c r="A42" s="136" t="s">
        <v>1218</v>
      </c>
      <c r="C42" s="137" t="s">
        <v>1219</v>
      </c>
      <c r="D42" s="137" t="s">
        <v>1220</v>
      </c>
      <c r="E42" s="136">
        <v>0</v>
      </c>
      <c r="F42" s="136">
        <v>104141.53</v>
      </c>
      <c r="G42" s="188">
        <f t="shared" si="9"/>
        <v>104141.53</v>
      </c>
      <c r="H42" s="189">
        <v>45781.54</v>
      </c>
      <c r="I42" s="189">
        <v>0</v>
      </c>
      <c r="J42" s="189">
        <v>0</v>
      </c>
      <c r="K42" s="189">
        <v>0</v>
      </c>
      <c r="L42" s="189">
        <f t="shared" si="10"/>
        <v>0</v>
      </c>
      <c r="M42" s="189">
        <v>0</v>
      </c>
      <c r="N42" s="189">
        <v>0</v>
      </c>
      <c r="O42" s="189">
        <v>0</v>
      </c>
      <c r="P42" s="189">
        <f t="shared" si="11"/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12"/>
        <v>0</v>
      </c>
      <c r="V42" s="188">
        <f t="shared" si="13"/>
        <v>149923.07</v>
      </c>
      <c r="W42" s="136">
        <v>0</v>
      </c>
      <c r="X42" s="136">
        <f t="shared" si="14"/>
        <v>149923.07</v>
      </c>
      <c r="Y42" s="137">
        <v>0</v>
      </c>
      <c r="Z42" s="136">
        <f t="shared" si="15"/>
        <v>149923.07</v>
      </c>
    </row>
    <row r="43" spans="1:26" ht="12.75" hidden="1" outlineLevel="1">
      <c r="A43" s="136" t="s">
        <v>1221</v>
      </c>
      <c r="C43" s="137" t="s">
        <v>1222</v>
      </c>
      <c r="D43" s="137" t="s">
        <v>1223</v>
      </c>
      <c r="E43" s="136">
        <v>2505.85</v>
      </c>
      <c r="F43" s="136">
        <v>350614.5</v>
      </c>
      <c r="G43" s="188">
        <f t="shared" si="9"/>
        <v>353120.35</v>
      </c>
      <c r="H43" s="189">
        <v>4708.21</v>
      </c>
      <c r="I43" s="189">
        <v>0</v>
      </c>
      <c r="J43" s="189">
        <v>0</v>
      </c>
      <c r="K43" s="189">
        <v>0</v>
      </c>
      <c r="L43" s="189">
        <f t="shared" si="10"/>
        <v>0</v>
      </c>
      <c r="M43" s="189">
        <v>0</v>
      </c>
      <c r="N43" s="189">
        <v>0</v>
      </c>
      <c r="O43" s="189">
        <v>0</v>
      </c>
      <c r="P43" s="189">
        <f t="shared" si="11"/>
        <v>0</v>
      </c>
      <c r="Q43" s="188">
        <v>-17739.86</v>
      </c>
      <c r="R43" s="188">
        <v>0</v>
      </c>
      <c r="S43" s="188">
        <v>0</v>
      </c>
      <c r="T43" s="188">
        <v>0</v>
      </c>
      <c r="U43" s="188">
        <f t="shared" si="12"/>
        <v>-17739.86</v>
      </c>
      <c r="V43" s="188">
        <f t="shared" si="13"/>
        <v>340088.7</v>
      </c>
      <c r="W43" s="136">
        <v>0</v>
      </c>
      <c r="X43" s="136">
        <f t="shared" si="14"/>
        <v>340088.7</v>
      </c>
      <c r="Y43" s="137">
        <v>0</v>
      </c>
      <c r="Z43" s="136">
        <f t="shared" si="15"/>
        <v>340088.7</v>
      </c>
    </row>
    <row r="44" spans="1:26" ht="12.75" hidden="1" outlineLevel="1">
      <c r="A44" s="136" t="s">
        <v>1224</v>
      </c>
      <c r="C44" s="137" t="s">
        <v>1225</v>
      </c>
      <c r="D44" s="137" t="s">
        <v>1226</v>
      </c>
      <c r="E44" s="136">
        <v>-141222.73</v>
      </c>
      <c r="F44" s="136">
        <v>10325555.84</v>
      </c>
      <c r="G44" s="188">
        <f t="shared" si="9"/>
        <v>10184333.11</v>
      </c>
      <c r="H44" s="189">
        <v>0</v>
      </c>
      <c r="I44" s="189">
        <v>0</v>
      </c>
      <c r="J44" s="189">
        <v>0</v>
      </c>
      <c r="K44" s="189">
        <v>0</v>
      </c>
      <c r="L44" s="189">
        <f t="shared" si="10"/>
        <v>0</v>
      </c>
      <c r="M44" s="189">
        <v>0</v>
      </c>
      <c r="N44" s="189">
        <v>0</v>
      </c>
      <c r="O44" s="189">
        <v>0</v>
      </c>
      <c r="P44" s="189">
        <f t="shared" si="11"/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12"/>
        <v>0</v>
      </c>
      <c r="V44" s="188">
        <f t="shared" si="13"/>
        <v>10184333.11</v>
      </c>
      <c r="W44" s="136">
        <v>0</v>
      </c>
      <c r="X44" s="136">
        <f t="shared" si="14"/>
        <v>10184333.11</v>
      </c>
      <c r="Y44" s="137">
        <v>0</v>
      </c>
      <c r="Z44" s="136">
        <f t="shared" si="15"/>
        <v>10184333.11</v>
      </c>
    </row>
    <row r="45" spans="1:26" ht="12.75" hidden="1" outlineLevel="1">
      <c r="A45" s="136" t="s">
        <v>1227</v>
      </c>
      <c r="C45" s="137" t="s">
        <v>1228</v>
      </c>
      <c r="D45" s="137" t="s">
        <v>1229</v>
      </c>
      <c r="E45" s="136">
        <v>0</v>
      </c>
      <c r="F45" s="136">
        <v>-56000</v>
      </c>
      <c r="G45" s="188">
        <f t="shared" si="9"/>
        <v>-56000</v>
      </c>
      <c r="H45" s="189">
        <v>0</v>
      </c>
      <c r="I45" s="189">
        <v>0</v>
      </c>
      <c r="J45" s="189">
        <v>0</v>
      </c>
      <c r="K45" s="189">
        <v>0</v>
      </c>
      <c r="L45" s="189">
        <f t="shared" si="10"/>
        <v>0</v>
      </c>
      <c r="M45" s="189">
        <v>0</v>
      </c>
      <c r="N45" s="189">
        <v>0</v>
      </c>
      <c r="O45" s="189">
        <v>0</v>
      </c>
      <c r="P45" s="189">
        <f t="shared" si="11"/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12"/>
        <v>0</v>
      </c>
      <c r="V45" s="188">
        <f t="shared" si="13"/>
        <v>-56000</v>
      </c>
      <c r="W45" s="136">
        <v>0</v>
      </c>
      <c r="X45" s="136">
        <f t="shared" si="14"/>
        <v>-56000</v>
      </c>
      <c r="Y45" s="137">
        <v>0</v>
      </c>
      <c r="Z45" s="136">
        <f t="shared" si="15"/>
        <v>-56000</v>
      </c>
    </row>
    <row r="46" spans="1:26" ht="12.75" hidden="1" outlineLevel="1">
      <c r="A46" s="136" t="s">
        <v>1230</v>
      </c>
      <c r="C46" s="137" t="s">
        <v>1231</v>
      </c>
      <c r="D46" s="137" t="s">
        <v>1232</v>
      </c>
      <c r="E46" s="136">
        <v>0</v>
      </c>
      <c r="F46" s="136">
        <v>32413.18</v>
      </c>
      <c r="G46" s="188">
        <f t="shared" si="9"/>
        <v>32413.18</v>
      </c>
      <c r="H46" s="189">
        <v>0</v>
      </c>
      <c r="I46" s="189">
        <v>0</v>
      </c>
      <c r="J46" s="189">
        <v>0</v>
      </c>
      <c r="K46" s="189">
        <v>0</v>
      </c>
      <c r="L46" s="189">
        <f t="shared" si="10"/>
        <v>0</v>
      </c>
      <c r="M46" s="189">
        <v>0</v>
      </c>
      <c r="N46" s="189">
        <v>0</v>
      </c>
      <c r="O46" s="189">
        <v>0</v>
      </c>
      <c r="P46" s="189">
        <f t="shared" si="11"/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12"/>
        <v>0</v>
      </c>
      <c r="V46" s="188">
        <f t="shared" si="13"/>
        <v>32413.18</v>
      </c>
      <c r="W46" s="136">
        <v>0</v>
      </c>
      <c r="X46" s="136">
        <f t="shared" si="14"/>
        <v>32413.18</v>
      </c>
      <c r="Y46" s="137">
        <v>0</v>
      </c>
      <c r="Z46" s="136">
        <f t="shared" si="15"/>
        <v>32413.18</v>
      </c>
    </row>
    <row r="47" spans="1:27" ht="12.75" collapsed="1">
      <c r="A47" s="177" t="s">
        <v>1233</v>
      </c>
      <c r="B47" s="178"/>
      <c r="C47" s="177" t="s">
        <v>772</v>
      </c>
      <c r="D47" s="179"/>
      <c r="E47" s="154">
        <v>-33301.58</v>
      </c>
      <c r="F47" s="154">
        <v>156316152.07</v>
      </c>
      <c r="G47" s="182">
        <f>E47+F47</f>
        <v>156282850.48999998</v>
      </c>
      <c r="H47" s="182">
        <v>327475.32</v>
      </c>
      <c r="I47" s="182">
        <v>0</v>
      </c>
      <c r="J47" s="182">
        <v>0</v>
      </c>
      <c r="K47" s="182">
        <v>0</v>
      </c>
      <c r="L47" s="182">
        <f>J47+I47+K47</f>
        <v>0</v>
      </c>
      <c r="M47" s="182">
        <v>0</v>
      </c>
      <c r="N47" s="182">
        <v>0</v>
      </c>
      <c r="O47" s="182">
        <v>0</v>
      </c>
      <c r="P47" s="182">
        <f>M47+N47+O47</f>
        <v>0</v>
      </c>
      <c r="Q47" s="182">
        <v>-6.548361852765083E-11</v>
      </c>
      <c r="R47" s="182">
        <v>0</v>
      </c>
      <c r="S47" s="182">
        <v>0</v>
      </c>
      <c r="T47" s="182">
        <v>0</v>
      </c>
      <c r="U47" s="182">
        <v>0</v>
      </c>
      <c r="V47" s="182">
        <f>G47+H47+L47+P47+U47</f>
        <v>156610325.80999997</v>
      </c>
      <c r="W47" s="154">
        <v>0</v>
      </c>
      <c r="X47" s="154">
        <f>V47+W47</f>
        <v>156610325.80999997</v>
      </c>
      <c r="Y47" s="154">
        <v>0</v>
      </c>
      <c r="Z47" s="154">
        <f>X47+Y47</f>
        <v>156610325.80999997</v>
      </c>
      <c r="AA47" s="177"/>
    </row>
    <row r="48" spans="1:26" ht="12.75" hidden="1" outlineLevel="1">
      <c r="A48" s="136" t="s">
        <v>1234</v>
      </c>
      <c r="C48" s="137" t="s">
        <v>773</v>
      </c>
      <c r="D48" s="137" t="s">
        <v>1235</v>
      </c>
      <c r="E48" s="136">
        <v>-468.77</v>
      </c>
      <c r="F48" s="136">
        <v>0</v>
      </c>
      <c r="G48" s="188">
        <f aca="true" t="shared" si="16" ref="G48:G66">E48+F48</f>
        <v>-468.77</v>
      </c>
      <c r="H48" s="189">
        <v>0</v>
      </c>
      <c r="I48" s="189">
        <v>0</v>
      </c>
      <c r="J48" s="189">
        <v>0</v>
      </c>
      <c r="K48" s="189">
        <v>0</v>
      </c>
      <c r="L48" s="189">
        <f aca="true" t="shared" si="17" ref="L48:L66">J48+I48+K48</f>
        <v>0</v>
      </c>
      <c r="M48" s="189">
        <v>0</v>
      </c>
      <c r="N48" s="189">
        <v>0</v>
      </c>
      <c r="O48" s="189">
        <v>0</v>
      </c>
      <c r="P48" s="189">
        <f aca="true" t="shared" si="18" ref="P48:P66">M48+N48+O48</f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aca="true" t="shared" si="19" ref="U48:U66">Q48+R48+S48+T48</f>
        <v>0</v>
      </c>
      <c r="V48" s="188">
        <f aca="true" t="shared" si="20" ref="V48:V66">G48+H48+L48+P48+U48</f>
        <v>-468.77</v>
      </c>
      <c r="W48" s="136">
        <v>0</v>
      </c>
      <c r="X48" s="136">
        <f aca="true" t="shared" si="21" ref="X48:X66">V48+W48</f>
        <v>-468.77</v>
      </c>
      <c r="Y48" s="137">
        <v>0</v>
      </c>
      <c r="Z48" s="136">
        <f aca="true" t="shared" si="22" ref="Z48:Z66">X48+Y48</f>
        <v>-468.77</v>
      </c>
    </row>
    <row r="49" spans="1:26" ht="12.75" hidden="1" outlineLevel="1">
      <c r="A49" s="136" t="s">
        <v>1236</v>
      </c>
      <c r="C49" s="137" t="s">
        <v>1237</v>
      </c>
      <c r="D49" s="137" t="s">
        <v>1238</v>
      </c>
      <c r="E49" s="136">
        <v>0</v>
      </c>
      <c r="F49" s="136">
        <v>0</v>
      </c>
      <c r="G49" s="188">
        <f t="shared" si="16"/>
        <v>0</v>
      </c>
      <c r="H49" s="189">
        <v>535.22</v>
      </c>
      <c r="I49" s="189">
        <v>0</v>
      </c>
      <c r="J49" s="189">
        <v>0</v>
      </c>
      <c r="K49" s="189">
        <v>0</v>
      </c>
      <c r="L49" s="189">
        <f t="shared" si="17"/>
        <v>0</v>
      </c>
      <c r="M49" s="189">
        <v>0</v>
      </c>
      <c r="N49" s="189">
        <v>0</v>
      </c>
      <c r="O49" s="189">
        <v>0</v>
      </c>
      <c r="P49" s="189">
        <f t="shared" si="18"/>
        <v>0</v>
      </c>
      <c r="Q49" s="188">
        <v>29660.62</v>
      </c>
      <c r="R49" s="188">
        <v>0</v>
      </c>
      <c r="S49" s="188">
        <v>0</v>
      </c>
      <c r="T49" s="188">
        <v>0</v>
      </c>
      <c r="U49" s="188">
        <f t="shared" si="19"/>
        <v>29660.62</v>
      </c>
      <c r="V49" s="188">
        <f t="shared" si="20"/>
        <v>30195.84</v>
      </c>
      <c r="W49" s="136">
        <v>0</v>
      </c>
      <c r="X49" s="136">
        <f t="shared" si="21"/>
        <v>30195.84</v>
      </c>
      <c r="Y49" s="137">
        <v>0</v>
      </c>
      <c r="Z49" s="136">
        <f t="shared" si="22"/>
        <v>30195.84</v>
      </c>
    </row>
    <row r="50" spans="1:26" ht="12.75" hidden="1" outlineLevel="1">
      <c r="A50" s="136" t="s">
        <v>1239</v>
      </c>
      <c r="C50" s="137" t="s">
        <v>1240</v>
      </c>
      <c r="D50" s="137" t="s">
        <v>1241</v>
      </c>
      <c r="E50" s="136">
        <v>0</v>
      </c>
      <c r="F50" s="136">
        <v>31687.21</v>
      </c>
      <c r="G50" s="188">
        <f t="shared" si="16"/>
        <v>31687.21</v>
      </c>
      <c r="H50" s="189">
        <v>0</v>
      </c>
      <c r="I50" s="189">
        <v>0</v>
      </c>
      <c r="J50" s="189">
        <v>0</v>
      </c>
      <c r="K50" s="189">
        <v>0</v>
      </c>
      <c r="L50" s="189">
        <f t="shared" si="17"/>
        <v>0</v>
      </c>
      <c r="M50" s="189">
        <v>0</v>
      </c>
      <c r="N50" s="189">
        <v>0</v>
      </c>
      <c r="O50" s="189">
        <v>0</v>
      </c>
      <c r="P50" s="189">
        <f t="shared" si="18"/>
        <v>0</v>
      </c>
      <c r="Q50" s="188">
        <v>28021.97</v>
      </c>
      <c r="R50" s="188">
        <v>0</v>
      </c>
      <c r="S50" s="188">
        <v>0</v>
      </c>
      <c r="T50" s="188">
        <v>0</v>
      </c>
      <c r="U50" s="188">
        <f t="shared" si="19"/>
        <v>28021.97</v>
      </c>
      <c r="V50" s="188">
        <f t="shared" si="20"/>
        <v>59709.18</v>
      </c>
      <c r="W50" s="136">
        <v>0</v>
      </c>
      <c r="X50" s="136">
        <f t="shared" si="21"/>
        <v>59709.18</v>
      </c>
      <c r="Y50" s="137">
        <v>0</v>
      </c>
      <c r="Z50" s="136">
        <f t="shared" si="22"/>
        <v>59709.18</v>
      </c>
    </row>
    <row r="51" spans="1:26" ht="12.75" hidden="1" outlineLevel="1">
      <c r="A51" s="136" t="s">
        <v>1242</v>
      </c>
      <c r="C51" s="137" t="s">
        <v>1243</v>
      </c>
      <c r="D51" s="137" t="s">
        <v>1244</v>
      </c>
      <c r="E51" s="136">
        <v>0</v>
      </c>
      <c r="F51" s="136">
        <v>4448378.41</v>
      </c>
      <c r="G51" s="188">
        <f t="shared" si="16"/>
        <v>4448378.41</v>
      </c>
      <c r="H51" s="189">
        <v>945.99</v>
      </c>
      <c r="I51" s="189">
        <v>0</v>
      </c>
      <c r="J51" s="189">
        <v>0</v>
      </c>
      <c r="K51" s="189">
        <v>0</v>
      </c>
      <c r="L51" s="189">
        <f t="shared" si="17"/>
        <v>0</v>
      </c>
      <c r="M51" s="189">
        <v>0</v>
      </c>
      <c r="N51" s="189">
        <v>0</v>
      </c>
      <c r="O51" s="189">
        <v>0</v>
      </c>
      <c r="P51" s="189">
        <f t="shared" si="18"/>
        <v>0</v>
      </c>
      <c r="Q51" s="188">
        <v>17570.36</v>
      </c>
      <c r="R51" s="188">
        <v>0</v>
      </c>
      <c r="S51" s="188">
        <v>0</v>
      </c>
      <c r="T51" s="188">
        <v>0</v>
      </c>
      <c r="U51" s="188">
        <f t="shared" si="19"/>
        <v>17570.36</v>
      </c>
      <c r="V51" s="188">
        <f t="shared" si="20"/>
        <v>4466894.760000001</v>
      </c>
      <c r="W51" s="136">
        <v>0</v>
      </c>
      <c r="X51" s="136">
        <f t="shared" si="21"/>
        <v>4466894.760000001</v>
      </c>
      <c r="Y51" s="137">
        <v>0</v>
      </c>
      <c r="Z51" s="136">
        <f t="shared" si="22"/>
        <v>4466894.760000001</v>
      </c>
    </row>
    <row r="52" spans="1:26" ht="12.75" hidden="1" outlineLevel="1">
      <c r="A52" s="136" t="s">
        <v>1245</v>
      </c>
      <c r="C52" s="137" t="s">
        <v>1246</v>
      </c>
      <c r="D52" s="137" t="s">
        <v>1247</v>
      </c>
      <c r="E52" s="136">
        <v>0</v>
      </c>
      <c r="F52" s="136">
        <v>344.26</v>
      </c>
      <c r="G52" s="188">
        <f t="shared" si="16"/>
        <v>344.26</v>
      </c>
      <c r="H52" s="189">
        <v>0</v>
      </c>
      <c r="I52" s="189">
        <v>0</v>
      </c>
      <c r="J52" s="189">
        <v>0</v>
      </c>
      <c r="K52" s="189">
        <v>0</v>
      </c>
      <c r="L52" s="189">
        <f t="shared" si="17"/>
        <v>0</v>
      </c>
      <c r="M52" s="189">
        <v>0</v>
      </c>
      <c r="N52" s="189">
        <v>0</v>
      </c>
      <c r="O52" s="189">
        <v>0</v>
      </c>
      <c r="P52" s="189">
        <f t="shared" si="18"/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19"/>
        <v>0</v>
      </c>
      <c r="V52" s="188">
        <f t="shared" si="20"/>
        <v>344.26</v>
      </c>
      <c r="W52" s="136">
        <v>0</v>
      </c>
      <c r="X52" s="136">
        <f t="shared" si="21"/>
        <v>344.26</v>
      </c>
      <c r="Y52" s="137">
        <v>0</v>
      </c>
      <c r="Z52" s="136">
        <f t="shared" si="22"/>
        <v>344.26</v>
      </c>
    </row>
    <row r="53" spans="1:26" ht="12.75" hidden="1" outlineLevel="1">
      <c r="A53" s="136" t="s">
        <v>1248</v>
      </c>
      <c r="C53" s="137" t="s">
        <v>1249</v>
      </c>
      <c r="D53" s="137" t="s">
        <v>1250</v>
      </c>
      <c r="E53" s="136">
        <v>31890.08</v>
      </c>
      <c r="F53" s="136">
        <v>5692982.68</v>
      </c>
      <c r="G53" s="188">
        <f t="shared" si="16"/>
        <v>5724872.76</v>
      </c>
      <c r="H53" s="189">
        <v>0</v>
      </c>
      <c r="I53" s="189">
        <v>0</v>
      </c>
      <c r="J53" s="189">
        <v>0</v>
      </c>
      <c r="K53" s="189">
        <v>0</v>
      </c>
      <c r="L53" s="189">
        <f t="shared" si="17"/>
        <v>0</v>
      </c>
      <c r="M53" s="189">
        <v>0</v>
      </c>
      <c r="N53" s="189">
        <v>0</v>
      </c>
      <c r="O53" s="189">
        <v>0</v>
      </c>
      <c r="P53" s="189">
        <f t="shared" si="18"/>
        <v>0</v>
      </c>
      <c r="Q53" s="188">
        <v>64732.75</v>
      </c>
      <c r="R53" s="188">
        <v>0</v>
      </c>
      <c r="S53" s="188">
        <v>0</v>
      </c>
      <c r="T53" s="188">
        <v>0</v>
      </c>
      <c r="U53" s="188">
        <f t="shared" si="19"/>
        <v>64732.75</v>
      </c>
      <c r="V53" s="188">
        <f t="shared" si="20"/>
        <v>5789605.51</v>
      </c>
      <c r="W53" s="136">
        <v>0</v>
      </c>
      <c r="X53" s="136">
        <f t="shared" si="21"/>
        <v>5789605.51</v>
      </c>
      <c r="Y53" s="137">
        <v>0</v>
      </c>
      <c r="Z53" s="136">
        <f t="shared" si="22"/>
        <v>5789605.51</v>
      </c>
    </row>
    <row r="54" spans="1:26" ht="12.75" hidden="1" outlineLevel="1">
      <c r="A54" s="136" t="s">
        <v>1251</v>
      </c>
      <c r="C54" s="137" t="s">
        <v>1252</v>
      </c>
      <c r="D54" s="137" t="s">
        <v>1253</v>
      </c>
      <c r="E54" s="136">
        <v>0</v>
      </c>
      <c r="F54" s="136">
        <v>15657902.34</v>
      </c>
      <c r="G54" s="188">
        <f t="shared" si="16"/>
        <v>15657902.34</v>
      </c>
      <c r="H54" s="189">
        <v>65173.36</v>
      </c>
      <c r="I54" s="189">
        <v>0</v>
      </c>
      <c r="J54" s="189">
        <v>0</v>
      </c>
      <c r="K54" s="189">
        <v>0</v>
      </c>
      <c r="L54" s="189">
        <f t="shared" si="17"/>
        <v>0</v>
      </c>
      <c r="M54" s="189">
        <v>0</v>
      </c>
      <c r="N54" s="189">
        <v>0</v>
      </c>
      <c r="O54" s="189">
        <v>0</v>
      </c>
      <c r="P54" s="189">
        <f t="shared" si="18"/>
        <v>0</v>
      </c>
      <c r="Q54" s="188">
        <v>284245.48</v>
      </c>
      <c r="R54" s="188">
        <v>0</v>
      </c>
      <c r="S54" s="188">
        <v>0</v>
      </c>
      <c r="T54" s="188">
        <v>0</v>
      </c>
      <c r="U54" s="188">
        <f t="shared" si="19"/>
        <v>284245.48</v>
      </c>
      <c r="V54" s="188">
        <f t="shared" si="20"/>
        <v>16007321.18</v>
      </c>
      <c r="W54" s="136">
        <v>0</v>
      </c>
      <c r="X54" s="136">
        <f t="shared" si="21"/>
        <v>16007321.18</v>
      </c>
      <c r="Y54" s="137">
        <v>0</v>
      </c>
      <c r="Z54" s="136">
        <f t="shared" si="22"/>
        <v>16007321.18</v>
      </c>
    </row>
    <row r="55" spans="1:26" ht="12.75" hidden="1" outlineLevel="1">
      <c r="A55" s="136" t="s">
        <v>1254</v>
      </c>
      <c r="C55" s="137" t="s">
        <v>1255</v>
      </c>
      <c r="D55" s="137" t="s">
        <v>1256</v>
      </c>
      <c r="E55" s="136">
        <v>0</v>
      </c>
      <c r="F55" s="136">
        <v>0</v>
      </c>
      <c r="G55" s="188">
        <f t="shared" si="16"/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f t="shared" si="17"/>
        <v>0</v>
      </c>
      <c r="M55" s="189">
        <v>0</v>
      </c>
      <c r="N55" s="189">
        <v>0</v>
      </c>
      <c r="O55" s="189">
        <v>0</v>
      </c>
      <c r="P55" s="189">
        <f t="shared" si="18"/>
        <v>0</v>
      </c>
      <c r="Q55" s="188">
        <v>-427365.35</v>
      </c>
      <c r="R55" s="188">
        <v>0</v>
      </c>
      <c r="S55" s="188">
        <v>0</v>
      </c>
      <c r="T55" s="188">
        <v>0</v>
      </c>
      <c r="U55" s="188">
        <f t="shared" si="19"/>
        <v>-427365.35</v>
      </c>
      <c r="V55" s="188">
        <f t="shared" si="20"/>
        <v>-427365.35</v>
      </c>
      <c r="W55" s="136">
        <v>0</v>
      </c>
      <c r="X55" s="136">
        <f t="shared" si="21"/>
        <v>-427365.35</v>
      </c>
      <c r="Y55" s="137">
        <v>0</v>
      </c>
      <c r="Z55" s="136">
        <f t="shared" si="22"/>
        <v>-427365.35</v>
      </c>
    </row>
    <row r="56" spans="1:26" ht="12.75" hidden="1" outlineLevel="1">
      <c r="A56" s="136" t="s">
        <v>1257</v>
      </c>
      <c r="C56" s="137" t="s">
        <v>1258</v>
      </c>
      <c r="D56" s="137" t="s">
        <v>1259</v>
      </c>
      <c r="E56" s="136">
        <v>0</v>
      </c>
      <c r="F56" s="136">
        <v>6484051.82</v>
      </c>
      <c r="G56" s="188">
        <f t="shared" si="16"/>
        <v>6484051.82</v>
      </c>
      <c r="H56" s="189">
        <v>0</v>
      </c>
      <c r="I56" s="189">
        <v>0</v>
      </c>
      <c r="J56" s="189">
        <v>0</v>
      </c>
      <c r="K56" s="189">
        <v>0</v>
      </c>
      <c r="L56" s="189">
        <f t="shared" si="17"/>
        <v>0</v>
      </c>
      <c r="M56" s="189">
        <v>0</v>
      </c>
      <c r="N56" s="189">
        <v>0</v>
      </c>
      <c r="O56" s="189">
        <v>0</v>
      </c>
      <c r="P56" s="189">
        <f t="shared" si="18"/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19"/>
        <v>0</v>
      </c>
      <c r="V56" s="188">
        <f t="shared" si="20"/>
        <v>6484051.82</v>
      </c>
      <c r="W56" s="136">
        <v>0</v>
      </c>
      <c r="X56" s="136">
        <f t="shared" si="21"/>
        <v>6484051.82</v>
      </c>
      <c r="Y56" s="137">
        <v>0</v>
      </c>
      <c r="Z56" s="136">
        <f t="shared" si="22"/>
        <v>6484051.82</v>
      </c>
    </row>
    <row r="57" spans="1:26" ht="12.75" hidden="1" outlineLevel="1">
      <c r="A57" s="136" t="s">
        <v>1260</v>
      </c>
      <c r="C57" s="137" t="s">
        <v>1261</v>
      </c>
      <c r="D57" s="137" t="s">
        <v>1262</v>
      </c>
      <c r="E57" s="136">
        <v>0</v>
      </c>
      <c r="F57" s="136">
        <v>5123994.34</v>
      </c>
      <c r="G57" s="188">
        <f t="shared" si="16"/>
        <v>5123994.34</v>
      </c>
      <c r="H57" s="189">
        <v>6897.12</v>
      </c>
      <c r="I57" s="189">
        <v>0</v>
      </c>
      <c r="J57" s="189">
        <v>0</v>
      </c>
      <c r="K57" s="189">
        <v>0</v>
      </c>
      <c r="L57" s="189">
        <f t="shared" si="17"/>
        <v>0</v>
      </c>
      <c r="M57" s="189">
        <v>0</v>
      </c>
      <c r="N57" s="189">
        <v>0</v>
      </c>
      <c r="O57" s="189">
        <v>0</v>
      </c>
      <c r="P57" s="189">
        <f t="shared" si="18"/>
        <v>0</v>
      </c>
      <c r="Q57" s="188">
        <v>2622.12</v>
      </c>
      <c r="R57" s="188">
        <v>0</v>
      </c>
      <c r="S57" s="188">
        <v>0</v>
      </c>
      <c r="T57" s="188">
        <v>0</v>
      </c>
      <c r="U57" s="188">
        <f t="shared" si="19"/>
        <v>2622.12</v>
      </c>
      <c r="V57" s="188">
        <f t="shared" si="20"/>
        <v>5133513.58</v>
      </c>
      <c r="W57" s="136">
        <v>0</v>
      </c>
      <c r="X57" s="136">
        <f t="shared" si="21"/>
        <v>5133513.58</v>
      </c>
      <c r="Y57" s="137">
        <v>0</v>
      </c>
      <c r="Z57" s="136">
        <f t="shared" si="22"/>
        <v>5133513.58</v>
      </c>
    </row>
    <row r="58" spans="1:26" ht="12.75" hidden="1" outlineLevel="1">
      <c r="A58" s="136" t="s">
        <v>1263</v>
      </c>
      <c r="C58" s="137" t="s">
        <v>1264</v>
      </c>
      <c r="D58" s="137" t="s">
        <v>1265</v>
      </c>
      <c r="E58" s="136">
        <v>0</v>
      </c>
      <c r="F58" s="136">
        <v>1186432.39</v>
      </c>
      <c r="G58" s="188">
        <f t="shared" si="16"/>
        <v>1186432.39</v>
      </c>
      <c r="H58" s="189">
        <v>0</v>
      </c>
      <c r="I58" s="189">
        <v>0</v>
      </c>
      <c r="J58" s="189">
        <v>0</v>
      </c>
      <c r="K58" s="189">
        <v>0</v>
      </c>
      <c r="L58" s="189">
        <f t="shared" si="17"/>
        <v>0</v>
      </c>
      <c r="M58" s="189">
        <v>0</v>
      </c>
      <c r="N58" s="189">
        <v>0</v>
      </c>
      <c r="O58" s="189">
        <v>0</v>
      </c>
      <c r="P58" s="189">
        <f t="shared" si="18"/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19"/>
        <v>0</v>
      </c>
      <c r="V58" s="188">
        <f t="shared" si="20"/>
        <v>1186432.39</v>
      </c>
      <c r="W58" s="136">
        <v>0</v>
      </c>
      <c r="X58" s="136">
        <f t="shared" si="21"/>
        <v>1186432.39</v>
      </c>
      <c r="Y58" s="137">
        <v>0</v>
      </c>
      <c r="Z58" s="136">
        <f t="shared" si="22"/>
        <v>1186432.39</v>
      </c>
    </row>
    <row r="59" spans="1:26" ht="12.75" hidden="1" outlineLevel="1">
      <c r="A59" s="136" t="s">
        <v>1266</v>
      </c>
      <c r="C59" s="137" t="s">
        <v>1267</v>
      </c>
      <c r="D59" s="137" t="s">
        <v>1268</v>
      </c>
      <c r="E59" s="136">
        <v>0</v>
      </c>
      <c r="F59" s="136">
        <v>3205791.85</v>
      </c>
      <c r="G59" s="188">
        <f t="shared" si="16"/>
        <v>3205791.85</v>
      </c>
      <c r="H59" s="189">
        <v>2542.22</v>
      </c>
      <c r="I59" s="189">
        <v>0</v>
      </c>
      <c r="J59" s="189">
        <v>0</v>
      </c>
      <c r="K59" s="189">
        <v>0</v>
      </c>
      <c r="L59" s="189">
        <f t="shared" si="17"/>
        <v>0</v>
      </c>
      <c r="M59" s="189">
        <v>0</v>
      </c>
      <c r="N59" s="189">
        <v>0</v>
      </c>
      <c r="O59" s="189">
        <v>0</v>
      </c>
      <c r="P59" s="189">
        <f t="shared" si="18"/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f t="shared" si="19"/>
        <v>0</v>
      </c>
      <c r="V59" s="188">
        <f t="shared" si="20"/>
        <v>3208334.0700000003</v>
      </c>
      <c r="W59" s="136">
        <v>0</v>
      </c>
      <c r="X59" s="136">
        <f t="shared" si="21"/>
        <v>3208334.0700000003</v>
      </c>
      <c r="Y59" s="137">
        <v>0</v>
      </c>
      <c r="Z59" s="136">
        <f t="shared" si="22"/>
        <v>3208334.0700000003</v>
      </c>
    </row>
    <row r="60" spans="1:26" ht="12.75" hidden="1" outlineLevel="1">
      <c r="A60" s="136" t="s">
        <v>1269</v>
      </c>
      <c r="C60" s="137" t="s">
        <v>1270</v>
      </c>
      <c r="D60" s="137" t="s">
        <v>1271</v>
      </c>
      <c r="E60" s="136">
        <v>0</v>
      </c>
      <c r="F60" s="136">
        <v>4284.86</v>
      </c>
      <c r="G60" s="188">
        <f t="shared" si="16"/>
        <v>4284.86</v>
      </c>
      <c r="H60" s="189">
        <v>182.58</v>
      </c>
      <c r="I60" s="189">
        <v>0</v>
      </c>
      <c r="J60" s="189">
        <v>0</v>
      </c>
      <c r="K60" s="189">
        <v>0</v>
      </c>
      <c r="L60" s="189">
        <f t="shared" si="17"/>
        <v>0</v>
      </c>
      <c r="M60" s="189">
        <v>0</v>
      </c>
      <c r="N60" s="189">
        <v>0</v>
      </c>
      <c r="O60" s="189">
        <v>0</v>
      </c>
      <c r="P60" s="189">
        <f t="shared" si="18"/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19"/>
        <v>0</v>
      </c>
      <c r="V60" s="188">
        <f t="shared" si="20"/>
        <v>4467.44</v>
      </c>
      <c r="W60" s="136">
        <v>0</v>
      </c>
      <c r="X60" s="136">
        <f t="shared" si="21"/>
        <v>4467.44</v>
      </c>
      <c r="Y60" s="137">
        <v>0</v>
      </c>
      <c r="Z60" s="136">
        <f t="shared" si="22"/>
        <v>4467.44</v>
      </c>
    </row>
    <row r="61" spans="1:26" ht="12.75" hidden="1" outlineLevel="1">
      <c r="A61" s="136" t="s">
        <v>1272</v>
      </c>
      <c r="C61" s="137" t="s">
        <v>1273</v>
      </c>
      <c r="D61" s="137" t="s">
        <v>1274</v>
      </c>
      <c r="E61" s="136">
        <v>0</v>
      </c>
      <c r="F61" s="136">
        <v>-14000</v>
      </c>
      <c r="G61" s="188">
        <f t="shared" si="16"/>
        <v>-14000</v>
      </c>
      <c r="H61" s="189">
        <v>0</v>
      </c>
      <c r="I61" s="189">
        <v>0</v>
      </c>
      <c r="J61" s="189">
        <v>0</v>
      </c>
      <c r="K61" s="189">
        <v>0</v>
      </c>
      <c r="L61" s="189">
        <f t="shared" si="17"/>
        <v>0</v>
      </c>
      <c r="M61" s="189">
        <v>0</v>
      </c>
      <c r="N61" s="189">
        <v>0</v>
      </c>
      <c r="O61" s="189">
        <v>0</v>
      </c>
      <c r="P61" s="189">
        <f t="shared" si="18"/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19"/>
        <v>0</v>
      </c>
      <c r="V61" s="188">
        <f t="shared" si="20"/>
        <v>-14000</v>
      </c>
      <c r="W61" s="136">
        <v>0</v>
      </c>
      <c r="X61" s="136">
        <f t="shared" si="21"/>
        <v>-14000</v>
      </c>
      <c r="Y61" s="137">
        <v>0</v>
      </c>
      <c r="Z61" s="136">
        <f t="shared" si="22"/>
        <v>-14000</v>
      </c>
    </row>
    <row r="62" spans="1:26" ht="12.75" hidden="1" outlineLevel="1">
      <c r="A62" s="136" t="s">
        <v>292</v>
      </c>
      <c r="C62" s="137" t="s">
        <v>293</v>
      </c>
      <c r="D62" s="137" t="s">
        <v>294</v>
      </c>
      <c r="E62" s="136">
        <v>0</v>
      </c>
      <c r="F62" s="136">
        <v>1844.1</v>
      </c>
      <c r="G62" s="188">
        <f t="shared" si="16"/>
        <v>1844.1</v>
      </c>
      <c r="H62" s="189">
        <v>0</v>
      </c>
      <c r="I62" s="189">
        <v>0</v>
      </c>
      <c r="J62" s="189">
        <v>0</v>
      </c>
      <c r="K62" s="189">
        <v>0</v>
      </c>
      <c r="L62" s="189">
        <f t="shared" si="17"/>
        <v>0</v>
      </c>
      <c r="M62" s="189">
        <v>0</v>
      </c>
      <c r="N62" s="189">
        <v>0</v>
      </c>
      <c r="O62" s="189">
        <v>0</v>
      </c>
      <c r="P62" s="189">
        <f t="shared" si="18"/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19"/>
        <v>0</v>
      </c>
      <c r="V62" s="188">
        <f t="shared" si="20"/>
        <v>1844.1</v>
      </c>
      <c r="W62" s="136">
        <v>0</v>
      </c>
      <c r="X62" s="136">
        <f t="shared" si="21"/>
        <v>1844.1</v>
      </c>
      <c r="Y62" s="137">
        <v>0</v>
      </c>
      <c r="Z62" s="136">
        <f t="shared" si="22"/>
        <v>1844.1</v>
      </c>
    </row>
    <row r="63" spans="1:26" ht="12.75" hidden="1" outlineLevel="1">
      <c r="A63" s="136" t="s">
        <v>1275</v>
      </c>
      <c r="C63" s="137" t="s">
        <v>1276</v>
      </c>
      <c r="D63" s="137" t="s">
        <v>1277</v>
      </c>
      <c r="E63" s="136">
        <v>0</v>
      </c>
      <c r="F63" s="136">
        <v>3942</v>
      </c>
      <c r="G63" s="188">
        <f t="shared" si="16"/>
        <v>3942</v>
      </c>
      <c r="H63" s="189">
        <v>0</v>
      </c>
      <c r="I63" s="189">
        <v>0</v>
      </c>
      <c r="J63" s="189">
        <v>0</v>
      </c>
      <c r="K63" s="189">
        <v>0</v>
      </c>
      <c r="L63" s="189">
        <f t="shared" si="17"/>
        <v>0</v>
      </c>
      <c r="M63" s="189">
        <v>0</v>
      </c>
      <c r="N63" s="189">
        <v>0</v>
      </c>
      <c r="O63" s="189">
        <v>0</v>
      </c>
      <c r="P63" s="189">
        <f t="shared" si="18"/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19"/>
        <v>0</v>
      </c>
      <c r="V63" s="188">
        <f t="shared" si="20"/>
        <v>3942</v>
      </c>
      <c r="W63" s="136">
        <v>0</v>
      </c>
      <c r="X63" s="136">
        <f t="shared" si="21"/>
        <v>3942</v>
      </c>
      <c r="Y63" s="137">
        <v>0</v>
      </c>
      <c r="Z63" s="136">
        <f t="shared" si="22"/>
        <v>3942</v>
      </c>
    </row>
    <row r="64" spans="1:26" ht="12.75" hidden="1" outlineLevel="1">
      <c r="A64" s="136" t="s">
        <v>1278</v>
      </c>
      <c r="C64" s="137" t="s">
        <v>1279</v>
      </c>
      <c r="D64" s="137" t="s">
        <v>1280</v>
      </c>
      <c r="E64" s="136">
        <v>0</v>
      </c>
      <c r="F64" s="136">
        <v>7876.6</v>
      </c>
      <c r="G64" s="188">
        <f t="shared" si="16"/>
        <v>7876.6</v>
      </c>
      <c r="H64" s="189">
        <v>0</v>
      </c>
      <c r="I64" s="189">
        <v>0</v>
      </c>
      <c r="J64" s="189">
        <v>0</v>
      </c>
      <c r="K64" s="189">
        <v>0</v>
      </c>
      <c r="L64" s="189">
        <f t="shared" si="17"/>
        <v>0</v>
      </c>
      <c r="M64" s="189">
        <v>0</v>
      </c>
      <c r="N64" s="189">
        <v>0</v>
      </c>
      <c r="O64" s="189">
        <v>0</v>
      </c>
      <c r="P64" s="189">
        <f t="shared" si="18"/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19"/>
        <v>0</v>
      </c>
      <c r="V64" s="188">
        <f t="shared" si="20"/>
        <v>7876.6</v>
      </c>
      <c r="W64" s="136">
        <v>0</v>
      </c>
      <c r="X64" s="136">
        <f t="shared" si="21"/>
        <v>7876.6</v>
      </c>
      <c r="Y64" s="137">
        <v>0</v>
      </c>
      <c r="Z64" s="136">
        <f t="shared" si="22"/>
        <v>7876.6</v>
      </c>
    </row>
    <row r="65" spans="1:26" ht="12.75" hidden="1" outlineLevel="1">
      <c r="A65" s="136" t="s">
        <v>1281</v>
      </c>
      <c r="C65" s="137" t="s">
        <v>1282</v>
      </c>
      <c r="D65" s="137" t="s">
        <v>1283</v>
      </c>
      <c r="E65" s="136">
        <v>1880.27</v>
      </c>
      <c r="F65" s="136">
        <v>-459494.77</v>
      </c>
      <c r="G65" s="188">
        <f t="shared" si="16"/>
        <v>-457614.5</v>
      </c>
      <c r="H65" s="189">
        <v>2564.72</v>
      </c>
      <c r="I65" s="189">
        <v>0</v>
      </c>
      <c r="J65" s="189">
        <v>0</v>
      </c>
      <c r="K65" s="189">
        <v>0</v>
      </c>
      <c r="L65" s="189">
        <f t="shared" si="17"/>
        <v>0</v>
      </c>
      <c r="M65" s="189">
        <v>0</v>
      </c>
      <c r="N65" s="189">
        <v>0</v>
      </c>
      <c r="O65" s="189">
        <v>0</v>
      </c>
      <c r="P65" s="189">
        <f t="shared" si="18"/>
        <v>0</v>
      </c>
      <c r="Q65" s="188">
        <v>2898.58</v>
      </c>
      <c r="R65" s="188">
        <v>0</v>
      </c>
      <c r="S65" s="188">
        <v>0</v>
      </c>
      <c r="T65" s="188">
        <v>0</v>
      </c>
      <c r="U65" s="188">
        <f t="shared" si="19"/>
        <v>2898.58</v>
      </c>
      <c r="V65" s="188">
        <f t="shared" si="20"/>
        <v>-452151.2</v>
      </c>
      <c r="W65" s="136">
        <v>0</v>
      </c>
      <c r="X65" s="136">
        <f t="shared" si="21"/>
        <v>-452151.2</v>
      </c>
      <c r="Y65" s="137">
        <v>0</v>
      </c>
      <c r="Z65" s="136">
        <f t="shared" si="22"/>
        <v>-452151.2</v>
      </c>
    </row>
    <row r="66" spans="1:26" ht="12.75" hidden="1" outlineLevel="1">
      <c r="A66" s="136" t="s">
        <v>1284</v>
      </c>
      <c r="C66" s="137" t="s">
        <v>1285</v>
      </c>
      <c r="D66" s="137" t="s">
        <v>1286</v>
      </c>
      <c r="E66" s="136">
        <v>0</v>
      </c>
      <c r="F66" s="136">
        <v>222080.44</v>
      </c>
      <c r="G66" s="188">
        <f t="shared" si="16"/>
        <v>222080.44</v>
      </c>
      <c r="H66" s="189">
        <v>-1531.34</v>
      </c>
      <c r="I66" s="189">
        <v>0</v>
      </c>
      <c r="J66" s="189">
        <v>0</v>
      </c>
      <c r="K66" s="189">
        <v>0</v>
      </c>
      <c r="L66" s="189">
        <f t="shared" si="17"/>
        <v>0</v>
      </c>
      <c r="M66" s="189">
        <v>0</v>
      </c>
      <c r="N66" s="189">
        <v>0</v>
      </c>
      <c r="O66" s="189">
        <v>0</v>
      </c>
      <c r="P66" s="189">
        <f t="shared" si="18"/>
        <v>0</v>
      </c>
      <c r="Q66" s="188">
        <v>-2386.53</v>
      </c>
      <c r="R66" s="188">
        <v>0</v>
      </c>
      <c r="S66" s="188">
        <v>0</v>
      </c>
      <c r="T66" s="188">
        <v>0</v>
      </c>
      <c r="U66" s="188">
        <f t="shared" si="19"/>
        <v>-2386.53</v>
      </c>
      <c r="V66" s="188">
        <f t="shared" si="20"/>
        <v>218162.57</v>
      </c>
      <c r="W66" s="136">
        <v>0</v>
      </c>
      <c r="X66" s="136">
        <f t="shared" si="21"/>
        <v>218162.57</v>
      </c>
      <c r="Y66" s="137">
        <v>0</v>
      </c>
      <c r="Z66" s="136">
        <f t="shared" si="22"/>
        <v>218162.57</v>
      </c>
    </row>
    <row r="67" spans="1:27" ht="12.75" collapsed="1">
      <c r="A67" s="177" t="s">
        <v>1287</v>
      </c>
      <c r="B67" s="178"/>
      <c r="C67" s="177" t="s">
        <v>773</v>
      </c>
      <c r="D67" s="179"/>
      <c r="E67" s="154">
        <v>33301.58</v>
      </c>
      <c r="F67" s="154">
        <v>41598098.53</v>
      </c>
      <c r="G67" s="182">
        <f>E67+F67</f>
        <v>41631400.11</v>
      </c>
      <c r="H67" s="182">
        <v>77309.87</v>
      </c>
      <c r="I67" s="182">
        <v>0</v>
      </c>
      <c r="J67" s="182">
        <v>0</v>
      </c>
      <c r="K67" s="182">
        <v>0</v>
      </c>
      <c r="L67" s="182">
        <f>J67+I67+K67</f>
        <v>0</v>
      </c>
      <c r="M67" s="182">
        <v>0</v>
      </c>
      <c r="N67" s="182">
        <v>0</v>
      </c>
      <c r="O67" s="182">
        <v>0</v>
      </c>
      <c r="P67" s="182">
        <f>M67+N67+O67</f>
        <v>0</v>
      </c>
      <c r="Q67" s="182">
        <v>1.5916157281026244E-11</v>
      </c>
      <c r="R67" s="182">
        <v>0</v>
      </c>
      <c r="S67" s="182">
        <v>0</v>
      </c>
      <c r="T67" s="182">
        <v>0</v>
      </c>
      <c r="U67" s="182">
        <v>0</v>
      </c>
      <c r="V67" s="182">
        <f>G67+H67+L67+P67+U67</f>
        <v>41708709.98</v>
      </c>
      <c r="W67" s="154">
        <v>0</v>
      </c>
      <c r="X67" s="154">
        <f>V67+W67</f>
        <v>41708709.98</v>
      </c>
      <c r="Y67" s="154">
        <v>0</v>
      </c>
      <c r="Z67" s="154">
        <f>X67+Y67</f>
        <v>41708709.98</v>
      </c>
      <c r="AA67" s="177"/>
    </row>
    <row r="68" spans="1:26" ht="12.75" hidden="1" outlineLevel="1">
      <c r="A68" s="136" t="s">
        <v>1291</v>
      </c>
      <c r="C68" s="137" t="s">
        <v>1292</v>
      </c>
      <c r="D68" s="137" t="s">
        <v>1293</v>
      </c>
      <c r="E68" s="136">
        <v>0</v>
      </c>
      <c r="F68" s="136">
        <v>-3081783.45</v>
      </c>
      <c r="G68" s="188">
        <f aca="true" t="shared" si="23" ref="G68:G131">E68+F68</f>
        <v>-3081783.45</v>
      </c>
      <c r="H68" s="189">
        <v>0</v>
      </c>
      <c r="I68" s="189">
        <v>0</v>
      </c>
      <c r="J68" s="189">
        <v>0</v>
      </c>
      <c r="K68" s="189">
        <v>0</v>
      </c>
      <c r="L68" s="189">
        <f aca="true" t="shared" si="24" ref="L68:L131">J68+I68+K68</f>
        <v>0</v>
      </c>
      <c r="M68" s="189">
        <v>0</v>
      </c>
      <c r="N68" s="189">
        <v>0</v>
      </c>
      <c r="O68" s="189">
        <v>0</v>
      </c>
      <c r="P68" s="189">
        <f aca="true" t="shared" si="25" ref="P68:P131">M68+N68+O68</f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f aca="true" t="shared" si="26" ref="U68:U131">Q68+R68+S68+T68</f>
        <v>0</v>
      </c>
      <c r="V68" s="188">
        <f aca="true" t="shared" si="27" ref="V68:V131">G68+H68+L68+P68+U68</f>
        <v>-3081783.45</v>
      </c>
      <c r="W68" s="136">
        <v>0</v>
      </c>
      <c r="X68" s="136">
        <f aca="true" t="shared" si="28" ref="X68:X131">V68+W68</f>
        <v>-3081783.45</v>
      </c>
      <c r="Y68" s="137">
        <v>0</v>
      </c>
      <c r="Z68" s="136">
        <f aca="true" t="shared" si="29" ref="Z68:Z131">X68+Y68</f>
        <v>-3081783.45</v>
      </c>
    </row>
    <row r="69" spans="1:26" ht="12.75" hidden="1" outlineLevel="1">
      <c r="A69" s="136" t="s">
        <v>1294</v>
      </c>
      <c r="C69" s="137" t="s">
        <v>1295</v>
      </c>
      <c r="D69" s="137" t="s">
        <v>1296</v>
      </c>
      <c r="E69" s="136">
        <v>0</v>
      </c>
      <c r="F69" s="136">
        <v>-511752</v>
      </c>
      <c r="G69" s="188">
        <f t="shared" si="23"/>
        <v>-511752</v>
      </c>
      <c r="H69" s="189">
        <v>0</v>
      </c>
      <c r="I69" s="189">
        <v>0</v>
      </c>
      <c r="J69" s="189">
        <v>0</v>
      </c>
      <c r="K69" s="189">
        <v>0</v>
      </c>
      <c r="L69" s="189">
        <f t="shared" si="24"/>
        <v>0</v>
      </c>
      <c r="M69" s="189">
        <v>0</v>
      </c>
      <c r="N69" s="189">
        <v>0</v>
      </c>
      <c r="O69" s="189">
        <v>0</v>
      </c>
      <c r="P69" s="189">
        <f t="shared" si="25"/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f t="shared" si="26"/>
        <v>0</v>
      </c>
      <c r="V69" s="188">
        <f t="shared" si="27"/>
        <v>-511752</v>
      </c>
      <c r="W69" s="136">
        <v>0</v>
      </c>
      <c r="X69" s="136">
        <f t="shared" si="28"/>
        <v>-511752</v>
      </c>
      <c r="Y69" s="137">
        <v>0</v>
      </c>
      <c r="Z69" s="136">
        <f t="shared" si="29"/>
        <v>-511752</v>
      </c>
    </row>
    <row r="70" spans="1:26" ht="12.75" hidden="1" outlineLevel="1">
      <c r="A70" s="136" t="s">
        <v>1297</v>
      </c>
      <c r="C70" s="137" t="s">
        <v>1298</v>
      </c>
      <c r="D70" s="137" t="s">
        <v>1299</v>
      </c>
      <c r="E70" s="136">
        <v>0</v>
      </c>
      <c r="F70" s="136">
        <v>-87293.71</v>
      </c>
      <c r="G70" s="188">
        <f t="shared" si="23"/>
        <v>-87293.71</v>
      </c>
      <c r="H70" s="189">
        <v>0</v>
      </c>
      <c r="I70" s="189">
        <v>0</v>
      </c>
      <c r="J70" s="189">
        <v>0</v>
      </c>
      <c r="K70" s="189">
        <v>0</v>
      </c>
      <c r="L70" s="189">
        <f t="shared" si="24"/>
        <v>0</v>
      </c>
      <c r="M70" s="189">
        <v>0</v>
      </c>
      <c r="N70" s="189">
        <v>0</v>
      </c>
      <c r="O70" s="189">
        <v>0</v>
      </c>
      <c r="P70" s="189">
        <f t="shared" si="25"/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f t="shared" si="26"/>
        <v>0</v>
      </c>
      <c r="V70" s="188">
        <f t="shared" si="27"/>
        <v>-87293.71</v>
      </c>
      <c r="W70" s="136">
        <v>0</v>
      </c>
      <c r="X70" s="136">
        <f t="shared" si="28"/>
        <v>-87293.71</v>
      </c>
      <c r="Y70" s="137">
        <v>0</v>
      </c>
      <c r="Z70" s="136">
        <f t="shared" si="29"/>
        <v>-87293.71</v>
      </c>
    </row>
    <row r="71" spans="1:26" ht="12.75" hidden="1" outlineLevel="1">
      <c r="A71" s="136" t="s">
        <v>1300</v>
      </c>
      <c r="C71" s="137" t="s">
        <v>1301</v>
      </c>
      <c r="D71" s="137" t="s">
        <v>1302</v>
      </c>
      <c r="E71" s="136">
        <v>0</v>
      </c>
      <c r="F71" s="136">
        <v>-16076.85</v>
      </c>
      <c r="G71" s="188">
        <f t="shared" si="23"/>
        <v>-16076.85</v>
      </c>
      <c r="H71" s="189">
        <v>0</v>
      </c>
      <c r="I71" s="189">
        <v>0</v>
      </c>
      <c r="J71" s="189">
        <v>0</v>
      </c>
      <c r="K71" s="189">
        <v>0</v>
      </c>
      <c r="L71" s="189">
        <f t="shared" si="24"/>
        <v>0</v>
      </c>
      <c r="M71" s="189">
        <v>0</v>
      </c>
      <c r="N71" s="189">
        <v>0</v>
      </c>
      <c r="O71" s="189">
        <v>0</v>
      </c>
      <c r="P71" s="189">
        <f t="shared" si="25"/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f t="shared" si="26"/>
        <v>0</v>
      </c>
      <c r="V71" s="188">
        <f t="shared" si="27"/>
        <v>-16076.85</v>
      </c>
      <c r="W71" s="136">
        <v>0</v>
      </c>
      <c r="X71" s="136">
        <f t="shared" si="28"/>
        <v>-16076.85</v>
      </c>
      <c r="Y71" s="137">
        <v>0</v>
      </c>
      <c r="Z71" s="136">
        <f t="shared" si="29"/>
        <v>-16076.85</v>
      </c>
    </row>
    <row r="72" spans="1:26" ht="12.75" hidden="1" outlineLevel="1">
      <c r="A72" s="136" t="s">
        <v>1303</v>
      </c>
      <c r="C72" s="137" t="s">
        <v>1304</v>
      </c>
      <c r="D72" s="137" t="s">
        <v>1305</v>
      </c>
      <c r="E72" s="136">
        <v>0</v>
      </c>
      <c r="F72" s="136">
        <v>-536561.57</v>
      </c>
      <c r="G72" s="188">
        <f t="shared" si="23"/>
        <v>-536561.57</v>
      </c>
      <c r="H72" s="189">
        <v>0</v>
      </c>
      <c r="I72" s="189">
        <v>0</v>
      </c>
      <c r="J72" s="189">
        <v>0</v>
      </c>
      <c r="K72" s="189">
        <v>0</v>
      </c>
      <c r="L72" s="189">
        <f t="shared" si="24"/>
        <v>0</v>
      </c>
      <c r="M72" s="189">
        <v>0</v>
      </c>
      <c r="N72" s="189">
        <v>0</v>
      </c>
      <c r="O72" s="189">
        <v>0</v>
      </c>
      <c r="P72" s="189">
        <f t="shared" si="25"/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f t="shared" si="26"/>
        <v>0</v>
      </c>
      <c r="V72" s="188">
        <f t="shared" si="27"/>
        <v>-536561.57</v>
      </c>
      <c r="W72" s="136">
        <v>0</v>
      </c>
      <c r="X72" s="136">
        <f t="shared" si="28"/>
        <v>-536561.57</v>
      </c>
      <c r="Y72" s="137">
        <v>0</v>
      </c>
      <c r="Z72" s="136">
        <f t="shared" si="29"/>
        <v>-536561.57</v>
      </c>
    </row>
    <row r="73" spans="1:26" ht="12.75" hidden="1" outlineLevel="1">
      <c r="A73" s="136" t="s">
        <v>1306</v>
      </c>
      <c r="C73" s="137" t="s">
        <v>1307</v>
      </c>
      <c r="D73" s="137" t="s">
        <v>1308</v>
      </c>
      <c r="E73" s="136">
        <v>0</v>
      </c>
      <c r="F73" s="136">
        <v>-986743.54</v>
      </c>
      <c r="G73" s="188">
        <f t="shared" si="23"/>
        <v>-986743.54</v>
      </c>
      <c r="H73" s="189">
        <v>0</v>
      </c>
      <c r="I73" s="189">
        <v>0</v>
      </c>
      <c r="J73" s="189">
        <v>0</v>
      </c>
      <c r="K73" s="189">
        <v>0</v>
      </c>
      <c r="L73" s="189">
        <f t="shared" si="24"/>
        <v>0</v>
      </c>
      <c r="M73" s="189">
        <v>0</v>
      </c>
      <c r="N73" s="189">
        <v>0</v>
      </c>
      <c r="O73" s="189">
        <v>0</v>
      </c>
      <c r="P73" s="189">
        <f t="shared" si="25"/>
        <v>0</v>
      </c>
      <c r="Q73" s="188">
        <v>0</v>
      </c>
      <c r="R73" s="188">
        <v>0</v>
      </c>
      <c r="S73" s="188">
        <v>0</v>
      </c>
      <c r="T73" s="188">
        <v>0</v>
      </c>
      <c r="U73" s="188">
        <f t="shared" si="26"/>
        <v>0</v>
      </c>
      <c r="V73" s="188">
        <f t="shared" si="27"/>
        <v>-986743.54</v>
      </c>
      <c r="W73" s="136">
        <v>0</v>
      </c>
      <c r="X73" s="136">
        <f t="shared" si="28"/>
        <v>-986743.54</v>
      </c>
      <c r="Y73" s="137">
        <v>0</v>
      </c>
      <c r="Z73" s="136">
        <f t="shared" si="29"/>
        <v>-986743.54</v>
      </c>
    </row>
    <row r="74" spans="1:26" ht="12.75" hidden="1" outlineLevel="1">
      <c r="A74" s="136" t="s">
        <v>1309</v>
      </c>
      <c r="C74" s="137" t="s">
        <v>1310</v>
      </c>
      <c r="D74" s="137" t="s">
        <v>1311</v>
      </c>
      <c r="E74" s="136">
        <v>0</v>
      </c>
      <c r="F74" s="136">
        <v>1222305.95</v>
      </c>
      <c r="G74" s="188">
        <f t="shared" si="23"/>
        <v>1222305.95</v>
      </c>
      <c r="H74" s="189">
        <v>0</v>
      </c>
      <c r="I74" s="189">
        <v>0</v>
      </c>
      <c r="J74" s="189">
        <v>0</v>
      </c>
      <c r="K74" s="189">
        <v>0</v>
      </c>
      <c r="L74" s="189">
        <f t="shared" si="24"/>
        <v>0</v>
      </c>
      <c r="M74" s="189">
        <v>0</v>
      </c>
      <c r="N74" s="189">
        <v>0</v>
      </c>
      <c r="O74" s="189">
        <v>0</v>
      </c>
      <c r="P74" s="189">
        <f t="shared" si="25"/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26"/>
        <v>0</v>
      </c>
      <c r="V74" s="188">
        <f t="shared" si="27"/>
        <v>1222305.95</v>
      </c>
      <c r="W74" s="136">
        <v>0</v>
      </c>
      <c r="X74" s="136">
        <f t="shared" si="28"/>
        <v>1222305.95</v>
      </c>
      <c r="Y74" s="137">
        <v>0</v>
      </c>
      <c r="Z74" s="136">
        <f t="shared" si="29"/>
        <v>1222305.95</v>
      </c>
    </row>
    <row r="75" spans="1:26" ht="12.75" hidden="1" outlineLevel="1">
      <c r="A75" s="136" t="s">
        <v>295</v>
      </c>
      <c r="C75" s="137" t="s">
        <v>296</v>
      </c>
      <c r="D75" s="137" t="s">
        <v>297</v>
      </c>
      <c r="E75" s="136">
        <v>0</v>
      </c>
      <c r="F75" s="136">
        <v>0</v>
      </c>
      <c r="G75" s="188">
        <f t="shared" si="23"/>
        <v>0</v>
      </c>
      <c r="H75" s="189">
        <v>274.7</v>
      </c>
      <c r="I75" s="189">
        <v>0</v>
      </c>
      <c r="J75" s="189">
        <v>0</v>
      </c>
      <c r="K75" s="189">
        <v>0</v>
      </c>
      <c r="L75" s="189">
        <f t="shared" si="24"/>
        <v>0</v>
      </c>
      <c r="M75" s="189">
        <v>0</v>
      </c>
      <c r="N75" s="189">
        <v>0</v>
      </c>
      <c r="O75" s="189">
        <v>0</v>
      </c>
      <c r="P75" s="189">
        <f t="shared" si="25"/>
        <v>0</v>
      </c>
      <c r="Q75" s="188">
        <v>0</v>
      </c>
      <c r="R75" s="188">
        <v>0</v>
      </c>
      <c r="S75" s="188">
        <v>0</v>
      </c>
      <c r="T75" s="188">
        <v>0</v>
      </c>
      <c r="U75" s="188">
        <f t="shared" si="26"/>
        <v>0</v>
      </c>
      <c r="V75" s="188">
        <f t="shared" si="27"/>
        <v>274.7</v>
      </c>
      <c r="W75" s="136">
        <v>0</v>
      </c>
      <c r="X75" s="136">
        <f t="shared" si="28"/>
        <v>274.7</v>
      </c>
      <c r="Y75" s="137">
        <v>0</v>
      </c>
      <c r="Z75" s="136">
        <f t="shared" si="29"/>
        <v>274.7</v>
      </c>
    </row>
    <row r="76" spans="1:26" ht="12.75" hidden="1" outlineLevel="1">
      <c r="A76" s="136" t="s">
        <v>1312</v>
      </c>
      <c r="C76" s="137" t="s">
        <v>1313</v>
      </c>
      <c r="D76" s="137" t="s">
        <v>1314</v>
      </c>
      <c r="E76" s="136">
        <v>0</v>
      </c>
      <c r="F76" s="136">
        <v>0</v>
      </c>
      <c r="G76" s="188">
        <f t="shared" si="23"/>
        <v>0</v>
      </c>
      <c r="H76" s="189">
        <v>73332.86</v>
      </c>
      <c r="I76" s="189">
        <v>0</v>
      </c>
      <c r="J76" s="189">
        <v>0</v>
      </c>
      <c r="K76" s="189">
        <v>0</v>
      </c>
      <c r="L76" s="189">
        <f t="shared" si="24"/>
        <v>0</v>
      </c>
      <c r="M76" s="189">
        <v>0</v>
      </c>
      <c r="N76" s="189">
        <v>0</v>
      </c>
      <c r="O76" s="189">
        <v>0</v>
      </c>
      <c r="P76" s="189">
        <f t="shared" si="25"/>
        <v>0</v>
      </c>
      <c r="Q76" s="188">
        <v>0</v>
      </c>
      <c r="R76" s="188">
        <v>0</v>
      </c>
      <c r="S76" s="188">
        <v>0</v>
      </c>
      <c r="T76" s="188">
        <v>0</v>
      </c>
      <c r="U76" s="188">
        <f t="shared" si="26"/>
        <v>0</v>
      </c>
      <c r="V76" s="188">
        <f t="shared" si="27"/>
        <v>73332.86</v>
      </c>
      <c r="W76" s="136">
        <v>0</v>
      </c>
      <c r="X76" s="136">
        <f t="shared" si="28"/>
        <v>73332.86</v>
      </c>
      <c r="Y76" s="137">
        <v>0</v>
      </c>
      <c r="Z76" s="136">
        <f t="shared" si="29"/>
        <v>73332.86</v>
      </c>
    </row>
    <row r="77" spans="1:26" ht="12.75" hidden="1" outlineLevel="1">
      <c r="A77" s="136" t="s">
        <v>1315</v>
      </c>
      <c r="C77" s="137" t="s">
        <v>1316</v>
      </c>
      <c r="D77" s="137" t="s">
        <v>1317</v>
      </c>
      <c r="E77" s="136">
        <v>0</v>
      </c>
      <c r="F77" s="136">
        <v>806253.29</v>
      </c>
      <c r="G77" s="188">
        <f t="shared" si="23"/>
        <v>806253.29</v>
      </c>
      <c r="H77" s="189">
        <v>31837.59</v>
      </c>
      <c r="I77" s="189">
        <v>0</v>
      </c>
      <c r="J77" s="189">
        <v>0</v>
      </c>
      <c r="K77" s="189">
        <v>0</v>
      </c>
      <c r="L77" s="189">
        <f t="shared" si="24"/>
        <v>0</v>
      </c>
      <c r="M77" s="189">
        <v>0</v>
      </c>
      <c r="N77" s="189">
        <v>0</v>
      </c>
      <c r="O77" s="189">
        <v>0</v>
      </c>
      <c r="P77" s="189">
        <f t="shared" si="25"/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f t="shared" si="26"/>
        <v>0</v>
      </c>
      <c r="V77" s="188">
        <f t="shared" si="27"/>
        <v>838090.88</v>
      </c>
      <c r="W77" s="136">
        <v>0</v>
      </c>
      <c r="X77" s="136">
        <f t="shared" si="28"/>
        <v>838090.88</v>
      </c>
      <c r="Y77" s="137">
        <v>0</v>
      </c>
      <c r="Z77" s="136">
        <f t="shared" si="29"/>
        <v>838090.88</v>
      </c>
    </row>
    <row r="78" spans="1:26" ht="12.75" hidden="1" outlineLevel="1">
      <c r="A78" s="136" t="s">
        <v>1318</v>
      </c>
      <c r="C78" s="137" t="s">
        <v>1319</v>
      </c>
      <c r="D78" s="137" t="s">
        <v>1320</v>
      </c>
      <c r="E78" s="136">
        <v>0</v>
      </c>
      <c r="F78" s="136">
        <v>258838.21</v>
      </c>
      <c r="G78" s="188">
        <f t="shared" si="23"/>
        <v>258838.21</v>
      </c>
      <c r="H78" s="189">
        <v>0</v>
      </c>
      <c r="I78" s="189">
        <v>0</v>
      </c>
      <c r="J78" s="189">
        <v>0</v>
      </c>
      <c r="K78" s="189">
        <v>0</v>
      </c>
      <c r="L78" s="189">
        <f t="shared" si="24"/>
        <v>0</v>
      </c>
      <c r="M78" s="189">
        <v>0</v>
      </c>
      <c r="N78" s="189">
        <v>0</v>
      </c>
      <c r="O78" s="189">
        <v>0</v>
      </c>
      <c r="P78" s="189">
        <f t="shared" si="25"/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f t="shared" si="26"/>
        <v>0</v>
      </c>
      <c r="V78" s="188">
        <f t="shared" si="27"/>
        <v>258838.21</v>
      </c>
      <c r="W78" s="136">
        <v>0</v>
      </c>
      <c r="X78" s="136">
        <f t="shared" si="28"/>
        <v>258838.21</v>
      </c>
      <c r="Y78" s="137">
        <v>0</v>
      </c>
      <c r="Z78" s="136">
        <f t="shared" si="29"/>
        <v>258838.21</v>
      </c>
    </row>
    <row r="79" spans="1:26" ht="12.75" hidden="1" outlineLevel="1">
      <c r="A79" s="136" t="s">
        <v>1321</v>
      </c>
      <c r="C79" s="137" t="s">
        <v>1322</v>
      </c>
      <c r="D79" s="137" t="s">
        <v>1323</v>
      </c>
      <c r="E79" s="136">
        <v>0</v>
      </c>
      <c r="F79" s="136">
        <v>59283.29</v>
      </c>
      <c r="G79" s="188">
        <f t="shared" si="23"/>
        <v>59283.29</v>
      </c>
      <c r="H79" s="189">
        <v>1358.5</v>
      </c>
      <c r="I79" s="189">
        <v>0</v>
      </c>
      <c r="J79" s="189">
        <v>0</v>
      </c>
      <c r="K79" s="189">
        <v>0</v>
      </c>
      <c r="L79" s="189">
        <f t="shared" si="24"/>
        <v>0</v>
      </c>
      <c r="M79" s="189">
        <v>0</v>
      </c>
      <c r="N79" s="189">
        <v>0</v>
      </c>
      <c r="O79" s="189">
        <v>0</v>
      </c>
      <c r="P79" s="189">
        <f t="shared" si="25"/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f t="shared" si="26"/>
        <v>0</v>
      </c>
      <c r="V79" s="188">
        <f t="shared" si="27"/>
        <v>60641.79</v>
      </c>
      <c r="W79" s="136">
        <v>0</v>
      </c>
      <c r="X79" s="136">
        <f t="shared" si="28"/>
        <v>60641.79</v>
      </c>
      <c r="Y79" s="137">
        <v>0</v>
      </c>
      <c r="Z79" s="136">
        <f t="shared" si="29"/>
        <v>60641.79</v>
      </c>
    </row>
    <row r="80" spans="1:26" ht="12.75" hidden="1" outlineLevel="1">
      <c r="A80" s="136" t="s">
        <v>298</v>
      </c>
      <c r="C80" s="137" t="s">
        <v>299</v>
      </c>
      <c r="D80" s="137" t="s">
        <v>300</v>
      </c>
      <c r="E80" s="136">
        <v>0</v>
      </c>
      <c r="F80" s="136">
        <v>5181</v>
      </c>
      <c r="G80" s="188">
        <f t="shared" si="23"/>
        <v>5181</v>
      </c>
      <c r="H80" s="189">
        <v>0</v>
      </c>
      <c r="I80" s="189">
        <v>0</v>
      </c>
      <c r="J80" s="189">
        <v>0</v>
      </c>
      <c r="K80" s="189">
        <v>0</v>
      </c>
      <c r="L80" s="189">
        <f t="shared" si="24"/>
        <v>0</v>
      </c>
      <c r="M80" s="189">
        <v>0</v>
      </c>
      <c r="N80" s="189">
        <v>0</v>
      </c>
      <c r="O80" s="189">
        <v>0</v>
      </c>
      <c r="P80" s="189">
        <f t="shared" si="25"/>
        <v>0</v>
      </c>
      <c r="Q80" s="188">
        <v>0</v>
      </c>
      <c r="R80" s="188">
        <v>0</v>
      </c>
      <c r="S80" s="188">
        <v>0</v>
      </c>
      <c r="T80" s="188">
        <v>0</v>
      </c>
      <c r="U80" s="188">
        <f t="shared" si="26"/>
        <v>0</v>
      </c>
      <c r="V80" s="188">
        <f t="shared" si="27"/>
        <v>5181</v>
      </c>
      <c r="W80" s="136">
        <v>0</v>
      </c>
      <c r="X80" s="136">
        <f t="shared" si="28"/>
        <v>5181</v>
      </c>
      <c r="Y80" s="137">
        <v>0</v>
      </c>
      <c r="Z80" s="136">
        <f t="shared" si="29"/>
        <v>5181</v>
      </c>
    </row>
    <row r="81" spans="1:26" ht="12.75" hidden="1" outlineLevel="1">
      <c r="A81" s="136" t="s">
        <v>1324</v>
      </c>
      <c r="C81" s="137" t="s">
        <v>1325</v>
      </c>
      <c r="D81" s="137" t="s">
        <v>1326</v>
      </c>
      <c r="E81" s="136">
        <v>0</v>
      </c>
      <c r="F81" s="136">
        <v>401757.44</v>
      </c>
      <c r="G81" s="188">
        <f t="shared" si="23"/>
        <v>401757.44</v>
      </c>
      <c r="H81" s="189">
        <v>6964.66</v>
      </c>
      <c r="I81" s="189">
        <v>0</v>
      </c>
      <c r="J81" s="189">
        <v>0</v>
      </c>
      <c r="K81" s="189">
        <v>0</v>
      </c>
      <c r="L81" s="189">
        <f t="shared" si="24"/>
        <v>0</v>
      </c>
      <c r="M81" s="189">
        <v>0</v>
      </c>
      <c r="N81" s="189">
        <v>0</v>
      </c>
      <c r="O81" s="189">
        <v>0</v>
      </c>
      <c r="P81" s="189">
        <f t="shared" si="25"/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f t="shared" si="26"/>
        <v>0</v>
      </c>
      <c r="V81" s="188">
        <f t="shared" si="27"/>
        <v>408722.1</v>
      </c>
      <c r="W81" s="136">
        <v>0</v>
      </c>
      <c r="X81" s="136">
        <f t="shared" si="28"/>
        <v>408722.1</v>
      </c>
      <c r="Y81" s="137">
        <v>0</v>
      </c>
      <c r="Z81" s="136">
        <f t="shared" si="29"/>
        <v>408722.1</v>
      </c>
    </row>
    <row r="82" spans="1:26" ht="12.75" hidden="1" outlineLevel="1">
      <c r="A82" s="136" t="s">
        <v>1327</v>
      </c>
      <c r="C82" s="137" t="s">
        <v>1328</v>
      </c>
      <c r="D82" s="137" t="s">
        <v>1329</v>
      </c>
      <c r="E82" s="136">
        <v>0</v>
      </c>
      <c r="F82" s="136">
        <v>4056.63</v>
      </c>
      <c r="G82" s="188">
        <f t="shared" si="23"/>
        <v>4056.63</v>
      </c>
      <c r="H82" s="189">
        <v>2565.2</v>
      </c>
      <c r="I82" s="189">
        <v>0</v>
      </c>
      <c r="J82" s="189">
        <v>0</v>
      </c>
      <c r="K82" s="189">
        <v>0</v>
      </c>
      <c r="L82" s="189">
        <f t="shared" si="24"/>
        <v>0</v>
      </c>
      <c r="M82" s="189">
        <v>0</v>
      </c>
      <c r="N82" s="189">
        <v>0</v>
      </c>
      <c r="O82" s="189">
        <v>0</v>
      </c>
      <c r="P82" s="189">
        <f t="shared" si="25"/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f t="shared" si="26"/>
        <v>0</v>
      </c>
      <c r="V82" s="188">
        <f t="shared" si="27"/>
        <v>6621.83</v>
      </c>
      <c r="W82" s="136">
        <v>0</v>
      </c>
      <c r="X82" s="136">
        <f t="shared" si="28"/>
        <v>6621.83</v>
      </c>
      <c r="Y82" s="137">
        <v>0</v>
      </c>
      <c r="Z82" s="136">
        <f t="shared" si="29"/>
        <v>6621.83</v>
      </c>
    </row>
    <row r="83" spans="1:26" ht="12.75" hidden="1" outlineLevel="1">
      <c r="A83" s="136" t="s">
        <v>1330</v>
      </c>
      <c r="C83" s="137" t="s">
        <v>1331</v>
      </c>
      <c r="D83" s="137" t="s">
        <v>1332</v>
      </c>
      <c r="E83" s="136">
        <v>0</v>
      </c>
      <c r="F83" s="136">
        <v>1092319.28</v>
      </c>
      <c r="G83" s="188">
        <f t="shared" si="23"/>
        <v>1092319.28</v>
      </c>
      <c r="H83" s="189">
        <v>2363.27</v>
      </c>
      <c r="I83" s="189">
        <v>0</v>
      </c>
      <c r="J83" s="189">
        <v>0</v>
      </c>
      <c r="K83" s="189">
        <v>0</v>
      </c>
      <c r="L83" s="189">
        <f t="shared" si="24"/>
        <v>0</v>
      </c>
      <c r="M83" s="189">
        <v>0</v>
      </c>
      <c r="N83" s="189">
        <v>0</v>
      </c>
      <c r="O83" s="189">
        <v>0</v>
      </c>
      <c r="P83" s="189">
        <f t="shared" si="25"/>
        <v>0</v>
      </c>
      <c r="Q83" s="188">
        <v>0</v>
      </c>
      <c r="R83" s="188">
        <v>0</v>
      </c>
      <c r="S83" s="188">
        <v>0</v>
      </c>
      <c r="T83" s="188">
        <v>0</v>
      </c>
      <c r="U83" s="188">
        <f t="shared" si="26"/>
        <v>0</v>
      </c>
      <c r="V83" s="188">
        <f t="shared" si="27"/>
        <v>1094682.55</v>
      </c>
      <c r="W83" s="136">
        <v>0</v>
      </c>
      <c r="X83" s="136">
        <f t="shared" si="28"/>
        <v>1094682.55</v>
      </c>
      <c r="Y83" s="137">
        <v>0</v>
      </c>
      <c r="Z83" s="136">
        <f t="shared" si="29"/>
        <v>1094682.55</v>
      </c>
    </row>
    <row r="84" spans="1:26" ht="12.75" hidden="1" outlineLevel="1">
      <c r="A84" s="136" t="s">
        <v>1333</v>
      </c>
      <c r="C84" s="137" t="s">
        <v>1334</v>
      </c>
      <c r="D84" s="137" t="s">
        <v>1335</v>
      </c>
      <c r="E84" s="136">
        <v>0</v>
      </c>
      <c r="F84" s="136">
        <v>2217.56</v>
      </c>
      <c r="G84" s="188">
        <f t="shared" si="23"/>
        <v>2217.56</v>
      </c>
      <c r="H84" s="189">
        <v>0</v>
      </c>
      <c r="I84" s="189">
        <v>0</v>
      </c>
      <c r="J84" s="189">
        <v>0</v>
      </c>
      <c r="K84" s="189">
        <v>0</v>
      </c>
      <c r="L84" s="189">
        <f t="shared" si="24"/>
        <v>0</v>
      </c>
      <c r="M84" s="189">
        <v>0</v>
      </c>
      <c r="N84" s="189">
        <v>0</v>
      </c>
      <c r="O84" s="189">
        <v>0</v>
      </c>
      <c r="P84" s="189">
        <f t="shared" si="25"/>
        <v>0</v>
      </c>
      <c r="Q84" s="188">
        <v>0</v>
      </c>
      <c r="R84" s="188">
        <v>0</v>
      </c>
      <c r="S84" s="188">
        <v>0</v>
      </c>
      <c r="T84" s="188">
        <v>0</v>
      </c>
      <c r="U84" s="188">
        <f t="shared" si="26"/>
        <v>0</v>
      </c>
      <c r="V84" s="188">
        <f t="shared" si="27"/>
        <v>2217.56</v>
      </c>
      <c r="W84" s="136">
        <v>0</v>
      </c>
      <c r="X84" s="136">
        <f t="shared" si="28"/>
        <v>2217.56</v>
      </c>
      <c r="Y84" s="137">
        <v>0</v>
      </c>
      <c r="Z84" s="136">
        <f t="shared" si="29"/>
        <v>2217.56</v>
      </c>
    </row>
    <row r="85" spans="1:26" ht="12.75" hidden="1" outlineLevel="1">
      <c r="A85" s="136" t="s">
        <v>1336</v>
      </c>
      <c r="C85" s="137" t="s">
        <v>1337</v>
      </c>
      <c r="D85" s="137" t="s">
        <v>1338</v>
      </c>
      <c r="E85" s="136">
        <v>0</v>
      </c>
      <c r="F85" s="136">
        <v>51191.1</v>
      </c>
      <c r="G85" s="188">
        <f t="shared" si="23"/>
        <v>51191.1</v>
      </c>
      <c r="H85" s="189">
        <v>0</v>
      </c>
      <c r="I85" s="189">
        <v>0</v>
      </c>
      <c r="J85" s="189">
        <v>0</v>
      </c>
      <c r="K85" s="189">
        <v>0</v>
      </c>
      <c r="L85" s="189">
        <f t="shared" si="24"/>
        <v>0</v>
      </c>
      <c r="M85" s="189">
        <v>0</v>
      </c>
      <c r="N85" s="189">
        <v>0</v>
      </c>
      <c r="O85" s="189">
        <v>0</v>
      </c>
      <c r="P85" s="189">
        <f t="shared" si="25"/>
        <v>0</v>
      </c>
      <c r="Q85" s="188">
        <v>0</v>
      </c>
      <c r="R85" s="188">
        <v>0</v>
      </c>
      <c r="S85" s="188">
        <v>0</v>
      </c>
      <c r="T85" s="188">
        <v>0</v>
      </c>
      <c r="U85" s="188">
        <f t="shared" si="26"/>
        <v>0</v>
      </c>
      <c r="V85" s="188">
        <f t="shared" si="27"/>
        <v>51191.1</v>
      </c>
      <c r="W85" s="136">
        <v>0</v>
      </c>
      <c r="X85" s="136">
        <f t="shared" si="28"/>
        <v>51191.1</v>
      </c>
      <c r="Y85" s="137">
        <v>0</v>
      </c>
      <c r="Z85" s="136">
        <f t="shared" si="29"/>
        <v>51191.1</v>
      </c>
    </row>
    <row r="86" spans="1:26" ht="12.75" hidden="1" outlineLevel="1">
      <c r="A86" s="136" t="s">
        <v>1339</v>
      </c>
      <c r="C86" s="137" t="s">
        <v>1340</v>
      </c>
      <c r="D86" s="137" t="s">
        <v>1341</v>
      </c>
      <c r="E86" s="136">
        <v>0</v>
      </c>
      <c r="F86" s="136">
        <v>38689.53</v>
      </c>
      <c r="G86" s="188">
        <f t="shared" si="23"/>
        <v>38689.53</v>
      </c>
      <c r="H86" s="189">
        <v>3.05</v>
      </c>
      <c r="I86" s="189">
        <v>0</v>
      </c>
      <c r="J86" s="189">
        <v>0</v>
      </c>
      <c r="K86" s="189">
        <v>0</v>
      </c>
      <c r="L86" s="189">
        <f t="shared" si="24"/>
        <v>0</v>
      </c>
      <c r="M86" s="189">
        <v>0</v>
      </c>
      <c r="N86" s="189">
        <v>0</v>
      </c>
      <c r="O86" s="189">
        <v>0</v>
      </c>
      <c r="P86" s="189">
        <f t="shared" si="25"/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f t="shared" si="26"/>
        <v>0</v>
      </c>
      <c r="V86" s="188">
        <f t="shared" si="27"/>
        <v>38692.58</v>
      </c>
      <c r="W86" s="136">
        <v>0</v>
      </c>
      <c r="X86" s="136">
        <f t="shared" si="28"/>
        <v>38692.58</v>
      </c>
      <c r="Y86" s="137">
        <v>0</v>
      </c>
      <c r="Z86" s="136">
        <f t="shared" si="29"/>
        <v>38692.58</v>
      </c>
    </row>
    <row r="87" spans="1:26" ht="12.75" hidden="1" outlineLevel="1">
      <c r="A87" s="136" t="s">
        <v>1342</v>
      </c>
      <c r="C87" s="137" t="s">
        <v>1343</v>
      </c>
      <c r="D87" s="137" t="s">
        <v>1344</v>
      </c>
      <c r="E87" s="136">
        <v>0</v>
      </c>
      <c r="F87" s="136">
        <v>128820.94</v>
      </c>
      <c r="G87" s="188">
        <f t="shared" si="23"/>
        <v>128820.94</v>
      </c>
      <c r="H87" s="189">
        <v>0</v>
      </c>
      <c r="I87" s="189">
        <v>0</v>
      </c>
      <c r="J87" s="189">
        <v>0</v>
      </c>
      <c r="K87" s="189">
        <v>0</v>
      </c>
      <c r="L87" s="189">
        <f t="shared" si="24"/>
        <v>0</v>
      </c>
      <c r="M87" s="189">
        <v>0</v>
      </c>
      <c r="N87" s="189">
        <v>0</v>
      </c>
      <c r="O87" s="189">
        <v>0</v>
      </c>
      <c r="P87" s="189">
        <f t="shared" si="25"/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f t="shared" si="26"/>
        <v>0</v>
      </c>
      <c r="V87" s="188">
        <f t="shared" si="27"/>
        <v>128820.94</v>
      </c>
      <c r="W87" s="136">
        <v>0</v>
      </c>
      <c r="X87" s="136">
        <f t="shared" si="28"/>
        <v>128820.94</v>
      </c>
      <c r="Y87" s="137">
        <v>0</v>
      </c>
      <c r="Z87" s="136">
        <f t="shared" si="29"/>
        <v>128820.94</v>
      </c>
    </row>
    <row r="88" spans="1:26" ht="12.75" hidden="1" outlineLevel="1">
      <c r="A88" s="136" t="s">
        <v>1345</v>
      </c>
      <c r="C88" s="137" t="s">
        <v>1346</v>
      </c>
      <c r="D88" s="137" t="s">
        <v>1347</v>
      </c>
      <c r="E88" s="136">
        <v>0</v>
      </c>
      <c r="F88" s="136">
        <v>187395.69</v>
      </c>
      <c r="G88" s="188">
        <f t="shared" si="23"/>
        <v>187395.69</v>
      </c>
      <c r="H88" s="189">
        <v>699.74</v>
      </c>
      <c r="I88" s="189">
        <v>0</v>
      </c>
      <c r="J88" s="189">
        <v>0</v>
      </c>
      <c r="K88" s="189">
        <v>0</v>
      </c>
      <c r="L88" s="189">
        <f t="shared" si="24"/>
        <v>0</v>
      </c>
      <c r="M88" s="189">
        <v>0</v>
      </c>
      <c r="N88" s="189">
        <v>0</v>
      </c>
      <c r="O88" s="189">
        <v>0</v>
      </c>
      <c r="P88" s="189">
        <f t="shared" si="25"/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f t="shared" si="26"/>
        <v>0</v>
      </c>
      <c r="V88" s="188">
        <f t="shared" si="27"/>
        <v>188095.43</v>
      </c>
      <c r="W88" s="136">
        <v>0</v>
      </c>
      <c r="X88" s="136">
        <f t="shared" si="28"/>
        <v>188095.43</v>
      </c>
      <c r="Y88" s="137">
        <v>0</v>
      </c>
      <c r="Z88" s="136">
        <f t="shared" si="29"/>
        <v>188095.43</v>
      </c>
    </row>
    <row r="89" spans="1:26" ht="12.75" hidden="1" outlineLevel="1">
      <c r="A89" s="136" t="s">
        <v>301</v>
      </c>
      <c r="C89" s="137" t="s">
        <v>302</v>
      </c>
      <c r="D89" s="137" t="s">
        <v>303</v>
      </c>
      <c r="E89" s="136">
        <v>0</v>
      </c>
      <c r="F89" s="136">
        <v>490.62</v>
      </c>
      <c r="G89" s="188">
        <f t="shared" si="23"/>
        <v>490.62</v>
      </c>
      <c r="H89" s="189">
        <v>0</v>
      </c>
      <c r="I89" s="189">
        <v>0</v>
      </c>
      <c r="J89" s="189">
        <v>0</v>
      </c>
      <c r="K89" s="189">
        <v>0</v>
      </c>
      <c r="L89" s="189">
        <f t="shared" si="24"/>
        <v>0</v>
      </c>
      <c r="M89" s="189">
        <v>0</v>
      </c>
      <c r="N89" s="189">
        <v>0</v>
      </c>
      <c r="O89" s="189">
        <v>0</v>
      </c>
      <c r="P89" s="189">
        <f t="shared" si="25"/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f t="shared" si="26"/>
        <v>0</v>
      </c>
      <c r="V89" s="188">
        <f t="shared" si="27"/>
        <v>490.62</v>
      </c>
      <c r="W89" s="136">
        <v>0</v>
      </c>
      <c r="X89" s="136">
        <f t="shared" si="28"/>
        <v>490.62</v>
      </c>
      <c r="Y89" s="137">
        <v>0</v>
      </c>
      <c r="Z89" s="136">
        <f t="shared" si="29"/>
        <v>490.62</v>
      </c>
    </row>
    <row r="90" spans="1:26" ht="12.75" hidden="1" outlineLevel="1">
      <c r="A90" s="136" t="s">
        <v>1348</v>
      </c>
      <c r="C90" s="137" t="s">
        <v>1349</v>
      </c>
      <c r="D90" s="137" t="s">
        <v>1350</v>
      </c>
      <c r="E90" s="136">
        <v>0</v>
      </c>
      <c r="F90" s="136">
        <v>993140.77</v>
      </c>
      <c r="G90" s="188">
        <f t="shared" si="23"/>
        <v>993140.77</v>
      </c>
      <c r="H90" s="189">
        <v>6002.71</v>
      </c>
      <c r="I90" s="189">
        <v>0</v>
      </c>
      <c r="J90" s="189">
        <v>0</v>
      </c>
      <c r="K90" s="189">
        <v>0</v>
      </c>
      <c r="L90" s="189">
        <f t="shared" si="24"/>
        <v>0</v>
      </c>
      <c r="M90" s="189">
        <v>0</v>
      </c>
      <c r="N90" s="189">
        <v>0</v>
      </c>
      <c r="O90" s="189">
        <v>0</v>
      </c>
      <c r="P90" s="189">
        <f t="shared" si="25"/>
        <v>0</v>
      </c>
      <c r="Q90" s="188">
        <v>0</v>
      </c>
      <c r="R90" s="188">
        <v>0</v>
      </c>
      <c r="S90" s="188">
        <v>0</v>
      </c>
      <c r="T90" s="188">
        <v>0</v>
      </c>
      <c r="U90" s="188">
        <f t="shared" si="26"/>
        <v>0</v>
      </c>
      <c r="V90" s="188">
        <f t="shared" si="27"/>
        <v>999143.48</v>
      </c>
      <c r="W90" s="136">
        <v>0</v>
      </c>
      <c r="X90" s="136">
        <f t="shared" si="28"/>
        <v>999143.48</v>
      </c>
      <c r="Y90" s="137">
        <v>0</v>
      </c>
      <c r="Z90" s="136">
        <f t="shared" si="29"/>
        <v>999143.48</v>
      </c>
    </row>
    <row r="91" spans="1:26" ht="12.75" hidden="1" outlineLevel="1">
      <c r="A91" s="136" t="s">
        <v>1351</v>
      </c>
      <c r="C91" s="137" t="s">
        <v>1352</v>
      </c>
      <c r="D91" s="137" t="s">
        <v>1353</v>
      </c>
      <c r="E91" s="136">
        <v>0</v>
      </c>
      <c r="F91" s="136">
        <v>3487691.73</v>
      </c>
      <c r="G91" s="188">
        <f t="shared" si="23"/>
        <v>3487691.73</v>
      </c>
      <c r="H91" s="189">
        <v>0</v>
      </c>
      <c r="I91" s="189">
        <v>0</v>
      </c>
      <c r="J91" s="189">
        <v>0</v>
      </c>
      <c r="K91" s="189">
        <v>0</v>
      </c>
      <c r="L91" s="189">
        <f t="shared" si="24"/>
        <v>0</v>
      </c>
      <c r="M91" s="189">
        <v>0</v>
      </c>
      <c r="N91" s="189">
        <v>0</v>
      </c>
      <c r="O91" s="189">
        <v>0</v>
      </c>
      <c r="P91" s="189">
        <f t="shared" si="25"/>
        <v>0</v>
      </c>
      <c r="Q91" s="188">
        <v>0</v>
      </c>
      <c r="R91" s="188">
        <v>0</v>
      </c>
      <c r="S91" s="188">
        <v>0</v>
      </c>
      <c r="T91" s="188">
        <v>0</v>
      </c>
      <c r="U91" s="188">
        <f t="shared" si="26"/>
        <v>0</v>
      </c>
      <c r="V91" s="188">
        <f t="shared" si="27"/>
        <v>3487691.73</v>
      </c>
      <c r="W91" s="136">
        <v>0</v>
      </c>
      <c r="X91" s="136">
        <f t="shared" si="28"/>
        <v>3487691.73</v>
      </c>
      <c r="Y91" s="137">
        <v>0</v>
      </c>
      <c r="Z91" s="136">
        <f t="shared" si="29"/>
        <v>3487691.73</v>
      </c>
    </row>
    <row r="92" spans="1:26" ht="12.75" hidden="1" outlineLevel="1">
      <c r="A92" s="136" t="s">
        <v>1354</v>
      </c>
      <c r="C92" s="137" t="s">
        <v>1355</v>
      </c>
      <c r="D92" s="137" t="s">
        <v>1356</v>
      </c>
      <c r="E92" s="136">
        <v>0</v>
      </c>
      <c r="F92" s="136">
        <v>495593.62</v>
      </c>
      <c r="G92" s="188">
        <f t="shared" si="23"/>
        <v>495593.62</v>
      </c>
      <c r="H92" s="189">
        <v>2228.1</v>
      </c>
      <c r="I92" s="189">
        <v>0</v>
      </c>
      <c r="J92" s="189">
        <v>0</v>
      </c>
      <c r="K92" s="189">
        <v>0</v>
      </c>
      <c r="L92" s="189">
        <f t="shared" si="24"/>
        <v>0</v>
      </c>
      <c r="M92" s="189">
        <v>0</v>
      </c>
      <c r="N92" s="189">
        <v>0</v>
      </c>
      <c r="O92" s="189">
        <v>0</v>
      </c>
      <c r="P92" s="189">
        <f t="shared" si="25"/>
        <v>0</v>
      </c>
      <c r="Q92" s="188">
        <v>0</v>
      </c>
      <c r="R92" s="188">
        <v>0</v>
      </c>
      <c r="S92" s="188">
        <v>0</v>
      </c>
      <c r="T92" s="188">
        <v>0</v>
      </c>
      <c r="U92" s="188">
        <f t="shared" si="26"/>
        <v>0</v>
      </c>
      <c r="V92" s="188">
        <f t="shared" si="27"/>
        <v>497821.72</v>
      </c>
      <c r="W92" s="136">
        <v>0</v>
      </c>
      <c r="X92" s="136">
        <f t="shared" si="28"/>
        <v>497821.72</v>
      </c>
      <c r="Y92" s="137">
        <v>0</v>
      </c>
      <c r="Z92" s="136">
        <f t="shared" si="29"/>
        <v>497821.72</v>
      </c>
    </row>
    <row r="93" spans="1:26" ht="12.75" hidden="1" outlineLevel="1">
      <c r="A93" s="136" t="s">
        <v>1357</v>
      </c>
      <c r="C93" s="137" t="s">
        <v>1358</v>
      </c>
      <c r="D93" s="137" t="s">
        <v>1359</v>
      </c>
      <c r="E93" s="136">
        <v>0</v>
      </c>
      <c r="F93" s="136">
        <v>543383.17</v>
      </c>
      <c r="G93" s="188">
        <f t="shared" si="23"/>
        <v>543383.17</v>
      </c>
      <c r="H93" s="189">
        <v>14.05</v>
      </c>
      <c r="I93" s="189">
        <v>0</v>
      </c>
      <c r="J93" s="189">
        <v>0</v>
      </c>
      <c r="K93" s="189">
        <v>0</v>
      </c>
      <c r="L93" s="189">
        <f t="shared" si="24"/>
        <v>0</v>
      </c>
      <c r="M93" s="189">
        <v>0</v>
      </c>
      <c r="N93" s="189">
        <v>0</v>
      </c>
      <c r="O93" s="189">
        <v>0</v>
      </c>
      <c r="P93" s="189">
        <f t="shared" si="25"/>
        <v>0</v>
      </c>
      <c r="Q93" s="188">
        <v>0</v>
      </c>
      <c r="R93" s="188">
        <v>0</v>
      </c>
      <c r="S93" s="188">
        <v>0</v>
      </c>
      <c r="T93" s="188">
        <v>0</v>
      </c>
      <c r="U93" s="188">
        <f t="shared" si="26"/>
        <v>0</v>
      </c>
      <c r="V93" s="188">
        <f t="shared" si="27"/>
        <v>543397.2200000001</v>
      </c>
      <c r="W93" s="136">
        <v>0</v>
      </c>
      <c r="X93" s="136">
        <f t="shared" si="28"/>
        <v>543397.2200000001</v>
      </c>
      <c r="Y93" s="137">
        <v>0</v>
      </c>
      <c r="Z93" s="136">
        <f t="shared" si="29"/>
        <v>543397.2200000001</v>
      </c>
    </row>
    <row r="94" spans="1:26" ht="12.75" hidden="1" outlineLevel="1">
      <c r="A94" s="136" t="s">
        <v>1360</v>
      </c>
      <c r="C94" s="137" t="s">
        <v>1361</v>
      </c>
      <c r="D94" s="137" t="s">
        <v>1362</v>
      </c>
      <c r="E94" s="136">
        <v>0</v>
      </c>
      <c r="F94" s="136">
        <v>57</v>
      </c>
      <c r="G94" s="188">
        <f t="shared" si="23"/>
        <v>57</v>
      </c>
      <c r="H94" s="189">
        <v>14.23</v>
      </c>
      <c r="I94" s="189">
        <v>0</v>
      </c>
      <c r="J94" s="189">
        <v>0</v>
      </c>
      <c r="K94" s="189">
        <v>0</v>
      </c>
      <c r="L94" s="189">
        <f t="shared" si="24"/>
        <v>0</v>
      </c>
      <c r="M94" s="189">
        <v>0</v>
      </c>
      <c r="N94" s="189">
        <v>0</v>
      </c>
      <c r="O94" s="189">
        <v>0</v>
      </c>
      <c r="P94" s="189">
        <f t="shared" si="25"/>
        <v>0</v>
      </c>
      <c r="Q94" s="188">
        <v>0</v>
      </c>
      <c r="R94" s="188">
        <v>0</v>
      </c>
      <c r="S94" s="188">
        <v>0</v>
      </c>
      <c r="T94" s="188">
        <v>0</v>
      </c>
      <c r="U94" s="188">
        <f t="shared" si="26"/>
        <v>0</v>
      </c>
      <c r="V94" s="188">
        <f t="shared" si="27"/>
        <v>71.23</v>
      </c>
      <c r="W94" s="136">
        <v>0</v>
      </c>
      <c r="X94" s="136">
        <f t="shared" si="28"/>
        <v>71.23</v>
      </c>
      <c r="Y94" s="137">
        <v>0</v>
      </c>
      <c r="Z94" s="136">
        <f t="shared" si="29"/>
        <v>71.23</v>
      </c>
    </row>
    <row r="95" spans="1:26" ht="12.75" hidden="1" outlineLevel="1">
      <c r="A95" s="136" t="s">
        <v>1363</v>
      </c>
      <c r="C95" s="137" t="s">
        <v>1364</v>
      </c>
      <c r="D95" s="137" t="s">
        <v>1365</v>
      </c>
      <c r="E95" s="136">
        <v>0</v>
      </c>
      <c r="F95" s="136">
        <v>803271.71</v>
      </c>
      <c r="G95" s="188">
        <f t="shared" si="23"/>
        <v>803271.71</v>
      </c>
      <c r="H95" s="189">
        <v>19452.83</v>
      </c>
      <c r="I95" s="189">
        <v>0</v>
      </c>
      <c r="J95" s="189">
        <v>0</v>
      </c>
      <c r="K95" s="189">
        <v>0</v>
      </c>
      <c r="L95" s="189">
        <f t="shared" si="24"/>
        <v>0</v>
      </c>
      <c r="M95" s="189">
        <v>0</v>
      </c>
      <c r="N95" s="189">
        <v>0</v>
      </c>
      <c r="O95" s="189">
        <v>0</v>
      </c>
      <c r="P95" s="189">
        <f t="shared" si="25"/>
        <v>0</v>
      </c>
      <c r="Q95" s="188">
        <v>0</v>
      </c>
      <c r="R95" s="188">
        <v>0</v>
      </c>
      <c r="S95" s="188">
        <v>0</v>
      </c>
      <c r="T95" s="188">
        <v>0</v>
      </c>
      <c r="U95" s="188">
        <f t="shared" si="26"/>
        <v>0</v>
      </c>
      <c r="V95" s="188">
        <f t="shared" si="27"/>
        <v>822724.5399999999</v>
      </c>
      <c r="W95" s="136">
        <v>0</v>
      </c>
      <c r="X95" s="136">
        <f t="shared" si="28"/>
        <v>822724.5399999999</v>
      </c>
      <c r="Y95" s="137">
        <v>0</v>
      </c>
      <c r="Z95" s="136">
        <f t="shared" si="29"/>
        <v>822724.5399999999</v>
      </c>
    </row>
    <row r="96" spans="1:26" ht="12.75" hidden="1" outlineLevel="1">
      <c r="A96" s="136" t="s">
        <v>1366</v>
      </c>
      <c r="C96" s="137" t="s">
        <v>1367</v>
      </c>
      <c r="D96" s="137" t="s">
        <v>1368</v>
      </c>
      <c r="E96" s="136">
        <v>0</v>
      </c>
      <c r="F96" s="136">
        <v>31239.8</v>
      </c>
      <c r="G96" s="188">
        <f t="shared" si="23"/>
        <v>31239.8</v>
      </c>
      <c r="H96" s="189">
        <v>0</v>
      </c>
      <c r="I96" s="189">
        <v>0</v>
      </c>
      <c r="J96" s="189">
        <v>0</v>
      </c>
      <c r="K96" s="189">
        <v>0</v>
      </c>
      <c r="L96" s="189">
        <f t="shared" si="24"/>
        <v>0</v>
      </c>
      <c r="M96" s="189">
        <v>0</v>
      </c>
      <c r="N96" s="189">
        <v>0</v>
      </c>
      <c r="O96" s="189">
        <v>0</v>
      </c>
      <c r="P96" s="189">
        <f t="shared" si="25"/>
        <v>0</v>
      </c>
      <c r="Q96" s="188">
        <v>0</v>
      </c>
      <c r="R96" s="188">
        <v>0</v>
      </c>
      <c r="S96" s="188">
        <v>0</v>
      </c>
      <c r="T96" s="188">
        <v>0</v>
      </c>
      <c r="U96" s="188">
        <f t="shared" si="26"/>
        <v>0</v>
      </c>
      <c r="V96" s="188">
        <f t="shared" si="27"/>
        <v>31239.8</v>
      </c>
      <c r="W96" s="136">
        <v>0</v>
      </c>
      <c r="X96" s="136">
        <f t="shared" si="28"/>
        <v>31239.8</v>
      </c>
      <c r="Y96" s="137">
        <v>0</v>
      </c>
      <c r="Z96" s="136">
        <f t="shared" si="29"/>
        <v>31239.8</v>
      </c>
    </row>
    <row r="97" spans="1:26" ht="12.75" hidden="1" outlineLevel="1">
      <c r="A97" s="136" t="s">
        <v>1369</v>
      </c>
      <c r="C97" s="137" t="s">
        <v>1370</v>
      </c>
      <c r="D97" s="137" t="s">
        <v>1371</v>
      </c>
      <c r="E97" s="136">
        <v>0</v>
      </c>
      <c r="F97" s="136">
        <v>0</v>
      </c>
      <c r="G97" s="188">
        <f t="shared" si="23"/>
        <v>0</v>
      </c>
      <c r="H97" s="189">
        <v>130</v>
      </c>
      <c r="I97" s="189">
        <v>0</v>
      </c>
      <c r="J97" s="189">
        <v>0</v>
      </c>
      <c r="K97" s="189">
        <v>0</v>
      </c>
      <c r="L97" s="189">
        <f t="shared" si="24"/>
        <v>0</v>
      </c>
      <c r="M97" s="189">
        <v>0</v>
      </c>
      <c r="N97" s="189">
        <v>0</v>
      </c>
      <c r="O97" s="189">
        <v>0</v>
      </c>
      <c r="P97" s="189">
        <f t="shared" si="25"/>
        <v>0</v>
      </c>
      <c r="Q97" s="188">
        <v>0</v>
      </c>
      <c r="R97" s="188">
        <v>0</v>
      </c>
      <c r="S97" s="188">
        <v>0</v>
      </c>
      <c r="T97" s="188">
        <v>0</v>
      </c>
      <c r="U97" s="188">
        <f t="shared" si="26"/>
        <v>0</v>
      </c>
      <c r="V97" s="188">
        <f t="shared" si="27"/>
        <v>130</v>
      </c>
      <c r="W97" s="136">
        <v>0</v>
      </c>
      <c r="X97" s="136">
        <f t="shared" si="28"/>
        <v>130</v>
      </c>
      <c r="Y97" s="137">
        <v>0</v>
      </c>
      <c r="Z97" s="136">
        <f t="shared" si="29"/>
        <v>130</v>
      </c>
    </row>
    <row r="98" spans="1:26" ht="12.75" hidden="1" outlineLevel="1">
      <c r="A98" s="136" t="s">
        <v>1372</v>
      </c>
      <c r="C98" s="137" t="s">
        <v>1373</v>
      </c>
      <c r="D98" s="137" t="s">
        <v>1374</v>
      </c>
      <c r="E98" s="136">
        <v>0</v>
      </c>
      <c r="F98" s="136">
        <v>55532.23</v>
      </c>
      <c r="G98" s="188">
        <f t="shared" si="23"/>
        <v>55532.23</v>
      </c>
      <c r="H98" s="189">
        <v>0</v>
      </c>
      <c r="I98" s="189">
        <v>0</v>
      </c>
      <c r="J98" s="189">
        <v>0</v>
      </c>
      <c r="K98" s="189">
        <v>0</v>
      </c>
      <c r="L98" s="189">
        <f t="shared" si="24"/>
        <v>0</v>
      </c>
      <c r="M98" s="189">
        <v>0</v>
      </c>
      <c r="N98" s="189">
        <v>0</v>
      </c>
      <c r="O98" s="189">
        <v>0</v>
      </c>
      <c r="P98" s="189">
        <f t="shared" si="25"/>
        <v>0</v>
      </c>
      <c r="Q98" s="188">
        <v>0</v>
      </c>
      <c r="R98" s="188">
        <v>0</v>
      </c>
      <c r="S98" s="188">
        <v>0</v>
      </c>
      <c r="T98" s="188">
        <v>0</v>
      </c>
      <c r="U98" s="188">
        <f t="shared" si="26"/>
        <v>0</v>
      </c>
      <c r="V98" s="188">
        <f t="shared" si="27"/>
        <v>55532.23</v>
      </c>
      <c r="W98" s="136">
        <v>0</v>
      </c>
      <c r="X98" s="136">
        <f t="shared" si="28"/>
        <v>55532.23</v>
      </c>
      <c r="Y98" s="137">
        <v>0</v>
      </c>
      <c r="Z98" s="136">
        <f t="shared" si="29"/>
        <v>55532.23</v>
      </c>
    </row>
    <row r="99" spans="1:26" ht="12.75" hidden="1" outlineLevel="1">
      <c r="A99" s="136" t="s">
        <v>1375</v>
      </c>
      <c r="C99" s="137" t="s">
        <v>1376</v>
      </c>
      <c r="D99" s="137" t="s">
        <v>1377</v>
      </c>
      <c r="E99" s="136">
        <v>0</v>
      </c>
      <c r="F99" s="136">
        <v>12323.66</v>
      </c>
      <c r="G99" s="188">
        <f t="shared" si="23"/>
        <v>12323.66</v>
      </c>
      <c r="H99" s="189">
        <v>0</v>
      </c>
      <c r="I99" s="189">
        <v>0</v>
      </c>
      <c r="J99" s="189">
        <v>0</v>
      </c>
      <c r="K99" s="189">
        <v>0</v>
      </c>
      <c r="L99" s="189">
        <f t="shared" si="24"/>
        <v>0</v>
      </c>
      <c r="M99" s="189">
        <v>0</v>
      </c>
      <c r="N99" s="189">
        <v>0</v>
      </c>
      <c r="O99" s="189">
        <v>0</v>
      </c>
      <c r="P99" s="189">
        <f t="shared" si="25"/>
        <v>0</v>
      </c>
      <c r="Q99" s="188">
        <v>0</v>
      </c>
      <c r="R99" s="188">
        <v>0</v>
      </c>
      <c r="S99" s="188">
        <v>0</v>
      </c>
      <c r="T99" s="188">
        <v>0</v>
      </c>
      <c r="U99" s="188">
        <f t="shared" si="26"/>
        <v>0</v>
      </c>
      <c r="V99" s="188">
        <f t="shared" si="27"/>
        <v>12323.66</v>
      </c>
      <c r="W99" s="136">
        <v>0</v>
      </c>
      <c r="X99" s="136">
        <f t="shared" si="28"/>
        <v>12323.66</v>
      </c>
      <c r="Y99" s="137">
        <v>0</v>
      </c>
      <c r="Z99" s="136">
        <f t="shared" si="29"/>
        <v>12323.66</v>
      </c>
    </row>
    <row r="100" spans="1:26" ht="12.75" hidden="1" outlineLevel="1">
      <c r="A100" s="136" t="s">
        <v>1378</v>
      </c>
      <c r="C100" s="137" t="s">
        <v>1379</v>
      </c>
      <c r="D100" s="137" t="s">
        <v>1380</v>
      </c>
      <c r="E100" s="136">
        <v>0</v>
      </c>
      <c r="F100" s="136">
        <v>-63759.99</v>
      </c>
      <c r="G100" s="188">
        <f t="shared" si="23"/>
        <v>-63759.99</v>
      </c>
      <c r="H100" s="189">
        <v>0</v>
      </c>
      <c r="I100" s="189">
        <v>0</v>
      </c>
      <c r="J100" s="189">
        <v>0</v>
      </c>
      <c r="K100" s="189">
        <v>0</v>
      </c>
      <c r="L100" s="189">
        <f t="shared" si="24"/>
        <v>0</v>
      </c>
      <c r="M100" s="189">
        <v>0</v>
      </c>
      <c r="N100" s="189">
        <v>0</v>
      </c>
      <c r="O100" s="189">
        <v>0</v>
      </c>
      <c r="P100" s="189">
        <f t="shared" si="25"/>
        <v>0</v>
      </c>
      <c r="Q100" s="188">
        <v>0</v>
      </c>
      <c r="R100" s="188">
        <v>0</v>
      </c>
      <c r="S100" s="188">
        <v>0</v>
      </c>
      <c r="T100" s="188">
        <v>0</v>
      </c>
      <c r="U100" s="188">
        <f t="shared" si="26"/>
        <v>0</v>
      </c>
      <c r="V100" s="188">
        <f t="shared" si="27"/>
        <v>-63759.99</v>
      </c>
      <c r="W100" s="136">
        <v>0</v>
      </c>
      <c r="X100" s="136">
        <f t="shared" si="28"/>
        <v>-63759.99</v>
      </c>
      <c r="Y100" s="137">
        <v>0</v>
      </c>
      <c r="Z100" s="136">
        <f t="shared" si="29"/>
        <v>-63759.99</v>
      </c>
    </row>
    <row r="101" spans="1:26" ht="12.75" hidden="1" outlineLevel="1">
      <c r="A101" s="136" t="s">
        <v>1381</v>
      </c>
      <c r="C101" s="137" t="s">
        <v>1382</v>
      </c>
      <c r="D101" s="137" t="s">
        <v>1383</v>
      </c>
      <c r="E101" s="136">
        <v>0</v>
      </c>
      <c r="F101" s="136">
        <v>-22056.64</v>
      </c>
      <c r="G101" s="188">
        <f t="shared" si="23"/>
        <v>-22056.64</v>
      </c>
      <c r="H101" s="189">
        <v>0</v>
      </c>
      <c r="I101" s="189">
        <v>0</v>
      </c>
      <c r="J101" s="189">
        <v>0</v>
      </c>
      <c r="K101" s="189">
        <v>0</v>
      </c>
      <c r="L101" s="189">
        <f t="shared" si="24"/>
        <v>0</v>
      </c>
      <c r="M101" s="189">
        <v>0</v>
      </c>
      <c r="N101" s="189">
        <v>0</v>
      </c>
      <c r="O101" s="189">
        <v>0</v>
      </c>
      <c r="P101" s="189">
        <f t="shared" si="25"/>
        <v>0</v>
      </c>
      <c r="Q101" s="188">
        <v>0</v>
      </c>
      <c r="R101" s="188">
        <v>0</v>
      </c>
      <c r="S101" s="188">
        <v>0</v>
      </c>
      <c r="T101" s="188">
        <v>0</v>
      </c>
      <c r="U101" s="188">
        <f t="shared" si="26"/>
        <v>0</v>
      </c>
      <c r="V101" s="188">
        <f t="shared" si="27"/>
        <v>-22056.64</v>
      </c>
      <c r="W101" s="136">
        <v>0</v>
      </c>
      <c r="X101" s="136">
        <f t="shared" si="28"/>
        <v>-22056.64</v>
      </c>
      <c r="Y101" s="137">
        <v>0</v>
      </c>
      <c r="Z101" s="136">
        <f t="shared" si="29"/>
        <v>-22056.64</v>
      </c>
    </row>
    <row r="102" spans="1:26" ht="12.75" hidden="1" outlineLevel="1">
      <c r="A102" s="136" t="s">
        <v>1384</v>
      </c>
      <c r="C102" s="137" t="s">
        <v>1385</v>
      </c>
      <c r="D102" s="137" t="s">
        <v>1386</v>
      </c>
      <c r="E102" s="136">
        <v>0</v>
      </c>
      <c r="F102" s="136">
        <v>314422.13</v>
      </c>
      <c r="G102" s="188">
        <f t="shared" si="23"/>
        <v>314422.13</v>
      </c>
      <c r="H102" s="189">
        <v>1414.2</v>
      </c>
      <c r="I102" s="189">
        <v>0</v>
      </c>
      <c r="J102" s="189">
        <v>0</v>
      </c>
      <c r="K102" s="189">
        <v>0</v>
      </c>
      <c r="L102" s="189">
        <f t="shared" si="24"/>
        <v>0</v>
      </c>
      <c r="M102" s="189">
        <v>0</v>
      </c>
      <c r="N102" s="189">
        <v>0</v>
      </c>
      <c r="O102" s="189">
        <v>0</v>
      </c>
      <c r="P102" s="189">
        <f t="shared" si="25"/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f t="shared" si="26"/>
        <v>0</v>
      </c>
      <c r="V102" s="188">
        <f t="shared" si="27"/>
        <v>315836.33</v>
      </c>
      <c r="W102" s="136">
        <v>0</v>
      </c>
      <c r="X102" s="136">
        <f t="shared" si="28"/>
        <v>315836.33</v>
      </c>
      <c r="Y102" s="137">
        <v>0</v>
      </c>
      <c r="Z102" s="136">
        <f t="shared" si="29"/>
        <v>315836.33</v>
      </c>
    </row>
    <row r="103" spans="1:26" ht="12.75" hidden="1" outlineLevel="1">
      <c r="A103" s="136" t="s">
        <v>1387</v>
      </c>
      <c r="C103" s="137" t="s">
        <v>1388</v>
      </c>
      <c r="D103" s="137" t="s">
        <v>1389</v>
      </c>
      <c r="E103" s="136">
        <v>0</v>
      </c>
      <c r="F103" s="136">
        <v>7299765.68</v>
      </c>
      <c r="G103" s="188">
        <f t="shared" si="23"/>
        <v>7299765.68</v>
      </c>
      <c r="H103" s="189">
        <v>15987.47</v>
      </c>
      <c r="I103" s="189">
        <v>0</v>
      </c>
      <c r="J103" s="189">
        <v>0</v>
      </c>
      <c r="K103" s="189">
        <v>0</v>
      </c>
      <c r="L103" s="189">
        <f t="shared" si="24"/>
        <v>0</v>
      </c>
      <c r="M103" s="189">
        <v>0</v>
      </c>
      <c r="N103" s="189">
        <v>0</v>
      </c>
      <c r="O103" s="189">
        <v>0</v>
      </c>
      <c r="P103" s="189">
        <f t="shared" si="25"/>
        <v>0</v>
      </c>
      <c r="Q103" s="188">
        <v>0</v>
      </c>
      <c r="R103" s="188">
        <v>0</v>
      </c>
      <c r="S103" s="188">
        <v>0</v>
      </c>
      <c r="T103" s="188">
        <v>0</v>
      </c>
      <c r="U103" s="188">
        <f t="shared" si="26"/>
        <v>0</v>
      </c>
      <c r="V103" s="188">
        <f t="shared" si="27"/>
        <v>7315753.149999999</v>
      </c>
      <c r="W103" s="136">
        <v>0</v>
      </c>
      <c r="X103" s="136">
        <f t="shared" si="28"/>
        <v>7315753.149999999</v>
      </c>
      <c r="Y103" s="137">
        <v>0</v>
      </c>
      <c r="Z103" s="136">
        <f t="shared" si="29"/>
        <v>7315753.149999999</v>
      </c>
    </row>
    <row r="104" spans="1:26" ht="12.75" hidden="1" outlineLevel="1">
      <c r="A104" s="136" t="s">
        <v>1390</v>
      </c>
      <c r="C104" s="137" t="s">
        <v>1391</v>
      </c>
      <c r="D104" s="137" t="s">
        <v>1392</v>
      </c>
      <c r="E104" s="136">
        <v>0</v>
      </c>
      <c r="F104" s="136">
        <v>204889.23</v>
      </c>
      <c r="G104" s="188">
        <f t="shared" si="23"/>
        <v>204889.23</v>
      </c>
      <c r="H104" s="189">
        <v>0</v>
      </c>
      <c r="I104" s="189">
        <v>0</v>
      </c>
      <c r="J104" s="189">
        <v>0</v>
      </c>
      <c r="K104" s="189">
        <v>0</v>
      </c>
      <c r="L104" s="189">
        <f t="shared" si="24"/>
        <v>0</v>
      </c>
      <c r="M104" s="189">
        <v>0</v>
      </c>
      <c r="N104" s="189">
        <v>0</v>
      </c>
      <c r="O104" s="189">
        <v>0</v>
      </c>
      <c r="P104" s="189">
        <f t="shared" si="25"/>
        <v>0</v>
      </c>
      <c r="Q104" s="188">
        <v>0</v>
      </c>
      <c r="R104" s="188">
        <v>0</v>
      </c>
      <c r="S104" s="188">
        <v>0</v>
      </c>
      <c r="T104" s="188">
        <v>0</v>
      </c>
      <c r="U104" s="188">
        <f t="shared" si="26"/>
        <v>0</v>
      </c>
      <c r="V104" s="188">
        <f t="shared" si="27"/>
        <v>204889.23</v>
      </c>
      <c r="W104" s="136">
        <v>0</v>
      </c>
      <c r="X104" s="136">
        <f t="shared" si="28"/>
        <v>204889.23</v>
      </c>
      <c r="Y104" s="137">
        <v>0</v>
      </c>
      <c r="Z104" s="136">
        <f t="shared" si="29"/>
        <v>204889.23</v>
      </c>
    </row>
    <row r="105" spans="1:26" ht="12.75" hidden="1" outlineLevel="1">
      <c r="A105" s="136" t="s">
        <v>1393</v>
      </c>
      <c r="C105" s="137" t="s">
        <v>1394</v>
      </c>
      <c r="D105" s="137" t="s">
        <v>1395</v>
      </c>
      <c r="E105" s="136">
        <v>0</v>
      </c>
      <c r="F105" s="136">
        <v>125918.06</v>
      </c>
      <c r="G105" s="188">
        <f t="shared" si="23"/>
        <v>125918.06</v>
      </c>
      <c r="H105" s="189">
        <v>5820.8</v>
      </c>
      <c r="I105" s="189">
        <v>0</v>
      </c>
      <c r="J105" s="189">
        <v>0</v>
      </c>
      <c r="K105" s="189">
        <v>0</v>
      </c>
      <c r="L105" s="189">
        <f t="shared" si="24"/>
        <v>0</v>
      </c>
      <c r="M105" s="189">
        <v>0</v>
      </c>
      <c r="N105" s="189">
        <v>0</v>
      </c>
      <c r="O105" s="189">
        <v>0</v>
      </c>
      <c r="P105" s="189">
        <f t="shared" si="25"/>
        <v>0</v>
      </c>
      <c r="Q105" s="188">
        <v>0</v>
      </c>
      <c r="R105" s="188">
        <v>0</v>
      </c>
      <c r="S105" s="188">
        <v>0</v>
      </c>
      <c r="T105" s="188">
        <v>0</v>
      </c>
      <c r="U105" s="188">
        <f t="shared" si="26"/>
        <v>0</v>
      </c>
      <c r="V105" s="188">
        <f t="shared" si="27"/>
        <v>131738.86</v>
      </c>
      <c r="W105" s="136">
        <v>0</v>
      </c>
      <c r="X105" s="136">
        <f t="shared" si="28"/>
        <v>131738.86</v>
      </c>
      <c r="Y105" s="137">
        <v>0</v>
      </c>
      <c r="Z105" s="136">
        <f t="shared" si="29"/>
        <v>131738.86</v>
      </c>
    </row>
    <row r="106" spans="1:26" ht="12.75" hidden="1" outlineLevel="1">
      <c r="A106" s="136" t="s">
        <v>1396</v>
      </c>
      <c r="C106" s="137" t="s">
        <v>1397</v>
      </c>
      <c r="D106" s="137" t="s">
        <v>1398</v>
      </c>
      <c r="E106" s="136">
        <v>0</v>
      </c>
      <c r="F106" s="136">
        <v>96.7</v>
      </c>
      <c r="G106" s="188">
        <f t="shared" si="23"/>
        <v>96.7</v>
      </c>
      <c r="H106" s="189">
        <v>0</v>
      </c>
      <c r="I106" s="189">
        <v>0</v>
      </c>
      <c r="J106" s="189">
        <v>0</v>
      </c>
      <c r="K106" s="189">
        <v>0</v>
      </c>
      <c r="L106" s="189">
        <f t="shared" si="24"/>
        <v>0</v>
      </c>
      <c r="M106" s="189">
        <v>0</v>
      </c>
      <c r="N106" s="189">
        <v>0</v>
      </c>
      <c r="O106" s="189">
        <v>0</v>
      </c>
      <c r="P106" s="189">
        <f t="shared" si="25"/>
        <v>0</v>
      </c>
      <c r="Q106" s="188">
        <v>0</v>
      </c>
      <c r="R106" s="188">
        <v>0</v>
      </c>
      <c r="S106" s="188">
        <v>0</v>
      </c>
      <c r="T106" s="188">
        <v>0</v>
      </c>
      <c r="U106" s="188">
        <f t="shared" si="26"/>
        <v>0</v>
      </c>
      <c r="V106" s="188">
        <f t="shared" si="27"/>
        <v>96.7</v>
      </c>
      <c r="W106" s="136">
        <v>0</v>
      </c>
      <c r="X106" s="136">
        <f t="shared" si="28"/>
        <v>96.7</v>
      </c>
      <c r="Y106" s="137">
        <v>0</v>
      </c>
      <c r="Z106" s="136">
        <f t="shared" si="29"/>
        <v>96.7</v>
      </c>
    </row>
    <row r="107" spans="1:26" ht="12.75" hidden="1" outlineLevel="1">
      <c r="A107" s="136" t="s">
        <v>1399</v>
      </c>
      <c r="C107" s="137" t="s">
        <v>1400</v>
      </c>
      <c r="D107" s="137" t="s">
        <v>1401</v>
      </c>
      <c r="E107" s="136">
        <v>0</v>
      </c>
      <c r="F107" s="136">
        <v>270648.01</v>
      </c>
      <c r="G107" s="188">
        <f t="shared" si="23"/>
        <v>270648.01</v>
      </c>
      <c r="H107" s="189">
        <v>0</v>
      </c>
      <c r="I107" s="189">
        <v>0</v>
      </c>
      <c r="J107" s="189">
        <v>0</v>
      </c>
      <c r="K107" s="189">
        <v>0</v>
      </c>
      <c r="L107" s="189">
        <f t="shared" si="24"/>
        <v>0</v>
      </c>
      <c r="M107" s="189">
        <v>0</v>
      </c>
      <c r="N107" s="189">
        <v>0</v>
      </c>
      <c r="O107" s="189">
        <v>0</v>
      </c>
      <c r="P107" s="189">
        <f t="shared" si="25"/>
        <v>0</v>
      </c>
      <c r="Q107" s="188">
        <v>0</v>
      </c>
      <c r="R107" s="188">
        <v>0</v>
      </c>
      <c r="S107" s="188">
        <v>0</v>
      </c>
      <c r="T107" s="188">
        <v>0</v>
      </c>
      <c r="U107" s="188">
        <f t="shared" si="26"/>
        <v>0</v>
      </c>
      <c r="V107" s="188">
        <f t="shared" si="27"/>
        <v>270648.01</v>
      </c>
      <c r="W107" s="136">
        <v>0</v>
      </c>
      <c r="X107" s="136">
        <f t="shared" si="28"/>
        <v>270648.01</v>
      </c>
      <c r="Y107" s="137">
        <v>0</v>
      </c>
      <c r="Z107" s="136">
        <f t="shared" si="29"/>
        <v>270648.01</v>
      </c>
    </row>
    <row r="108" spans="1:26" ht="12.75" hidden="1" outlineLevel="1">
      <c r="A108" s="136" t="s">
        <v>1402</v>
      </c>
      <c r="C108" s="137" t="s">
        <v>1403</v>
      </c>
      <c r="D108" s="137" t="s">
        <v>1404</v>
      </c>
      <c r="E108" s="136">
        <v>0</v>
      </c>
      <c r="F108" s="136">
        <v>2565074.15</v>
      </c>
      <c r="G108" s="188">
        <f t="shared" si="23"/>
        <v>2565074.15</v>
      </c>
      <c r="H108" s="189">
        <v>0</v>
      </c>
      <c r="I108" s="189">
        <v>0</v>
      </c>
      <c r="J108" s="189">
        <v>0</v>
      </c>
      <c r="K108" s="189">
        <v>0</v>
      </c>
      <c r="L108" s="189">
        <f t="shared" si="24"/>
        <v>0</v>
      </c>
      <c r="M108" s="189">
        <v>0</v>
      </c>
      <c r="N108" s="189">
        <v>0</v>
      </c>
      <c r="O108" s="189">
        <v>0</v>
      </c>
      <c r="P108" s="189">
        <f t="shared" si="25"/>
        <v>0</v>
      </c>
      <c r="Q108" s="188">
        <v>0</v>
      </c>
      <c r="R108" s="188">
        <v>0</v>
      </c>
      <c r="S108" s="188">
        <v>0</v>
      </c>
      <c r="T108" s="188">
        <v>0</v>
      </c>
      <c r="U108" s="188">
        <f t="shared" si="26"/>
        <v>0</v>
      </c>
      <c r="V108" s="188">
        <f t="shared" si="27"/>
        <v>2565074.15</v>
      </c>
      <c r="W108" s="136">
        <v>0</v>
      </c>
      <c r="X108" s="136">
        <f t="shared" si="28"/>
        <v>2565074.15</v>
      </c>
      <c r="Y108" s="137">
        <v>0</v>
      </c>
      <c r="Z108" s="136">
        <f t="shared" si="29"/>
        <v>2565074.15</v>
      </c>
    </row>
    <row r="109" spans="1:26" ht="12.75" hidden="1" outlineLevel="1">
      <c r="A109" s="136" t="s">
        <v>1405</v>
      </c>
      <c r="C109" s="137" t="s">
        <v>1406</v>
      </c>
      <c r="D109" s="137" t="s">
        <v>1407</v>
      </c>
      <c r="E109" s="136">
        <v>0</v>
      </c>
      <c r="F109" s="136">
        <v>8021.45</v>
      </c>
      <c r="G109" s="188">
        <f t="shared" si="23"/>
        <v>8021.45</v>
      </c>
      <c r="H109" s="189">
        <v>4239.42</v>
      </c>
      <c r="I109" s="189">
        <v>0</v>
      </c>
      <c r="J109" s="189">
        <v>0</v>
      </c>
      <c r="K109" s="189">
        <v>0</v>
      </c>
      <c r="L109" s="189">
        <f t="shared" si="24"/>
        <v>0</v>
      </c>
      <c r="M109" s="189">
        <v>0</v>
      </c>
      <c r="N109" s="189">
        <v>0</v>
      </c>
      <c r="O109" s="189">
        <v>0</v>
      </c>
      <c r="P109" s="189">
        <f t="shared" si="25"/>
        <v>0</v>
      </c>
      <c r="Q109" s="188">
        <v>0</v>
      </c>
      <c r="R109" s="188">
        <v>0</v>
      </c>
      <c r="S109" s="188">
        <v>0</v>
      </c>
      <c r="T109" s="188">
        <v>0</v>
      </c>
      <c r="U109" s="188">
        <f t="shared" si="26"/>
        <v>0</v>
      </c>
      <c r="V109" s="188">
        <f t="shared" si="27"/>
        <v>12260.869999999999</v>
      </c>
      <c r="W109" s="136">
        <v>0</v>
      </c>
      <c r="X109" s="136">
        <f t="shared" si="28"/>
        <v>12260.869999999999</v>
      </c>
      <c r="Y109" s="137">
        <v>0</v>
      </c>
      <c r="Z109" s="136">
        <f t="shared" si="29"/>
        <v>12260.869999999999</v>
      </c>
    </row>
    <row r="110" spans="1:26" ht="12.75" hidden="1" outlineLevel="1">
      <c r="A110" s="136" t="s">
        <v>1408</v>
      </c>
      <c r="C110" s="137" t="s">
        <v>1409</v>
      </c>
      <c r="D110" s="137" t="s">
        <v>1410</v>
      </c>
      <c r="E110" s="136">
        <v>0</v>
      </c>
      <c r="F110" s="136">
        <v>454065.27</v>
      </c>
      <c r="G110" s="188">
        <f t="shared" si="23"/>
        <v>454065.27</v>
      </c>
      <c r="H110" s="189">
        <v>2859.49</v>
      </c>
      <c r="I110" s="189">
        <v>0</v>
      </c>
      <c r="J110" s="189">
        <v>0</v>
      </c>
      <c r="K110" s="189">
        <v>0</v>
      </c>
      <c r="L110" s="189">
        <f t="shared" si="24"/>
        <v>0</v>
      </c>
      <c r="M110" s="189">
        <v>0</v>
      </c>
      <c r="N110" s="189">
        <v>0</v>
      </c>
      <c r="O110" s="189">
        <v>0</v>
      </c>
      <c r="P110" s="189">
        <f t="shared" si="25"/>
        <v>0</v>
      </c>
      <c r="Q110" s="188">
        <v>0</v>
      </c>
      <c r="R110" s="188">
        <v>0</v>
      </c>
      <c r="S110" s="188">
        <v>0</v>
      </c>
      <c r="T110" s="188">
        <v>0</v>
      </c>
      <c r="U110" s="188">
        <f t="shared" si="26"/>
        <v>0</v>
      </c>
      <c r="V110" s="188">
        <f t="shared" si="27"/>
        <v>456924.76</v>
      </c>
      <c r="W110" s="136">
        <v>0</v>
      </c>
      <c r="X110" s="136">
        <f t="shared" si="28"/>
        <v>456924.76</v>
      </c>
      <c r="Y110" s="137">
        <v>0</v>
      </c>
      <c r="Z110" s="136">
        <f t="shared" si="29"/>
        <v>456924.76</v>
      </c>
    </row>
    <row r="111" spans="1:26" ht="12.75" hidden="1" outlineLevel="1">
      <c r="A111" s="136" t="s">
        <v>1411</v>
      </c>
      <c r="C111" s="137" t="s">
        <v>1412</v>
      </c>
      <c r="D111" s="137" t="s">
        <v>1413</v>
      </c>
      <c r="E111" s="136">
        <v>0</v>
      </c>
      <c r="F111" s="136">
        <v>202007.51</v>
      </c>
      <c r="G111" s="188">
        <f t="shared" si="23"/>
        <v>202007.51</v>
      </c>
      <c r="H111" s="189">
        <v>0</v>
      </c>
      <c r="I111" s="189">
        <v>0</v>
      </c>
      <c r="J111" s="189">
        <v>0</v>
      </c>
      <c r="K111" s="189">
        <v>0</v>
      </c>
      <c r="L111" s="189">
        <f t="shared" si="24"/>
        <v>0</v>
      </c>
      <c r="M111" s="189">
        <v>0</v>
      </c>
      <c r="N111" s="189">
        <v>0</v>
      </c>
      <c r="O111" s="189">
        <v>0</v>
      </c>
      <c r="P111" s="189">
        <f t="shared" si="25"/>
        <v>0</v>
      </c>
      <c r="Q111" s="188">
        <v>0</v>
      </c>
      <c r="R111" s="188">
        <v>0</v>
      </c>
      <c r="S111" s="188">
        <v>0</v>
      </c>
      <c r="T111" s="188">
        <v>0</v>
      </c>
      <c r="U111" s="188">
        <f t="shared" si="26"/>
        <v>0</v>
      </c>
      <c r="V111" s="188">
        <f t="shared" si="27"/>
        <v>202007.51</v>
      </c>
      <c r="W111" s="136">
        <v>0</v>
      </c>
      <c r="X111" s="136">
        <f t="shared" si="28"/>
        <v>202007.51</v>
      </c>
      <c r="Y111" s="137">
        <v>0</v>
      </c>
      <c r="Z111" s="136">
        <f t="shared" si="29"/>
        <v>202007.51</v>
      </c>
    </row>
    <row r="112" spans="1:26" ht="12.75" hidden="1" outlineLevel="1">
      <c r="A112" s="136" t="s">
        <v>1414</v>
      </c>
      <c r="C112" s="137" t="s">
        <v>1415</v>
      </c>
      <c r="D112" s="137" t="s">
        <v>1416</v>
      </c>
      <c r="E112" s="136">
        <v>0</v>
      </c>
      <c r="F112" s="136">
        <v>12625.11</v>
      </c>
      <c r="G112" s="188">
        <f t="shared" si="23"/>
        <v>12625.11</v>
      </c>
      <c r="H112" s="189">
        <v>0</v>
      </c>
      <c r="I112" s="189">
        <v>0</v>
      </c>
      <c r="J112" s="189">
        <v>0</v>
      </c>
      <c r="K112" s="189">
        <v>0</v>
      </c>
      <c r="L112" s="189">
        <f t="shared" si="24"/>
        <v>0</v>
      </c>
      <c r="M112" s="189">
        <v>0</v>
      </c>
      <c r="N112" s="189">
        <v>0</v>
      </c>
      <c r="O112" s="189">
        <v>0</v>
      </c>
      <c r="P112" s="189">
        <f t="shared" si="25"/>
        <v>0</v>
      </c>
      <c r="Q112" s="188">
        <v>0</v>
      </c>
      <c r="R112" s="188">
        <v>0</v>
      </c>
      <c r="S112" s="188">
        <v>0</v>
      </c>
      <c r="T112" s="188">
        <v>0</v>
      </c>
      <c r="U112" s="188">
        <f t="shared" si="26"/>
        <v>0</v>
      </c>
      <c r="V112" s="188">
        <f t="shared" si="27"/>
        <v>12625.11</v>
      </c>
      <c r="W112" s="136">
        <v>0</v>
      </c>
      <c r="X112" s="136">
        <f t="shared" si="28"/>
        <v>12625.11</v>
      </c>
      <c r="Y112" s="137">
        <v>0</v>
      </c>
      <c r="Z112" s="136">
        <f t="shared" si="29"/>
        <v>12625.11</v>
      </c>
    </row>
    <row r="113" spans="1:26" ht="12.75" hidden="1" outlineLevel="1">
      <c r="A113" s="136" t="s">
        <v>1417</v>
      </c>
      <c r="C113" s="137" t="s">
        <v>1418</v>
      </c>
      <c r="D113" s="137" t="s">
        <v>1419</v>
      </c>
      <c r="E113" s="136">
        <v>0</v>
      </c>
      <c r="F113" s="136">
        <v>887.21</v>
      </c>
      <c r="G113" s="188">
        <f t="shared" si="23"/>
        <v>887.21</v>
      </c>
      <c r="H113" s="189">
        <v>0</v>
      </c>
      <c r="I113" s="189">
        <v>0</v>
      </c>
      <c r="J113" s="189">
        <v>0</v>
      </c>
      <c r="K113" s="189">
        <v>0</v>
      </c>
      <c r="L113" s="189">
        <f t="shared" si="24"/>
        <v>0</v>
      </c>
      <c r="M113" s="189">
        <v>0</v>
      </c>
      <c r="N113" s="189">
        <v>0</v>
      </c>
      <c r="O113" s="189">
        <v>0</v>
      </c>
      <c r="P113" s="189">
        <f t="shared" si="25"/>
        <v>0</v>
      </c>
      <c r="Q113" s="188">
        <v>0</v>
      </c>
      <c r="R113" s="188">
        <v>0</v>
      </c>
      <c r="S113" s="188">
        <v>0</v>
      </c>
      <c r="T113" s="188">
        <v>0</v>
      </c>
      <c r="U113" s="188">
        <f t="shared" si="26"/>
        <v>0</v>
      </c>
      <c r="V113" s="188">
        <f t="shared" si="27"/>
        <v>887.21</v>
      </c>
      <c r="W113" s="136">
        <v>0</v>
      </c>
      <c r="X113" s="136">
        <f t="shared" si="28"/>
        <v>887.21</v>
      </c>
      <c r="Y113" s="137">
        <v>0</v>
      </c>
      <c r="Z113" s="136">
        <f t="shared" si="29"/>
        <v>887.21</v>
      </c>
    </row>
    <row r="114" spans="1:26" ht="12.75" hidden="1" outlineLevel="1">
      <c r="A114" s="136" t="s">
        <v>1420</v>
      </c>
      <c r="C114" s="137" t="s">
        <v>1421</v>
      </c>
      <c r="D114" s="137" t="s">
        <v>1422</v>
      </c>
      <c r="E114" s="136">
        <v>0</v>
      </c>
      <c r="F114" s="136">
        <v>204503.24</v>
      </c>
      <c r="G114" s="188">
        <f t="shared" si="23"/>
        <v>204503.24</v>
      </c>
      <c r="H114" s="189">
        <v>0</v>
      </c>
      <c r="I114" s="189">
        <v>0</v>
      </c>
      <c r="J114" s="189">
        <v>0</v>
      </c>
      <c r="K114" s="189">
        <v>0</v>
      </c>
      <c r="L114" s="189">
        <f t="shared" si="24"/>
        <v>0</v>
      </c>
      <c r="M114" s="189">
        <v>0</v>
      </c>
      <c r="N114" s="189">
        <v>0</v>
      </c>
      <c r="O114" s="189">
        <v>0</v>
      </c>
      <c r="P114" s="189">
        <f t="shared" si="25"/>
        <v>0</v>
      </c>
      <c r="Q114" s="188">
        <v>0</v>
      </c>
      <c r="R114" s="188">
        <v>0</v>
      </c>
      <c r="S114" s="188">
        <v>0</v>
      </c>
      <c r="T114" s="188">
        <v>0</v>
      </c>
      <c r="U114" s="188">
        <f t="shared" si="26"/>
        <v>0</v>
      </c>
      <c r="V114" s="188">
        <f t="shared" si="27"/>
        <v>204503.24</v>
      </c>
      <c r="W114" s="136">
        <v>0</v>
      </c>
      <c r="X114" s="136">
        <f t="shared" si="28"/>
        <v>204503.24</v>
      </c>
      <c r="Y114" s="137">
        <v>0</v>
      </c>
      <c r="Z114" s="136">
        <f t="shared" si="29"/>
        <v>204503.24</v>
      </c>
    </row>
    <row r="115" spans="1:26" ht="12.75" hidden="1" outlineLevel="1">
      <c r="A115" s="136" t="s">
        <v>1423</v>
      </c>
      <c r="C115" s="137" t="s">
        <v>1424</v>
      </c>
      <c r="D115" s="137" t="s">
        <v>1425</v>
      </c>
      <c r="E115" s="136">
        <v>0</v>
      </c>
      <c r="F115" s="136">
        <v>79431.99</v>
      </c>
      <c r="G115" s="188">
        <f t="shared" si="23"/>
        <v>79431.99</v>
      </c>
      <c r="H115" s="189">
        <v>0</v>
      </c>
      <c r="I115" s="189">
        <v>0</v>
      </c>
      <c r="J115" s="189">
        <v>0</v>
      </c>
      <c r="K115" s="189">
        <v>0</v>
      </c>
      <c r="L115" s="189">
        <f t="shared" si="24"/>
        <v>0</v>
      </c>
      <c r="M115" s="189">
        <v>0</v>
      </c>
      <c r="N115" s="189">
        <v>0</v>
      </c>
      <c r="O115" s="189">
        <v>0</v>
      </c>
      <c r="P115" s="189">
        <f t="shared" si="25"/>
        <v>0</v>
      </c>
      <c r="Q115" s="188">
        <v>0</v>
      </c>
      <c r="R115" s="188">
        <v>0</v>
      </c>
      <c r="S115" s="188">
        <v>0</v>
      </c>
      <c r="T115" s="188">
        <v>0</v>
      </c>
      <c r="U115" s="188">
        <f t="shared" si="26"/>
        <v>0</v>
      </c>
      <c r="V115" s="188">
        <f t="shared" si="27"/>
        <v>79431.99</v>
      </c>
      <c r="W115" s="136">
        <v>0</v>
      </c>
      <c r="X115" s="136">
        <f t="shared" si="28"/>
        <v>79431.99</v>
      </c>
      <c r="Y115" s="137">
        <v>0</v>
      </c>
      <c r="Z115" s="136">
        <f t="shared" si="29"/>
        <v>79431.99</v>
      </c>
    </row>
    <row r="116" spans="1:26" ht="12.75" hidden="1" outlineLevel="1">
      <c r="A116" s="136" t="s">
        <v>1426</v>
      </c>
      <c r="C116" s="137" t="s">
        <v>1427</v>
      </c>
      <c r="D116" s="137" t="s">
        <v>1428</v>
      </c>
      <c r="E116" s="136">
        <v>0</v>
      </c>
      <c r="F116" s="136">
        <v>229447.92</v>
      </c>
      <c r="G116" s="188">
        <f t="shared" si="23"/>
        <v>229447.92</v>
      </c>
      <c r="H116" s="189">
        <v>0</v>
      </c>
      <c r="I116" s="189">
        <v>0</v>
      </c>
      <c r="J116" s="189">
        <v>0</v>
      </c>
      <c r="K116" s="189">
        <v>0</v>
      </c>
      <c r="L116" s="189">
        <f t="shared" si="24"/>
        <v>0</v>
      </c>
      <c r="M116" s="189">
        <v>0</v>
      </c>
      <c r="N116" s="189">
        <v>0</v>
      </c>
      <c r="O116" s="189">
        <v>0</v>
      </c>
      <c r="P116" s="189">
        <f t="shared" si="25"/>
        <v>0</v>
      </c>
      <c r="Q116" s="188">
        <v>0</v>
      </c>
      <c r="R116" s="188">
        <v>0</v>
      </c>
      <c r="S116" s="188">
        <v>0</v>
      </c>
      <c r="T116" s="188">
        <v>0</v>
      </c>
      <c r="U116" s="188">
        <f t="shared" si="26"/>
        <v>0</v>
      </c>
      <c r="V116" s="188">
        <f t="shared" si="27"/>
        <v>229447.92</v>
      </c>
      <c r="W116" s="136">
        <v>0</v>
      </c>
      <c r="X116" s="136">
        <f t="shared" si="28"/>
        <v>229447.92</v>
      </c>
      <c r="Y116" s="137">
        <v>0</v>
      </c>
      <c r="Z116" s="136">
        <f t="shared" si="29"/>
        <v>229447.92</v>
      </c>
    </row>
    <row r="117" spans="1:26" ht="12.75" hidden="1" outlineLevel="1">
      <c r="A117" s="136" t="s">
        <v>1429</v>
      </c>
      <c r="C117" s="137" t="s">
        <v>1430</v>
      </c>
      <c r="D117" s="137" t="s">
        <v>1431</v>
      </c>
      <c r="E117" s="136">
        <v>0</v>
      </c>
      <c r="F117" s="136">
        <v>685101.64</v>
      </c>
      <c r="G117" s="188">
        <f t="shared" si="23"/>
        <v>685101.64</v>
      </c>
      <c r="H117" s="189">
        <v>0</v>
      </c>
      <c r="I117" s="189">
        <v>0</v>
      </c>
      <c r="J117" s="189">
        <v>0</v>
      </c>
      <c r="K117" s="189">
        <v>0</v>
      </c>
      <c r="L117" s="189">
        <f t="shared" si="24"/>
        <v>0</v>
      </c>
      <c r="M117" s="189">
        <v>0</v>
      </c>
      <c r="N117" s="189">
        <v>0</v>
      </c>
      <c r="O117" s="189">
        <v>0</v>
      </c>
      <c r="P117" s="189">
        <f t="shared" si="25"/>
        <v>0</v>
      </c>
      <c r="Q117" s="188">
        <v>0</v>
      </c>
      <c r="R117" s="188">
        <v>0</v>
      </c>
      <c r="S117" s="188">
        <v>0</v>
      </c>
      <c r="T117" s="188">
        <v>0</v>
      </c>
      <c r="U117" s="188">
        <f t="shared" si="26"/>
        <v>0</v>
      </c>
      <c r="V117" s="188">
        <f t="shared" si="27"/>
        <v>685101.64</v>
      </c>
      <c r="W117" s="136">
        <v>0</v>
      </c>
      <c r="X117" s="136">
        <f t="shared" si="28"/>
        <v>685101.64</v>
      </c>
      <c r="Y117" s="137">
        <v>0</v>
      </c>
      <c r="Z117" s="136">
        <f t="shared" si="29"/>
        <v>685101.64</v>
      </c>
    </row>
    <row r="118" spans="1:26" ht="12.75" hidden="1" outlineLevel="1">
      <c r="A118" s="136" t="s">
        <v>1432</v>
      </c>
      <c r="C118" s="137" t="s">
        <v>1433</v>
      </c>
      <c r="D118" s="137" t="s">
        <v>1434</v>
      </c>
      <c r="E118" s="136">
        <v>0</v>
      </c>
      <c r="F118" s="136">
        <v>71613.84</v>
      </c>
      <c r="G118" s="188">
        <f t="shared" si="23"/>
        <v>71613.84</v>
      </c>
      <c r="H118" s="189">
        <v>0</v>
      </c>
      <c r="I118" s="189">
        <v>0</v>
      </c>
      <c r="J118" s="189">
        <v>0</v>
      </c>
      <c r="K118" s="189">
        <v>0</v>
      </c>
      <c r="L118" s="189">
        <f t="shared" si="24"/>
        <v>0</v>
      </c>
      <c r="M118" s="189">
        <v>0</v>
      </c>
      <c r="N118" s="189">
        <v>0</v>
      </c>
      <c r="O118" s="189">
        <v>0</v>
      </c>
      <c r="P118" s="189">
        <f t="shared" si="25"/>
        <v>0</v>
      </c>
      <c r="Q118" s="188">
        <v>0</v>
      </c>
      <c r="R118" s="188">
        <v>0</v>
      </c>
      <c r="S118" s="188">
        <v>0</v>
      </c>
      <c r="T118" s="188">
        <v>0</v>
      </c>
      <c r="U118" s="188">
        <f t="shared" si="26"/>
        <v>0</v>
      </c>
      <c r="V118" s="188">
        <f t="shared" si="27"/>
        <v>71613.84</v>
      </c>
      <c r="W118" s="136">
        <v>0</v>
      </c>
      <c r="X118" s="136">
        <f t="shared" si="28"/>
        <v>71613.84</v>
      </c>
      <c r="Y118" s="137">
        <v>0</v>
      </c>
      <c r="Z118" s="136">
        <f t="shared" si="29"/>
        <v>71613.84</v>
      </c>
    </row>
    <row r="119" spans="1:26" ht="12.75" hidden="1" outlineLevel="1">
      <c r="A119" s="136" t="s">
        <v>1435</v>
      </c>
      <c r="C119" s="137" t="s">
        <v>1436</v>
      </c>
      <c r="D119" s="137" t="s">
        <v>1437</v>
      </c>
      <c r="E119" s="136">
        <v>0</v>
      </c>
      <c r="F119" s="136">
        <v>451957.42</v>
      </c>
      <c r="G119" s="188">
        <f t="shared" si="23"/>
        <v>451957.42</v>
      </c>
      <c r="H119" s="189">
        <v>0</v>
      </c>
      <c r="I119" s="189">
        <v>0</v>
      </c>
      <c r="J119" s="189">
        <v>0</v>
      </c>
      <c r="K119" s="189">
        <v>0</v>
      </c>
      <c r="L119" s="189">
        <f t="shared" si="24"/>
        <v>0</v>
      </c>
      <c r="M119" s="189">
        <v>0</v>
      </c>
      <c r="N119" s="189">
        <v>0</v>
      </c>
      <c r="O119" s="189">
        <v>0</v>
      </c>
      <c r="P119" s="189">
        <f t="shared" si="25"/>
        <v>0</v>
      </c>
      <c r="Q119" s="188">
        <v>0</v>
      </c>
      <c r="R119" s="188">
        <v>0</v>
      </c>
      <c r="S119" s="188">
        <v>0</v>
      </c>
      <c r="T119" s="188">
        <v>0</v>
      </c>
      <c r="U119" s="188">
        <f t="shared" si="26"/>
        <v>0</v>
      </c>
      <c r="V119" s="188">
        <f t="shared" si="27"/>
        <v>451957.42</v>
      </c>
      <c r="W119" s="136">
        <v>0</v>
      </c>
      <c r="X119" s="136">
        <f t="shared" si="28"/>
        <v>451957.42</v>
      </c>
      <c r="Y119" s="137">
        <v>0</v>
      </c>
      <c r="Z119" s="136">
        <f t="shared" si="29"/>
        <v>451957.42</v>
      </c>
    </row>
    <row r="120" spans="1:26" ht="12.75" hidden="1" outlineLevel="1">
      <c r="A120" s="136" t="s">
        <v>1438</v>
      </c>
      <c r="C120" s="137" t="s">
        <v>1439</v>
      </c>
      <c r="D120" s="137" t="s">
        <v>1440</v>
      </c>
      <c r="E120" s="136">
        <v>0</v>
      </c>
      <c r="F120" s="136">
        <v>56830.63</v>
      </c>
      <c r="G120" s="188">
        <f t="shared" si="23"/>
        <v>56830.63</v>
      </c>
      <c r="H120" s="189">
        <v>0</v>
      </c>
      <c r="I120" s="189">
        <v>0</v>
      </c>
      <c r="J120" s="189">
        <v>0</v>
      </c>
      <c r="K120" s="189">
        <v>0</v>
      </c>
      <c r="L120" s="189">
        <f t="shared" si="24"/>
        <v>0</v>
      </c>
      <c r="M120" s="189">
        <v>0</v>
      </c>
      <c r="N120" s="189">
        <v>0</v>
      </c>
      <c r="O120" s="189">
        <v>0</v>
      </c>
      <c r="P120" s="189">
        <f t="shared" si="25"/>
        <v>0</v>
      </c>
      <c r="Q120" s="188">
        <v>0</v>
      </c>
      <c r="R120" s="188">
        <v>0</v>
      </c>
      <c r="S120" s="188">
        <v>0</v>
      </c>
      <c r="T120" s="188">
        <v>0</v>
      </c>
      <c r="U120" s="188">
        <f t="shared" si="26"/>
        <v>0</v>
      </c>
      <c r="V120" s="188">
        <f t="shared" si="27"/>
        <v>56830.63</v>
      </c>
      <c r="W120" s="136">
        <v>0</v>
      </c>
      <c r="X120" s="136">
        <f t="shared" si="28"/>
        <v>56830.63</v>
      </c>
      <c r="Y120" s="137">
        <v>0</v>
      </c>
      <c r="Z120" s="136">
        <f t="shared" si="29"/>
        <v>56830.63</v>
      </c>
    </row>
    <row r="121" spans="1:26" ht="12.75" hidden="1" outlineLevel="1">
      <c r="A121" s="136" t="s">
        <v>1441</v>
      </c>
      <c r="C121" s="137" t="s">
        <v>1442</v>
      </c>
      <c r="D121" s="137" t="s">
        <v>1443</v>
      </c>
      <c r="E121" s="136">
        <v>0</v>
      </c>
      <c r="F121" s="136">
        <v>435936.77</v>
      </c>
      <c r="G121" s="188">
        <f t="shared" si="23"/>
        <v>435936.77</v>
      </c>
      <c r="H121" s="189">
        <v>0</v>
      </c>
      <c r="I121" s="189">
        <v>0</v>
      </c>
      <c r="J121" s="189">
        <v>0</v>
      </c>
      <c r="K121" s="189">
        <v>0</v>
      </c>
      <c r="L121" s="189">
        <f t="shared" si="24"/>
        <v>0</v>
      </c>
      <c r="M121" s="189">
        <v>0</v>
      </c>
      <c r="N121" s="189">
        <v>0</v>
      </c>
      <c r="O121" s="189">
        <v>0</v>
      </c>
      <c r="P121" s="189">
        <f t="shared" si="25"/>
        <v>0</v>
      </c>
      <c r="Q121" s="188">
        <v>0</v>
      </c>
      <c r="R121" s="188">
        <v>0</v>
      </c>
      <c r="S121" s="188">
        <v>0</v>
      </c>
      <c r="T121" s="188">
        <v>0</v>
      </c>
      <c r="U121" s="188">
        <f t="shared" si="26"/>
        <v>0</v>
      </c>
      <c r="V121" s="188">
        <f t="shared" si="27"/>
        <v>435936.77</v>
      </c>
      <c r="W121" s="136">
        <v>0</v>
      </c>
      <c r="X121" s="136">
        <f t="shared" si="28"/>
        <v>435936.77</v>
      </c>
      <c r="Y121" s="137">
        <v>0</v>
      </c>
      <c r="Z121" s="136">
        <f t="shared" si="29"/>
        <v>435936.77</v>
      </c>
    </row>
    <row r="122" spans="1:26" ht="12.75" hidden="1" outlineLevel="1">
      <c r="A122" s="136" t="s">
        <v>1444</v>
      </c>
      <c r="C122" s="137" t="s">
        <v>1445</v>
      </c>
      <c r="D122" s="137" t="s">
        <v>1446</v>
      </c>
      <c r="E122" s="136">
        <v>0</v>
      </c>
      <c r="F122" s="136">
        <v>20802192.17</v>
      </c>
      <c r="G122" s="188">
        <f t="shared" si="23"/>
        <v>20802192.17</v>
      </c>
      <c r="H122" s="189">
        <v>9559.9</v>
      </c>
      <c r="I122" s="189">
        <v>0</v>
      </c>
      <c r="J122" s="189">
        <v>0</v>
      </c>
      <c r="K122" s="189">
        <v>0</v>
      </c>
      <c r="L122" s="189">
        <f t="shared" si="24"/>
        <v>0</v>
      </c>
      <c r="M122" s="189">
        <v>0</v>
      </c>
      <c r="N122" s="189">
        <v>0</v>
      </c>
      <c r="O122" s="189">
        <v>0</v>
      </c>
      <c r="P122" s="189">
        <f t="shared" si="25"/>
        <v>0</v>
      </c>
      <c r="Q122" s="188">
        <v>0</v>
      </c>
      <c r="R122" s="188">
        <v>0</v>
      </c>
      <c r="S122" s="188">
        <v>0</v>
      </c>
      <c r="T122" s="188">
        <v>0</v>
      </c>
      <c r="U122" s="188">
        <f t="shared" si="26"/>
        <v>0</v>
      </c>
      <c r="V122" s="188">
        <f t="shared" si="27"/>
        <v>20811752.07</v>
      </c>
      <c r="W122" s="136">
        <v>0</v>
      </c>
      <c r="X122" s="136">
        <f t="shared" si="28"/>
        <v>20811752.07</v>
      </c>
      <c r="Y122" s="137">
        <v>0</v>
      </c>
      <c r="Z122" s="136">
        <f t="shared" si="29"/>
        <v>20811752.07</v>
      </c>
    </row>
    <row r="123" spans="1:26" ht="12.75" hidden="1" outlineLevel="1">
      <c r="A123" s="136" t="s">
        <v>1447</v>
      </c>
      <c r="C123" s="137" t="s">
        <v>1448</v>
      </c>
      <c r="D123" s="137" t="s">
        <v>1449</v>
      </c>
      <c r="E123" s="136">
        <v>0</v>
      </c>
      <c r="F123" s="136">
        <v>967254.63</v>
      </c>
      <c r="G123" s="188">
        <f t="shared" si="23"/>
        <v>967254.63</v>
      </c>
      <c r="H123" s="189">
        <v>0</v>
      </c>
      <c r="I123" s="189">
        <v>0</v>
      </c>
      <c r="J123" s="189">
        <v>0</v>
      </c>
      <c r="K123" s="189">
        <v>0</v>
      </c>
      <c r="L123" s="189">
        <f t="shared" si="24"/>
        <v>0</v>
      </c>
      <c r="M123" s="189">
        <v>0</v>
      </c>
      <c r="N123" s="189">
        <v>0</v>
      </c>
      <c r="O123" s="189">
        <v>0</v>
      </c>
      <c r="P123" s="189">
        <f t="shared" si="25"/>
        <v>0</v>
      </c>
      <c r="Q123" s="188">
        <v>0</v>
      </c>
      <c r="R123" s="188">
        <v>0</v>
      </c>
      <c r="S123" s="188">
        <v>0</v>
      </c>
      <c r="T123" s="188">
        <v>0</v>
      </c>
      <c r="U123" s="188">
        <f t="shared" si="26"/>
        <v>0</v>
      </c>
      <c r="V123" s="188">
        <f t="shared" si="27"/>
        <v>967254.63</v>
      </c>
      <c r="W123" s="136">
        <v>0</v>
      </c>
      <c r="X123" s="136">
        <f t="shared" si="28"/>
        <v>967254.63</v>
      </c>
      <c r="Y123" s="137">
        <v>0</v>
      </c>
      <c r="Z123" s="136">
        <f t="shared" si="29"/>
        <v>967254.63</v>
      </c>
    </row>
    <row r="124" spans="1:26" ht="12.75" hidden="1" outlineLevel="1">
      <c r="A124" s="136" t="s">
        <v>1450</v>
      </c>
      <c r="C124" s="137" t="s">
        <v>1451</v>
      </c>
      <c r="D124" s="137" t="s">
        <v>1452</v>
      </c>
      <c r="E124" s="136">
        <v>0</v>
      </c>
      <c r="F124" s="136">
        <v>265403.83</v>
      </c>
      <c r="G124" s="188">
        <f t="shared" si="23"/>
        <v>265403.83</v>
      </c>
      <c r="H124" s="189">
        <v>0</v>
      </c>
      <c r="I124" s="189">
        <v>0</v>
      </c>
      <c r="J124" s="189">
        <v>0</v>
      </c>
      <c r="K124" s="189">
        <v>0</v>
      </c>
      <c r="L124" s="189">
        <f t="shared" si="24"/>
        <v>0</v>
      </c>
      <c r="M124" s="189">
        <v>0</v>
      </c>
      <c r="N124" s="189">
        <v>0</v>
      </c>
      <c r="O124" s="189">
        <v>0</v>
      </c>
      <c r="P124" s="189">
        <f t="shared" si="25"/>
        <v>0</v>
      </c>
      <c r="Q124" s="188">
        <v>0</v>
      </c>
      <c r="R124" s="188">
        <v>0</v>
      </c>
      <c r="S124" s="188">
        <v>0</v>
      </c>
      <c r="T124" s="188">
        <v>0</v>
      </c>
      <c r="U124" s="188">
        <f t="shared" si="26"/>
        <v>0</v>
      </c>
      <c r="V124" s="188">
        <f t="shared" si="27"/>
        <v>265403.83</v>
      </c>
      <c r="W124" s="136">
        <v>0</v>
      </c>
      <c r="X124" s="136">
        <f t="shared" si="28"/>
        <v>265403.83</v>
      </c>
      <c r="Y124" s="137">
        <v>0</v>
      </c>
      <c r="Z124" s="136">
        <f t="shared" si="29"/>
        <v>265403.83</v>
      </c>
    </row>
    <row r="125" spans="1:26" ht="12.75" hidden="1" outlineLevel="1">
      <c r="A125" s="136" t="s">
        <v>1453</v>
      </c>
      <c r="C125" s="137" t="s">
        <v>1454</v>
      </c>
      <c r="D125" s="137" t="s">
        <v>1455</v>
      </c>
      <c r="E125" s="136">
        <v>0</v>
      </c>
      <c r="F125" s="136">
        <v>3346735.46</v>
      </c>
      <c r="G125" s="188">
        <f t="shared" si="23"/>
        <v>3346735.46</v>
      </c>
      <c r="H125" s="189">
        <v>0</v>
      </c>
      <c r="I125" s="189">
        <v>0</v>
      </c>
      <c r="J125" s="189">
        <v>0</v>
      </c>
      <c r="K125" s="189">
        <v>0</v>
      </c>
      <c r="L125" s="189">
        <f t="shared" si="24"/>
        <v>0</v>
      </c>
      <c r="M125" s="189">
        <v>0</v>
      </c>
      <c r="N125" s="189">
        <v>0</v>
      </c>
      <c r="O125" s="189">
        <v>0</v>
      </c>
      <c r="P125" s="189">
        <f t="shared" si="25"/>
        <v>0</v>
      </c>
      <c r="Q125" s="188">
        <v>0</v>
      </c>
      <c r="R125" s="188">
        <v>0</v>
      </c>
      <c r="S125" s="188">
        <v>0</v>
      </c>
      <c r="T125" s="188">
        <v>0</v>
      </c>
      <c r="U125" s="188">
        <f t="shared" si="26"/>
        <v>0</v>
      </c>
      <c r="V125" s="188">
        <f t="shared" si="27"/>
        <v>3346735.46</v>
      </c>
      <c r="W125" s="136">
        <v>0</v>
      </c>
      <c r="X125" s="136">
        <f t="shared" si="28"/>
        <v>3346735.46</v>
      </c>
      <c r="Y125" s="137">
        <v>0</v>
      </c>
      <c r="Z125" s="136">
        <f t="shared" si="29"/>
        <v>3346735.46</v>
      </c>
    </row>
    <row r="126" spans="1:26" ht="12.75" hidden="1" outlineLevel="1">
      <c r="A126" s="136" t="s">
        <v>1456</v>
      </c>
      <c r="C126" s="137" t="s">
        <v>1457</v>
      </c>
      <c r="D126" s="137" t="s">
        <v>1458</v>
      </c>
      <c r="E126" s="136">
        <v>0</v>
      </c>
      <c r="F126" s="136">
        <v>2217344.29</v>
      </c>
      <c r="G126" s="188">
        <f t="shared" si="23"/>
        <v>2217344.29</v>
      </c>
      <c r="H126" s="189">
        <v>0</v>
      </c>
      <c r="I126" s="189">
        <v>0</v>
      </c>
      <c r="J126" s="189">
        <v>0</v>
      </c>
      <c r="K126" s="189">
        <v>0</v>
      </c>
      <c r="L126" s="189">
        <f t="shared" si="24"/>
        <v>0</v>
      </c>
      <c r="M126" s="189">
        <v>0</v>
      </c>
      <c r="N126" s="189">
        <v>0</v>
      </c>
      <c r="O126" s="189">
        <v>0</v>
      </c>
      <c r="P126" s="189">
        <f t="shared" si="25"/>
        <v>0</v>
      </c>
      <c r="Q126" s="188">
        <v>0</v>
      </c>
      <c r="R126" s="188">
        <v>0</v>
      </c>
      <c r="S126" s="188">
        <v>0</v>
      </c>
      <c r="T126" s="188">
        <v>0</v>
      </c>
      <c r="U126" s="188">
        <f t="shared" si="26"/>
        <v>0</v>
      </c>
      <c r="V126" s="188">
        <f t="shared" si="27"/>
        <v>2217344.29</v>
      </c>
      <c r="W126" s="136">
        <v>0</v>
      </c>
      <c r="X126" s="136">
        <f t="shared" si="28"/>
        <v>2217344.29</v>
      </c>
      <c r="Y126" s="137">
        <v>0</v>
      </c>
      <c r="Z126" s="136">
        <f t="shared" si="29"/>
        <v>2217344.29</v>
      </c>
    </row>
    <row r="127" spans="1:26" ht="12.75" hidden="1" outlineLevel="1">
      <c r="A127" s="136" t="s">
        <v>1459</v>
      </c>
      <c r="C127" s="137" t="s">
        <v>1460</v>
      </c>
      <c r="D127" s="137" t="s">
        <v>1461</v>
      </c>
      <c r="E127" s="136">
        <v>0</v>
      </c>
      <c r="F127" s="136">
        <v>8962.28</v>
      </c>
      <c r="G127" s="188">
        <f t="shared" si="23"/>
        <v>8962.28</v>
      </c>
      <c r="H127" s="189">
        <v>0</v>
      </c>
      <c r="I127" s="189">
        <v>0</v>
      </c>
      <c r="J127" s="189">
        <v>0</v>
      </c>
      <c r="K127" s="189">
        <v>0</v>
      </c>
      <c r="L127" s="189">
        <f t="shared" si="24"/>
        <v>0</v>
      </c>
      <c r="M127" s="189">
        <v>0</v>
      </c>
      <c r="N127" s="189">
        <v>0</v>
      </c>
      <c r="O127" s="189">
        <v>0</v>
      </c>
      <c r="P127" s="189">
        <f t="shared" si="25"/>
        <v>0</v>
      </c>
      <c r="Q127" s="188">
        <v>0</v>
      </c>
      <c r="R127" s="188">
        <v>0</v>
      </c>
      <c r="S127" s="188">
        <v>0</v>
      </c>
      <c r="T127" s="188">
        <v>0</v>
      </c>
      <c r="U127" s="188">
        <f t="shared" si="26"/>
        <v>0</v>
      </c>
      <c r="V127" s="188">
        <f t="shared" si="27"/>
        <v>8962.28</v>
      </c>
      <c r="W127" s="136">
        <v>0</v>
      </c>
      <c r="X127" s="136">
        <f t="shared" si="28"/>
        <v>8962.28</v>
      </c>
      <c r="Y127" s="137">
        <v>0</v>
      </c>
      <c r="Z127" s="136">
        <f t="shared" si="29"/>
        <v>8962.28</v>
      </c>
    </row>
    <row r="128" spans="1:26" ht="12.75" hidden="1" outlineLevel="1">
      <c r="A128" s="136" t="s">
        <v>1462</v>
      </c>
      <c r="C128" s="137" t="s">
        <v>1463</v>
      </c>
      <c r="D128" s="137" t="s">
        <v>1464</v>
      </c>
      <c r="E128" s="136">
        <v>0</v>
      </c>
      <c r="F128" s="136">
        <v>1116250.74</v>
      </c>
      <c r="G128" s="188">
        <f t="shared" si="23"/>
        <v>1116250.74</v>
      </c>
      <c r="H128" s="189">
        <v>2857.24</v>
      </c>
      <c r="I128" s="189">
        <v>0</v>
      </c>
      <c r="J128" s="189">
        <v>0</v>
      </c>
      <c r="K128" s="189">
        <v>0</v>
      </c>
      <c r="L128" s="189">
        <f t="shared" si="24"/>
        <v>0</v>
      </c>
      <c r="M128" s="189">
        <v>0</v>
      </c>
      <c r="N128" s="189">
        <v>0</v>
      </c>
      <c r="O128" s="189">
        <v>0</v>
      </c>
      <c r="P128" s="189">
        <f t="shared" si="25"/>
        <v>0</v>
      </c>
      <c r="Q128" s="188">
        <v>0</v>
      </c>
      <c r="R128" s="188">
        <v>0</v>
      </c>
      <c r="S128" s="188">
        <v>0</v>
      </c>
      <c r="T128" s="188">
        <v>0</v>
      </c>
      <c r="U128" s="188">
        <f t="shared" si="26"/>
        <v>0</v>
      </c>
      <c r="V128" s="188">
        <f t="shared" si="27"/>
        <v>1119107.98</v>
      </c>
      <c r="W128" s="136">
        <v>0</v>
      </c>
      <c r="X128" s="136">
        <f t="shared" si="28"/>
        <v>1119107.98</v>
      </c>
      <c r="Y128" s="137">
        <v>0</v>
      </c>
      <c r="Z128" s="136">
        <f t="shared" si="29"/>
        <v>1119107.98</v>
      </c>
    </row>
    <row r="129" spans="1:26" ht="12.75" hidden="1" outlineLevel="1">
      <c r="A129" s="136" t="s">
        <v>1465</v>
      </c>
      <c r="C129" s="137" t="s">
        <v>1466</v>
      </c>
      <c r="D129" s="137" t="s">
        <v>1467</v>
      </c>
      <c r="E129" s="136">
        <v>0</v>
      </c>
      <c r="F129" s="136">
        <v>217036.15</v>
      </c>
      <c r="G129" s="188">
        <f t="shared" si="23"/>
        <v>217036.15</v>
      </c>
      <c r="H129" s="189">
        <v>237.32</v>
      </c>
      <c r="I129" s="189">
        <v>0</v>
      </c>
      <c r="J129" s="189">
        <v>0</v>
      </c>
      <c r="K129" s="189">
        <v>0</v>
      </c>
      <c r="L129" s="189">
        <f t="shared" si="24"/>
        <v>0</v>
      </c>
      <c r="M129" s="189">
        <v>0</v>
      </c>
      <c r="N129" s="189">
        <v>0</v>
      </c>
      <c r="O129" s="189">
        <v>0</v>
      </c>
      <c r="P129" s="189">
        <f t="shared" si="25"/>
        <v>0</v>
      </c>
      <c r="Q129" s="188">
        <v>0</v>
      </c>
      <c r="R129" s="188">
        <v>0</v>
      </c>
      <c r="S129" s="188">
        <v>0</v>
      </c>
      <c r="T129" s="188">
        <v>0</v>
      </c>
      <c r="U129" s="188">
        <f t="shared" si="26"/>
        <v>0</v>
      </c>
      <c r="V129" s="188">
        <f t="shared" si="27"/>
        <v>217273.47</v>
      </c>
      <c r="W129" s="136">
        <v>0</v>
      </c>
      <c r="X129" s="136">
        <f t="shared" si="28"/>
        <v>217273.47</v>
      </c>
      <c r="Y129" s="137">
        <v>0</v>
      </c>
      <c r="Z129" s="136">
        <f t="shared" si="29"/>
        <v>217273.47</v>
      </c>
    </row>
    <row r="130" spans="1:26" ht="12.75" hidden="1" outlineLevel="1">
      <c r="A130" s="136" t="s">
        <v>1468</v>
      </c>
      <c r="C130" s="137" t="s">
        <v>1469</v>
      </c>
      <c r="D130" s="137" t="s">
        <v>1470</v>
      </c>
      <c r="E130" s="136">
        <v>0</v>
      </c>
      <c r="F130" s="136">
        <v>5747500.28</v>
      </c>
      <c r="G130" s="188">
        <f t="shared" si="23"/>
        <v>5747500.28</v>
      </c>
      <c r="H130" s="189">
        <v>0</v>
      </c>
      <c r="I130" s="189">
        <v>0</v>
      </c>
      <c r="J130" s="189">
        <v>0</v>
      </c>
      <c r="K130" s="189">
        <v>0</v>
      </c>
      <c r="L130" s="189">
        <f t="shared" si="24"/>
        <v>0</v>
      </c>
      <c r="M130" s="189">
        <v>0</v>
      </c>
      <c r="N130" s="189">
        <v>0</v>
      </c>
      <c r="O130" s="189">
        <v>0</v>
      </c>
      <c r="P130" s="189">
        <f t="shared" si="25"/>
        <v>0</v>
      </c>
      <c r="Q130" s="188">
        <v>0</v>
      </c>
      <c r="R130" s="188">
        <v>0</v>
      </c>
      <c r="S130" s="188">
        <v>0</v>
      </c>
      <c r="T130" s="188">
        <v>0</v>
      </c>
      <c r="U130" s="188">
        <f t="shared" si="26"/>
        <v>0</v>
      </c>
      <c r="V130" s="188">
        <f t="shared" si="27"/>
        <v>5747500.28</v>
      </c>
      <c r="W130" s="136">
        <v>0</v>
      </c>
      <c r="X130" s="136">
        <f t="shared" si="28"/>
        <v>5747500.28</v>
      </c>
      <c r="Y130" s="137">
        <v>0</v>
      </c>
      <c r="Z130" s="136">
        <f t="shared" si="29"/>
        <v>5747500.28</v>
      </c>
    </row>
    <row r="131" spans="1:26" ht="12.75" hidden="1" outlineLevel="1">
      <c r="A131" s="136" t="s">
        <v>1471</v>
      </c>
      <c r="C131" s="137" t="s">
        <v>1472</v>
      </c>
      <c r="D131" s="137" t="s">
        <v>1473</v>
      </c>
      <c r="E131" s="136">
        <v>0</v>
      </c>
      <c r="F131" s="136">
        <v>2544175.02</v>
      </c>
      <c r="G131" s="188">
        <f t="shared" si="23"/>
        <v>2544175.02</v>
      </c>
      <c r="H131" s="189">
        <v>0</v>
      </c>
      <c r="I131" s="189">
        <v>0</v>
      </c>
      <c r="J131" s="189">
        <v>0</v>
      </c>
      <c r="K131" s="189">
        <v>0</v>
      </c>
      <c r="L131" s="189">
        <f t="shared" si="24"/>
        <v>0</v>
      </c>
      <c r="M131" s="189">
        <v>0</v>
      </c>
      <c r="N131" s="189">
        <v>0</v>
      </c>
      <c r="O131" s="189">
        <v>0</v>
      </c>
      <c r="P131" s="189">
        <f t="shared" si="25"/>
        <v>0</v>
      </c>
      <c r="Q131" s="188">
        <v>0</v>
      </c>
      <c r="R131" s="188">
        <v>0</v>
      </c>
      <c r="S131" s="188">
        <v>0</v>
      </c>
      <c r="T131" s="188">
        <v>0</v>
      </c>
      <c r="U131" s="188">
        <f t="shared" si="26"/>
        <v>0</v>
      </c>
      <c r="V131" s="188">
        <f t="shared" si="27"/>
        <v>2544175.02</v>
      </c>
      <c r="W131" s="136">
        <v>0</v>
      </c>
      <c r="X131" s="136">
        <f t="shared" si="28"/>
        <v>2544175.02</v>
      </c>
      <c r="Y131" s="137">
        <v>0</v>
      </c>
      <c r="Z131" s="136">
        <f t="shared" si="29"/>
        <v>2544175.02</v>
      </c>
    </row>
    <row r="132" spans="1:26" ht="12.75" hidden="1" outlineLevel="1">
      <c r="A132" s="136" t="s">
        <v>1474</v>
      </c>
      <c r="C132" s="137" t="s">
        <v>1475</v>
      </c>
      <c r="D132" s="137" t="s">
        <v>1476</v>
      </c>
      <c r="E132" s="136">
        <v>0</v>
      </c>
      <c r="F132" s="136">
        <v>257211.52</v>
      </c>
      <c r="G132" s="188">
        <f aca="true" t="shared" si="30" ref="G132:G195">E132+F132</f>
        <v>257211.52</v>
      </c>
      <c r="H132" s="189">
        <v>0</v>
      </c>
      <c r="I132" s="189">
        <v>0</v>
      </c>
      <c r="J132" s="189">
        <v>0</v>
      </c>
      <c r="K132" s="189">
        <v>0</v>
      </c>
      <c r="L132" s="189">
        <f aca="true" t="shared" si="31" ref="L132:L195">J132+I132+K132</f>
        <v>0</v>
      </c>
      <c r="M132" s="189">
        <v>0</v>
      </c>
      <c r="N132" s="189">
        <v>0</v>
      </c>
      <c r="O132" s="189">
        <v>0</v>
      </c>
      <c r="P132" s="189">
        <f aca="true" t="shared" si="32" ref="P132:P195">M132+N132+O132</f>
        <v>0</v>
      </c>
      <c r="Q132" s="188">
        <v>0</v>
      </c>
      <c r="R132" s="188">
        <v>0</v>
      </c>
      <c r="S132" s="188">
        <v>0</v>
      </c>
      <c r="T132" s="188">
        <v>0</v>
      </c>
      <c r="U132" s="188">
        <f aca="true" t="shared" si="33" ref="U132:U195">Q132+R132+S132+T132</f>
        <v>0</v>
      </c>
      <c r="V132" s="188">
        <f aca="true" t="shared" si="34" ref="V132:V195">G132+H132+L132+P132+U132</f>
        <v>257211.52</v>
      </c>
      <c r="W132" s="136">
        <v>0</v>
      </c>
      <c r="X132" s="136">
        <f aca="true" t="shared" si="35" ref="X132:X195">V132+W132</f>
        <v>257211.52</v>
      </c>
      <c r="Y132" s="137">
        <v>0</v>
      </c>
      <c r="Z132" s="136">
        <f aca="true" t="shared" si="36" ref="Z132:Z195">X132+Y132</f>
        <v>257211.52</v>
      </c>
    </row>
    <row r="133" spans="1:26" ht="12.75" hidden="1" outlineLevel="1">
      <c r="A133" s="136" t="s">
        <v>1477</v>
      </c>
      <c r="C133" s="137" t="s">
        <v>1478</v>
      </c>
      <c r="D133" s="137" t="s">
        <v>1479</v>
      </c>
      <c r="E133" s="136">
        <v>0</v>
      </c>
      <c r="F133" s="136">
        <v>909626.64</v>
      </c>
      <c r="G133" s="188">
        <f t="shared" si="30"/>
        <v>909626.64</v>
      </c>
      <c r="H133" s="189">
        <v>0</v>
      </c>
      <c r="I133" s="189">
        <v>0</v>
      </c>
      <c r="J133" s="189">
        <v>0</v>
      </c>
      <c r="K133" s="189">
        <v>0</v>
      </c>
      <c r="L133" s="189">
        <f t="shared" si="31"/>
        <v>0</v>
      </c>
      <c r="M133" s="189">
        <v>0</v>
      </c>
      <c r="N133" s="189">
        <v>0</v>
      </c>
      <c r="O133" s="189">
        <v>0</v>
      </c>
      <c r="P133" s="189">
        <f t="shared" si="32"/>
        <v>0</v>
      </c>
      <c r="Q133" s="188">
        <v>0</v>
      </c>
      <c r="R133" s="188">
        <v>0</v>
      </c>
      <c r="S133" s="188">
        <v>0</v>
      </c>
      <c r="T133" s="188">
        <v>0</v>
      </c>
      <c r="U133" s="188">
        <f t="shared" si="33"/>
        <v>0</v>
      </c>
      <c r="V133" s="188">
        <f t="shared" si="34"/>
        <v>909626.64</v>
      </c>
      <c r="W133" s="136">
        <v>0</v>
      </c>
      <c r="X133" s="136">
        <f t="shared" si="35"/>
        <v>909626.64</v>
      </c>
      <c r="Y133" s="137">
        <v>0</v>
      </c>
      <c r="Z133" s="136">
        <f t="shared" si="36"/>
        <v>909626.64</v>
      </c>
    </row>
    <row r="134" spans="1:26" ht="12.75" hidden="1" outlineLevel="1">
      <c r="A134" s="136" t="s">
        <v>1480</v>
      </c>
      <c r="C134" s="137" t="s">
        <v>1481</v>
      </c>
      <c r="D134" s="137" t="s">
        <v>1482</v>
      </c>
      <c r="E134" s="136">
        <v>0</v>
      </c>
      <c r="F134" s="136">
        <v>25962821.09</v>
      </c>
      <c r="G134" s="188">
        <f t="shared" si="30"/>
        <v>25962821.09</v>
      </c>
      <c r="H134" s="189">
        <v>0</v>
      </c>
      <c r="I134" s="189">
        <v>0</v>
      </c>
      <c r="J134" s="189">
        <v>0</v>
      </c>
      <c r="K134" s="189">
        <v>0</v>
      </c>
      <c r="L134" s="189">
        <f t="shared" si="31"/>
        <v>0</v>
      </c>
      <c r="M134" s="189">
        <v>0</v>
      </c>
      <c r="N134" s="189">
        <v>0</v>
      </c>
      <c r="O134" s="189">
        <v>0</v>
      </c>
      <c r="P134" s="189">
        <f t="shared" si="32"/>
        <v>0</v>
      </c>
      <c r="Q134" s="188">
        <v>0</v>
      </c>
      <c r="R134" s="188">
        <v>0</v>
      </c>
      <c r="S134" s="188">
        <v>0</v>
      </c>
      <c r="T134" s="188">
        <v>0</v>
      </c>
      <c r="U134" s="188">
        <f t="shared" si="33"/>
        <v>0</v>
      </c>
      <c r="V134" s="188">
        <f t="shared" si="34"/>
        <v>25962821.09</v>
      </c>
      <c r="W134" s="136">
        <v>0</v>
      </c>
      <c r="X134" s="136">
        <f t="shared" si="35"/>
        <v>25962821.09</v>
      </c>
      <c r="Y134" s="137">
        <v>0</v>
      </c>
      <c r="Z134" s="136">
        <f t="shared" si="36"/>
        <v>25962821.09</v>
      </c>
    </row>
    <row r="135" spans="1:26" ht="12.75" hidden="1" outlineLevel="1">
      <c r="A135" s="136" t="s">
        <v>1483</v>
      </c>
      <c r="C135" s="137" t="s">
        <v>1484</v>
      </c>
      <c r="D135" s="137" t="s">
        <v>1485</v>
      </c>
      <c r="E135" s="136">
        <v>0</v>
      </c>
      <c r="F135" s="136">
        <v>80822.52</v>
      </c>
      <c r="G135" s="188">
        <f t="shared" si="30"/>
        <v>80822.52</v>
      </c>
      <c r="H135" s="189">
        <v>2875</v>
      </c>
      <c r="I135" s="189">
        <v>0</v>
      </c>
      <c r="J135" s="189">
        <v>0</v>
      </c>
      <c r="K135" s="189">
        <v>0</v>
      </c>
      <c r="L135" s="189">
        <f t="shared" si="31"/>
        <v>0</v>
      </c>
      <c r="M135" s="189">
        <v>0</v>
      </c>
      <c r="N135" s="189">
        <v>0</v>
      </c>
      <c r="O135" s="189">
        <v>0</v>
      </c>
      <c r="P135" s="189">
        <f t="shared" si="32"/>
        <v>0</v>
      </c>
      <c r="Q135" s="188">
        <v>0</v>
      </c>
      <c r="R135" s="188">
        <v>0</v>
      </c>
      <c r="S135" s="188">
        <v>0</v>
      </c>
      <c r="T135" s="188">
        <v>0</v>
      </c>
      <c r="U135" s="188">
        <f t="shared" si="33"/>
        <v>0</v>
      </c>
      <c r="V135" s="188">
        <f t="shared" si="34"/>
        <v>83697.52</v>
      </c>
      <c r="W135" s="136">
        <v>0</v>
      </c>
      <c r="X135" s="136">
        <f t="shared" si="35"/>
        <v>83697.52</v>
      </c>
      <c r="Y135" s="137">
        <v>0</v>
      </c>
      <c r="Z135" s="136">
        <f t="shared" si="36"/>
        <v>83697.52</v>
      </c>
    </row>
    <row r="136" spans="1:26" ht="12.75" hidden="1" outlineLevel="1">
      <c r="A136" s="136" t="s">
        <v>1486</v>
      </c>
      <c r="C136" s="137" t="s">
        <v>1487</v>
      </c>
      <c r="D136" s="137" t="s">
        <v>1488</v>
      </c>
      <c r="E136" s="136">
        <v>0</v>
      </c>
      <c r="F136" s="136">
        <v>501866.44</v>
      </c>
      <c r="G136" s="188">
        <f t="shared" si="30"/>
        <v>501866.44</v>
      </c>
      <c r="H136" s="189">
        <v>0</v>
      </c>
      <c r="I136" s="189">
        <v>0</v>
      </c>
      <c r="J136" s="189">
        <v>0</v>
      </c>
      <c r="K136" s="189">
        <v>0</v>
      </c>
      <c r="L136" s="189">
        <f t="shared" si="31"/>
        <v>0</v>
      </c>
      <c r="M136" s="189">
        <v>0</v>
      </c>
      <c r="N136" s="189">
        <v>0</v>
      </c>
      <c r="O136" s="189">
        <v>0</v>
      </c>
      <c r="P136" s="189">
        <f t="shared" si="32"/>
        <v>0</v>
      </c>
      <c r="Q136" s="188">
        <v>0</v>
      </c>
      <c r="R136" s="188">
        <v>0</v>
      </c>
      <c r="S136" s="188">
        <v>0</v>
      </c>
      <c r="T136" s="188">
        <v>0</v>
      </c>
      <c r="U136" s="188">
        <f t="shared" si="33"/>
        <v>0</v>
      </c>
      <c r="V136" s="188">
        <f t="shared" si="34"/>
        <v>501866.44</v>
      </c>
      <c r="W136" s="136">
        <v>0</v>
      </c>
      <c r="X136" s="136">
        <f t="shared" si="35"/>
        <v>501866.44</v>
      </c>
      <c r="Y136" s="137">
        <v>0</v>
      </c>
      <c r="Z136" s="136">
        <f t="shared" si="36"/>
        <v>501866.44</v>
      </c>
    </row>
    <row r="137" spans="1:26" ht="12.75" hidden="1" outlineLevel="1">
      <c r="A137" s="136" t="s">
        <v>304</v>
      </c>
      <c r="C137" s="137" t="s">
        <v>305</v>
      </c>
      <c r="D137" s="137" t="s">
        <v>306</v>
      </c>
      <c r="E137" s="136">
        <v>0</v>
      </c>
      <c r="F137" s="136">
        <v>402.12</v>
      </c>
      <c r="G137" s="188">
        <f t="shared" si="30"/>
        <v>402.12</v>
      </c>
      <c r="H137" s="189">
        <v>0</v>
      </c>
      <c r="I137" s="189">
        <v>0</v>
      </c>
      <c r="J137" s="189">
        <v>0</v>
      </c>
      <c r="K137" s="189">
        <v>0</v>
      </c>
      <c r="L137" s="189">
        <f t="shared" si="31"/>
        <v>0</v>
      </c>
      <c r="M137" s="189">
        <v>0</v>
      </c>
      <c r="N137" s="189">
        <v>0</v>
      </c>
      <c r="O137" s="189">
        <v>0</v>
      </c>
      <c r="P137" s="189">
        <f t="shared" si="32"/>
        <v>0</v>
      </c>
      <c r="Q137" s="188">
        <v>0</v>
      </c>
      <c r="R137" s="188">
        <v>0</v>
      </c>
      <c r="S137" s="188">
        <v>0</v>
      </c>
      <c r="T137" s="188">
        <v>0</v>
      </c>
      <c r="U137" s="188">
        <f t="shared" si="33"/>
        <v>0</v>
      </c>
      <c r="V137" s="188">
        <f t="shared" si="34"/>
        <v>402.12</v>
      </c>
      <c r="W137" s="136">
        <v>0</v>
      </c>
      <c r="X137" s="136">
        <f t="shared" si="35"/>
        <v>402.12</v>
      </c>
      <c r="Y137" s="137">
        <v>0</v>
      </c>
      <c r="Z137" s="136">
        <f t="shared" si="36"/>
        <v>402.12</v>
      </c>
    </row>
    <row r="138" spans="1:26" ht="12.75" hidden="1" outlineLevel="1">
      <c r="A138" s="136" t="s">
        <v>1489</v>
      </c>
      <c r="C138" s="137" t="s">
        <v>1490</v>
      </c>
      <c r="D138" s="137" t="s">
        <v>1491</v>
      </c>
      <c r="E138" s="136">
        <v>0</v>
      </c>
      <c r="F138" s="136">
        <v>617829.79</v>
      </c>
      <c r="G138" s="188">
        <f t="shared" si="30"/>
        <v>617829.79</v>
      </c>
      <c r="H138" s="189">
        <v>100</v>
      </c>
      <c r="I138" s="189">
        <v>0</v>
      </c>
      <c r="J138" s="189">
        <v>0</v>
      </c>
      <c r="K138" s="189">
        <v>0</v>
      </c>
      <c r="L138" s="189">
        <f t="shared" si="31"/>
        <v>0</v>
      </c>
      <c r="M138" s="189">
        <v>0</v>
      </c>
      <c r="N138" s="189">
        <v>0</v>
      </c>
      <c r="O138" s="189">
        <v>0</v>
      </c>
      <c r="P138" s="189">
        <f t="shared" si="32"/>
        <v>0</v>
      </c>
      <c r="Q138" s="188">
        <v>0</v>
      </c>
      <c r="R138" s="188">
        <v>0</v>
      </c>
      <c r="S138" s="188">
        <v>0</v>
      </c>
      <c r="T138" s="188">
        <v>0</v>
      </c>
      <c r="U138" s="188">
        <f t="shared" si="33"/>
        <v>0</v>
      </c>
      <c r="V138" s="188">
        <f t="shared" si="34"/>
        <v>617929.79</v>
      </c>
      <c r="W138" s="136">
        <v>0</v>
      </c>
      <c r="X138" s="136">
        <f t="shared" si="35"/>
        <v>617929.79</v>
      </c>
      <c r="Y138" s="137">
        <v>0</v>
      </c>
      <c r="Z138" s="136">
        <f t="shared" si="36"/>
        <v>617929.79</v>
      </c>
    </row>
    <row r="139" spans="1:26" ht="12.75" hidden="1" outlineLevel="1">
      <c r="A139" s="136" t="s">
        <v>1492</v>
      </c>
      <c r="C139" s="137" t="s">
        <v>1493</v>
      </c>
      <c r="D139" s="137" t="s">
        <v>1494</v>
      </c>
      <c r="E139" s="136">
        <v>0</v>
      </c>
      <c r="F139" s="136">
        <v>39756.56</v>
      </c>
      <c r="G139" s="188">
        <f t="shared" si="30"/>
        <v>39756.56</v>
      </c>
      <c r="H139" s="189">
        <v>0</v>
      </c>
      <c r="I139" s="189">
        <v>0</v>
      </c>
      <c r="J139" s="189">
        <v>0</v>
      </c>
      <c r="K139" s="189">
        <v>0</v>
      </c>
      <c r="L139" s="189">
        <f t="shared" si="31"/>
        <v>0</v>
      </c>
      <c r="M139" s="189">
        <v>0</v>
      </c>
      <c r="N139" s="189">
        <v>0</v>
      </c>
      <c r="O139" s="189">
        <v>0</v>
      </c>
      <c r="P139" s="189">
        <f t="shared" si="32"/>
        <v>0</v>
      </c>
      <c r="Q139" s="188">
        <v>0</v>
      </c>
      <c r="R139" s="188">
        <v>0</v>
      </c>
      <c r="S139" s="188">
        <v>0</v>
      </c>
      <c r="T139" s="188">
        <v>0</v>
      </c>
      <c r="U139" s="188">
        <f t="shared" si="33"/>
        <v>0</v>
      </c>
      <c r="V139" s="188">
        <f t="shared" si="34"/>
        <v>39756.56</v>
      </c>
      <c r="W139" s="136">
        <v>0</v>
      </c>
      <c r="X139" s="136">
        <f t="shared" si="35"/>
        <v>39756.56</v>
      </c>
      <c r="Y139" s="137">
        <v>0</v>
      </c>
      <c r="Z139" s="136">
        <f t="shared" si="36"/>
        <v>39756.56</v>
      </c>
    </row>
    <row r="140" spans="1:26" ht="12.75" hidden="1" outlineLevel="1">
      <c r="A140" s="136" t="s">
        <v>1495</v>
      </c>
      <c r="C140" s="137" t="s">
        <v>1496</v>
      </c>
      <c r="D140" s="137" t="s">
        <v>1497</v>
      </c>
      <c r="E140" s="136">
        <v>0</v>
      </c>
      <c r="F140" s="136">
        <v>13375788.29</v>
      </c>
      <c r="G140" s="188">
        <f t="shared" si="30"/>
        <v>13375788.29</v>
      </c>
      <c r="H140" s="189">
        <v>3044.02</v>
      </c>
      <c r="I140" s="189">
        <v>0</v>
      </c>
      <c r="J140" s="189">
        <v>0</v>
      </c>
      <c r="K140" s="189">
        <v>0</v>
      </c>
      <c r="L140" s="189">
        <f t="shared" si="31"/>
        <v>0</v>
      </c>
      <c r="M140" s="189">
        <v>0</v>
      </c>
      <c r="N140" s="189">
        <v>0</v>
      </c>
      <c r="O140" s="189">
        <v>0</v>
      </c>
      <c r="P140" s="189">
        <f t="shared" si="32"/>
        <v>0</v>
      </c>
      <c r="Q140" s="188">
        <v>0</v>
      </c>
      <c r="R140" s="188">
        <v>0</v>
      </c>
      <c r="S140" s="188">
        <v>0</v>
      </c>
      <c r="T140" s="188">
        <v>0</v>
      </c>
      <c r="U140" s="188">
        <f t="shared" si="33"/>
        <v>0</v>
      </c>
      <c r="V140" s="188">
        <f t="shared" si="34"/>
        <v>13378832.309999999</v>
      </c>
      <c r="W140" s="136">
        <v>0</v>
      </c>
      <c r="X140" s="136">
        <f t="shared" si="35"/>
        <v>13378832.309999999</v>
      </c>
      <c r="Y140" s="137">
        <v>0</v>
      </c>
      <c r="Z140" s="136">
        <f t="shared" si="36"/>
        <v>13378832.309999999</v>
      </c>
    </row>
    <row r="141" spans="1:26" ht="12.75" hidden="1" outlineLevel="1">
      <c r="A141" s="136" t="s">
        <v>307</v>
      </c>
      <c r="C141" s="137" t="s">
        <v>308</v>
      </c>
      <c r="D141" s="137" t="s">
        <v>309</v>
      </c>
      <c r="E141" s="136">
        <v>0</v>
      </c>
      <c r="F141" s="136">
        <v>720</v>
      </c>
      <c r="G141" s="188">
        <f t="shared" si="30"/>
        <v>720</v>
      </c>
      <c r="H141" s="189">
        <v>0</v>
      </c>
      <c r="I141" s="189">
        <v>0</v>
      </c>
      <c r="J141" s="189">
        <v>0</v>
      </c>
      <c r="K141" s="189">
        <v>0</v>
      </c>
      <c r="L141" s="189">
        <f t="shared" si="31"/>
        <v>0</v>
      </c>
      <c r="M141" s="189">
        <v>0</v>
      </c>
      <c r="N141" s="189">
        <v>0</v>
      </c>
      <c r="O141" s="189">
        <v>0</v>
      </c>
      <c r="P141" s="189">
        <f t="shared" si="32"/>
        <v>0</v>
      </c>
      <c r="Q141" s="188">
        <v>0</v>
      </c>
      <c r="R141" s="188">
        <v>0</v>
      </c>
      <c r="S141" s="188">
        <v>0</v>
      </c>
      <c r="T141" s="188">
        <v>0</v>
      </c>
      <c r="U141" s="188">
        <f t="shared" si="33"/>
        <v>0</v>
      </c>
      <c r="V141" s="188">
        <f t="shared" si="34"/>
        <v>720</v>
      </c>
      <c r="W141" s="136">
        <v>0</v>
      </c>
      <c r="X141" s="136">
        <f t="shared" si="35"/>
        <v>720</v>
      </c>
      <c r="Y141" s="137">
        <v>0</v>
      </c>
      <c r="Z141" s="136">
        <f t="shared" si="36"/>
        <v>720</v>
      </c>
    </row>
    <row r="142" spans="1:26" ht="12.75" hidden="1" outlineLevel="1">
      <c r="A142" s="136" t="s">
        <v>1498</v>
      </c>
      <c r="C142" s="137" t="s">
        <v>1499</v>
      </c>
      <c r="D142" s="137" t="s">
        <v>1500</v>
      </c>
      <c r="E142" s="136">
        <v>0</v>
      </c>
      <c r="F142" s="136">
        <v>804236.8</v>
      </c>
      <c r="G142" s="188">
        <f t="shared" si="30"/>
        <v>804236.8</v>
      </c>
      <c r="H142" s="189">
        <v>10693.05</v>
      </c>
      <c r="I142" s="189">
        <v>0</v>
      </c>
      <c r="J142" s="189">
        <v>0</v>
      </c>
      <c r="K142" s="189">
        <v>0</v>
      </c>
      <c r="L142" s="189">
        <f t="shared" si="31"/>
        <v>0</v>
      </c>
      <c r="M142" s="189">
        <v>0</v>
      </c>
      <c r="N142" s="189">
        <v>0</v>
      </c>
      <c r="O142" s="189">
        <v>0</v>
      </c>
      <c r="P142" s="189">
        <f t="shared" si="32"/>
        <v>0</v>
      </c>
      <c r="Q142" s="188">
        <v>0</v>
      </c>
      <c r="R142" s="188">
        <v>0</v>
      </c>
      <c r="S142" s="188">
        <v>0</v>
      </c>
      <c r="T142" s="188">
        <v>0</v>
      </c>
      <c r="U142" s="188">
        <f t="shared" si="33"/>
        <v>0</v>
      </c>
      <c r="V142" s="188">
        <f t="shared" si="34"/>
        <v>814929.8500000001</v>
      </c>
      <c r="W142" s="136">
        <v>0</v>
      </c>
      <c r="X142" s="136">
        <f t="shared" si="35"/>
        <v>814929.8500000001</v>
      </c>
      <c r="Y142" s="137">
        <v>0</v>
      </c>
      <c r="Z142" s="136">
        <f t="shared" si="36"/>
        <v>814929.8500000001</v>
      </c>
    </row>
    <row r="143" spans="1:26" ht="12.75" hidden="1" outlineLevel="1">
      <c r="A143" s="136" t="s">
        <v>1501</v>
      </c>
      <c r="C143" s="137" t="s">
        <v>0</v>
      </c>
      <c r="D143" s="137" t="s">
        <v>1</v>
      </c>
      <c r="E143" s="136">
        <v>0</v>
      </c>
      <c r="F143" s="136">
        <v>10575.2</v>
      </c>
      <c r="G143" s="188">
        <f t="shared" si="30"/>
        <v>10575.2</v>
      </c>
      <c r="H143" s="189">
        <v>0</v>
      </c>
      <c r="I143" s="189">
        <v>0</v>
      </c>
      <c r="J143" s="189">
        <v>0</v>
      </c>
      <c r="K143" s="189">
        <v>0</v>
      </c>
      <c r="L143" s="189">
        <f t="shared" si="31"/>
        <v>0</v>
      </c>
      <c r="M143" s="189">
        <v>0</v>
      </c>
      <c r="N143" s="189">
        <v>0</v>
      </c>
      <c r="O143" s="189">
        <v>0</v>
      </c>
      <c r="P143" s="189">
        <f t="shared" si="32"/>
        <v>0</v>
      </c>
      <c r="Q143" s="188">
        <v>0</v>
      </c>
      <c r="R143" s="188">
        <v>0</v>
      </c>
      <c r="S143" s="188">
        <v>0</v>
      </c>
      <c r="T143" s="188">
        <v>0</v>
      </c>
      <c r="U143" s="188">
        <f t="shared" si="33"/>
        <v>0</v>
      </c>
      <c r="V143" s="188">
        <f t="shared" si="34"/>
        <v>10575.2</v>
      </c>
      <c r="W143" s="136">
        <v>0</v>
      </c>
      <c r="X143" s="136">
        <f t="shared" si="35"/>
        <v>10575.2</v>
      </c>
      <c r="Y143" s="137">
        <v>0</v>
      </c>
      <c r="Z143" s="136">
        <f t="shared" si="36"/>
        <v>10575.2</v>
      </c>
    </row>
    <row r="144" spans="1:26" ht="12.75" hidden="1" outlineLevel="1">
      <c r="A144" s="136" t="s">
        <v>2</v>
      </c>
      <c r="C144" s="137" t="s">
        <v>3</v>
      </c>
      <c r="D144" s="137" t="s">
        <v>4</v>
      </c>
      <c r="E144" s="136">
        <v>0</v>
      </c>
      <c r="F144" s="136">
        <v>1332512.41</v>
      </c>
      <c r="G144" s="188">
        <f t="shared" si="30"/>
        <v>1332512.41</v>
      </c>
      <c r="H144" s="189">
        <v>29637.6</v>
      </c>
      <c r="I144" s="189">
        <v>0</v>
      </c>
      <c r="J144" s="189">
        <v>0</v>
      </c>
      <c r="K144" s="189">
        <v>0</v>
      </c>
      <c r="L144" s="189">
        <f t="shared" si="31"/>
        <v>0</v>
      </c>
      <c r="M144" s="189">
        <v>0</v>
      </c>
      <c r="N144" s="189">
        <v>0</v>
      </c>
      <c r="O144" s="189">
        <v>0</v>
      </c>
      <c r="P144" s="189">
        <f t="shared" si="32"/>
        <v>0</v>
      </c>
      <c r="Q144" s="188">
        <v>0</v>
      </c>
      <c r="R144" s="188">
        <v>0</v>
      </c>
      <c r="S144" s="188">
        <v>0</v>
      </c>
      <c r="T144" s="188">
        <v>0</v>
      </c>
      <c r="U144" s="188">
        <f t="shared" si="33"/>
        <v>0</v>
      </c>
      <c r="V144" s="188">
        <f t="shared" si="34"/>
        <v>1362150.01</v>
      </c>
      <c r="W144" s="136">
        <v>0</v>
      </c>
      <c r="X144" s="136">
        <f t="shared" si="35"/>
        <v>1362150.01</v>
      </c>
      <c r="Y144" s="137">
        <v>0</v>
      </c>
      <c r="Z144" s="136">
        <f t="shared" si="36"/>
        <v>1362150.01</v>
      </c>
    </row>
    <row r="145" spans="1:26" ht="12.75" hidden="1" outlineLevel="1">
      <c r="A145" s="136" t="s">
        <v>5</v>
      </c>
      <c r="C145" s="137" t="s">
        <v>6</v>
      </c>
      <c r="D145" s="137" t="s">
        <v>7</v>
      </c>
      <c r="E145" s="136">
        <v>0</v>
      </c>
      <c r="F145" s="136">
        <v>2542946.38</v>
      </c>
      <c r="G145" s="188">
        <f t="shared" si="30"/>
        <v>2542946.38</v>
      </c>
      <c r="H145" s="189">
        <v>1187.65</v>
      </c>
      <c r="I145" s="189">
        <v>0</v>
      </c>
      <c r="J145" s="189">
        <v>0</v>
      </c>
      <c r="K145" s="189">
        <v>0</v>
      </c>
      <c r="L145" s="189">
        <f t="shared" si="31"/>
        <v>0</v>
      </c>
      <c r="M145" s="189">
        <v>0</v>
      </c>
      <c r="N145" s="189">
        <v>0</v>
      </c>
      <c r="O145" s="189">
        <v>0</v>
      </c>
      <c r="P145" s="189">
        <f t="shared" si="32"/>
        <v>0</v>
      </c>
      <c r="Q145" s="188">
        <v>0</v>
      </c>
      <c r="R145" s="188">
        <v>0</v>
      </c>
      <c r="S145" s="188">
        <v>0</v>
      </c>
      <c r="T145" s="188">
        <v>0</v>
      </c>
      <c r="U145" s="188">
        <f t="shared" si="33"/>
        <v>0</v>
      </c>
      <c r="V145" s="188">
        <f t="shared" si="34"/>
        <v>2544134.03</v>
      </c>
      <c r="W145" s="136">
        <v>0</v>
      </c>
      <c r="X145" s="136">
        <f t="shared" si="35"/>
        <v>2544134.03</v>
      </c>
      <c r="Y145" s="137">
        <v>0</v>
      </c>
      <c r="Z145" s="136">
        <f t="shared" si="36"/>
        <v>2544134.03</v>
      </c>
    </row>
    <row r="146" spans="1:26" ht="12.75" hidden="1" outlineLevel="1">
      <c r="A146" s="136" t="s">
        <v>8</v>
      </c>
      <c r="C146" s="137" t="s">
        <v>9</v>
      </c>
      <c r="D146" s="137" t="s">
        <v>10</v>
      </c>
      <c r="E146" s="136">
        <v>0</v>
      </c>
      <c r="F146" s="136">
        <v>243086.07</v>
      </c>
      <c r="G146" s="188">
        <f t="shared" si="30"/>
        <v>243086.07</v>
      </c>
      <c r="H146" s="189">
        <v>0</v>
      </c>
      <c r="I146" s="189">
        <v>0</v>
      </c>
      <c r="J146" s="189">
        <v>0</v>
      </c>
      <c r="K146" s="189">
        <v>0</v>
      </c>
      <c r="L146" s="189">
        <f t="shared" si="31"/>
        <v>0</v>
      </c>
      <c r="M146" s="189">
        <v>0</v>
      </c>
      <c r="N146" s="189">
        <v>0</v>
      </c>
      <c r="O146" s="189">
        <v>0</v>
      </c>
      <c r="P146" s="189">
        <f t="shared" si="32"/>
        <v>0</v>
      </c>
      <c r="Q146" s="188">
        <v>0</v>
      </c>
      <c r="R146" s="188">
        <v>0</v>
      </c>
      <c r="S146" s="188">
        <v>0</v>
      </c>
      <c r="T146" s="188">
        <v>0</v>
      </c>
      <c r="U146" s="188">
        <f t="shared" si="33"/>
        <v>0</v>
      </c>
      <c r="V146" s="188">
        <f t="shared" si="34"/>
        <v>243086.07</v>
      </c>
      <c r="W146" s="136">
        <v>0</v>
      </c>
      <c r="X146" s="136">
        <f t="shared" si="35"/>
        <v>243086.07</v>
      </c>
      <c r="Y146" s="137">
        <v>0</v>
      </c>
      <c r="Z146" s="136">
        <f t="shared" si="36"/>
        <v>243086.07</v>
      </c>
    </row>
    <row r="147" spans="1:26" ht="12.75" hidden="1" outlineLevel="1">
      <c r="A147" s="136" t="s">
        <v>11</v>
      </c>
      <c r="C147" s="137" t="s">
        <v>12</v>
      </c>
      <c r="D147" s="137" t="s">
        <v>13</v>
      </c>
      <c r="E147" s="136">
        <v>0</v>
      </c>
      <c r="F147" s="136">
        <v>188477.59</v>
      </c>
      <c r="G147" s="188">
        <f t="shared" si="30"/>
        <v>188477.59</v>
      </c>
      <c r="H147" s="189">
        <v>32685.24</v>
      </c>
      <c r="I147" s="189">
        <v>0</v>
      </c>
      <c r="J147" s="189">
        <v>0</v>
      </c>
      <c r="K147" s="189">
        <v>0</v>
      </c>
      <c r="L147" s="189">
        <f t="shared" si="31"/>
        <v>0</v>
      </c>
      <c r="M147" s="189">
        <v>0</v>
      </c>
      <c r="N147" s="189">
        <v>0</v>
      </c>
      <c r="O147" s="189">
        <v>0</v>
      </c>
      <c r="P147" s="189">
        <f t="shared" si="32"/>
        <v>0</v>
      </c>
      <c r="Q147" s="188">
        <v>0</v>
      </c>
      <c r="R147" s="188">
        <v>0</v>
      </c>
      <c r="S147" s="188">
        <v>0</v>
      </c>
      <c r="T147" s="188">
        <v>0</v>
      </c>
      <c r="U147" s="188">
        <f t="shared" si="33"/>
        <v>0</v>
      </c>
      <c r="V147" s="188">
        <f t="shared" si="34"/>
        <v>221162.83</v>
      </c>
      <c r="W147" s="136">
        <v>0</v>
      </c>
      <c r="X147" s="136">
        <f t="shared" si="35"/>
        <v>221162.83</v>
      </c>
      <c r="Y147" s="137">
        <v>0</v>
      </c>
      <c r="Z147" s="136">
        <f t="shared" si="36"/>
        <v>221162.83</v>
      </c>
    </row>
    <row r="148" spans="1:26" ht="12.75" hidden="1" outlineLevel="1">
      <c r="A148" s="136" t="s">
        <v>14</v>
      </c>
      <c r="C148" s="137" t="s">
        <v>15</v>
      </c>
      <c r="D148" s="137" t="s">
        <v>16</v>
      </c>
      <c r="E148" s="136">
        <v>0</v>
      </c>
      <c r="F148" s="136">
        <v>-8891.53</v>
      </c>
      <c r="G148" s="188">
        <f t="shared" si="30"/>
        <v>-8891.53</v>
      </c>
      <c r="H148" s="189">
        <v>0</v>
      </c>
      <c r="I148" s="189">
        <v>0</v>
      </c>
      <c r="J148" s="189">
        <v>0</v>
      </c>
      <c r="K148" s="189">
        <v>0</v>
      </c>
      <c r="L148" s="189">
        <f t="shared" si="31"/>
        <v>0</v>
      </c>
      <c r="M148" s="189">
        <v>0</v>
      </c>
      <c r="N148" s="189">
        <v>0</v>
      </c>
      <c r="O148" s="189">
        <v>0</v>
      </c>
      <c r="P148" s="189">
        <f t="shared" si="32"/>
        <v>0</v>
      </c>
      <c r="Q148" s="188">
        <v>0</v>
      </c>
      <c r="R148" s="188">
        <v>0</v>
      </c>
      <c r="S148" s="188">
        <v>0</v>
      </c>
      <c r="T148" s="188">
        <v>0</v>
      </c>
      <c r="U148" s="188">
        <f t="shared" si="33"/>
        <v>0</v>
      </c>
      <c r="V148" s="188">
        <f t="shared" si="34"/>
        <v>-8891.53</v>
      </c>
      <c r="W148" s="136">
        <v>0</v>
      </c>
      <c r="X148" s="136">
        <f t="shared" si="35"/>
        <v>-8891.53</v>
      </c>
      <c r="Y148" s="137">
        <v>0</v>
      </c>
      <c r="Z148" s="136">
        <f t="shared" si="36"/>
        <v>-8891.53</v>
      </c>
    </row>
    <row r="149" spans="1:26" ht="12.75" hidden="1" outlineLevel="1">
      <c r="A149" s="136" t="s">
        <v>310</v>
      </c>
      <c r="C149" s="137" t="s">
        <v>311</v>
      </c>
      <c r="D149" s="137" t="s">
        <v>312</v>
      </c>
      <c r="E149" s="136">
        <v>0</v>
      </c>
      <c r="F149" s="136">
        <v>28350</v>
      </c>
      <c r="G149" s="188">
        <f t="shared" si="30"/>
        <v>28350</v>
      </c>
      <c r="H149" s="189">
        <v>0</v>
      </c>
      <c r="I149" s="189">
        <v>0</v>
      </c>
      <c r="J149" s="189">
        <v>0</v>
      </c>
      <c r="K149" s="189">
        <v>0</v>
      </c>
      <c r="L149" s="189">
        <f t="shared" si="31"/>
        <v>0</v>
      </c>
      <c r="M149" s="189">
        <v>0</v>
      </c>
      <c r="N149" s="189">
        <v>0</v>
      </c>
      <c r="O149" s="189">
        <v>0</v>
      </c>
      <c r="P149" s="189">
        <f t="shared" si="32"/>
        <v>0</v>
      </c>
      <c r="Q149" s="188">
        <v>0</v>
      </c>
      <c r="R149" s="188">
        <v>0</v>
      </c>
      <c r="S149" s="188">
        <v>0</v>
      </c>
      <c r="T149" s="188">
        <v>0</v>
      </c>
      <c r="U149" s="188">
        <f t="shared" si="33"/>
        <v>0</v>
      </c>
      <c r="V149" s="188">
        <f t="shared" si="34"/>
        <v>28350</v>
      </c>
      <c r="W149" s="136">
        <v>0</v>
      </c>
      <c r="X149" s="136">
        <f t="shared" si="35"/>
        <v>28350</v>
      </c>
      <c r="Y149" s="137">
        <v>0</v>
      </c>
      <c r="Z149" s="136">
        <f t="shared" si="36"/>
        <v>28350</v>
      </c>
    </row>
    <row r="150" spans="1:26" ht="12.75" hidden="1" outlineLevel="1">
      <c r="A150" s="136" t="s">
        <v>17</v>
      </c>
      <c r="C150" s="137" t="s">
        <v>18</v>
      </c>
      <c r="D150" s="137" t="s">
        <v>19</v>
      </c>
      <c r="E150" s="136">
        <v>0</v>
      </c>
      <c r="F150" s="136">
        <v>3677.24</v>
      </c>
      <c r="G150" s="188">
        <f t="shared" si="30"/>
        <v>3677.24</v>
      </c>
      <c r="H150" s="189">
        <v>0</v>
      </c>
      <c r="I150" s="189">
        <v>0</v>
      </c>
      <c r="J150" s="189">
        <v>0</v>
      </c>
      <c r="K150" s="189">
        <v>0</v>
      </c>
      <c r="L150" s="189">
        <f t="shared" si="31"/>
        <v>0</v>
      </c>
      <c r="M150" s="189">
        <v>0</v>
      </c>
      <c r="N150" s="189">
        <v>0</v>
      </c>
      <c r="O150" s="189">
        <v>0</v>
      </c>
      <c r="P150" s="189">
        <f t="shared" si="32"/>
        <v>0</v>
      </c>
      <c r="Q150" s="188">
        <v>0</v>
      </c>
      <c r="R150" s="188">
        <v>0</v>
      </c>
      <c r="S150" s="188">
        <v>0</v>
      </c>
      <c r="T150" s="188">
        <v>0</v>
      </c>
      <c r="U150" s="188">
        <f t="shared" si="33"/>
        <v>0</v>
      </c>
      <c r="V150" s="188">
        <f t="shared" si="34"/>
        <v>3677.24</v>
      </c>
      <c r="W150" s="136">
        <v>0</v>
      </c>
      <c r="X150" s="136">
        <f t="shared" si="35"/>
        <v>3677.24</v>
      </c>
      <c r="Y150" s="137">
        <v>0</v>
      </c>
      <c r="Z150" s="136">
        <f t="shared" si="36"/>
        <v>3677.24</v>
      </c>
    </row>
    <row r="151" spans="1:26" ht="12.75" hidden="1" outlineLevel="1">
      <c r="A151" s="136" t="s">
        <v>20</v>
      </c>
      <c r="C151" s="137" t="s">
        <v>21</v>
      </c>
      <c r="D151" s="137" t="s">
        <v>22</v>
      </c>
      <c r="E151" s="136">
        <v>0</v>
      </c>
      <c r="F151" s="136">
        <v>3912.97</v>
      </c>
      <c r="G151" s="188">
        <f t="shared" si="30"/>
        <v>3912.97</v>
      </c>
      <c r="H151" s="189">
        <v>0</v>
      </c>
      <c r="I151" s="189">
        <v>0</v>
      </c>
      <c r="J151" s="189">
        <v>0</v>
      </c>
      <c r="K151" s="189">
        <v>0</v>
      </c>
      <c r="L151" s="189">
        <f t="shared" si="31"/>
        <v>0</v>
      </c>
      <c r="M151" s="189">
        <v>0</v>
      </c>
      <c r="N151" s="189">
        <v>0</v>
      </c>
      <c r="O151" s="189">
        <v>0</v>
      </c>
      <c r="P151" s="189">
        <f t="shared" si="32"/>
        <v>0</v>
      </c>
      <c r="Q151" s="188">
        <v>0</v>
      </c>
      <c r="R151" s="188">
        <v>0</v>
      </c>
      <c r="S151" s="188">
        <v>0</v>
      </c>
      <c r="T151" s="188">
        <v>0</v>
      </c>
      <c r="U151" s="188">
        <f t="shared" si="33"/>
        <v>0</v>
      </c>
      <c r="V151" s="188">
        <f t="shared" si="34"/>
        <v>3912.97</v>
      </c>
      <c r="W151" s="136">
        <v>0</v>
      </c>
      <c r="X151" s="136">
        <f t="shared" si="35"/>
        <v>3912.97</v>
      </c>
      <c r="Y151" s="137">
        <v>0</v>
      </c>
      <c r="Z151" s="136">
        <f t="shared" si="36"/>
        <v>3912.97</v>
      </c>
    </row>
    <row r="152" spans="1:26" ht="12.75" hidden="1" outlineLevel="1">
      <c r="A152" s="136" t="s">
        <v>23</v>
      </c>
      <c r="C152" s="137" t="s">
        <v>24</v>
      </c>
      <c r="D152" s="137" t="s">
        <v>25</v>
      </c>
      <c r="E152" s="136">
        <v>0</v>
      </c>
      <c r="F152" s="136">
        <v>0.29</v>
      </c>
      <c r="G152" s="188">
        <f t="shared" si="30"/>
        <v>0.29</v>
      </c>
      <c r="H152" s="189">
        <v>0</v>
      </c>
      <c r="I152" s="189">
        <v>0</v>
      </c>
      <c r="J152" s="189">
        <v>0</v>
      </c>
      <c r="K152" s="189">
        <v>0</v>
      </c>
      <c r="L152" s="189">
        <f t="shared" si="31"/>
        <v>0</v>
      </c>
      <c r="M152" s="189">
        <v>0</v>
      </c>
      <c r="N152" s="189">
        <v>0</v>
      </c>
      <c r="O152" s="189">
        <v>0</v>
      </c>
      <c r="P152" s="189">
        <f t="shared" si="32"/>
        <v>0</v>
      </c>
      <c r="Q152" s="188">
        <v>0</v>
      </c>
      <c r="R152" s="188">
        <v>0</v>
      </c>
      <c r="S152" s="188">
        <v>0</v>
      </c>
      <c r="T152" s="188">
        <v>0</v>
      </c>
      <c r="U152" s="188">
        <f t="shared" si="33"/>
        <v>0</v>
      </c>
      <c r="V152" s="188">
        <f t="shared" si="34"/>
        <v>0.29</v>
      </c>
      <c r="W152" s="136">
        <v>0</v>
      </c>
      <c r="X152" s="136">
        <f t="shared" si="35"/>
        <v>0.29</v>
      </c>
      <c r="Y152" s="137">
        <v>0</v>
      </c>
      <c r="Z152" s="136">
        <f t="shared" si="36"/>
        <v>0.29</v>
      </c>
    </row>
    <row r="153" spans="1:26" ht="12.75" hidden="1" outlineLevel="1">
      <c r="A153" s="136" t="s">
        <v>26</v>
      </c>
      <c r="C153" s="137" t="s">
        <v>27</v>
      </c>
      <c r="D153" s="137" t="s">
        <v>28</v>
      </c>
      <c r="E153" s="136">
        <v>0</v>
      </c>
      <c r="F153" s="136">
        <v>20734854.94</v>
      </c>
      <c r="G153" s="188">
        <f t="shared" si="30"/>
        <v>20734854.94</v>
      </c>
      <c r="H153" s="189">
        <v>0</v>
      </c>
      <c r="I153" s="189">
        <v>0</v>
      </c>
      <c r="J153" s="189">
        <v>0</v>
      </c>
      <c r="K153" s="189">
        <v>0</v>
      </c>
      <c r="L153" s="189">
        <f t="shared" si="31"/>
        <v>0</v>
      </c>
      <c r="M153" s="189">
        <v>0</v>
      </c>
      <c r="N153" s="189">
        <v>0</v>
      </c>
      <c r="O153" s="189">
        <v>0</v>
      </c>
      <c r="P153" s="189">
        <f t="shared" si="32"/>
        <v>0</v>
      </c>
      <c r="Q153" s="188">
        <v>0</v>
      </c>
      <c r="R153" s="188">
        <v>0</v>
      </c>
      <c r="S153" s="188">
        <v>0</v>
      </c>
      <c r="T153" s="188">
        <v>0</v>
      </c>
      <c r="U153" s="188">
        <f t="shared" si="33"/>
        <v>0</v>
      </c>
      <c r="V153" s="188">
        <f t="shared" si="34"/>
        <v>20734854.94</v>
      </c>
      <c r="W153" s="136">
        <v>0</v>
      </c>
      <c r="X153" s="136">
        <f t="shared" si="35"/>
        <v>20734854.94</v>
      </c>
      <c r="Y153" s="137">
        <v>0</v>
      </c>
      <c r="Z153" s="136">
        <f t="shared" si="36"/>
        <v>20734854.94</v>
      </c>
    </row>
    <row r="154" spans="1:26" ht="12.75" hidden="1" outlineLevel="1">
      <c r="A154" s="136" t="s">
        <v>29</v>
      </c>
      <c r="C154" s="137" t="s">
        <v>30</v>
      </c>
      <c r="D154" s="137" t="s">
        <v>31</v>
      </c>
      <c r="E154" s="136">
        <v>0</v>
      </c>
      <c r="F154" s="136">
        <v>100468.9</v>
      </c>
      <c r="G154" s="188">
        <f t="shared" si="30"/>
        <v>100468.9</v>
      </c>
      <c r="H154" s="189">
        <v>1242.65</v>
      </c>
      <c r="I154" s="189">
        <v>0</v>
      </c>
      <c r="J154" s="189">
        <v>0</v>
      </c>
      <c r="K154" s="189">
        <v>0</v>
      </c>
      <c r="L154" s="189">
        <f t="shared" si="31"/>
        <v>0</v>
      </c>
      <c r="M154" s="189">
        <v>0</v>
      </c>
      <c r="N154" s="189">
        <v>0</v>
      </c>
      <c r="O154" s="189">
        <v>0</v>
      </c>
      <c r="P154" s="189">
        <f t="shared" si="32"/>
        <v>0</v>
      </c>
      <c r="Q154" s="188">
        <v>0</v>
      </c>
      <c r="R154" s="188">
        <v>0</v>
      </c>
      <c r="S154" s="188">
        <v>0</v>
      </c>
      <c r="T154" s="188">
        <v>0</v>
      </c>
      <c r="U154" s="188">
        <f t="shared" si="33"/>
        <v>0</v>
      </c>
      <c r="V154" s="188">
        <f t="shared" si="34"/>
        <v>101711.54999999999</v>
      </c>
      <c r="W154" s="136">
        <v>0</v>
      </c>
      <c r="X154" s="136">
        <f t="shared" si="35"/>
        <v>101711.54999999999</v>
      </c>
      <c r="Y154" s="137">
        <v>0</v>
      </c>
      <c r="Z154" s="136">
        <f t="shared" si="36"/>
        <v>101711.54999999999</v>
      </c>
    </row>
    <row r="155" spans="1:26" ht="12.75" hidden="1" outlineLevel="1">
      <c r="A155" s="136" t="s">
        <v>32</v>
      </c>
      <c r="C155" s="137" t="s">
        <v>33</v>
      </c>
      <c r="D155" s="137" t="s">
        <v>34</v>
      </c>
      <c r="E155" s="136">
        <v>0</v>
      </c>
      <c r="F155" s="136">
        <v>92301.66</v>
      </c>
      <c r="G155" s="188">
        <f t="shared" si="30"/>
        <v>92301.66</v>
      </c>
      <c r="H155" s="189">
        <v>0</v>
      </c>
      <c r="I155" s="189">
        <v>0</v>
      </c>
      <c r="J155" s="189">
        <v>0</v>
      </c>
      <c r="K155" s="189">
        <v>0</v>
      </c>
      <c r="L155" s="189">
        <f t="shared" si="31"/>
        <v>0</v>
      </c>
      <c r="M155" s="189">
        <v>0</v>
      </c>
      <c r="N155" s="189">
        <v>0</v>
      </c>
      <c r="O155" s="189">
        <v>0</v>
      </c>
      <c r="P155" s="189">
        <f t="shared" si="32"/>
        <v>0</v>
      </c>
      <c r="Q155" s="188">
        <v>0</v>
      </c>
      <c r="R155" s="188">
        <v>0</v>
      </c>
      <c r="S155" s="188">
        <v>0</v>
      </c>
      <c r="T155" s="188">
        <v>0</v>
      </c>
      <c r="U155" s="188">
        <f t="shared" si="33"/>
        <v>0</v>
      </c>
      <c r="V155" s="188">
        <f t="shared" si="34"/>
        <v>92301.66</v>
      </c>
      <c r="W155" s="136">
        <v>0</v>
      </c>
      <c r="X155" s="136">
        <f t="shared" si="35"/>
        <v>92301.66</v>
      </c>
      <c r="Y155" s="137">
        <v>0</v>
      </c>
      <c r="Z155" s="136">
        <f t="shared" si="36"/>
        <v>92301.66</v>
      </c>
    </row>
    <row r="156" spans="1:26" ht="12.75" hidden="1" outlineLevel="1">
      <c r="A156" s="136" t="s">
        <v>35</v>
      </c>
      <c r="C156" s="137" t="s">
        <v>36</v>
      </c>
      <c r="D156" s="137" t="s">
        <v>37</v>
      </c>
      <c r="E156" s="136">
        <v>0</v>
      </c>
      <c r="F156" s="136">
        <v>42890.53</v>
      </c>
      <c r="G156" s="188">
        <f t="shared" si="30"/>
        <v>42890.53</v>
      </c>
      <c r="H156" s="189">
        <v>0</v>
      </c>
      <c r="I156" s="189">
        <v>0</v>
      </c>
      <c r="J156" s="189">
        <v>0</v>
      </c>
      <c r="K156" s="189">
        <v>0</v>
      </c>
      <c r="L156" s="189">
        <f t="shared" si="31"/>
        <v>0</v>
      </c>
      <c r="M156" s="189">
        <v>0</v>
      </c>
      <c r="N156" s="189">
        <v>0</v>
      </c>
      <c r="O156" s="189">
        <v>0</v>
      </c>
      <c r="P156" s="189">
        <f t="shared" si="32"/>
        <v>0</v>
      </c>
      <c r="Q156" s="188">
        <v>0</v>
      </c>
      <c r="R156" s="188">
        <v>0</v>
      </c>
      <c r="S156" s="188">
        <v>0</v>
      </c>
      <c r="T156" s="188">
        <v>0</v>
      </c>
      <c r="U156" s="188">
        <f t="shared" si="33"/>
        <v>0</v>
      </c>
      <c r="V156" s="188">
        <f t="shared" si="34"/>
        <v>42890.53</v>
      </c>
      <c r="W156" s="136">
        <v>0</v>
      </c>
      <c r="X156" s="136">
        <f t="shared" si="35"/>
        <v>42890.53</v>
      </c>
      <c r="Y156" s="137">
        <v>0</v>
      </c>
      <c r="Z156" s="136">
        <f t="shared" si="36"/>
        <v>42890.53</v>
      </c>
    </row>
    <row r="157" spans="1:26" ht="12.75" hidden="1" outlineLevel="1">
      <c r="A157" s="136" t="s">
        <v>38</v>
      </c>
      <c r="C157" s="137" t="s">
        <v>39</v>
      </c>
      <c r="D157" s="137" t="s">
        <v>40</v>
      </c>
      <c r="E157" s="136">
        <v>0</v>
      </c>
      <c r="F157" s="136">
        <v>115757.21</v>
      </c>
      <c r="G157" s="188">
        <f t="shared" si="30"/>
        <v>115757.21</v>
      </c>
      <c r="H157" s="189">
        <v>0</v>
      </c>
      <c r="I157" s="189">
        <v>0</v>
      </c>
      <c r="J157" s="189">
        <v>0</v>
      </c>
      <c r="K157" s="189">
        <v>0</v>
      </c>
      <c r="L157" s="189">
        <f t="shared" si="31"/>
        <v>0</v>
      </c>
      <c r="M157" s="189">
        <v>0</v>
      </c>
      <c r="N157" s="189">
        <v>0</v>
      </c>
      <c r="O157" s="189">
        <v>0</v>
      </c>
      <c r="P157" s="189">
        <f t="shared" si="32"/>
        <v>0</v>
      </c>
      <c r="Q157" s="188">
        <v>0</v>
      </c>
      <c r="R157" s="188">
        <v>0</v>
      </c>
      <c r="S157" s="188">
        <v>0</v>
      </c>
      <c r="T157" s="188">
        <v>0</v>
      </c>
      <c r="U157" s="188">
        <f t="shared" si="33"/>
        <v>0</v>
      </c>
      <c r="V157" s="188">
        <f t="shared" si="34"/>
        <v>115757.21</v>
      </c>
      <c r="W157" s="136">
        <v>0</v>
      </c>
      <c r="X157" s="136">
        <f t="shared" si="35"/>
        <v>115757.21</v>
      </c>
      <c r="Y157" s="137">
        <v>0</v>
      </c>
      <c r="Z157" s="136">
        <f t="shared" si="36"/>
        <v>115757.21</v>
      </c>
    </row>
    <row r="158" spans="1:26" ht="12.75" hidden="1" outlineLevel="1">
      <c r="A158" s="136" t="s">
        <v>41</v>
      </c>
      <c r="C158" s="137" t="s">
        <v>42</v>
      </c>
      <c r="D158" s="137" t="s">
        <v>43</v>
      </c>
      <c r="E158" s="136">
        <v>0</v>
      </c>
      <c r="F158" s="136">
        <v>265311.74</v>
      </c>
      <c r="G158" s="188">
        <f t="shared" si="30"/>
        <v>265311.74</v>
      </c>
      <c r="H158" s="189">
        <v>0</v>
      </c>
      <c r="I158" s="189">
        <v>0</v>
      </c>
      <c r="J158" s="189">
        <v>0</v>
      </c>
      <c r="K158" s="189">
        <v>0</v>
      </c>
      <c r="L158" s="189">
        <f t="shared" si="31"/>
        <v>0</v>
      </c>
      <c r="M158" s="189">
        <v>0</v>
      </c>
      <c r="N158" s="189">
        <v>0</v>
      </c>
      <c r="O158" s="189">
        <v>0</v>
      </c>
      <c r="P158" s="189">
        <f t="shared" si="32"/>
        <v>0</v>
      </c>
      <c r="Q158" s="188">
        <v>0</v>
      </c>
      <c r="R158" s="188">
        <v>0</v>
      </c>
      <c r="S158" s="188">
        <v>0</v>
      </c>
      <c r="T158" s="188">
        <v>0</v>
      </c>
      <c r="U158" s="188">
        <f t="shared" si="33"/>
        <v>0</v>
      </c>
      <c r="V158" s="188">
        <f t="shared" si="34"/>
        <v>265311.74</v>
      </c>
      <c r="W158" s="136">
        <v>0</v>
      </c>
      <c r="X158" s="136">
        <f t="shared" si="35"/>
        <v>265311.74</v>
      </c>
      <c r="Y158" s="137">
        <v>0</v>
      </c>
      <c r="Z158" s="136">
        <f t="shared" si="36"/>
        <v>265311.74</v>
      </c>
    </row>
    <row r="159" spans="1:26" ht="12.75" hidden="1" outlineLevel="1">
      <c r="A159" s="136" t="s">
        <v>44</v>
      </c>
      <c r="C159" s="137" t="s">
        <v>45</v>
      </c>
      <c r="D159" s="137" t="s">
        <v>46</v>
      </c>
      <c r="E159" s="136">
        <v>0</v>
      </c>
      <c r="F159" s="136">
        <v>2957293.91</v>
      </c>
      <c r="G159" s="188">
        <f t="shared" si="30"/>
        <v>2957293.91</v>
      </c>
      <c r="H159" s="189">
        <v>12328.32</v>
      </c>
      <c r="I159" s="189">
        <v>0</v>
      </c>
      <c r="J159" s="189">
        <v>0</v>
      </c>
      <c r="K159" s="189">
        <v>0</v>
      </c>
      <c r="L159" s="189">
        <f t="shared" si="31"/>
        <v>0</v>
      </c>
      <c r="M159" s="189">
        <v>0</v>
      </c>
      <c r="N159" s="189">
        <v>0</v>
      </c>
      <c r="O159" s="189">
        <v>0</v>
      </c>
      <c r="P159" s="189">
        <f t="shared" si="32"/>
        <v>0</v>
      </c>
      <c r="Q159" s="188">
        <v>0</v>
      </c>
      <c r="R159" s="188">
        <v>0</v>
      </c>
      <c r="S159" s="188">
        <v>0</v>
      </c>
      <c r="T159" s="188">
        <v>0</v>
      </c>
      <c r="U159" s="188">
        <f t="shared" si="33"/>
        <v>0</v>
      </c>
      <c r="V159" s="188">
        <f t="shared" si="34"/>
        <v>2969622.23</v>
      </c>
      <c r="W159" s="136">
        <v>0</v>
      </c>
      <c r="X159" s="136">
        <f t="shared" si="35"/>
        <v>2969622.23</v>
      </c>
      <c r="Y159" s="137">
        <v>0</v>
      </c>
      <c r="Z159" s="136">
        <f t="shared" si="36"/>
        <v>2969622.23</v>
      </c>
    </row>
    <row r="160" spans="1:26" ht="12.75" hidden="1" outlineLevel="1">
      <c r="A160" s="136" t="s">
        <v>47</v>
      </c>
      <c r="C160" s="137" t="s">
        <v>48</v>
      </c>
      <c r="D160" s="137" t="s">
        <v>49</v>
      </c>
      <c r="E160" s="136">
        <v>0</v>
      </c>
      <c r="F160" s="136">
        <v>83905.84</v>
      </c>
      <c r="G160" s="188">
        <f t="shared" si="30"/>
        <v>83905.84</v>
      </c>
      <c r="H160" s="189">
        <v>0</v>
      </c>
      <c r="I160" s="189">
        <v>0</v>
      </c>
      <c r="J160" s="189">
        <v>0</v>
      </c>
      <c r="K160" s="189">
        <v>0</v>
      </c>
      <c r="L160" s="189">
        <f t="shared" si="31"/>
        <v>0</v>
      </c>
      <c r="M160" s="189">
        <v>0</v>
      </c>
      <c r="N160" s="189">
        <v>0</v>
      </c>
      <c r="O160" s="189">
        <v>0</v>
      </c>
      <c r="P160" s="189">
        <f t="shared" si="32"/>
        <v>0</v>
      </c>
      <c r="Q160" s="188">
        <v>0</v>
      </c>
      <c r="R160" s="188">
        <v>0</v>
      </c>
      <c r="S160" s="188">
        <v>0</v>
      </c>
      <c r="T160" s="188">
        <v>0</v>
      </c>
      <c r="U160" s="188">
        <f t="shared" si="33"/>
        <v>0</v>
      </c>
      <c r="V160" s="188">
        <f t="shared" si="34"/>
        <v>83905.84</v>
      </c>
      <c r="W160" s="136">
        <v>0</v>
      </c>
      <c r="X160" s="136">
        <f t="shared" si="35"/>
        <v>83905.84</v>
      </c>
      <c r="Y160" s="137">
        <v>0</v>
      </c>
      <c r="Z160" s="136">
        <f t="shared" si="36"/>
        <v>83905.84</v>
      </c>
    </row>
    <row r="161" spans="1:26" ht="12.75" hidden="1" outlineLevel="1">
      <c r="A161" s="136" t="s">
        <v>50</v>
      </c>
      <c r="C161" s="137" t="s">
        <v>51</v>
      </c>
      <c r="D161" s="137" t="s">
        <v>52</v>
      </c>
      <c r="E161" s="136">
        <v>0</v>
      </c>
      <c r="F161" s="136">
        <v>46472.19</v>
      </c>
      <c r="G161" s="188">
        <f t="shared" si="30"/>
        <v>46472.19</v>
      </c>
      <c r="H161" s="189">
        <v>0</v>
      </c>
      <c r="I161" s="189">
        <v>0</v>
      </c>
      <c r="J161" s="189">
        <v>0</v>
      </c>
      <c r="K161" s="189">
        <v>0</v>
      </c>
      <c r="L161" s="189">
        <f t="shared" si="31"/>
        <v>0</v>
      </c>
      <c r="M161" s="189">
        <v>0</v>
      </c>
      <c r="N161" s="189">
        <v>0</v>
      </c>
      <c r="O161" s="189">
        <v>0</v>
      </c>
      <c r="P161" s="189">
        <f t="shared" si="32"/>
        <v>0</v>
      </c>
      <c r="Q161" s="188">
        <v>0</v>
      </c>
      <c r="R161" s="188">
        <v>0</v>
      </c>
      <c r="S161" s="188">
        <v>0</v>
      </c>
      <c r="T161" s="188">
        <v>0</v>
      </c>
      <c r="U161" s="188">
        <f t="shared" si="33"/>
        <v>0</v>
      </c>
      <c r="V161" s="188">
        <f t="shared" si="34"/>
        <v>46472.19</v>
      </c>
      <c r="W161" s="136">
        <v>0</v>
      </c>
      <c r="X161" s="136">
        <f t="shared" si="35"/>
        <v>46472.19</v>
      </c>
      <c r="Y161" s="137">
        <v>0</v>
      </c>
      <c r="Z161" s="136">
        <f t="shared" si="36"/>
        <v>46472.19</v>
      </c>
    </row>
    <row r="162" spans="1:26" ht="12.75" hidden="1" outlineLevel="1">
      <c r="A162" s="136" t="s">
        <v>53</v>
      </c>
      <c r="C162" s="137" t="s">
        <v>54</v>
      </c>
      <c r="D162" s="137" t="s">
        <v>55</v>
      </c>
      <c r="E162" s="136">
        <v>0</v>
      </c>
      <c r="F162" s="136">
        <v>10395.52</v>
      </c>
      <c r="G162" s="188">
        <f t="shared" si="30"/>
        <v>10395.52</v>
      </c>
      <c r="H162" s="189">
        <v>0</v>
      </c>
      <c r="I162" s="189">
        <v>0</v>
      </c>
      <c r="J162" s="189">
        <v>0</v>
      </c>
      <c r="K162" s="189">
        <v>0</v>
      </c>
      <c r="L162" s="189">
        <f t="shared" si="31"/>
        <v>0</v>
      </c>
      <c r="M162" s="189">
        <v>0</v>
      </c>
      <c r="N162" s="189">
        <v>0</v>
      </c>
      <c r="O162" s="189">
        <v>0</v>
      </c>
      <c r="P162" s="189">
        <f t="shared" si="32"/>
        <v>0</v>
      </c>
      <c r="Q162" s="188">
        <v>0</v>
      </c>
      <c r="R162" s="188">
        <v>0</v>
      </c>
      <c r="S162" s="188">
        <v>0</v>
      </c>
      <c r="T162" s="188">
        <v>0</v>
      </c>
      <c r="U162" s="188">
        <f t="shared" si="33"/>
        <v>0</v>
      </c>
      <c r="V162" s="188">
        <f t="shared" si="34"/>
        <v>10395.52</v>
      </c>
      <c r="W162" s="136">
        <v>0</v>
      </c>
      <c r="X162" s="136">
        <f t="shared" si="35"/>
        <v>10395.52</v>
      </c>
      <c r="Y162" s="137">
        <v>0</v>
      </c>
      <c r="Z162" s="136">
        <f t="shared" si="36"/>
        <v>10395.52</v>
      </c>
    </row>
    <row r="163" spans="1:26" ht="12.75" hidden="1" outlineLevel="1">
      <c r="A163" s="136" t="s">
        <v>56</v>
      </c>
      <c r="C163" s="137" t="s">
        <v>57</v>
      </c>
      <c r="D163" s="137" t="s">
        <v>58</v>
      </c>
      <c r="E163" s="136">
        <v>0</v>
      </c>
      <c r="F163" s="136">
        <v>8296</v>
      </c>
      <c r="G163" s="188">
        <f t="shared" si="30"/>
        <v>8296</v>
      </c>
      <c r="H163" s="189">
        <v>0</v>
      </c>
      <c r="I163" s="189">
        <v>0</v>
      </c>
      <c r="J163" s="189">
        <v>0</v>
      </c>
      <c r="K163" s="189">
        <v>0</v>
      </c>
      <c r="L163" s="189">
        <f t="shared" si="31"/>
        <v>0</v>
      </c>
      <c r="M163" s="189">
        <v>0</v>
      </c>
      <c r="N163" s="189">
        <v>0</v>
      </c>
      <c r="O163" s="189">
        <v>0</v>
      </c>
      <c r="P163" s="189">
        <f t="shared" si="32"/>
        <v>0</v>
      </c>
      <c r="Q163" s="188">
        <v>0</v>
      </c>
      <c r="R163" s="188">
        <v>0</v>
      </c>
      <c r="S163" s="188">
        <v>0</v>
      </c>
      <c r="T163" s="188">
        <v>0</v>
      </c>
      <c r="U163" s="188">
        <f t="shared" si="33"/>
        <v>0</v>
      </c>
      <c r="V163" s="188">
        <f t="shared" si="34"/>
        <v>8296</v>
      </c>
      <c r="W163" s="136">
        <v>0</v>
      </c>
      <c r="X163" s="136">
        <f t="shared" si="35"/>
        <v>8296</v>
      </c>
      <c r="Y163" s="137">
        <v>0</v>
      </c>
      <c r="Z163" s="136">
        <f t="shared" si="36"/>
        <v>8296</v>
      </c>
    </row>
    <row r="164" spans="1:26" ht="12.75" hidden="1" outlineLevel="1">
      <c r="A164" s="136" t="s">
        <v>59</v>
      </c>
      <c r="C164" s="137" t="s">
        <v>60</v>
      </c>
      <c r="D164" s="137" t="s">
        <v>61</v>
      </c>
      <c r="E164" s="136">
        <v>0</v>
      </c>
      <c r="F164" s="136">
        <v>37042.44</v>
      </c>
      <c r="G164" s="188">
        <f t="shared" si="30"/>
        <v>37042.44</v>
      </c>
      <c r="H164" s="189">
        <v>0</v>
      </c>
      <c r="I164" s="189">
        <v>0</v>
      </c>
      <c r="J164" s="189">
        <v>0</v>
      </c>
      <c r="K164" s="189">
        <v>0</v>
      </c>
      <c r="L164" s="189">
        <f t="shared" si="31"/>
        <v>0</v>
      </c>
      <c r="M164" s="189">
        <v>0</v>
      </c>
      <c r="N164" s="189">
        <v>0</v>
      </c>
      <c r="O164" s="189">
        <v>0</v>
      </c>
      <c r="P164" s="189">
        <f t="shared" si="32"/>
        <v>0</v>
      </c>
      <c r="Q164" s="188">
        <v>0</v>
      </c>
      <c r="R164" s="188">
        <v>0</v>
      </c>
      <c r="S164" s="188">
        <v>0</v>
      </c>
      <c r="T164" s="188">
        <v>0</v>
      </c>
      <c r="U164" s="188">
        <f t="shared" si="33"/>
        <v>0</v>
      </c>
      <c r="V164" s="188">
        <f t="shared" si="34"/>
        <v>37042.44</v>
      </c>
      <c r="W164" s="136">
        <v>0</v>
      </c>
      <c r="X164" s="136">
        <f t="shared" si="35"/>
        <v>37042.44</v>
      </c>
      <c r="Y164" s="137">
        <v>0</v>
      </c>
      <c r="Z164" s="136">
        <f t="shared" si="36"/>
        <v>37042.44</v>
      </c>
    </row>
    <row r="165" spans="1:26" ht="12.75" hidden="1" outlineLevel="1">
      <c r="A165" s="136" t="s">
        <v>62</v>
      </c>
      <c r="C165" s="137" t="s">
        <v>63</v>
      </c>
      <c r="D165" s="137" t="s">
        <v>64</v>
      </c>
      <c r="E165" s="136">
        <v>0</v>
      </c>
      <c r="F165" s="136">
        <v>1197277.48</v>
      </c>
      <c r="G165" s="188">
        <f t="shared" si="30"/>
        <v>1197277.48</v>
      </c>
      <c r="H165" s="189">
        <v>0</v>
      </c>
      <c r="I165" s="189">
        <v>0</v>
      </c>
      <c r="J165" s="189">
        <v>0</v>
      </c>
      <c r="K165" s="189">
        <v>0</v>
      </c>
      <c r="L165" s="189">
        <f t="shared" si="31"/>
        <v>0</v>
      </c>
      <c r="M165" s="189">
        <v>0</v>
      </c>
      <c r="N165" s="189">
        <v>0</v>
      </c>
      <c r="O165" s="189">
        <v>0</v>
      </c>
      <c r="P165" s="189">
        <f t="shared" si="32"/>
        <v>0</v>
      </c>
      <c r="Q165" s="188">
        <v>0</v>
      </c>
      <c r="R165" s="188">
        <v>0</v>
      </c>
      <c r="S165" s="188">
        <v>0</v>
      </c>
      <c r="T165" s="188">
        <v>0</v>
      </c>
      <c r="U165" s="188">
        <f t="shared" si="33"/>
        <v>0</v>
      </c>
      <c r="V165" s="188">
        <f t="shared" si="34"/>
        <v>1197277.48</v>
      </c>
      <c r="W165" s="136">
        <v>0</v>
      </c>
      <c r="X165" s="136">
        <f t="shared" si="35"/>
        <v>1197277.48</v>
      </c>
      <c r="Y165" s="137">
        <v>0</v>
      </c>
      <c r="Z165" s="136">
        <f t="shared" si="36"/>
        <v>1197277.48</v>
      </c>
    </row>
    <row r="166" spans="1:26" ht="12.75" hidden="1" outlineLevel="1">
      <c r="A166" s="136" t="s">
        <v>313</v>
      </c>
      <c r="C166" s="137" t="s">
        <v>314</v>
      </c>
      <c r="D166" s="137" t="s">
        <v>315</v>
      </c>
      <c r="E166" s="136">
        <v>0</v>
      </c>
      <c r="F166" s="136">
        <v>138.77</v>
      </c>
      <c r="G166" s="188">
        <f t="shared" si="30"/>
        <v>138.77</v>
      </c>
      <c r="H166" s="189">
        <v>0</v>
      </c>
      <c r="I166" s="189">
        <v>0</v>
      </c>
      <c r="J166" s="189">
        <v>0</v>
      </c>
      <c r="K166" s="189">
        <v>0</v>
      </c>
      <c r="L166" s="189">
        <f t="shared" si="31"/>
        <v>0</v>
      </c>
      <c r="M166" s="189">
        <v>0</v>
      </c>
      <c r="N166" s="189">
        <v>0</v>
      </c>
      <c r="O166" s="189">
        <v>0</v>
      </c>
      <c r="P166" s="189">
        <f t="shared" si="32"/>
        <v>0</v>
      </c>
      <c r="Q166" s="188">
        <v>0</v>
      </c>
      <c r="R166" s="188">
        <v>0</v>
      </c>
      <c r="S166" s="188">
        <v>0</v>
      </c>
      <c r="T166" s="188">
        <v>0</v>
      </c>
      <c r="U166" s="188">
        <f t="shared" si="33"/>
        <v>0</v>
      </c>
      <c r="V166" s="188">
        <f t="shared" si="34"/>
        <v>138.77</v>
      </c>
      <c r="W166" s="136">
        <v>0</v>
      </c>
      <c r="X166" s="136">
        <f t="shared" si="35"/>
        <v>138.77</v>
      </c>
      <c r="Y166" s="137">
        <v>0</v>
      </c>
      <c r="Z166" s="136">
        <f t="shared" si="36"/>
        <v>138.77</v>
      </c>
    </row>
    <row r="167" spans="1:26" ht="12.75" hidden="1" outlineLevel="1">
      <c r="A167" s="136" t="s">
        <v>65</v>
      </c>
      <c r="C167" s="137" t="s">
        <v>66</v>
      </c>
      <c r="D167" s="137" t="s">
        <v>67</v>
      </c>
      <c r="E167" s="136">
        <v>0</v>
      </c>
      <c r="F167" s="136">
        <v>1216116</v>
      </c>
      <c r="G167" s="188">
        <f t="shared" si="30"/>
        <v>1216116</v>
      </c>
      <c r="H167" s="189">
        <v>0</v>
      </c>
      <c r="I167" s="189">
        <v>0</v>
      </c>
      <c r="J167" s="189">
        <v>0</v>
      </c>
      <c r="K167" s="189">
        <v>0</v>
      </c>
      <c r="L167" s="189">
        <f t="shared" si="31"/>
        <v>0</v>
      </c>
      <c r="M167" s="189">
        <v>0</v>
      </c>
      <c r="N167" s="189">
        <v>0</v>
      </c>
      <c r="O167" s="189">
        <v>0</v>
      </c>
      <c r="P167" s="189">
        <f t="shared" si="32"/>
        <v>0</v>
      </c>
      <c r="Q167" s="188">
        <v>0</v>
      </c>
      <c r="R167" s="188">
        <v>0</v>
      </c>
      <c r="S167" s="188">
        <v>0</v>
      </c>
      <c r="T167" s="188">
        <v>0</v>
      </c>
      <c r="U167" s="188">
        <f t="shared" si="33"/>
        <v>0</v>
      </c>
      <c r="V167" s="188">
        <f t="shared" si="34"/>
        <v>1216116</v>
      </c>
      <c r="W167" s="136">
        <v>0</v>
      </c>
      <c r="X167" s="136">
        <f t="shared" si="35"/>
        <v>1216116</v>
      </c>
      <c r="Y167" s="137">
        <v>0</v>
      </c>
      <c r="Z167" s="136">
        <f t="shared" si="36"/>
        <v>1216116</v>
      </c>
    </row>
    <row r="168" spans="1:26" ht="12.75" hidden="1" outlineLevel="1">
      <c r="A168" s="136" t="s">
        <v>68</v>
      </c>
      <c r="C168" s="137" t="s">
        <v>69</v>
      </c>
      <c r="D168" s="137" t="s">
        <v>70</v>
      </c>
      <c r="E168" s="136">
        <v>0</v>
      </c>
      <c r="F168" s="136">
        <v>416435.9</v>
      </c>
      <c r="G168" s="188">
        <f t="shared" si="30"/>
        <v>416435.9</v>
      </c>
      <c r="H168" s="189">
        <v>0</v>
      </c>
      <c r="I168" s="189">
        <v>0</v>
      </c>
      <c r="J168" s="189">
        <v>0</v>
      </c>
      <c r="K168" s="189">
        <v>0</v>
      </c>
      <c r="L168" s="189">
        <f t="shared" si="31"/>
        <v>0</v>
      </c>
      <c r="M168" s="189">
        <v>0</v>
      </c>
      <c r="N168" s="189">
        <v>0</v>
      </c>
      <c r="O168" s="189">
        <v>0</v>
      </c>
      <c r="P168" s="189">
        <f t="shared" si="32"/>
        <v>0</v>
      </c>
      <c r="Q168" s="188">
        <v>0</v>
      </c>
      <c r="R168" s="188">
        <v>0</v>
      </c>
      <c r="S168" s="188">
        <v>0</v>
      </c>
      <c r="T168" s="188">
        <v>0</v>
      </c>
      <c r="U168" s="188">
        <f t="shared" si="33"/>
        <v>0</v>
      </c>
      <c r="V168" s="188">
        <f t="shared" si="34"/>
        <v>416435.9</v>
      </c>
      <c r="W168" s="136">
        <v>0</v>
      </c>
      <c r="X168" s="136">
        <f t="shared" si="35"/>
        <v>416435.9</v>
      </c>
      <c r="Y168" s="137">
        <v>0</v>
      </c>
      <c r="Z168" s="136">
        <f t="shared" si="36"/>
        <v>416435.9</v>
      </c>
    </row>
    <row r="169" spans="1:26" ht="12.75" hidden="1" outlineLevel="1">
      <c r="A169" s="136" t="s">
        <v>71</v>
      </c>
      <c r="C169" s="137" t="s">
        <v>72</v>
      </c>
      <c r="D169" s="137" t="s">
        <v>73</v>
      </c>
      <c r="E169" s="136">
        <v>0</v>
      </c>
      <c r="F169" s="136">
        <v>108687.57</v>
      </c>
      <c r="G169" s="188">
        <f t="shared" si="30"/>
        <v>108687.57</v>
      </c>
      <c r="H169" s="189">
        <v>0</v>
      </c>
      <c r="I169" s="189">
        <v>0</v>
      </c>
      <c r="J169" s="189">
        <v>0</v>
      </c>
      <c r="K169" s="189">
        <v>0</v>
      </c>
      <c r="L169" s="189">
        <f t="shared" si="31"/>
        <v>0</v>
      </c>
      <c r="M169" s="189">
        <v>0</v>
      </c>
      <c r="N169" s="189">
        <v>0</v>
      </c>
      <c r="O169" s="189">
        <v>0</v>
      </c>
      <c r="P169" s="189">
        <f t="shared" si="32"/>
        <v>0</v>
      </c>
      <c r="Q169" s="188">
        <v>0</v>
      </c>
      <c r="R169" s="188">
        <v>0</v>
      </c>
      <c r="S169" s="188">
        <v>0</v>
      </c>
      <c r="T169" s="188">
        <v>0</v>
      </c>
      <c r="U169" s="188">
        <f t="shared" si="33"/>
        <v>0</v>
      </c>
      <c r="V169" s="188">
        <f t="shared" si="34"/>
        <v>108687.57</v>
      </c>
      <c r="W169" s="136">
        <v>0</v>
      </c>
      <c r="X169" s="136">
        <f t="shared" si="35"/>
        <v>108687.57</v>
      </c>
      <c r="Y169" s="137">
        <v>0</v>
      </c>
      <c r="Z169" s="136">
        <f t="shared" si="36"/>
        <v>108687.57</v>
      </c>
    </row>
    <row r="170" spans="1:26" ht="12.75" hidden="1" outlineLevel="1">
      <c r="A170" s="136" t="s">
        <v>74</v>
      </c>
      <c r="C170" s="137" t="s">
        <v>75</v>
      </c>
      <c r="D170" s="137" t="s">
        <v>76</v>
      </c>
      <c r="E170" s="136">
        <v>0</v>
      </c>
      <c r="F170" s="136">
        <v>5604371.24</v>
      </c>
      <c r="G170" s="188">
        <f t="shared" si="30"/>
        <v>5604371.24</v>
      </c>
      <c r="H170" s="189">
        <v>1659.95</v>
      </c>
      <c r="I170" s="189">
        <v>0</v>
      </c>
      <c r="J170" s="189">
        <v>0</v>
      </c>
      <c r="K170" s="189">
        <v>0</v>
      </c>
      <c r="L170" s="189">
        <f t="shared" si="31"/>
        <v>0</v>
      </c>
      <c r="M170" s="189">
        <v>0</v>
      </c>
      <c r="N170" s="189">
        <v>0</v>
      </c>
      <c r="O170" s="189">
        <v>0</v>
      </c>
      <c r="P170" s="189">
        <f t="shared" si="32"/>
        <v>0</v>
      </c>
      <c r="Q170" s="188">
        <v>0</v>
      </c>
      <c r="R170" s="188">
        <v>0</v>
      </c>
      <c r="S170" s="188">
        <v>0</v>
      </c>
      <c r="T170" s="188">
        <v>0</v>
      </c>
      <c r="U170" s="188">
        <f t="shared" si="33"/>
        <v>0</v>
      </c>
      <c r="V170" s="188">
        <f t="shared" si="34"/>
        <v>5606031.19</v>
      </c>
      <c r="W170" s="136">
        <v>0</v>
      </c>
      <c r="X170" s="136">
        <f t="shared" si="35"/>
        <v>5606031.19</v>
      </c>
      <c r="Y170" s="137">
        <v>0</v>
      </c>
      <c r="Z170" s="136">
        <f t="shared" si="36"/>
        <v>5606031.19</v>
      </c>
    </row>
    <row r="171" spans="1:26" ht="12.75" hidden="1" outlineLevel="1">
      <c r="A171" s="136" t="s">
        <v>77</v>
      </c>
      <c r="C171" s="137" t="s">
        <v>78</v>
      </c>
      <c r="D171" s="137" t="s">
        <v>79</v>
      </c>
      <c r="E171" s="136">
        <v>0</v>
      </c>
      <c r="F171" s="136">
        <v>2551.2</v>
      </c>
      <c r="G171" s="188">
        <f t="shared" si="30"/>
        <v>2551.2</v>
      </c>
      <c r="H171" s="189">
        <v>0</v>
      </c>
      <c r="I171" s="189">
        <v>0</v>
      </c>
      <c r="J171" s="189">
        <v>0</v>
      </c>
      <c r="K171" s="189">
        <v>0</v>
      </c>
      <c r="L171" s="189">
        <f t="shared" si="31"/>
        <v>0</v>
      </c>
      <c r="M171" s="189">
        <v>0</v>
      </c>
      <c r="N171" s="189">
        <v>0</v>
      </c>
      <c r="O171" s="189">
        <v>0</v>
      </c>
      <c r="P171" s="189">
        <f t="shared" si="32"/>
        <v>0</v>
      </c>
      <c r="Q171" s="188">
        <v>0</v>
      </c>
      <c r="R171" s="188">
        <v>0</v>
      </c>
      <c r="S171" s="188">
        <v>0</v>
      </c>
      <c r="T171" s="188">
        <v>0</v>
      </c>
      <c r="U171" s="188">
        <f t="shared" si="33"/>
        <v>0</v>
      </c>
      <c r="V171" s="188">
        <f t="shared" si="34"/>
        <v>2551.2</v>
      </c>
      <c r="W171" s="136">
        <v>0</v>
      </c>
      <c r="X171" s="136">
        <f t="shared" si="35"/>
        <v>2551.2</v>
      </c>
      <c r="Y171" s="137">
        <v>0</v>
      </c>
      <c r="Z171" s="136">
        <f t="shared" si="36"/>
        <v>2551.2</v>
      </c>
    </row>
    <row r="172" spans="1:26" ht="12.75" hidden="1" outlineLevel="1">
      <c r="A172" s="136" t="s">
        <v>80</v>
      </c>
      <c r="C172" s="137" t="s">
        <v>81</v>
      </c>
      <c r="D172" s="137" t="s">
        <v>82</v>
      </c>
      <c r="E172" s="136">
        <v>0</v>
      </c>
      <c r="F172" s="136">
        <v>179874</v>
      </c>
      <c r="G172" s="188">
        <f t="shared" si="30"/>
        <v>179874</v>
      </c>
      <c r="H172" s="189">
        <v>0</v>
      </c>
      <c r="I172" s="189">
        <v>0</v>
      </c>
      <c r="J172" s="189">
        <v>0</v>
      </c>
      <c r="K172" s="189">
        <v>0</v>
      </c>
      <c r="L172" s="189">
        <f t="shared" si="31"/>
        <v>0</v>
      </c>
      <c r="M172" s="189">
        <v>0</v>
      </c>
      <c r="N172" s="189">
        <v>0</v>
      </c>
      <c r="O172" s="189">
        <v>0</v>
      </c>
      <c r="P172" s="189">
        <f t="shared" si="32"/>
        <v>0</v>
      </c>
      <c r="Q172" s="188">
        <v>0</v>
      </c>
      <c r="R172" s="188">
        <v>0</v>
      </c>
      <c r="S172" s="188">
        <v>0</v>
      </c>
      <c r="T172" s="188">
        <v>0</v>
      </c>
      <c r="U172" s="188">
        <f t="shared" si="33"/>
        <v>0</v>
      </c>
      <c r="V172" s="188">
        <f t="shared" si="34"/>
        <v>179874</v>
      </c>
      <c r="W172" s="136">
        <v>0</v>
      </c>
      <c r="X172" s="136">
        <f t="shared" si="35"/>
        <v>179874</v>
      </c>
      <c r="Y172" s="137">
        <v>0</v>
      </c>
      <c r="Z172" s="136">
        <f t="shared" si="36"/>
        <v>179874</v>
      </c>
    </row>
    <row r="173" spans="1:26" ht="12.75" hidden="1" outlineLevel="1">
      <c r="A173" s="136" t="s">
        <v>83</v>
      </c>
      <c r="C173" s="137" t="s">
        <v>84</v>
      </c>
      <c r="D173" s="137" t="s">
        <v>85</v>
      </c>
      <c r="E173" s="136">
        <v>0</v>
      </c>
      <c r="F173" s="136">
        <v>363795.7</v>
      </c>
      <c r="G173" s="188">
        <f t="shared" si="30"/>
        <v>363795.7</v>
      </c>
      <c r="H173" s="189">
        <v>0</v>
      </c>
      <c r="I173" s="189">
        <v>0</v>
      </c>
      <c r="J173" s="189">
        <v>0</v>
      </c>
      <c r="K173" s="189">
        <v>0</v>
      </c>
      <c r="L173" s="189">
        <f t="shared" si="31"/>
        <v>0</v>
      </c>
      <c r="M173" s="189">
        <v>0</v>
      </c>
      <c r="N173" s="189">
        <v>0</v>
      </c>
      <c r="O173" s="189">
        <v>0</v>
      </c>
      <c r="P173" s="189">
        <f t="shared" si="32"/>
        <v>0</v>
      </c>
      <c r="Q173" s="188">
        <v>0</v>
      </c>
      <c r="R173" s="188">
        <v>0</v>
      </c>
      <c r="S173" s="188">
        <v>0</v>
      </c>
      <c r="T173" s="188">
        <v>0</v>
      </c>
      <c r="U173" s="188">
        <f t="shared" si="33"/>
        <v>0</v>
      </c>
      <c r="V173" s="188">
        <f t="shared" si="34"/>
        <v>363795.7</v>
      </c>
      <c r="W173" s="136">
        <v>0</v>
      </c>
      <c r="X173" s="136">
        <f t="shared" si="35"/>
        <v>363795.7</v>
      </c>
      <c r="Y173" s="137">
        <v>0</v>
      </c>
      <c r="Z173" s="136">
        <f t="shared" si="36"/>
        <v>363795.7</v>
      </c>
    </row>
    <row r="174" spans="1:26" ht="12.75" hidden="1" outlineLevel="1">
      <c r="A174" s="136" t="s">
        <v>86</v>
      </c>
      <c r="C174" s="137" t="s">
        <v>87</v>
      </c>
      <c r="D174" s="137" t="s">
        <v>88</v>
      </c>
      <c r="E174" s="136">
        <v>0</v>
      </c>
      <c r="F174" s="136">
        <v>870691.24</v>
      </c>
      <c r="G174" s="188">
        <f t="shared" si="30"/>
        <v>870691.24</v>
      </c>
      <c r="H174" s="189">
        <v>0</v>
      </c>
      <c r="I174" s="189">
        <v>0</v>
      </c>
      <c r="J174" s="189">
        <v>0</v>
      </c>
      <c r="K174" s="189">
        <v>0</v>
      </c>
      <c r="L174" s="189">
        <f t="shared" si="31"/>
        <v>0</v>
      </c>
      <c r="M174" s="189">
        <v>0</v>
      </c>
      <c r="N174" s="189">
        <v>0</v>
      </c>
      <c r="O174" s="189">
        <v>0</v>
      </c>
      <c r="P174" s="189">
        <f t="shared" si="32"/>
        <v>0</v>
      </c>
      <c r="Q174" s="188">
        <v>0</v>
      </c>
      <c r="R174" s="188">
        <v>0</v>
      </c>
      <c r="S174" s="188">
        <v>0</v>
      </c>
      <c r="T174" s="188">
        <v>0</v>
      </c>
      <c r="U174" s="188">
        <f t="shared" si="33"/>
        <v>0</v>
      </c>
      <c r="V174" s="188">
        <f t="shared" si="34"/>
        <v>870691.24</v>
      </c>
      <c r="W174" s="136">
        <v>0</v>
      </c>
      <c r="X174" s="136">
        <f t="shared" si="35"/>
        <v>870691.24</v>
      </c>
      <c r="Y174" s="137">
        <v>0</v>
      </c>
      <c r="Z174" s="136">
        <f t="shared" si="36"/>
        <v>870691.24</v>
      </c>
    </row>
    <row r="175" spans="1:26" ht="12.75" hidden="1" outlineLevel="1">
      <c r="A175" s="136" t="s">
        <v>89</v>
      </c>
      <c r="C175" s="137" t="s">
        <v>90</v>
      </c>
      <c r="D175" s="137" t="s">
        <v>91</v>
      </c>
      <c r="E175" s="136">
        <v>0</v>
      </c>
      <c r="F175" s="136">
        <v>22753.36</v>
      </c>
      <c r="G175" s="188">
        <f t="shared" si="30"/>
        <v>22753.36</v>
      </c>
      <c r="H175" s="189">
        <v>0</v>
      </c>
      <c r="I175" s="189">
        <v>0</v>
      </c>
      <c r="J175" s="189">
        <v>0</v>
      </c>
      <c r="K175" s="189">
        <v>0</v>
      </c>
      <c r="L175" s="189">
        <f t="shared" si="31"/>
        <v>0</v>
      </c>
      <c r="M175" s="189">
        <v>0</v>
      </c>
      <c r="N175" s="189">
        <v>0</v>
      </c>
      <c r="O175" s="189">
        <v>0</v>
      </c>
      <c r="P175" s="189">
        <f t="shared" si="32"/>
        <v>0</v>
      </c>
      <c r="Q175" s="188">
        <v>0</v>
      </c>
      <c r="R175" s="188">
        <v>0</v>
      </c>
      <c r="S175" s="188">
        <v>0</v>
      </c>
      <c r="T175" s="188">
        <v>0</v>
      </c>
      <c r="U175" s="188">
        <f t="shared" si="33"/>
        <v>0</v>
      </c>
      <c r="V175" s="188">
        <f t="shared" si="34"/>
        <v>22753.36</v>
      </c>
      <c r="W175" s="136">
        <v>0</v>
      </c>
      <c r="X175" s="136">
        <f t="shared" si="35"/>
        <v>22753.36</v>
      </c>
      <c r="Y175" s="137">
        <v>0</v>
      </c>
      <c r="Z175" s="136">
        <f t="shared" si="36"/>
        <v>22753.36</v>
      </c>
    </row>
    <row r="176" spans="1:26" ht="12.75" hidden="1" outlineLevel="1">
      <c r="A176" s="136" t="s">
        <v>92</v>
      </c>
      <c r="C176" s="137" t="s">
        <v>93</v>
      </c>
      <c r="D176" s="137" t="s">
        <v>94</v>
      </c>
      <c r="E176" s="136">
        <v>0</v>
      </c>
      <c r="F176" s="136">
        <v>100295.59</v>
      </c>
      <c r="G176" s="188">
        <f t="shared" si="30"/>
        <v>100295.59</v>
      </c>
      <c r="H176" s="189">
        <v>420</v>
      </c>
      <c r="I176" s="189">
        <v>0</v>
      </c>
      <c r="J176" s="189">
        <v>0</v>
      </c>
      <c r="K176" s="189">
        <v>0</v>
      </c>
      <c r="L176" s="189">
        <f t="shared" si="31"/>
        <v>0</v>
      </c>
      <c r="M176" s="189">
        <v>0</v>
      </c>
      <c r="N176" s="189">
        <v>0</v>
      </c>
      <c r="O176" s="189">
        <v>0</v>
      </c>
      <c r="P176" s="189">
        <f t="shared" si="32"/>
        <v>0</v>
      </c>
      <c r="Q176" s="188">
        <v>0</v>
      </c>
      <c r="R176" s="188">
        <v>0</v>
      </c>
      <c r="S176" s="188">
        <v>0</v>
      </c>
      <c r="T176" s="188">
        <v>0</v>
      </c>
      <c r="U176" s="188">
        <f t="shared" si="33"/>
        <v>0</v>
      </c>
      <c r="V176" s="188">
        <f t="shared" si="34"/>
        <v>100715.59</v>
      </c>
      <c r="W176" s="136">
        <v>0</v>
      </c>
      <c r="X176" s="136">
        <f t="shared" si="35"/>
        <v>100715.59</v>
      </c>
      <c r="Y176" s="137">
        <v>0</v>
      </c>
      <c r="Z176" s="136">
        <f t="shared" si="36"/>
        <v>100715.59</v>
      </c>
    </row>
    <row r="177" spans="1:26" ht="12.75" hidden="1" outlineLevel="1">
      <c r="A177" s="136" t="s">
        <v>95</v>
      </c>
      <c r="C177" s="137" t="s">
        <v>96</v>
      </c>
      <c r="D177" s="137" t="s">
        <v>97</v>
      </c>
      <c r="E177" s="136">
        <v>0</v>
      </c>
      <c r="F177" s="136">
        <v>11331722.41</v>
      </c>
      <c r="G177" s="188">
        <f t="shared" si="30"/>
        <v>11331722.41</v>
      </c>
      <c r="H177" s="189">
        <v>0</v>
      </c>
      <c r="I177" s="189">
        <v>0</v>
      </c>
      <c r="J177" s="189">
        <v>0</v>
      </c>
      <c r="K177" s="189">
        <v>0</v>
      </c>
      <c r="L177" s="189">
        <f t="shared" si="31"/>
        <v>0</v>
      </c>
      <c r="M177" s="189">
        <v>0</v>
      </c>
      <c r="N177" s="189">
        <v>0</v>
      </c>
      <c r="O177" s="189">
        <v>0</v>
      </c>
      <c r="P177" s="189">
        <f t="shared" si="32"/>
        <v>0</v>
      </c>
      <c r="Q177" s="188">
        <v>0</v>
      </c>
      <c r="R177" s="188">
        <v>0</v>
      </c>
      <c r="S177" s="188">
        <v>0</v>
      </c>
      <c r="T177" s="188">
        <v>0</v>
      </c>
      <c r="U177" s="188">
        <f t="shared" si="33"/>
        <v>0</v>
      </c>
      <c r="V177" s="188">
        <f t="shared" si="34"/>
        <v>11331722.41</v>
      </c>
      <c r="W177" s="136">
        <v>0</v>
      </c>
      <c r="X177" s="136">
        <f t="shared" si="35"/>
        <v>11331722.41</v>
      </c>
      <c r="Y177" s="137">
        <v>0</v>
      </c>
      <c r="Z177" s="136">
        <f t="shared" si="36"/>
        <v>11331722.41</v>
      </c>
    </row>
    <row r="178" spans="1:26" ht="12.75" hidden="1" outlineLevel="1">
      <c r="A178" s="136" t="s">
        <v>98</v>
      </c>
      <c r="C178" s="137" t="s">
        <v>99</v>
      </c>
      <c r="D178" s="137" t="s">
        <v>100</v>
      </c>
      <c r="E178" s="136">
        <v>0</v>
      </c>
      <c r="F178" s="136">
        <v>14385.17</v>
      </c>
      <c r="G178" s="188">
        <f t="shared" si="30"/>
        <v>14385.17</v>
      </c>
      <c r="H178" s="189">
        <v>1658</v>
      </c>
      <c r="I178" s="189">
        <v>0</v>
      </c>
      <c r="J178" s="189">
        <v>0</v>
      </c>
      <c r="K178" s="189">
        <v>0</v>
      </c>
      <c r="L178" s="189">
        <f t="shared" si="31"/>
        <v>0</v>
      </c>
      <c r="M178" s="189">
        <v>0</v>
      </c>
      <c r="N178" s="189">
        <v>0</v>
      </c>
      <c r="O178" s="189">
        <v>0</v>
      </c>
      <c r="P178" s="189">
        <f t="shared" si="32"/>
        <v>0</v>
      </c>
      <c r="Q178" s="188">
        <v>0</v>
      </c>
      <c r="R178" s="188">
        <v>0</v>
      </c>
      <c r="S178" s="188">
        <v>0</v>
      </c>
      <c r="T178" s="188">
        <v>0</v>
      </c>
      <c r="U178" s="188">
        <f t="shared" si="33"/>
        <v>0</v>
      </c>
      <c r="V178" s="188">
        <f t="shared" si="34"/>
        <v>16043.17</v>
      </c>
      <c r="W178" s="136">
        <v>0</v>
      </c>
      <c r="X178" s="136">
        <f t="shared" si="35"/>
        <v>16043.17</v>
      </c>
      <c r="Y178" s="137">
        <v>0</v>
      </c>
      <c r="Z178" s="136">
        <f t="shared" si="36"/>
        <v>16043.17</v>
      </c>
    </row>
    <row r="179" spans="1:26" ht="12.75" hidden="1" outlineLevel="1">
      <c r="A179" s="136" t="s">
        <v>101</v>
      </c>
      <c r="C179" s="137" t="s">
        <v>102</v>
      </c>
      <c r="D179" s="137" t="s">
        <v>103</v>
      </c>
      <c r="E179" s="136">
        <v>0</v>
      </c>
      <c r="F179" s="136">
        <v>8238.28</v>
      </c>
      <c r="G179" s="188">
        <f t="shared" si="30"/>
        <v>8238.28</v>
      </c>
      <c r="H179" s="189">
        <v>880.64</v>
      </c>
      <c r="I179" s="189">
        <v>0</v>
      </c>
      <c r="J179" s="189">
        <v>0</v>
      </c>
      <c r="K179" s="189">
        <v>0</v>
      </c>
      <c r="L179" s="189">
        <f t="shared" si="31"/>
        <v>0</v>
      </c>
      <c r="M179" s="189">
        <v>0</v>
      </c>
      <c r="N179" s="189">
        <v>0</v>
      </c>
      <c r="O179" s="189">
        <v>0</v>
      </c>
      <c r="P179" s="189">
        <f t="shared" si="32"/>
        <v>0</v>
      </c>
      <c r="Q179" s="188">
        <v>0</v>
      </c>
      <c r="R179" s="188">
        <v>0</v>
      </c>
      <c r="S179" s="188">
        <v>0</v>
      </c>
      <c r="T179" s="188">
        <v>0</v>
      </c>
      <c r="U179" s="188">
        <f t="shared" si="33"/>
        <v>0</v>
      </c>
      <c r="V179" s="188">
        <f t="shared" si="34"/>
        <v>9118.92</v>
      </c>
      <c r="W179" s="136">
        <v>0</v>
      </c>
      <c r="X179" s="136">
        <f t="shared" si="35"/>
        <v>9118.92</v>
      </c>
      <c r="Y179" s="137">
        <v>0</v>
      </c>
      <c r="Z179" s="136">
        <f t="shared" si="36"/>
        <v>9118.92</v>
      </c>
    </row>
    <row r="180" spans="1:26" ht="12.75" hidden="1" outlineLevel="1">
      <c r="A180" s="136" t="s">
        <v>104</v>
      </c>
      <c r="C180" s="137" t="s">
        <v>105</v>
      </c>
      <c r="D180" s="137" t="s">
        <v>106</v>
      </c>
      <c r="E180" s="136">
        <v>0</v>
      </c>
      <c r="F180" s="136">
        <v>2936.67</v>
      </c>
      <c r="G180" s="188">
        <f t="shared" si="30"/>
        <v>2936.67</v>
      </c>
      <c r="H180" s="189">
        <v>1379.47</v>
      </c>
      <c r="I180" s="189">
        <v>0</v>
      </c>
      <c r="J180" s="189">
        <v>0</v>
      </c>
      <c r="K180" s="189">
        <v>0</v>
      </c>
      <c r="L180" s="189">
        <f t="shared" si="31"/>
        <v>0</v>
      </c>
      <c r="M180" s="189">
        <v>0</v>
      </c>
      <c r="N180" s="189">
        <v>0</v>
      </c>
      <c r="O180" s="189">
        <v>0</v>
      </c>
      <c r="P180" s="189">
        <f t="shared" si="32"/>
        <v>0</v>
      </c>
      <c r="Q180" s="188">
        <v>0</v>
      </c>
      <c r="R180" s="188">
        <v>0</v>
      </c>
      <c r="S180" s="188">
        <v>0</v>
      </c>
      <c r="T180" s="188">
        <v>0</v>
      </c>
      <c r="U180" s="188">
        <f t="shared" si="33"/>
        <v>0</v>
      </c>
      <c r="V180" s="188">
        <f t="shared" si="34"/>
        <v>4316.14</v>
      </c>
      <c r="W180" s="136">
        <v>0</v>
      </c>
      <c r="X180" s="136">
        <f t="shared" si="35"/>
        <v>4316.14</v>
      </c>
      <c r="Y180" s="137">
        <v>0</v>
      </c>
      <c r="Z180" s="136">
        <f t="shared" si="36"/>
        <v>4316.14</v>
      </c>
    </row>
    <row r="181" spans="1:26" ht="12.75" hidden="1" outlineLevel="1">
      <c r="A181" s="136" t="s">
        <v>107</v>
      </c>
      <c r="C181" s="137" t="s">
        <v>108</v>
      </c>
      <c r="D181" s="137" t="s">
        <v>109</v>
      </c>
      <c r="E181" s="136">
        <v>0</v>
      </c>
      <c r="F181" s="136">
        <v>-4450</v>
      </c>
      <c r="G181" s="188">
        <f t="shared" si="30"/>
        <v>-4450</v>
      </c>
      <c r="H181" s="189">
        <v>0</v>
      </c>
      <c r="I181" s="189">
        <v>0</v>
      </c>
      <c r="J181" s="189">
        <v>0</v>
      </c>
      <c r="K181" s="189">
        <v>0</v>
      </c>
      <c r="L181" s="189">
        <f t="shared" si="31"/>
        <v>0</v>
      </c>
      <c r="M181" s="189">
        <v>0</v>
      </c>
      <c r="N181" s="189">
        <v>0</v>
      </c>
      <c r="O181" s="189">
        <v>0</v>
      </c>
      <c r="P181" s="189">
        <f t="shared" si="32"/>
        <v>0</v>
      </c>
      <c r="Q181" s="188">
        <v>0</v>
      </c>
      <c r="R181" s="188">
        <v>0</v>
      </c>
      <c r="S181" s="188">
        <v>0</v>
      </c>
      <c r="T181" s="188">
        <v>0</v>
      </c>
      <c r="U181" s="188">
        <f t="shared" si="33"/>
        <v>0</v>
      </c>
      <c r="V181" s="188">
        <f t="shared" si="34"/>
        <v>-4450</v>
      </c>
      <c r="W181" s="136">
        <v>0</v>
      </c>
      <c r="X181" s="136">
        <f t="shared" si="35"/>
        <v>-4450</v>
      </c>
      <c r="Y181" s="137">
        <v>0</v>
      </c>
      <c r="Z181" s="136">
        <f t="shared" si="36"/>
        <v>-4450</v>
      </c>
    </row>
    <row r="182" spans="1:26" ht="12.75" hidden="1" outlineLevel="1">
      <c r="A182" s="136" t="s">
        <v>110</v>
      </c>
      <c r="C182" s="137" t="s">
        <v>111</v>
      </c>
      <c r="D182" s="137" t="s">
        <v>112</v>
      </c>
      <c r="E182" s="136">
        <v>0</v>
      </c>
      <c r="F182" s="136">
        <v>112.29</v>
      </c>
      <c r="G182" s="188">
        <f t="shared" si="30"/>
        <v>112.29</v>
      </c>
      <c r="H182" s="189">
        <v>0</v>
      </c>
      <c r="I182" s="189">
        <v>0</v>
      </c>
      <c r="J182" s="189">
        <v>0</v>
      </c>
      <c r="K182" s="189">
        <v>0</v>
      </c>
      <c r="L182" s="189">
        <f t="shared" si="31"/>
        <v>0</v>
      </c>
      <c r="M182" s="189">
        <v>0</v>
      </c>
      <c r="N182" s="189">
        <v>0</v>
      </c>
      <c r="O182" s="189">
        <v>0</v>
      </c>
      <c r="P182" s="189">
        <f t="shared" si="32"/>
        <v>0</v>
      </c>
      <c r="Q182" s="188">
        <v>0</v>
      </c>
      <c r="R182" s="188">
        <v>0</v>
      </c>
      <c r="S182" s="188">
        <v>0</v>
      </c>
      <c r="T182" s="188">
        <v>0</v>
      </c>
      <c r="U182" s="188">
        <f t="shared" si="33"/>
        <v>0</v>
      </c>
      <c r="V182" s="188">
        <f t="shared" si="34"/>
        <v>112.29</v>
      </c>
      <c r="W182" s="136">
        <v>0</v>
      </c>
      <c r="X182" s="136">
        <f t="shared" si="35"/>
        <v>112.29</v>
      </c>
      <c r="Y182" s="137">
        <v>0</v>
      </c>
      <c r="Z182" s="136">
        <f t="shared" si="36"/>
        <v>112.29</v>
      </c>
    </row>
    <row r="183" spans="1:26" ht="12.75" hidden="1" outlineLevel="1">
      <c r="A183" s="136" t="s">
        <v>113</v>
      </c>
      <c r="C183" s="137" t="s">
        <v>114</v>
      </c>
      <c r="D183" s="137" t="s">
        <v>115</v>
      </c>
      <c r="E183" s="136">
        <v>0</v>
      </c>
      <c r="F183" s="136">
        <v>4823.98</v>
      </c>
      <c r="G183" s="188">
        <f t="shared" si="30"/>
        <v>4823.98</v>
      </c>
      <c r="H183" s="189">
        <v>0</v>
      </c>
      <c r="I183" s="189">
        <v>0</v>
      </c>
      <c r="J183" s="189">
        <v>0</v>
      </c>
      <c r="K183" s="189">
        <v>0</v>
      </c>
      <c r="L183" s="189">
        <f t="shared" si="31"/>
        <v>0</v>
      </c>
      <c r="M183" s="189">
        <v>0</v>
      </c>
      <c r="N183" s="189">
        <v>0</v>
      </c>
      <c r="O183" s="189">
        <v>0</v>
      </c>
      <c r="P183" s="189">
        <f t="shared" si="32"/>
        <v>0</v>
      </c>
      <c r="Q183" s="188">
        <v>0</v>
      </c>
      <c r="R183" s="188">
        <v>0</v>
      </c>
      <c r="S183" s="188">
        <v>0</v>
      </c>
      <c r="T183" s="188">
        <v>0</v>
      </c>
      <c r="U183" s="188">
        <f t="shared" si="33"/>
        <v>0</v>
      </c>
      <c r="V183" s="188">
        <f t="shared" si="34"/>
        <v>4823.98</v>
      </c>
      <c r="W183" s="136">
        <v>0</v>
      </c>
      <c r="X183" s="136">
        <f t="shared" si="35"/>
        <v>4823.98</v>
      </c>
      <c r="Y183" s="137">
        <v>0</v>
      </c>
      <c r="Z183" s="136">
        <f t="shared" si="36"/>
        <v>4823.98</v>
      </c>
    </row>
    <row r="184" spans="1:26" ht="12.75" hidden="1" outlineLevel="1">
      <c r="A184" s="136" t="s">
        <v>116</v>
      </c>
      <c r="C184" s="137" t="s">
        <v>117</v>
      </c>
      <c r="D184" s="137" t="s">
        <v>118</v>
      </c>
      <c r="E184" s="136">
        <v>0</v>
      </c>
      <c r="F184" s="136">
        <v>651.36</v>
      </c>
      <c r="G184" s="188">
        <f t="shared" si="30"/>
        <v>651.36</v>
      </c>
      <c r="H184" s="189">
        <v>0</v>
      </c>
      <c r="I184" s="189">
        <v>0</v>
      </c>
      <c r="J184" s="189">
        <v>0</v>
      </c>
      <c r="K184" s="189">
        <v>0</v>
      </c>
      <c r="L184" s="189">
        <f t="shared" si="31"/>
        <v>0</v>
      </c>
      <c r="M184" s="189">
        <v>0</v>
      </c>
      <c r="N184" s="189">
        <v>0</v>
      </c>
      <c r="O184" s="189">
        <v>0</v>
      </c>
      <c r="P184" s="189">
        <f t="shared" si="32"/>
        <v>0</v>
      </c>
      <c r="Q184" s="188">
        <v>0</v>
      </c>
      <c r="R184" s="188">
        <v>0</v>
      </c>
      <c r="S184" s="188">
        <v>0</v>
      </c>
      <c r="T184" s="188">
        <v>0</v>
      </c>
      <c r="U184" s="188">
        <f t="shared" si="33"/>
        <v>0</v>
      </c>
      <c r="V184" s="188">
        <f t="shared" si="34"/>
        <v>651.36</v>
      </c>
      <c r="W184" s="136">
        <v>0</v>
      </c>
      <c r="X184" s="136">
        <f t="shared" si="35"/>
        <v>651.36</v>
      </c>
      <c r="Y184" s="137">
        <v>0</v>
      </c>
      <c r="Z184" s="136">
        <f t="shared" si="36"/>
        <v>651.36</v>
      </c>
    </row>
    <row r="185" spans="1:26" ht="12.75" hidden="1" outlineLevel="1">
      <c r="A185" s="136" t="s">
        <v>119</v>
      </c>
      <c r="C185" s="137" t="s">
        <v>120</v>
      </c>
      <c r="D185" s="137" t="s">
        <v>121</v>
      </c>
      <c r="E185" s="136">
        <v>0</v>
      </c>
      <c r="F185" s="136">
        <v>680.53</v>
      </c>
      <c r="G185" s="188">
        <f t="shared" si="30"/>
        <v>680.53</v>
      </c>
      <c r="H185" s="189">
        <v>0</v>
      </c>
      <c r="I185" s="189">
        <v>0</v>
      </c>
      <c r="J185" s="189">
        <v>0</v>
      </c>
      <c r="K185" s="189">
        <v>0</v>
      </c>
      <c r="L185" s="189">
        <f t="shared" si="31"/>
        <v>0</v>
      </c>
      <c r="M185" s="189">
        <v>0</v>
      </c>
      <c r="N185" s="189">
        <v>0</v>
      </c>
      <c r="O185" s="189">
        <v>0</v>
      </c>
      <c r="P185" s="189">
        <f t="shared" si="32"/>
        <v>0</v>
      </c>
      <c r="Q185" s="188">
        <v>0</v>
      </c>
      <c r="R185" s="188">
        <v>0</v>
      </c>
      <c r="S185" s="188">
        <v>0</v>
      </c>
      <c r="T185" s="188">
        <v>0</v>
      </c>
      <c r="U185" s="188">
        <f t="shared" si="33"/>
        <v>0</v>
      </c>
      <c r="V185" s="188">
        <f t="shared" si="34"/>
        <v>680.53</v>
      </c>
      <c r="W185" s="136">
        <v>0</v>
      </c>
      <c r="X185" s="136">
        <f t="shared" si="35"/>
        <v>680.53</v>
      </c>
      <c r="Y185" s="137">
        <v>0</v>
      </c>
      <c r="Z185" s="136">
        <f t="shared" si="36"/>
        <v>680.53</v>
      </c>
    </row>
    <row r="186" spans="1:26" ht="12.75" hidden="1" outlineLevel="1">
      <c r="A186" s="136" t="s">
        <v>122</v>
      </c>
      <c r="C186" s="137" t="s">
        <v>123</v>
      </c>
      <c r="D186" s="137" t="s">
        <v>124</v>
      </c>
      <c r="E186" s="136">
        <v>0</v>
      </c>
      <c r="F186" s="136">
        <v>1346.65</v>
      </c>
      <c r="G186" s="188">
        <f t="shared" si="30"/>
        <v>1346.65</v>
      </c>
      <c r="H186" s="189">
        <v>0</v>
      </c>
      <c r="I186" s="189">
        <v>0</v>
      </c>
      <c r="J186" s="189">
        <v>0</v>
      </c>
      <c r="K186" s="189">
        <v>0</v>
      </c>
      <c r="L186" s="189">
        <f t="shared" si="31"/>
        <v>0</v>
      </c>
      <c r="M186" s="189">
        <v>0</v>
      </c>
      <c r="N186" s="189">
        <v>0</v>
      </c>
      <c r="O186" s="189">
        <v>0</v>
      </c>
      <c r="P186" s="189">
        <f t="shared" si="32"/>
        <v>0</v>
      </c>
      <c r="Q186" s="188">
        <v>0</v>
      </c>
      <c r="R186" s="188">
        <v>0</v>
      </c>
      <c r="S186" s="188">
        <v>0</v>
      </c>
      <c r="T186" s="188">
        <v>0</v>
      </c>
      <c r="U186" s="188">
        <f t="shared" si="33"/>
        <v>0</v>
      </c>
      <c r="V186" s="188">
        <f t="shared" si="34"/>
        <v>1346.65</v>
      </c>
      <c r="W186" s="136">
        <v>0</v>
      </c>
      <c r="X186" s="136">
        <f t="shared" si="35"/>
        <v>1346.65</v>
      </c>
      <c r="Y186" s="137">
        <v>0</v>
      </c>
      <c r="Z186" s="136">
        <f t="shared" si="36"/>
        <v>1346.65</v>
      </c>
    </row>
    <row r="187" spans="1:26" ht="12.75" hidden="1" outlineLevel="1">
      <c r="A187" s="136" t="s">
        <v>125</v>
      </c>
      <c r="C187" s="137" t="s">
        <v>126</v>
      </c>
      <c r="D187" s="137" t="s">
        <v>127</v>
      </c>
      <c r="E187" s="136">
        <v>0</v>
      </c>
      <c r="F187" s="136">
        <v>186083.47</v>
      </c>
      <c r="G187" s="188">
        <f t="shared" si="30"/>
        <v>186083.47</v>
      </c>
      <c r="H187" s="189">
        <v>0</v>
      </c>
      <c r="I187" s="189">
        <v>0</v>
      </c>
      <c r="J187" s="189">
        <v>0</v>
      </c>
      <c r="K187" s="189">
        <v>0</v>
      </c>
      <c r="L187" s="189">
        <f t="shared" si="31"/>
        <v>0</v>
      </c>
      <c r="M187" s="189">
        <v>0</v>
      </c>
      <c r="N187" s="189">
        <v>0</v>
      </c>
      <c r="O187" s="189">
        <v>0</v>
      </c>
      <c r="P187" s="189">
        <f t="shared" si="32"/>
        <v>0</v>
      </c>
      <c r="Q187" s="188">
        <v>0</v>
      </c>
      <c r="R187" s="188">
        <v>0</v>
      </c>
      <c r="S187" s="188">
        <v>0</v>
      </c>
      <c r="T187" s="188">
        <v>0</v>
      </c>
      <c r="U187" s="188">
        <f t="shared" si="33"/>
        <v>0</v>
      </c>
      <c r="V187" s="188">
        <f t="shared" si="34"/>
        <v>186083.47</v>
      </c>
      <c r="W187" s="136">
        <v>0</v>
      </c>
      <c r="X187" s="136">
        <f t="shared" si="35"/>
        <v>186083.47</v>
      </c>
      <c r="Y187" s="137">
        <v>0</v>
      </c>
      <c r="Z187" s="136">
        <f t="shared" si="36"/>
        <v>186083.47</v>
      </c>
    </row>
    <row r="188" spans="1:26" ht="12.75" hidden="1" outlineLevel="1">
      <c r="A188" s="136" t="s">
        <v>128</v>
      </c>
      <c r="C188" s="137" t="s">
        <v>129</v>
      </c>
      <c r="D188" s="137" t="s">
        <v>130</v>
      </c>
      <c r="E188" s="136">
        <v>0</v>
      </c>
      <c r="F188" s="136">
        <v>3481545.83</v>
      </c>
      <c r="G188" s="188">
        <f t="shared" si="30"/>
        <v>3481545.83</v>
      </c>
      <c r="H188" s="189">
        <v>16869.83</v>
      </c>
      <c r="I188" s="189">
        <v>0</v>
      </c>
      <c r="J188" s="189">
        <v>0</v>
      </c>
      <c r="K188" s="189">
        <v>0</v>
      </c>
      <c r="L188" s="189">
        <f t="shared" si="31"/>
        <v>0</v>
      </c>
      <c r="M188" s="189">
        <v>0</v>
      </c>
      <c r="N188" s="189">
        <v>0</v>
      </c>
      <c r="O188" s="189">
        <v>0</v>
      </c>
      <c r="P188" s="189">
        <f t="shared" si="32"/>
        <v>0</v>
      </c>
      <c r="Q188" s="188">
        <v>0</v>
      </c>
      <c r="R188" s="188">
        <v>0</v>
      </c>
      <c r="S188" s="188">
        <v>0</v>
      </c>
      <c r="T188" s="188">
        <v>0</v>
      </c>
      <c r="U188" s="188">
        <f t="shared" si="33"/>
        <v>0</v>
      </c>
      <c r="V188" s="188">
        <f t="shared" si="34"/>
        <v>3498415.66</v>
      </c>
      <c r="W188" s="136">
        <v>0</v>
      </c>
      <c r="X188" s="136">
        <f t="shared" si="35"/>
        <v>3498415.66</v>
      </c>
      <c r="Y188" s="137">
        <v>0</v>
      </c>
      <c r="Z188" s="136">
        <f t="shared" si="36"/>
        <v>3498415.66</v>
      </c>
    </row>
    <row r="189" spans="1:26" ht="12.75" hidden="1" outlineLevel="1">
      <c r="A189" s="136" t="s">
        <v>131</v>
      </c>
      <c r="C189" s="137" t="s">
        <v>132</v>
      </c>
      <c r="D189" s="137" t="s">
        <v>133</v>
      </c>
      <c r="E189" s="136">
        <v>0</v>
      </c>
      <c r="F189" s="136">
        <v>436328.14</v>
      </c>
      <c r="G189" s="188">
        <f t="shared" si="30"/>
        <v>436328.14</v>
      </c>
      <c r="H189" s="189">
        <v>0</v>
      </c>
      <c r="I189" s="189">
        <v>0</v>
      </c>
      <c r="J189" s="189">
        <v>0</v>
      </c>
      <c r="K189" s="189">
        <v>0</v>
      </c>
      <c r="L189" s="189">
        <f t="shared" si="31"/>
        <v>0</v>
      </c>
      <c r="M189" s="189">
        <v>0</v>
      </c>
      <c r="N189" s="189">
        <v>0</v>
      </c>
      <c r="O189" s="189">
        <v>0</v>
      </c>
      <c r="P189" s="189">
        <f t="shared" si="32"/>
        <v>0</v>
      </c>
      <c r="Q189" s="188">
        <v>0</v>
      </c>
      <c r="R189" s="188">
        <v>0</v>
      </c>
      <c r="S189" s="188">
        <v>0</v>
      </c>
      <c r="T189" s="188">
        <v>0</v>
      </c>
      <c r="U189" s="188">
        <f t="shared" si="33"/>
        <v>0</v>
      </c>
      <c r="V189" s="188">
        <f t="shared" si="34"/>
        <v>436328.14</v>
      </c>
      <c r="W189" s="136">
        <v>0</v>
      </c>
      <c r="X189" s="136">
        <f t="shared" si="35"/>
        <v>436328.14</v>
      </c>
      <c r="Y189" s="137">
        <v>0</v>
      </c>
      <c r="Z189" s="136">
        <f t="shared" si="36"/>
        <v>436328.14</v>
      </c>
    </row>
    <row r="190" spans="1:26" ht="12.75" hidden="1" outlineLevel="1">
      <c r="A190" s="136" t="s">
        <v>134</v>
      </c>
      <c r="C190" s="137" t="s">
        <v>135</v>
      </c>
      <c r="D190" s="137" t="s">
        <v>136</v>
      </c>
      <c r="E190" s="136">
        <v>0</v>
      </c>
      <c r="F190" s="136">
        <v>19050</v>
      </c>
      <c r="G190" s="188">
        <f t="shared" si="30"/>
        <v>19050</v>
      </c>
      <c r="H190" s="189">
        <v>0</v>
      </c>
      <c r="I190" s="189">
        <v>0</v>
      </c>
      <c r="J190" s="189">
        <v>0</v>
      </c>
      <c r="K190" s="189">
        <v>0</v>
      </c>
      <c r="L190" s="189">
        <f t="shared" si="31"/>
        <v>0</v>
      </c>
      <c r="M190" s="189">
        <v>0</v>
      </c>
      <c r="N190" s="189">
        <v>0</v>
      </c>
      <c r="O190" s="189">
        <v>0</v>
      </c>
      <c r="P190" s="189">
        <f t="shared" si="32"/>
        <v>0</v>
      </c>
      <c r="Q190" s="188">
        <v>0</v>
      </c>
      <c r="R190" s="188">
        <v>0</v>
      </c>
      <c r="S190" s="188">
        <v>0</v>
      </c>
      <c r="T190" s="188">
        <v>0</v>
      </c>
      <c r="U190" s="188">
        <f t="shared" si="33"/>
        <v>0</v>
      </c>
      <c r="V190" s="188">
        <f t="shared" si="34"/>
        <v>19050</v>
      </c>
      <c r="W190" s="136">
        <v>0</v>
      </c>
      <c r="X190" s="136">
        <f t="shared" si="35"/>
        <v>19050</v>
      </c>
      <c r="Y190" s="137">
        <v>0</v>
      </c>
      <c r="Z190" s="136">
        <f t="shared" si="36"/>
        <v>19050</v>
      </c>
    </row>
    <row r="191" spans="1:26" ht="12.75" hidden="1" outlineLevel="1">
      <c r="A191" s="136" t="s">
        <v>137</v>
      </c>
      <c r="C191" s="137" t="s">
        <v>138</v>
      </c>
      <c r="D191" s="137" t="s">
        <v>139</v>
      </c>
      <c r="E191" s="136">
        <v>0</v>
      </c>
      <c r="F191" s="136">
        <v>209084.45</v>
      </c>
      <c r="G191" s="188">
        <f t="shared" si="30"/>
        <v>209084.45</v>
      </c>
      <c r="H191" s="189">
        <v>0</v>
      </c>
      <c r="I191" s="189">
        <v>0</v>
      </c>
      <c r="J191" s="189">
        <v>0</v>
      </c>
      <c r="K191" s="189">
        <v>0</v>
      </c>
      <c r="L191" s="189">
        <f t="shared" si="31"/>
        <v>0</v>
      </c>
      <c r="M191" s="189">
        <v>0</v>
      </c>
      <c r="N191" s="189">
        <v>0</v>
      </c>
      <c r="O191" s="189">
        <v>0</v>
      </c>
      <c r="P191" s="189">
        <f t="shared" si="32"/>
        <v>0</v>
      </c>
      <c r="Q191" s="188">
        <v>0</v>
      </c>
      <c r="R191" s="188">
        <v>0</v>
      </c>
      <c r="S191" s="188">
        <v>0</v>
      </c>
      <c r="T191" s="188">
        <v>0</v>
      </c>
      <c r="U191" s="188">
        <f t="shared" si="33"/>
        <v>0</v>
      </c>
      <c r="V191" s="188">
        <f t="shared" si="34"/>
        <v>209084.45</v>
      </c>
      <c r="W191" s="136">
        <v>0</v>
      </c>
      <c r="X191" s="136">
        <f t="shared" si="35"/>
        <v>209084.45</v>
      </c>
      <c r="Y191" s="137">
        <v>0</v>
      </c>
      <c r="Z191" s="136">
        <f t="shared" si="36"/>
        <v>209084.45</v>
      </c>
    </row>
    <row r="192" spans="1:26" ht="12.75" hidden="1" outlineLevel="1">
      <c r="A192" s="136" t="s">
        <v>140</v>
      </c>
      <c r="C192" s="137" t="s">
        <v>141</v>
      </c>
      <c r="D192" s="137" t="s">
        <v>142</v>
      </c>
      <c r="E192" s="136">
        <v>0</v>
      </c>
      <c r="F192" s="136">
        <v>13436.47</v>
      </c>
      <c r="G192" s="188">
        <f t="shared" si="30"/>
        <v>13436.47</v>
      </c>
      <c r="H192" s="189">
        <v>0</v>
      </c>
      <c r="I192" s="189">
        <v>0</v>
      </c>
      <c r="J192" s="189">
        <v>0</v>
      </c>
      <c r="K192" s="189">
        <v>0</v>
      </c>
      <c r="L192" s="189">
        <f t="shared" si="31"/>
        <v>0</v>
      </c>
      <c r="M192" s="189">
        <v>0</v>
      </c>
      <c r="N192" s="189">
        <v>0</v>
      </c>
      <c r="O192" s="189">
        <v>0</v>
      </c>
      <c r="P192" s="189">
        <f t="shared" si="32"/>
        <v>0</v>
      </c>
      <c r="Q192" s="188">
        <v>0</v>
      </c>
      <c r="R192" s="188">
        <v>0</v>
      </c>
      <c r="S192" s="188">
        <v>0</v>
      </c>
      <c r="T192" s="188">
        <v>0</v>
      </c>
      <c r="U192" s="188">
        <f t="shared" si="33"/>
        <v>0</v>
      </c>
      <c r="V192" s="188">
        <f t="shared" si="34"/>
        <v>13436.47</v>
      </c>
      <c r="W192" s="136">
        <v>0</v>
      </c>
      <c r="X192" s="136">
        <f t="shared" si="35"/>
        <v>13436.47</v>
      </c>
      <c r="Y192" s="137">
        <v>0</v>
      </c>
      <c r="Z192" s="136">
        <f t="shared" si="36"/>
        <v>13436.47</v>
      </c>
    </row>
    <row r="193" spans="1:26" ht="12.75" hidden="1" outlineLevel="1">
      <c r="A193" s="136" t="s">
        <v>143</v>
      </c>
      <c r="C193" s="137" t="s">
        <v>144</v>
      </c>
      <c r="D193" s="137" t="s">
        <v>145</v>
      </c>
      <c r="E193" s="136">
        <v>0</v>
      </c>
      <c r="F193" s="136">
        <v>1082114.27</v>
      </c>
      <c r="G193" s="188">
        <f t="shared" si="30"/>
        <v>1082114.27</v>
      </c>
      <c r="H193" s="189">
        <v>0</v>
      </c>
      <c r="I193" s="189">
        <v>0</v>
      </c>
      <c r="J193" s="189">
        <v>0</v>
      </c>
      <c r="K193" s="189">
        <v>0</v>
      </c>
      <c r="L193" s="189">
        <f t="shared" si="31"/>
        <v>0</v>
      </c>
      <c r="M193" s="189">
        <v>0</v>
      </c>
      <c r="N193" s="189">
        <v>0</v>
      </c>
      <c r="O193" s="189">
        <v>0</v>
      </c>
      <c r="P193" s="189">
        <f t="shared" si="32"/>
        <v>0</v>
      </c>
      <c r="Q193" s="188">
        <v>0</v>
      </c>
      <c r="R193" s="188">
        <v>0</v>
      </c>
      <c r="S193" s="188">
        <v>0</v>
      </c>
      <c r="T193" s="188">
        <v>0</v>
      </c>
      <c r="U193" s="188">
        <f t="shared" si="33"/>
        <v>0</v>
      </c>
      <c r="V193" s="188">
        <f t="shared" si="34"/>
        <v>1082114.27</v>
      </c>
      <c r="W193" s="136">
        <v>0</v>
      </c>
      <c r="X193" s="136">
        <f t="shared" si="35"/>
        <v>1082114.27</v>
      </c>
      <c r="Y193" s="137">
        <v>0</v>
      </c>
      <c r="Z193" s="136">
        <f t="shared" si="36"/>
        <v>1082114.27</v>
      </c>
    </row>
    <row r="194" spans="1:26" ht="12.75" hidden="1" outlineLevel="1">
      <c r="A194" s="136" t="s">
        <v>146</v>
      </c>
      <c r="C194" s="137" t="s">
        <v>147</v>
      </c>
      <c r="D194" s="137" t="s">
        <v>148</v>
      </c>
      <c r="E194" s="136">
        <v>0</v>
      </c>
      <c r="F194" s="136">
        <v>715009.44</v>
      </c>
      <c r="G194" s="188">
        <f t="shared" si="30"/>
        <v>715009.44</v>
      </c>
      <c r="H194" s="189">
        <v>0</v>
      </c>
      <c r="I194" s="189">
        <v>0</v>
      </c>
      <c r="J194" s="189">
        <v>0</v>
      </c>
      <c r="K194" s="189">
        <v>0</v>
      </c>
      <c r="L194" s="189">
        <f t="shared" si="31"/>
        <v>0</v>
      </c>
      <c r="M194" s="189">
        <v>0</v>
      </c>
      <c r="N194" s="189">
        <v>0</v>
      </c>
      <c r="O194" s="189">
        <v>0</v>
      </c>
      <c r="P194" s="189">
        <f t="shared" si="32"/>
        <v>0</v>
      </c>
      <c r="Q194" s="188">
        <v>0</v>
      </c>
      <c r="R194" s="188">
        <v>0</v>
      </c>
      <c r="S194" s="188">
        <v>0</v>
      </c>
      <c r="T194" s="188">
        <v>0</v>
      </c>
      <c r="U194" s="188">
        <f t="shared" si="33"/>
        <v>0</v>
      </c>
      <c r="V194" s="188">
        <f t="shared" si="34"/>
        <v>715009.44</v>
      </c>
      <c r="W194" s="136">
        <v>0</v>
      </c>
      <c r="X194" s="136">
        <f t="shared" si="35"/>
        <v>715009.44</v>
      </c>
      <c r="Y194" s="137">
        <v>0</v>
      </c>
      <c r="Z194" s="136">
        <f t="shared" si="36"/>
        <v>715009.44</v>
      </c>
    </row>
    <row r="195" spans="1:26" ht="12.75" hidden="1" outlineLevel="1">
      <c r="A195" s="136" t="s">
        <v>149</v>
      </c>
      <c r="C195" s="137" t="s">
        <v>150</v>
      </c>
      <c r="D195" s="137" t="s">
        <v>151</v>
      </c>
      <c r="E195" s="136">
        <v>0</v>
      </c>
      <c r="F195" s="136">
        <v>2024954.78</v>
      </c>
      <c r="G195" s="188">
        <f t="shared" si="30"/>
        <v>2024954.78</v>
      </c>
      <c r="H195" s="189">
        <v>2610</v>
      </c>
      <c r="I195" s="189">
        <v>0</v>
      </c>
      <c r="J195" s="189">
        <v>0</v>
      </c>
      <c r="K195" s="189">
        <v>0</v>
      </c>
      <c r="L195" s="189">
        <f t="shared" si="31"/>
        <v>0</v>
      </c>
      <c r="M195" s="189">
        <v>0</v>
      </c>
      <c r="N195" s="189">
        <v>0</v>
      </c>
      <c r="O195" s="189">
        <v>0</v>
      </c>
      <c r="P195" s="189">
        <f t="shared" si="32"/>
        <v>0</v>
      </c>
      <c r="Q195" s="188">
        <v>0</v>
      </c>
      <c r="R195" s="188">
        <v>0</v>
      </c>
      <c r="S195" s="188">
        <v>0</v>
      </c>
      <c r="T195" s="188">
        <v>0</v>
      </c>
      <c r="U195" s="188">
        <f t="shared" si="33"/>
        <v>0</v>
      </c>
      <c r="V195" s="188">
        <f t="shared" si="34"/>
        <v>2027564.78</v>
      </c>
      <c r="W195" s="136">
        <v>0</v>
      </c>
      <c r="X195" s="136">
        <f t="shared" si="35"/>
        <v>2027564.78</v>
      </c>
      <c r="Y195" s="137">
        <v>0</v>
      </c>
      <c r="Z195" s="136">
        <f t="shared" si="36"/>
        <v>2027564.78</v>
      </c>
    </row>
    <row r="196" spans="1:26" ht="12.75" hidden="1" outlineLevel="1">
      <c r="A196" s="136" t="s">
        <v>152</v>
      </c>
      <c r="C196" s="137" t="s">
        <v>316</v>
      </c>
      <c r="D196" s="137" t="s">
        <v>153</v>
      </c>
      <c r="E196" s="136">
        <v>0</v>
      </c>
      <c r="F196" s="136">
        <v>489584.8</v>
      </c>
      <c r="G196" s="188">
        <f aca="true" t="shared" si="37" ref="G196:G218">E196+F196</f>
        <v>489584.8</v>
      </c>
      <c r="H196" s="189">
        <v>52141.47</v>
      </c>
      <c r="I196" s="189">
        <v>0</v>
      </c>
      <c r="J196" s="189">
        <v>0</v>
      </c>
      <c r="K196" s="189">
        <v>0</v>
      </c>
      <c r="L196" s="189">
        <f aca="true" t="shared" si="38" ref="L196:L218">J196+I196+K196</f>
        <v>0</v>
      </c>
      <c r="M196" s="189">
        <v>0</v>
      </c>
      <c r="N196" s="189">
        <v>0</v>
      </c>
      <c r="O196" s="189">
        <v>0</v>
      </c>
      <c r="P196" s="189">
        <f aca="true" t="shared" si="39" ref="P196:P218">M196+N196+O196</f>
        <v>0</v>
      </c>
      <c r="Q196" s="188">
        <v>0</v>
      </c>
      <c r="R196" s="188">
        <v>0</v>
      </c>
      <c r="S196" s="188">
        <v>0</v>
      </c>
      <c r="T196" s="188">
        <v>0</v>
      </c>
      <c r="U196" s="188">
        <f aca="true" t="shared" si="40" ref="U196:U218">Q196+R196+S196+T196</f>
        <v>0</v>
      </c>
      <c r="V196" s="188">
        <f aca="true" t="shared" si="41" ref="V196:V218">G196+H196+L196+P196+U196</f>
        <v>541726.27</v>
      </c>
      <c r="W196" s="136">
        <v>0</v>
      </c>
      <c r="X196" s="136">
        <f aca="true" t="shared" si="42" ref="X196:X218">V196+W196</f>
        <v>541726.27</v>
      </c>
      <c r="Y196" s="137">
        <v>0</v>
      </c>
      <c r="Z196" s="136">
        <f aca="true" t="shared" si="43" ref="Z196:Z218">X196+Y196</f>
        <v>541726.27</v>
      </c>
    </row>
    <row r="197" spans="1:26" ht="12.75" hidden="1" outlineLevel="1">
      <c r="A197" s="136" t="s">
        <v>154</v>
      </c>
      <c r="C197" s="137" t="s">
        <v>317</v>
      </c>
      <c r="D197" s="137" t="s">
        <v>155</v>
      </c>
      <c r="E197" s="136">
        <v>0</v>
      </c>
      <c r="F197" s="136">
        <v>573968.96</v>
      </c>
      <c r="G197" s="188">
        <f t="shared" si="37"/>
        <v>573968.96</v>
      </c>
      <c r="H197" s="189">
        <v>0</v>
      </c>
      <c r="I197" s="189">
        <v>0</v>
      </c>
      <c r="J197" s="189">
        <v>0</v>
      </c>
      <c r="K197" s="189">
        <v>0</v>
      </c>
      <c r="L197" s="189">
        <f t="shared" si="38"/>
        <v>0</v>
      </c>
      <c r="M197" s="189">
        <v>0</v>
      </c>
      <c r="N197" s="189">
        <v>0</v>
      </c>
      <c r="O197" s="189">
        <v>0</v>
      </c>
      <c r="P197" s="189">
        <f t="shared" si="39"/>
        <v>0</v>
      </c>
      <c r="Q197" s="188">
        <v>0</v>
      </c>
      <c r="R197" s="188">
        <v>0</v>
      </c>
      <c r="S197" s="188">
        <v>0</v>
      </c>
      <c r="T197" s="188">
        <v>0</v>
      </c>
      <c r="U197" s="188">
        <f t="shared" si="40"/>
        <v>0</v>
      </c>
      <c r="V197" s="188">
        <f t="shared" si="41"/>
        <v>573968.96</v>
      </c>
      <c r="W197" s="136">
        <v>0</v>
      </c>
      <c r="X197" s="136">
        <f t="shared" si="42"/>
        <v>573968.96</v>
      </c>
      <c r="Y197" s="137">
        <v>0</v>
      </c>
      <c r="Z197" s="136">
        <f t="shared" si="43"/>
        <v>573968.96</v>
      </c>
    </row>
    <row r="198" spans="1:26" ht="12.75" hidden="1" outlineLevel="1">
      <c r="A198" s="136" t="s">
        <v>156</v>
      </c>
      <c r="C198" s="137" t="s">
        <v>157</v>
      </c>
      <c r="D198" s="137" t="s">
        <v>158</v>
      </c>
      <c r="E198" s="136">
        <v>0</v>
      </c>
      <c r="F198" s="136">
        <v>266583.87</v>
      </c>
      <c r="G198" s="188">
        <f t="shared" si="37"/>
        <v>266583.87</v>
      </c>
      <c r="H198" s="189">
        <v>0</v>
      </c>
      <c r="I198" s="189">
        <v>0</v>
      </c>
      <c r="J198" s="189">
        <v>0</v>
      </c>
      <c r="K198" s="189">
        <v>0</v>
      </c>
      <c r="L198" s="189">
        <f t="shared" si="38"/>
        <v>0</v>
      </c>
      <c r="M198" s="189">
        <v>0</v>
      </c>
      <c r="N198" s="189">
        <v>0</v>
      </c>
      <c r="O198" s="189">
        <v>0</v>
      </c>
      <c r="P198" s="189">
        <f t="shared" si="39"/>
        <v>0</v>
      </c>
      <c r="Q198" s="188">
        <v>0</v>
      </c>
      <c r="R198" s="188">
        <v>0</v>
      </c>
      <c r="S198" s="188">
        <v>0</v>
      </c>
      <c r="T198" s="188">
        <v>0</v>
      </c>
      <c r="U198" s="188">
        <f t="shared" si="40"/>
        <v>0</v>
      </c>
      <c r="V198" s="188">
        <f t="shared" si="41"/>
        <v>266583.87</v>
      </c>
      <c r="W198" s="136">
        <v>0</v>
      </c>
      <c r="X198" s="136">
        <f t="shared" si="42"/>
        <v>266583.87</v>
      </c>
      <c r="Y198" s="137">
        <v>0</v>
      </c>
      <c r="Z198" s="136">
        <f t="shared" si="43"/>
        <v>266583.87</v>
      </c>
    </row>
    <row r="199" spans="1:26" ht="12.75" hidden="1" outlineLevel="1">
      <c r="A199" s="136" t="s">
        <v>159</v>
      </c>
      <c r="C199" s="137" t="s">
        <v>160</v>
      </c>
      <c r="D199" s="137" t="s">
        <v>161</v>
      </c>
      <c r="E199" s="136">
        <v>0</v>
      </c>
      <c r="F199" s="136">
        <v>30061.28</v>
      </c>
      <c r="G199" s="188">
        <f t="shared" si="37"/>
        <v>30061.28</v>
      </c>
      <c r="H199" s="189">
        <v>0</v>
      </c>
      <c r="I199" s="189">
        <v>0</v>
      </c>
      <c r="J199" s="189">
        <v>0</v>
      </c>
      <c r="K199" s="189">
        <v>0</v>
      </c>
      <c r="L199" s="189">
        <f t="shared" si="38"/>
        <v>0</v>
      </c>
      <c r="M199" s="189">
        <v>0</v>
      </c>
      <c r="N199" s="189">
        <v>0</v>
      </c>
      <c r="O199" s="189">
        <v>0</v>
      </c>
      <c r="P199" s="189">
        <f t="shared" si="39"/>
        <v>0</v>
      </c>
      <c r="Q199" s="188">
        <v>0</v>
      </c>
      <c r="R199" s="188">
        <v>0</v>
      </c>
      <c r="S199" s="188">
        <v>0</v>
      </c>
      <c r="T199" s="188">
        <v>0</v>
      </c>
      <c r="U199" s="188">
        <f t="shared" si="40"/>
        <v>0</v>
      </c>
      <c r="V199" s="188">
        <f t="shared" si="41"/>
        <v>30061.28</v>
      </c>
      <c r="W199" s="136">
        <v>0</v>
      </c>
      <c r="X199" s="136">
        <f t="shared" si="42"/>
        <v>30061.28</v>
      </c>
      <c r="Y199" s="137">
        <v>0</v>
      </c>
      <c r="Z199" s="136">
        <f t="shared" si="43"/>
        <v>30061.28</v>
      </c>
    </row>
    <row r="200" spans="1:26" ht="12.75" hidden="1" outlineLevel="1">
      <c r="A200" s="136" t="s">
        <v>162</v>
      </c>
      <c r="C200" s="137" t="s">
        <v>163</v>
      </c>
      <c r="D200" s="137" t="s">
        <v>164</v>
      </c>
      <c r="E200" s="136">
        <v>0</v>
      </c>
      <c r="F200" s="136">
        <v>-2648260.14</v>
      </c>
      <c r="G200" s="188">
        <f t="shared" si="37"/>
        <v>-2648260.14</v>
      </c>
      <c r="H200" s="189">
        <v>0</v>
      </c>
      <c r="I200" s="189">
        <v>0</v>
      </c>
      <c r="J200" s="189">
        <v>0</v>
      </c>
      <c r="K200" s="189">
        <v>0</v>
      </c>
      <c r="L200" s="189">
        <f t="shared" si="38"/>
        <v>0</v>
      </c>
      <c r="M200" s="189">
        <v>0</v>
      </c>
      <c r="N200" s="189">
        <v>0</v>
      </c>
      <c r="O200" s="189">
        <v>0</v>
      </c>
      <c r="P200" s="189">
        <f t="shared" si="39"/>
        <v>0</v>
      </c>
      <c r="Q200" s="188">
        <v>0</v>
      </c>
      <c r="R200" s="188">
        <v>0</v>
      </c>
      <c r="S200" s="188">
        <v>0</v>
      </c>
      <c r="T200" s="188">
        <v>0</v>
      </c>
      <c r="U200" s="188">
        <f t="shared" si="40"/>
        <v>0</v>
      </c>
      <c r="V200" s="188">
        <f t="shared" si="41"/>
        <v>-2648260.14</v>
      </c>
      <c r="W200" s="136">
        <v>0</v>
      </c>
      <c r="X200" s="136">
        <f t="shared" si="42"/>
        <v>-2648260.14</v>
      </c>
      <c r="Y200" s="137">
        <v>0</v>
      </c>
      <c r="Z200" s="136">
        <f t="shared" si="43"/>
        <v>-2648260.14</v>
      </c>
    </row>
    <row r="201" spans="1:26" ht="12.75" hidden="1" outlineLevel="1">
      <c r="A201" s="136" t="s">
        <v>165</v>
      </c>
      <c r="C201" s="137" t="s">
        <v>166</v>
      </c>
      <c r="D201" s="137" t="s">
        <v>167</v>
      </c>
      <c r="E201" s="136">
        <v>0</v>
      </c>
      <c r="F201" s="136">
        <v>1963662.28</v>
      </c>
      <c r="G201" s="188">
        <f t="shared" si="37"/>
        <v>1963662.28</v>
      </c>
      <c r="H201" s="189">
        <v>0</v>
      </c>
      <c r="I201" s="189">
        <v>0</v>
      </c>
      <c r="J201" s="189">
        <v>0</v>
      </c>
      <c r="K201" s="189">
        <v>0</v>
      </c>
      <c r="L201" s="189">
        <f t="shared" si="38"/>
        <v>0</v>
      </c>
      <c r="M201" s="189">
        <v>0</v>
      </c>
      <c r="N201" s="189">
        <v>0</v>
      </c>
      <c r="O201" s="189">
        <v>0</v>
      </c>
      <c r="P201" s="189">
        <f t="shared" si="39"/>
        <v>0</v>
      </c>
      <c r="Q201" s="188">
        <v>0</v>
      </c>
      <c r="R201" s="188">
        <v>0</v>
      </c>
      <c r="S201" s="188">
        <v>0</v>
      </c>
      <c r="T201" s="188">
        <v>0</v>
      </c>
      <c r="U201" s="188">
        <f t="shared" si="40"/>
        <v>0</v>
      </c>
      <c r="V201" s="188">
        <f t="shared" si="41"/>
        <v>1963662.28</v>
      </c>
      <c r="W201" s="136">
        <v>0</v>
      </c>
      <c r="X201" s="136">
        <f t="shared" si="42"/>
        <v>1963662.28</v>
      </c>
      <c r="Y201" s="137">
        <v>0</v>
      </c>
      <c r="Z201" s="136">
        <f t="shared" si="43"/>
        <v>1963662.28</v>
      </c>
    </row>
    <row r="202" spans="1:26" ht="12.75" hidden="1" outlineLevel="1">
      <c r="A202" s="136" t="s">
        <v>168</v>
      </c>
      <c r="C202" s="137" t="s">
        <v>169</v>
      </c>
      <c r="D202" s="137" t="s">
        <v>170</v>
      </c>
      <c r="E202" s="136">
        <v>0</v>
      </c>
      <c r="F202" s="136">
        <v>147833.71</v>
      </c>
      <c r="G202" s="188">
        <f t="shared" si="37"/>
        <v>147833.71</v>
      </c>
      <c r="H202" s="189">
        <v>0</v>
      </c>
      <c r="I202" s="189">
        <v>0</v>
      </c>
      <c r="J202" s="189">
        <v>0</v>
      </c>
      <c r="K202" s="189">
        <v>0</v>
      </c>
      <c r="L202" s="189">
        <f t="shared" si="38"/>
        <v>0</v>
      </c>
      <c r="M202" s="189">
        <v>0</v>
      </c>
      <c r="N202" s="189">
        <v>0</v>
      </c>
      <c r="O202" s="189">
        <v>0</v>
      </c>
      <c r="P202" s="189">
        <f t="shared" si="39"/>
        <v>0</v>
      </c>
      <c r="Q202" s="188">
        <v>0</v>
      </c>
      <c r="R202" s="188">
        <v>0</v>
      </c>
      <c r="S202" s="188">
        <v>0</v>
      </c>
      <c r="T202" s="188">
        <v>0</v>
      </c>
      <c r="U202" s="188">
        <f t="shared" si="40"/>
        <v>0</v>
      </c>
      <c r="V202" s="188">
        <f t="shared" si="41"/>
        <v>147833.71</v>
      </c>
      <c r="W202" s="136">
        <v>0</v>
      </c>
      <c r="X202" s="136">
        <f t="shared" si="42"/>
        <v>147833.71</v>
      </c>
      <c r="Y202" s="137">
        <v>0</v>
      </c>
      <c r="Z202" s="136">
        <f t="shared" si="43"/>
        <v>147833.71</v>
      </c>
    </row>
    <row r="203" spans="1:26" ht="12.75" hidden="1" outlineLevel="1">
      <c r="A203" s="136" t="s">
        <v>171</v>
      </c>
      <c r="C203" s="137" t="s">
        <v>172</v>
      </c>
      <c r="D203" s="137" t="s">
        <v>173</v>
      </c>
      <c r="E203" s="136">
        <v>0</v>
      </c>
      <c r="F203" s="136">
        <v>69755.69</v>
      </c>
      <c r="G203" s="188">
        <f t="shared" si="37"/>
        <v>69755.69</v>
      </c>
      <c r="H203" s="189">
        <v>0</v>
      </c>
      <c r="I203" s="189">
        <v>0</v>
      </c>
      <c r="J203" s="189">
        <v>0</v>
      </c>
      <c r="K203" s="189">
        <v>0</v>
      </c>
      <c r="L203" s="189">
        <f t="shared" si="38"/>
        <v>0</v>
      </c>
      <c r="M203" s="189">
        <v>0</v>
      </c>
      <c r="N203" s="189">
        <v>0</v>
      </c>
      <c r="O203" s="189">
        <v>0</v>
      </c>
      <c r="P203" s="189">
        <f t="shared" si="39"/>
        <v>0</v>
      </c>
      <c r="Q203" s="188">
        <v>0</v>
      </c>
      <c r="R203" s="188">
        <v>0</v>
      </c>
      <c r="S203" s="188">
        <v>0</v>
      </c>
      <c r="T203" s="188">
        <v>0</v>
      </c>
      <c r="U203" s="188">
        <f t="shared" si="40"/>
        <v>0</v>
      </c>
      <c r="V203" s="188">
        <f t="shared" si="41"/>
        <v>69755.69</v>
      </c>
      <c r="W203" s="136">
        <v>0</v>
      </c>
      <c r="X203" s="136">
        <f t="shared" si="42"/>
        <v>69755.69</v>
      </c>
      <c r="Y203" s="137">
        <v>0</v>
      </c>
      <c r="Z203" s="136">
        <f t="shared" si="43"/>
        <v>69755.69</v>
      </c>
    </row>
    <row r="204" spans="1:26" ht="12.75" hidden="1" outlineLevel="1">
      <c r="A204" s="136" t="s">
        <v>174</v>
      </c>
      <c r="C204" s="137" t="s">
        <v>175</v>
      </c>
      <c r="D204" s="137" t="s">
        <v>176</v>
      </c>
      <c r="E204" s="136">
        <v>0</v>
      </c>
      <c r="F204" s="136">
        <v>2169130.33</v>
      </c>
      <c r="G204" s="188">
        <f t="shared" si="37"/>
        <v>2169130.33</v>
      </c>
      <c r="H204" s="189">
        <v>0</v>
      </c>
      <c r="I204" s="189">
        <v>0</v>
      </c>
      <c r="J204" s="189">
        <v>0</v>
      </c>
      <c r="K204" s="189">
        <v>0</v>
      </c>
      <c r="L204" s="189">
        <f t="shared" si="38"/>
        <v>0</v>
      </c>
      <c r="M204" s="189">
        <v>0</v>
      </c>
      <c r="N204" s="189">
        <v>0</v>
      </c>
      <c r="O204" s="189">
        <v>0</v>
      </c>
      <c r="P204" s="189">
        <f t="shared" si="39"/>
        <v>0</v>
      </c>
      <c r="Q204" s="188">
        <v>0</v>
      </c>
      <c r="R204" s="188">
        <v>0</v>
      </c>
      <c r="S204" s="188">
        <v>0</v>
      </c>
      <c r="T204" s="188">
        <v>0</v>
      </c>
      <c r="U204" s="188">
        <f t="shared" si="40"/>
        <v>0</v>
      </c>
      <c r="V204" s="188">
        <f t="shared" si="41"/>
        <v>2169130.33</v>
      </c>
      <c r="W204" s="136">
        <v>0</v>
      </c>
      <c r="X204" s="136">
        <f t="shared" si="42"/>
        <v>2169130.33</v>
      </c>
      <c r="Y204" s="137">
        <v>0</v>
      </c>
      <c r="Z204" s="136">
        <f t="shared" si="43"/>
        <v>2169130.33</v>
      </c>
    </row>
    <row r="205" spans="1:26" ht="12.75" hidden="1" outlineLevel="1">
      <c r="A205" s="136" t="s">
        <v>177</v>
      </c>
      <c r="C205" s="137" t="s">
        <v>178</v>
      </c>
      <c r="D205" s="137" t="s">
        <v>179</v>
      </c>
      <c r="E205" s="136">
        <v>0</v>
      </c>
      <c r="F205" s="136">
        <v>63721.86</v>
      </c>
      <c r="G205" s="188">
        <f t="shared" si="37"/>
        <v>63721.86</v>
      </c>
      <c r="H205" s="189">
        <v>0</v>
      </c>
      <c r="I205" s="189">
        <v>0</v>
      </c>
      <c r="J205" s="189">
        <v>0</v>
      </c>
      <c r="K205" s="189">
        <v>0</v>
      </c>
      <c r="L205" s="189">
        <f t="shared" si="38"/>
        <v>0</v>
      </c>
      <c r="M205" s="189">
        <v>0</v>
      </c>
      <c r="N205" s="189">
        <v>0</v>
      </c>
      <c r="O205" s="189">
        <v>0</v>
      </c>
      <c r="P205" s="189">
        <f t="shared" si="39"/>
        <v>0</v>
      </c>
      <c r="Q205" s="188">
        <v>0</v>
      </c>
      <c r="R205" s="188">
        <v>0</v>
      </c>
      <c r="S205" s="188">
        <v>0</v>
      </c>
      <c r="T205" s="188">
        <v>0</v>
      </c>
      <c r="U205" s="188">
        <f t="shared" si="40"/>
        <v>0</v>
      </c>
      <c r="V205" s="188">
        <f t="shared" si="41"/>
        <v>63721.86</v>
      </c>
      <c r="W205" s="136">
        <v>0</v>
      </c>
      <c r="X205" s="136">
        <f t="shared" si="42"/>
        <v>63721.86</v>
      </c>
      <c r="Y205" s="137">
        <v>0</v>
      </c>
      <c r="Z205" s="136">
        <f t="shared" si="43"/>
        <v>63721.86</v>
      </c>
    </row>
    <row r="206" spans="1:26" ht="12.75" hidden="1" outlineLevel="1">
      <c r="A206" s="136" t="s">
        <v>180</v>
      </c>
      <c r="C206" s="137" t="s">
        <v>181</v>
      </c>
      <c r="D206" s="137" t="s">
        <v>182</v>
      </c>
      <c r="E206" s="136">
        <v>0</v>
      </c>
      <c r="F206" s="136">
        <v>16424.57</v>
      </c>
      <c r="G206" s="188">
        <f t="shared" si="37"/>
        <v>16424.57</v>
      </c>
      <c r="H206" s="189">
        <v>0</v>
      </c>
      <c r="I206" s="189">
        <v>0</v>
      </c>
      <c r="J206" s="189">
        <v>0</v>
      </c>
      <c r="K206" s="189">
        <v>0</v>
      </c>
      <c r="L206" s="189">
        <f t="shared" si="38"/>
        <v>0</v>
      </c>
      <c r="M206" s="189">
        <v>0</v>
      </c>
      <c r="N206" s="189">
        <v>0</v>
      </c>
      <c r="O206" s="189">
        <v>0</v>
      </c>
      <c r="P206" s="189">
        <f t="shared" si="39"/>
        <v>0</v>
      </c>
      <c r="Q206" s="188">
        <v>0</v>
      </c>
      <c r="R206" s="188">
        <v>0</v>
      </c>
      <c r="S206" s="188">
        <v>0</v>
      </c>
      <c r="T206" s="188">
        <v>0</v>
      </c>
      <c r="U206" s="188">
        <f t="shared" si="40"/>
        <v>0</v>
      </c>
      <c r="V206" s="188">
        <f t="shared" si="41"/>
        <v>16424.57</v>
      </c>
      <c r="W206" s="136">
        <v>0</v>
      </c>
      <c r="X206" s="136">
        <f t="shared" si="42"/>
        <v>16424.57</v>
      </c>
      <c r="Y206" s="137">
        <v>0</v>
      </c>
      <c r="Z206" s="136">
        <f t="shared" si="43"/>
        <v>16424.57</v>
      </c>
    </row>
    <row r="207" spans="1:26" ht="12.75" hidden="1" outlineLevel="1">
      <c r="A207" s="136" t="s">
        <v>183</v>
      </c>
      <c r="C207" s="137" t="s">
        <v>184</v>
      </c>
      <c r="D207" s="137" t="s">
        <v>185</v>
      </c>
      <c r="E207" s="136">
        <v>0</v>
      </c>
      <c r="F207" s="136">
        <v>1604788.25</v>
      </c>
      <c r="G207" s="188">
        <f t="shared" si="37"/>
        <v>1604788.25</v>
      </c>
      <c r="H207" s="189">
        <v>0</v>
      </c>
      <c r="I207" s="189">
        <v>0</v>
      </c>
      <c r="J207" s="189">
        <v>0</v>
      </c>
      <c r="K207" s="189">
        <v>0</v>
      </c>
      <c r="L207" s="189">
        <f t="shared" si="38"/>
        <v>0</v>
      </c>
      <c r="M207" s="189">
        <v>0</v>
      </c>
      <c r="N207" s="189">
        <v>0</v>
      </c>
      <c r="O207" s="189">
        <v>0</v>
      </c>
      <c r="P207" s="189">
        <f t="shared" si="39"/>
        <v>0</v>
      </c>
      <c r="Q207" s="188">
        <v>0</v>
      </c>
      <c r="R207" s="188">
        <v>0</v>
      </c>
      <c r="S207" s="188">
        <v>0</v>
      </c>
      <c r="T207" s="188">
        <v>0</v>
      </c>
      <c r="U207" s="188">
        <f t="shared" si="40"/>
        <v>0</v>
      </c>
      <c r="V207" s="188">
        <f t="shared" si="41"/>
        <v>1604788.25</v>
      </c>
      <c r="W207" s="136">
        <v>0</v>
      </c>
      <c r="X207" s="136">
        <f t="shared" si="42"/>
        <v>1604788.25</v>
      </c>
      <c r="Y207" s="137">
        <v>0</v>
      </c>
      <c r="Z207" s="136">
        <f t="shared" si="43"/>
        <v>1604788.25</v>
      </c>
    </row>
    <row r="208" spans="1:26" ht="12.75" hidden="1" outlineLevel="1">
      <c r="A208" s="136" t="s">
        <v>186</v>
      </c>
      <c r="C208" s="137" t="s">
        <v>187</v>
      </c>
      <c r="D208" s="137" t="s">
        <v>188</v>
      </c>
      <c r="E208" s="136">
        <v>0</v>
      </c>
      <c r="F208" s="136">
        <v>82460.82</v>
      </c>
      <c r="G208" s="188">
        <f t="shared" si="37"/>
        <v>82460.82</v>
      </c>
      <c r="H208" s="189">
        <v>0</v>
      </c>
      <c r="I208" s="189">
        <v>0</v>
      </c>
      <c r="J208" s="189">
        <v>0</v>
      </c>
      <c r="K208" s="189">
        <v>0</v>
      </c>
      <c r="L208" s="189">
        <f t="shared" si="38"/>
        <v>0</v>
      </c>
      <c r="M208" s="189">
        <v>0</v>
      </c>
      <c r="N208" s="189">
        <v>0</v>
      </c>
      <c r="O208" s="189">
        <v>0</v>
      </c>
      <c r="P208" s="189">
        <f t="shared" si="39"/>
        <v>0</v>
      </c>
      <c r="Q208" s="188">
        <v>0</v>
      </c>
      <c r="R208" s="188">
        <v>0</v>
      </c>
      <c r="S208" s="188">
        <v>0</v>
      </c>
      <c r="T208" s="188">
        <v>0</v>
      </c>
      <c r="U208" s="188">
        <f t="shared" si="40"/>
        <v>0</v>
      </c>
      <c r="V208" s="188">
        <f t="shared" si="41"/>
        <v>82460.82</v>
      </c>
      <c r="W208" s="136">
        <v>0</v>
      </c>
      <c r="X208" s="136">
        <f t="shared" si="42"/>
        <v>82460.82</v>
      </c>
      <c r="Y208" s="137">
        <v>0</v>
      </c>
      <c r="Z208" s="136">
        <f t="shared" si="43"/>
        <v>82460.82</v>
      </c>
    </row>
    <row r="209" spans="1:26" ht="12.75" hidden="1" outlineLevel="1">
      <c r="A209" s="136" t="s">
        <v>189</v>
      </c>
      <c r="C209" s="137" t="s">
        <v>190</v>
      </c>
      <c r="D209" s="137" t="s">
        <v>191</v>
      </c>
      <c r="E209" s="136">
        <v>0</v>
      </c>
      <c r="F209" s="136">
        <v>87192.4</v>
      </c>
      <c r="G209" s="188">
        <f t="shared" si="37"/>
        <v>87192.4</v>
      </c>
      <c r="H209" s="189">
        <v>0</v>
      </c>
      <c r="I209" s="189">
        <v>0</v>
      </c>
      <c r="J209" s="189">
        <v>0</v>
      </c>
      <c r="K209" s="189">
        <v>0</v>
      </c>
      <c r="L209" s="189">
        <f t="shared" si="38"/>
        <v>0</v>
      </c>
      <c r="M209" s="189">
        <v>0</v>
      </c>
      <c r="N209" s="189">
        <v>0</v>
      </c>
      <c r="O209" s="189">
        <v>0</v>
      </c>
      <c r="P209" s="189">
        <f t="shared" si="39"/>
        <v>0</v>
      </c>
      <c r="Q209" s="188">
        <v>0</v>
      </c>
      <c r="R209" s="188">
        <v>0</v>
      </c>
      <c r="S209" s="188">
        <v>0</v>
      </c>
      <c r="T209" s="188">
        <v>0</v>
      </c>
      <c r="U209" s="188">
        <f t="shared" si="40"/>
        <v>0</v>
      </c>
      <c r="V209" s="188">
        <f t="shared" si="41"/>
        <v>87192.4</v>
      </c>
      <c r="W209" s="136">
        <v>0</v>
      </c>
      <c r="X209" s="136">
        <f t="shared" si="42"/>
        <v>87192.4</v>
      </c>
      <c r="Y209" s="137">
        <v>0</v>
      </c>
      <c r="Z209" s="136">
        <f t="shared" si="43"/>
        <v>87192.4</v>
      </c>
    </row>
    <row r="210" spans="1:26" ht="12.75" hidden="1" outlineLevel="1">
      <c r="A210" s="136" t="s">
        <v>192</v>
      </c>
      <c r="C210" s="137" t="s">
        <v>193</v>
      </c>
      <c r="D210" s="137" t="s">
        <v>194</v>
      </c>
      <c r="E210" s="136">
        <v>0</v>
      </c>
      <c r="F210" s="136">
        <v>895.17</v>
      </c>
      <c r="G210" s="188">
        <f t="shared" si="37"/>
        <v>895.17</v>
      </c>
      <c r="H210" s="189">
        <v>0</v>
      </c>
      <c r="I210" s="189">
        <v>0</v>
      </c>
      <c r="J210" s="189">
        <v>0</v>
      </c>
      <c r="K210" s="189">
        <v>0</v>
      </c>
      <c r="L210" s="189">
        <f t="shared" si="38"/>
        <v>0</v>
      </c>
      <c r="M210" s="189">
        <v>0</v>
      </c>
      <c r="N210" s="189">
        <v>0</v>
      </c>
      <c r="O210" s="189">
        <v>0</v>
      </c>
      <c r="P210" s="189">
        <f t="shared" si="39"/>
        <v>0</v>
      </c>
      <c r="Q210" s="188">
        <v>0</v>
      </c>
      <c r="R210" s="188">
        <v>0</v>
      </c>
      <c r="S210" s="188">
        <v>0</v>
      </c>
      <c r="T210" s="188">
        <v>0</v>
      </c>
      <c r="U210" s="188">
        <f t="shared" si="40"/>
        <v>0</v>
      </c>
      <c r="V210" s="188">
        <f t="shared" si="41"/>
        <v>895.17</v>
      </c>
      <c r="W210" s="136">
        <v>0</v>
      </c>
      <c r="X210" s="136">
        <f t="shared" si="42"/>
        <v>895.17</v>
      </c>
      <c r="Y210" s="137">
        <v>0</v>
      </c>
      <c r="Z210" s="136">
        <f t="shared" si="43"/>
        <v>895.17</v>
      </c>
    </row>
    <row r="211" spans="1:26" ht="12.75" hidden="1" outlineLevel="1">
      <c r="A211" s="136" t="s">
        <v>195</v>
      </c>
      <c r="C211" s="137" t="s">
        <v>196</v>
      </c>
      <c r="D211" s="137" t="s">
        <v>197</v>
      </c>
      <c r="E211" s="136">
        <v>0</v>
      </c>
      <c r="F211" s="136">
        <v>949304.73</v>
      </c>
      <c r="G211" s="188">
        <f t="shared" si="37"/>
        <v>949304.73</v>
      </c>
      <c r="H211" s="189">
        <v>0</v>
      </c>
      <c r="I211" s="189">
        <v>0</v>
      </c>
      <c r="J211" s="189">
        <v>0</v>
      </c>
      <c r="K211" s="189">
        <v>0</v>
      </c>
      <c r="L211" s="189">
        <f t="shared" si="38"/>
        <v>0</v>
      </c>
      <c r="M211" s="189">
        <v>0</v>
      </c>
      <c r="N211" s="189">
        <v>0</v>
      </c>
      <c r="O211" s="189">
        <v>0</v>
      </c>
      <c r="P211" s="189">
        <f t="shared" si="39"/>
        <v>0</v>
      </c>
      <c r="Q211" s="188">
        <v>0</v>
      </c>
      <c r="R211" s="188">
        <v>0</v>
      </c>
      <c r="S211" s="188">
        <v>0</v>
      </c>
      <c r="T211" s="188">
        <v>0</v>
      </c>
      <c r="U211" s="188">
        <f t="shared" si="40"/>
        <v>0</v>
      </c>
      <c r="V211" s="188">
        <f t="shared" si="41"/>
        <v>949304.73</v>
      </c>
      <c r="W211" s="136">
        <v>0</v>
      </c>
      <c r="X211" s="136">
        <f t="shared" si="42"/>
        <v>949304.73</v>
      </c>
      <c r="Y211" s="137">
        <v>0</v>
      </c>
      <c r="Z211" s="136">
        <f t="shared" si="43"/>
        <v>949304.73</v>
      </c>
    </row>
    <row r="212" spans="1:26" ht="12.75" hidden="1" outlineLevel="1">
      <c r="A212" s="136" t="s">
        <v>198</v>
      </c>
      <c r="C212" s="137" t="s">
        <v>199</v>
      </c>
      <c r="D212" s="137" t="s">
        <v>200</v>
      </c>
      <c r="E212" s="136">
        <v>0</v>
      </c>
      <c r="F212" s="136">
        <v>17917.41</v>
      </c>
      <c r="G212" s="188">
        <f t="shared" si="37"/>
        <v>17917.41</v>
      </c>
      <c r="H212" s="189">
        <v>0</v>
      </c>
      <c r="I212" s="189">
        <v>0</v>
      </c>
      <c r="J212" s="189">
        <v>0</v>
      </c>
      <c r="K212" s="189">
        <v>0</v>
      </c>
      <c r="L212" s="189">
        <f t="shared" si="38"/>
        <v>0</v>
      </c>
      <c r="M212" s="189">
        <v>0</v>
      </c>
      <c r="N212" s="189">
        <v>0</v>
      </c>
      <c r="O212" s="189">
        <v>0</v>
      </c>
      <c r="P212" s="189">
        <f t="shared" si="39"/>
        <v>0</v>
      </c>
      <c r="Q212" s="188">
        <v>0</v>
      </c>
      <c r="R212" s="188">
        <v>0</v>
      </c>
      <c r="S212" s="188">
        <v>0</v>
      </c>
      <c r="T212" s="188">
        <v>0</v>
      </c>
      <c r="U212" s="188">
        <f t="shared" si="40"/>
        <v>0</v>
      </c>
      <c r="V212" s="188">
        <f t="shared" si="41"/>
        <v>17917.41</v>
      </c>
      <c r="W212" s="136">
        <v>0</v>
      </c>
      <c r="X212" s="136">
        <f t="shared" si="42"/>
        <v>17917.41</v>
      </c>
      <c r="Y212" s="137">
        <v>0</v>
      </c>
      <c r="Z212" s="136">
        <f t="shared" si="43"/>
        <v>17917.41</v>
      </c>
    </row>
    <row r="213" spans="1:26" ht="12.75" hidden="1" outlineLevel="1">
      <c r="A213" s="136" t="s">
        <v>201</v>
      </c>
      <c r="C213" s="137" t="s">
        <v>202</v>
      </c>
      <c r="D213" s="137" t="s">
        <v>203</v>
      </c>
      <c r="E213" s="136">
        <v>0</v>
      </c>
      <c r="F213" s="136">
        <v>-140203.89</v>
      </c>
      <c r="G213" s="188">
        <f t="shared" si="37"/>
        <v>-140203.89</v>
      </c>
      <c r="H213" s="189">
        <v>0</v>
      </c>
      <c r="I213" s="189">
        <v>0</v>
      </c>
      <c r="J213" s="189">
        <v>0</v>
      </c>
      <c r="K213" s="189">
        <v>0</v>
      </c>
      <c r="L213" s="189">
        <f t="shared" si="38"/>
        <v>0</v>
      </c>
      <c r="M213" s="189">
        <v>0</v>
      </c>
      <c r="N213" s="189">
        <v>0</v>
      </c>
      <c r="O213" s="189">
        <v>0</v>
      </c>
      <c r="P213" s="189">
        <f t="shared" si="39"/>
        <v>0</v>
      </c>
      <c r="Q213" s="188">
        <v>0</v>
      </c>
      <c r="R213" s="188">
        <v>0</v>
      </c>
      <c r="S213" s="188">
        <v>0</v>
      </c>
      <c r="T213" s="188">
        <v>0</v>
      </c>
      <c r="U213" s="188">
        <f t="shared" si="40"/>
        <v>0</v>
      </c>
      <c r="V213" s="188">
        <f t="shared" si="41"/>
        <v>-140203.89</v>
      </c>
      <c r="W213" s="136">
        <v>0</v>
      </c>
      <c r="X213" s="136">
        <f t="shared" si="42"/>
        <v>-140203.89</v>
      </c>
      <c r="Y213" s="137">
        <v>0</v>
      </c>
      <c r="Z213" s="136">
        <f t="shared" si="43"/>
        <v>-140203.89</v>
      </c>
    </row>
    <row r="214" spans="1:26" ht="12.75" hidden="1" outlineLevel="1">
      <c r="A214" s="136" t="s">
        <v>204</v>
      </c>
      <c r="C214" s="137" t="s">
        <v>205</v>
      </c>
      <c r="D214" s="137" t="s">
        <v>206</v>
      </c>
      <c r="E214" s="136">
        <v>0</v>
      </c>
      <c r="F214" s="136">
        <v>0</v>
      </c>
      <c r="G214" s="188">
        <f t="shared" si="37"/>
        <v>0</v>
      </c>
      <c r="H214" s="189">
        <v>0</v>
      </c>
      <c r="I214" s="189">
        <v>0</v>
      </c>
      <c r="J214" s="189">
        <v>0</v>
      </c>
      <c r="K214" s="189">
        <v>0</v>
      </c>
      <c r="L214" s="189">
        <f t="shared" si="38"/>
        <v>0</v>
      </c>
      <c r="M214" s="189">
        <v>0</v>
      </c>
      <c r="N214" s="189">
        <v>0</v>
      </c>
      <c r="O214" s="189">
        <v>0</v>
      </c>
      <c r="P214" s="189">
        <f t="shared" si="39"/>
        <v>0</v>
      </c>
      <c r="Q214" s="188">
        <v>0</v>
      </c>
      <c r="R214" s="188">
        <v>0</v>
      </c>
      <c r="S214" s="188">
        <v>0</v>
      </c>
      <c r="T214" s="188">
        <v>280150.01</v>
      </c>
      <c r="U214" s="188">
        <f t="shared" si="40"/>
        <v>280150.01</v>
      </c>
      <c r="V214" s="188">
        <f t="shared" si="41"/>
        <v>280150.01</v>
      </c>
      <c r="W214" s="136">
        <v>0</v>
      </c>
      <c r="X214" s="136">
        <f t="shared" si="42"/>
        <v>280150.01</v>
      </c>
      <c r="Y214" s="137">
        <v>0</v>
      </c>
      <c r="Z214" s="136">
        <f t="shared" si="43"/>
        <v>280150.01</v>
      </c>
    </row>
    <row r="215" spans="1:26" ht="12.75" hidden="1" outlineLevel="1">
      <c r="A215" s="136" t="s">
        <v>210</v>
      </c>
      <c r="C215" s="137" t="s">
        <v>211</v>
      </c>
      <c r="D215" s="137" t="s">
        <v>212</v>
      </c>
      <c r="E215" s="136">
        <v>0</v>
      </c>
      <c r="F215" s="136">
        <v>3692825</v>
      </c>
      <c r="G215" s="188">
        <f t="shared" si="37"/>
        <v>3692825</v>
      </c>
      <c r="H215" s="189">
        <v>0</v>
      </c>
      <c r="I215" s="189">
        <v>0</v>
      </c>
      <c r="J215" s="189">
        <v>0</v>
      </c>
      <c r="K215" s="189">
        <v>0</v>
      </c>
      <c r="L215" s="189">
        <f t="shared" si="38"/>
        <v>0</v>
      </c>
      <c r="M215" s="189">
        <v>0</v>
      </c>
      <c r="N215" s="189">
        <v>0</v>
      </c>
      <c r="O215" s="189">
        <v>0</v>
      </c>
      <c r="P215" s="189">
        <f t="shared" si="39"/>
        <v>0</v>
      </c>
      <c r="Q215" s="188">
        <v>0</v>
      </c>
      <c r="R215" s="188">
        <v>0</v>
      </c>
      <c r="S215" s="188">
        <v>0</v>
      </c>
      <c r="T215" s="188">
        <v>0</v>
      </c>
      <c r="U215" s="188">
        <f t="shared" si="40"/>
        <v>0</v>
      </c>
      <c r="V215" s="188">
        <f t="shared" si="41"/>
        <v>3692825</v>
      </c>
      <c r="W215" s="136">
        <v>0</v>
      </c>
      <c r="X215" s="136">
        <f t="shared" si="42"/>
        <v>3692825</v>
      </c>
      <c r="Y215" s="137">
        <v>0</v>
      </c>
      <c r="Z215" s="136">
        <f t="shared" si="43"/>
        <v>3692825</v>
      </c>
    </row>
    <row r="216" spans="1:26" ht="12.75" hidden="1" outlineLevel="1">
      <c r="A216" s="136" t="s">
        <v>318</v>
      </c>
      <c r="C216" s="137" t="s">
        <v>319</v>
      </c>
      <c r="D216" s="137" t="s">
        <v>320</v>
      </c>
      <c r="E216" s="136">
        <v>0</v>
      </c>
      <c r="F216" s="136">
        <v>-105204.64</v>
      </c>
      <c r="G216" s="188">
        <f t="shared" si="37"/>
        <v>-105204.64</v>
      </c>
      <c r="H216" s="189">
        <v>105204.64</v>
      </c>
      <c r="I216" s="189">
        <v>0</v>
      </c>
      <c r="J216" s="189">
        <v>0</v>
      </c>
      <c r="K216" s="189">
        <v>0</v>
      </c>
      <c r="L216" s="189">
        <f t="shared" si="38"/>
        <v>0</v>
      </c>
      <c r="M216" s="189">
        <v>0</v>
      </c>
      <c r="N216" s="189">
        <v>0</v>
      </c>
      <c r="O216" s="189">
        <v>0</v>
      </c>
      <c r="P216" s="189">
        <f t="shared" si="39"/>
        <v>0</v>
      </c>
      <c r="Q216" s="188">
        <v>0</v>
      </c>
      <c r="R216" s="188">
        <v>0</v>
      </c>
      <c r="S216" s="188">
        <v>0</v>
      </c>
      <c r="T216" s="188">
        <v>0</v>
      </c>
      <c r="U216" s="188">
        <f t="shared" si="40"/>
        <v>0</v>
      </c>
      <c r="V216" s="188">
        <f t="shared" si="41"/>
        <v>0</v>
      </c>
      <c r="W216" s="136">
        <v>0</v>
      </c>
      <c r="X216" s="136">
        <f t="shared" si="42"/>
        <v>0</v>
      </c>
      <c r="Y216" s="137">
        <v>0</v>
      </c>
      <c r="Z216" s="136">
        <f t="shared" si="43"/>
        <v>0</v>
      </c>
    </row>
    <row r="217" spans="1:26" ht="12.75" hidden="1" outlineLevel="1">
      <c r="A217" s="136" t="s">
        <v>213</v>
      </c>
      <c r="C217" s="137" t="s">
        <v>214</v>
      </c>
      <c r="D217" s="137" t="s">
        <v>215</v>
      </c>
      <c r="E217" s="136">
        <v>0</v>
      </c>
      <c r="F217" s="136">
        <v>-1920.8</v>
      </c>
      <c r="G217" s="188">
        <f t="shared" si="37"/>
        <v>-1920.8</v>
      </c>
      <c r="H217" s="189">
        <v>1958.4</v>
      </c>
      <c r="I217" s="189">
        <v>0</v>
      </c>
      <c r="J217" s="189">
        <v>0</v>
      </c>
      <c r="K217" s="189">
        <v>0</v>
      </c>
      <c r="L217" s="189">
        <f t="shared" si="38"/>
        <v>0</v>
      </c>
      <c r="M217" s="189">
        <v>0</v>
      </c>
      <c r="N217" s="189">
        <v>0</v>
      </c>
      <c r="O217" s="189">
        <v>0</v>
      </c>
      <c r="P217" s="189">
        <f t="shared" si="39"/>
        <v>0</v>
      </c>
      <c r="Q217" s="188">
        <v>0</v>
      </c>
      <c r="R217" s="188">
        <v>0</v>
      </c>
      <c r="S217" s="188">
        <v>0</v>
      </c>
      <c r="T217" s="188">
        <v>0</v>
      </c>
      <c r="U217" s="188">
        <f t="shared" si="40"/>
        <v>0</v>
      </c>
      <c r="V217" s="188">
        <f t="shared" si="41"/>
        <v>37.600000000000136</v>
      </c>
      <c r="W217" s="136">
        <v>0</v>
      </c>
      <c r="X217" s="136">
        <f t="shared" si="42"/>
        <v>37.600000000000136</v>
      </c>
      <c r="Y217" s="137">
        <v>0</v>
      </c>
      <c r="Z217" s="136">
        <f t="shared" si="43"/>
        <v>37.600000000000136</v>
      </c>
    </row>
    <row r="218" spans="1:26" ht="12.75" hidden="1" outlineLevel="1">
      <c r="A218" s="136" t="s">
        <v>216</v>
      </c>
      <c r="C218" s="137" t="s">
        <v>217</v>
      </c>
      <c r="D218" s="137" t="s">
        <v>218</v>
      </c>
      <c r="E218" s="136">
        <v>0</v>
      </c>
      <c r="F218" s="136">
        <v>-95</v>
      </c>
      <c r="G218" s="188">
        <f t="shared" si="37"/>
        <v>-95</v>
      </c>
      <c r="H218" s="189">
        <v>95</v>
      </c>
      <c r="I218" s="189">
        <v>0</v>
      </c>
      <c r="J218" s="189">
        <v>0</v>
      </c>
      <c r="K218" s="189">
        <v>0</v>
      </c>
      <c r="L218" s="189">
        <f t="shared" si="38"/>
        <v>0</v>
      </c>
      <c r="M218" s="189">
        <v>0</v>
      </c>
      <c r="N218" s="189">
        <v>0</v>
      </c>
      <c r="O218" s="189">
        <v>0</v>
      </c>
      <c r="P218" s="189">
        <f t="shared" si="39"/>
        <v>0</v>
      </c>
      <c r="Q218" s="188">
        <v>0</v>
      </c>
      <c r="R218" s="188">
        <v>0</v>
      </c>
      <c r="S218" s="188">
        <v>0</v>
      </c>
      <c r="T218" s="188">
        <v>0</v>
      </c>
      <c r="U218" s="188">
        <f t="shared" si="40"/>
        <v>0</v>
      </c>
      <c r="V218" s="188">
        <f t="shared" si="41"/>
        <v>0</v>
      </c>
      <c r="W218" s="136">
        <v>0</v>
      </c>
      <c r="X218" s="136">
        <f t="shared" si="42"/>
        <v>0</v>
      </c>
      <c r="Y218" s="137">
        <v>0</v>
      </c>
      <c r="Z218" s="136">
        <f t="shared" si="43"/>
        <v>0</v>
      </c>
    </row>
    <row r="219" spans="1:27" ht="12.75" collapsed="1">
      <c r="A219" s="177" t="s">
        <v>219</v>
      </c>
      <c r="B219" s="178"/>
      <c r="C219" s="177" t="s">
        <v>774</v>
      </c>
      <c r="D219" s="179"/>
      <c r="E219" s="154">
        <v>0</v>
      </c>
      <c r="F219" s="154">
        <v>166613293.45000002</v>
      </c>
      <c r="G219" s="182">
        <f>E219+F219</f>
        <v>166613293.45000002</v>
      </c>
      <c r="H219" s="182">
        <v>468888.26</v>
      </c>
      <c r="I219" s="182">
        <v>0</v>
      </c>
      <c r="J219" s="182">
        <v>0</v>
      </c>
      <c r="K219" s="182">
        <v>0</v>
      </c>
      <c r="L219" s="182">
        <f>J219+I219+K219</f>
        <v>0</v>
      </c>
      <c r="M219" s="182">
        <v>0</v>
      </c>
      <c r="N219" s="182">
        <v>0</v>
      </c>
      <c r="O219" s="182">
        <v>0</v>
      </c>
      <c r="P219" s="182">
        <f>M219+N219+O219</f>
        <v>0</v>
      </c>
      <c r="Q219" s="182">
        <v>0</v>
      </c>
      <c r="R219" s="182">
        <v>0</v>
      </c>
      <c r="S219" s="182">
        <v>0</v>
      </c>
      <c r="T219" s="182">
        <v>280150.01</v>
      </c>
      <c r="U219" s="182">
        <f>Q219+R219+S219+T219</f>
        <v>280150.01</v>
      </c>
      <c r="V219" s="182">
        <f>G219+H219+L219+P219+U219</f>
        <v>167362331.72</v>
      </c>
      <c r="W219" s="154">
        <v>0</v>
      </c>
      <c r="X219" s="154">
        <f>V219+W219</f>
        <v>167362331.72</v>
      </c>
      <c r="Y219" s="154">
        <v>0</v>
      </c>
      <c r="Z219" s="154">
        <f>X219+Y219</f>
        <v>167362331.72</v>
      </c>
      <c r="AA219" s="177"/>
    </row>
    <row r="220" spans="1:27" ht="12.75">
      <c r="A220" s="177" t="s">
        <v>220</v>
      </c>
      <c r="B220" s="178"/>
      <c r="C220" s="177" t="s">
        <v>775</v>
      </c>
      <c r="D220" s="179"/>
      <c r="E220" s="154">
        <v>0</v>
      </c>
      <c r="F220" s="154">
        <v>0</v>
      </c>
      <c r="G220" s="182">
        <f>E220+F220</f>
        <v>0</v>
      </c>
      <c r="H220" s="182">
        <v>0</v>
      </c>
      <c r="I220" s="182">
        <v>0</v>
      </c>
      <c r="J220" s="182">
        <v>0</v>
      </c>
      <c r="K220" s="182">
        <v>0</v>
      </c>
      <c r="L220" s="182">
        <f>J220+I220+K220</f>
        <v>0</v>
      </c>
      <c r="M220" s="182">
        <v>0</v>
      </c>
      <c r="N220" s="182">
        <v>0</v>
      </c>
      <c r="O220" s="182">
        <v>0</v>
      </c>
      <c r="P220" s="182">
        <f>M220+N220+O220</f>
        <v>0</v>
      </c>
      <c r="Q220" s="182">
        <v>0</v>
      </c>
      <c r="R220" s="182">
        <v>0</v>
      </c>
      <c r="S220" s="182">
        <v>0</v>
      </c>
      <c r="T220" s="182">
        <v>0</v>
      </c>
      <c r="U220" s="182">
        <f>Q220+R220+S220+T220</f>
        <v>0</v>
      </c>
      <c r="V220" s="182">
        <f>G220+H220+L220+P220+U220</f>
        <v>0</v>
      </c>
      <c r="W220" s="154">
        <v>0</v>
      </c>
      <c r="X220" s="154">
        <f>V220+W220</f>
        <v>0</v>
      </c>
      <c r="Y220" s="154">
        <v>0</v>
      </c>
      <c r="Z220" s="154">
        <f>X220+Y220</f>
        <v>0</v>
      </c>
      <c r="AA220" s="177"/>
    </row>
    <row r="221" spans="1:26" ht="12.75" hidden="1" outlineLevel="1">
      <c r="A221" s="136" t="s">
        <v>221</v>
      </c>
      <c r="C221" s="137" t="s">
        <v>222</v>
      </c>
      <c r="D221" s="137" t="s">
        <v>223</v>
      </c>
      <c r="E221" s="136">
        <v>0</v>
      </c>
      <c r="F221" s="136">
        <v>0</v>
      </c>
      <c r="G221" s="188">
        <f aca="true" t="shared" si="44" ref="G221:G233">E221+F221</f>
        <v>0</v>
      </c>
      <c r="H221" s="189">
        <v>0</v>
      </c>
      <c r="I221" s="189">
        <v>0</v>
      </c>
      <c r="J221" s="189">
        <v>0</v>
      </c>
      <c r="K221" s="189">
        <v>0</v>
      </c>
      <c r="L221" s="189">
        <f aca="true" t="shared" si="45" ref="L221:L233">J221+I221+K221</f>
        <v>0</v>
      </c>
      <c r="M221" s="189">
        <v>0</v>
      </c>
      <c r="N221" s="189">
        <v>0</v>
      </c>
      <c r="O221" s="189">
        <v>0</v>
      </c>
      <c r="P221" s="189">
        <f aca="true" t="shared" si="46" ref="P221:P233">M221+N221+O221</f>
        <v>0</v>
      </c>
      <c r="Q221" s="188">
        <v>0</v>
      </c>
      <c r="R221" s="188">
        <v>0</v>
      </c>
      <c r="S221" s="188">
        <v>0</v>
      </c>
      <c r="T221" s="188">
        <v>-12310037.44</v>
      </c>
      <c r="U221" s="188">
        <f aca="true" t="shared" si="47" ref="U221:U233">Q221+R221+S221+T221</f>
        <v>-12310037.44</v>
      </c>
      <c r="V221" s="188">
        <f aca="true" t="shared" si="48" ref="V221:V233">G221+H221+L221+P221+U221</f>
        <v>-12310037.44</v>
      </c>
      <c r="W221" s="136">
        <v>0</v>
      </c>
      <c r="X221" s="136">
        <f aca="true" t="shared" si="49" ref="X221:X233">V221+W221</f>
        <v>-12310037.44</v>
      </c>
      <c r="Y221" s="137">
        <v>0</v>
      </c>
      <c r="Z221" s="136">
        <f aca="true" t="shared" si="50" ref="Z221:Z233">X221+Y221</f>
        <v>-12310037.44</v>
      </c>
    </row>
    <row r="222" spans="1:26" ht="12.75" hidden="1" outlineLevel="1">
      <c r="A222" s="136" t="s">
        <v>224</v>
      </c>
      <c r="C222" s="137" t="s">
        <v>225</v>
      </c>
      <c r="D222" s="137" t="s">
        <v>226</v>
      </c>
      <c r="E222" s="136">
        <v>0</v>
      </c>
      <c r="F222" s="136">
        <v>0</v>
      </c>
      <c r="G222" s="188">
        <f t="shared" si="44"/>
        <v>0</v>
      </c>
      <c r="H222" s="189">
        <v>0</v>
      </c>
      <c r="I222" s="189">
        <v>0</v>
      </c>
      <c r="J222" s="189">
        <v>0</v>
      </c>
      <c r="K222" s="189">
        <v>0</v>
      </c>
      <c r="L222" s="189">
        <f t="shared" si="45"/>
        <v>0</v>
      </c>
      <c r="M222" s="189">
        <v>0</v>
      </c>
      <c r="N222" s="189">
        <v>0</v>
      </c>
      <c r="O222" s="189">
        <v>0</v>
      </c>
      <c r="P222" s="189">
        <f t="shared" si="46"/>
        <v>0</v>
      </c>
      <c r="Q222" s="188">
        <v>0</v>
      </c>
      <c r="R222" s="188">
        <v>0</v>
      </c>
      <c r="S222" s="188">
        <v>0</v>
      </c>
      <c r="T222" s="188">
        <v>-4061772.38</v>
      </c>
      <c r="U222" s="188">
        <f t="shared" si="47"/>
        <v>-4061772.38</v>
      </c>
      <c r="V222" s="188">
        <f t="shared" si="48"/>
        <v>-4061772.38</v>
      </c>
      <c r="W222" s="136">
        <v>0</v>
      </c>
      <c r="X222" s="136">
        <f t="shared" si="49"/>
        <v>-4061772.38</v>
      </c>
      <c r="Y222" s="137">
        <v>0</v>
      </c>
      <c r="Z222" s="136">
        <f t="shared" si="50"/>
        <v>-4061772.38</v>
      </c>
    </row>
    <row r="223" spans="1:26" ht="12.75" hidden="1" outlineLevel="1">
      <c r="A223" s="136" t="s">
        <v>227</v>
      </c>
      <c r="C223" s="137" t="s">
        <v>228</v>
      </c>
      <c r="D223" s="137" t="s">
        <v>229</v>
      </c>
      <c r="E223" s="136">
        <v>0</v>
      </c>
      <c r="F223" s="136">
        <v>0</v>
      </c>
      <c r="G223" s="188">
        <f t="shared" si="44"/>
        <v>0</v>
      </c>
      <c r="H223" s="189">
        <v>50553.41</v>
      </c>
      <c r="I223" s="189">
        <v>0</v>
      </c>
      <c r="J223" s="189">
        <v>0</v>
      </c>
      <c r="K223" s="189">
        <v>0</v>
      </c>
      <c r="L223" s="189">
        <f t="shared" si="45"/>
        <v>0</v>
      </c>
      <c r="M223" s="189">
        <v>0</v>
      </c>
      <c r="N223" s="189">
        <v>0</v>
      </c>
      <c r="O223" s="189">
        <v>0</v>
      </c>
      <c r="P223" s="189">
        <f t="shared" si="46"/>
        <v>0</v>
      </c>
      <c r="Q223" s="188">
        <v>12032546.21</v>
      </c>
      <c r="R223" s="188">
        <v>0</v>
      </c>
      <c r="S223" s="188">
        <v>0</v>
      </c>
      <c r="T223" s="188">
        <v>0</v>
      </c>
      <c r="U223" s="188">
        <f t="shared" si="47"/>
        <v>12032546.21</v>
      </c>
      <c r="V223" s="188">
        <f t="shared" si="48"/>
        <v>12083099.620000001</v>
      </c>
      <c r="W223" s="136">
        <v>0</v>
      </c>
      <c r="X223" s="136">
        <f t="shared" si="49"/>
        <v>12083099.620000001</v>
      </c>
      <c r="Y223" s="137">
        <v>0</v>
      </c>
      <c r="Z223" s="136">
        <f t="shared" si="50"/>
        <v>12083099.620000001</v>
      </c>
    </row>
    <row r="224" spans="1:26" ht="12.75" hidden="1" outlineLevel="1">
      <c r="A224" s="136" t="s">
        <v>321</v>
      </c>
      <c r="C224" s="137" t="s">
        <v>322</v>
      </c>
      <c r="D224" s="137" t="s">
        <v>323</v>
      </c>
      <c r="E224" s="136">
        <v>0</v>
      </c>
      <c r="F224" s="136">
        <v>0</v>
      </c>
      <c r="G224" s="188">
        <f t="shared" si="44"/>
        <v>0</v>
      </c>
      <c r="H224" s="189">
        <v>0</v>
      </c>
      <c r="I224" s="189">
        <v>0</v>
      </c>
      <c r="J224" s="189">
        <v>0</v>
      </c>
      <c r="K224" s="189">
        <v>0</v>
      </c>
      <c r="L224" s="189">
        <f t="shared" si="45"/>
        <v>0</v>
      </c>
      <c r="M224" s="189">
        <v>0</v>
      </c>
      <c r="N224" s="189">
        <v>0</v>
      </c>
      <c r="O224" s="189">
        <v>0</v>
      </c>
      <c r="P224" s="189">
        <f t="shared" si="46"/>
        <v>0</v>
      </c>
      <c r="Q224" s="188">
        <v>109827.54</v>
      </c>
      <c r="R224" s="188">
        <v>0</v>
      </c>
      <c r="S224" s="188">
        <v>0</v>
      </c>
      <c r="T224" s="188">
        <v>0</v>
      </c>
      <c r="U224" s="188">
        <f t="shared" si="47"/>
        <v>109827.54</v>
      </c>
      <c r="V224" s="188">
        <f t="shared" si="48"/>
        <v>109827.54</v>
      </c>
      <c r="W224" s="136">
        <v>0</v>
      </c>
      <c r="X224" s="136">
        <f t="shared" si="49"/>
        <v>109827.54</v>
      </c>
      <c r="Y224" s="137">
        <v>0</v>
      </c>
      <c r="Z224" s="136">
        <f t="shared" si="50"/>
        <v>109827.54</v>
      </c>
    </row>
    <row r="225" spans="1:26" ht="12.75" hidden="1" outlineLevel="1">
      <c r="A225" s="136" t="s">
        <v>324</v>
      </c>
      <c r="C225" s="137" t="s">
        <v>325</v>
      </c>
      <c r="D225" s="137" t="s">
        <v>326</v>
      </c>
      <c r="E225" s="136">
        <v>0</v>
      </c>
      <c r="F225" s="136">
        <v>0</v>
      </c>
      <c r="G225" s="188">
        <f t="shared" si="44"/>
        <v>0</v>
      </c>
      <c r="H225" s="189">
        <v>0</v>
      </c>
      <c r="I225" s="189">
        <v>0</v>
      </c>
      <c r="J225" s="189">
        <v>0</v>
      </c>
      <c r="K225" s="189">
        <v>0</v>
      </c>
      <c r="L225" s="189">
        <f t="shared" si="45"/>
        <v>0</v>
      </c>
      <c r="M225" s="189">
        <v>0</v>
      </c>
      <c r="N225" s="189">
        <v>0</v>
      </c>
      <c r="O225" s="189">
        <v>0</v>
      </c>
      <c r="P225" s="189">
        <f t="shared" si="46"/>
        <v>0</v>
      </c>
      <c r="Q225" s="188">
        <v>34013.04</v>
      </c>
      <c r="R225" s="188">
        <v>0</v>
      </c>
      <c r="S225" s="188">
        <v>0</v>
      </c>
      <c r="T225" s="188">
        <v>0</v>
      </c>
      <c r="U225" s="188">
        <f t="shared" si="47"/>
        <v>34013.04</v>
      </c>
      <c r="V225" s="188">
        <f t="shared" si="48"/>
        <v>34013.04</v>
      </c>
      <c r="W225" s="136">
        <v>0</v>
      </c>
      <c r="X225" s="136">
        <f t="shared" si="49"/>
        <v>34013.04</v>
      </c>
      <c r="Y225" s="137">
        <v>0</v>
      </c>
      <c r="Z225" s="136">
        <f t="shared" si="50"/>
        <v>34013.04</v>
      </c>
    </row>
    <row r="226" spans="1:26" ht="12.75" hidden="1" outlineLevel="1">
      <c r="A226" s="136" t="s">
        <v>327</v>
      </c>
      <c r="C226" s="137" t="s">
        <v>328</v>
      </c>
      <c r="D226" s="137" t="s">
        <v>329</v>
      </c>
      <c r="E226" s="136">
        <v>0</v>
      </c>
      <c r="F226" s="136">
        <v>0</v>
      </c>
      <c r="G226" s="188">
        <f t="shared" si="44"/>
        <v>0</v>
      </c>
      <c r="H226" s="189">
        <v>0</v>
      </c>
      <c r="I226" s="189">
        <v>0</v>
      </c>
      <c r="J226" s="189">
        <v>0</v>
      </c>
      <c r="K226" s="189">
        <v>0</v>
      </c>
      <c r="L226" s="189">
        <f t="shared" si="45"/>
        <v>0</v>
      </c>
      <c r="M226" s="189">
        <v>0</v>
      </c>
      <c r="N226" s="189">
        <v>0</v>
      </c>
      <c r="O226" s="189">
        <v>0</v>
      </c>
      <c r="P226" s="189">
        <f t="shared" si="46"/>
        <v>0</v>
      </c>
      <c r="Q226" s="188">
        <v>-2916979.98</v>
      </c>
      <c r="R226" s="188">
        <v>0</v>
      </c>
      <c r="S226" s="188">
        <v>0</v>
      </c>
      <c r="T226" s="188">
        <v>0</v>
      </c>
      <c r="U226" s="188">
        <f t="shared" si="47"/>
        <v>-2916979.98</v>
      </c>
      <c r="V226" s="188">
        <f t="shared" si="48"/>
        <v>-2916979.98</v>
      </c>
      <c r="W226" s="136">
        <v>0</v>
      </c>
      <c r="X226" s="136">
        <f t="shared" si="49"/>
        <v>-2916979.98</v>
      </c>
      <c r="Y226" s="137">
        <v>0</v>
      </c>
      <c r="Z226" s="136">
        <f t="shared" si="50"/>
        <v>-2916979.98</v>
      </c>
    </row>
    <row r="227" spans="1:26" ht="12.75" hidden="1" outlineLevel="1">
      <c r="A227" s="136" t="s">
        <v>230</v>
      </c>
      <c r="C227" s="137" t="s">
        <v>231</v>
      </c>
      <c r="D227" s="137" t="s">
        <v>232</v>
      </c>
      <c r="E227" s="136">
        <v>0</v>
      </c>
      <c r="F227" s="136">
        <v>0</v>
      </c>
      <c r="G227" s="188">
        <f t="shared" si="44"/>
        <v>0</v>
      </c>
      <c r="H227" s="189">
        <v>0</v>
      </c>
      <c r="I227" s="189">
        <v>0</v>
      </c>
      <c r="J227" s="189">
        <v>0</v>
      </c>
      <c r="K227" s="189">
        <v>0</v>
      </c>
      <c r="L227" s="189">
        <f t="shared" si="45"/>
        <v>0</v>
      </c>
      <c r="M227" s="189">
        <v>0</v>
      </c>
      <c r="N227" s="189">
        <v>0</v>
      </c>
      <c r="O227" s="189">
        <v>0</v>
      </c>
      <c r="P227" s="189">
        <f t="shared" si="46"/>
        <v>0</v>
      </c>
      <c r="Q227" s="188">
        <v>3000077.22</v>
      </c>
      <c r="R227" s="188">
        <v>0</v>
      </c>
      <c r="S227" s="188">
        <v>0</v>
      </c>
      <c r="T227" s="188">
        <v>0</v>
      </c>
      <c r="U227" s="188">
        <f t="shared" si="47"/>
        <v>3000077.22</v>
      </c>
      <c r="V227" s="188">
        <f t="shared" si="48"/>
        <v>3000077.22</v>
      </c>
      <c r="W227" s="136">
        <v>0</v>
      </c>
      <c r="X227" s="136">
        <f t="shared" si="49"/>
        <v>3000077.22</v>
      </c>
      <c r="Y227" s="137">
        <v>0</v>
      </c>
      <c r="Z227" s="136">
        <f t="shared" si="50"/>
        <v>3000077.22</v>
      </c>
    </row>
    <row r="228" spans="1:26" ht="12.75" hidden="1" outlineLevel="1">
      <c r="A228" s="136" t="s">
        <v>233</v>
      </c>
      <c r="C228" s="137" t="s">
        <v>234</v>
      </c>
      <c r="D228" s="137" t="s">
        <v>235</v>
      </c>
      <c r="E228" s="136">
        <v>0</v>
      </c>
      <c r="F228" s="136">
        <v>0</v>
      </c>
      <c r="G228" s="188">
        <f t="shared" si="44"/>
        <v>0</v>
      </c>
      <c r="H228" s="189">
        <v>6340</v>
      </c>
      <c r="I228" s="189">
        <v>0</v>
      </c>
      <c r="J228" s="189">
        <v>0</v>
      </c>
      <c r="K228" s="189">
        <v>0</v>
      </c>
      <c r="L228" s="189">
        <f t="shared" si="45"/>
        <v>0</v>
      </c>
      <c r="M228" s="189">
        <v>0</v>
      </c>
      <c r="N228" s="189">
        <v>0</v>
      </c>
      <c r="O228" s="189">
        <v>0</v>
      </c>
      <c r="P228" s="189">
        <f t="shared" si="46"/>
        <v>0</v>
      </c>
      <c r="Q228" s="188">
        <v>16400</v>
      </c>
      <c r="R228" s="188">
        <v>0</v>
      </c>
      <c r="S228" s="188">
        <v>0</v>
      </c>
      <c r="T228" s="188">
        <v>0</v>
      </c>
      <c r="U228" s="188">
        <f t="shared" si="47"/>
        <v>16400</v>
      </c>
      <c r="V228" s="188">
        <f t="shared" si="48"/>
        <v>22740</v>
      </c>
      <c r="W228" s="136">
        <v>0</v>
      </c>
      <c r="X228" s="136">
        <f t="shared" si="49"/>
        <v>22740</v>
      </c>
      <c r="Y228" s="137">
        <v>0</v>
      </c>
      <c r="Z228" s="136">
        <f t="shared" si="50"/>
        <v>22740</v>
      </c>
    </row>
    <row r="229" spans="1:26" ht="12.75" hidden="1" outlineLevel="1">
      <c r="A229" s="136" t="s">
        <v>236</v>
      </c>
      <c r="C229" s="137" t="s">
        <v>237</v>
      </c>
      <c r="D229" s="137" t="s">
        <v>238</v>
      </c>
      <c r="E229" s="136">
        <v>0</v>
      </c>
      <c r="F229" s="136">
        <v>0</v>
      </c>
      <c r="G229" s="188">
        <f t="shared" si="44"/>
        <v>0</v>
      </c>
      <c r="H229" s="189">
        <v>0</v>
      </c>
      <c r="I229" s="189">
        <v>0</v>
      </c>
      <c r="J229" s="189">
        <v>0</v>
      </c>
      <c r="K229" s="189">
        <v>0</v>
      </c>
      <c r="L229" s="189">
        <f t="shared" si="45"/>
        <v>0</v>
      </c>
      <c r="M229" s="189">
        <v>0</v>
      </c>
      <c r="N229" s="189">
        <v>0</v>
      </c>
      <c r="O229" s="189">
        <v>0</v>
      </c>
      <c r="P229" s="189">
        <f t="shared" si="46"/>
        <v>0</v>
      </c>
      <c r="Q229" s="188">
        <v>793022.54</v>
      </c>
      <c r="R229" s="188">
        <v>0</v>
      </c>
      <c r="S229" s="188">
        <v>0</v>
      </c>
      <c r="T229" s="188">
        <v>0</v>
      </c>
      <c r="U229" s="188">
        <f t="shared" si="47"/>
        <v>793022.54</v>
      </c>
      <c r="V229" s="188">
        <f t="shared" si="48"/>
        <v>793022.54</v>
      </c>
      <c r="W229" s="136">
        <v>0</v>
      </c>
      <c r="X229" s="136">
        <f t="shared" si="49"/>
        <v>793022.54</v>
      </c>
      <c r="Y229" s="137">
        <v>0</v>
      </c>
      <c r="Z229" s="136">
        <f t="shared" si="50"/>
        <v>793022.54</v>
      </c>
    </row>
    <row r="230" spans="1:26" ht="12.75" hidden="1" outlineLevel="1">
      <c r="A230" s="136" t="s">
        <v>239</v>
      </c>
      <c r="C230" s="137" t="s">
        <v>240</v>
      </c>
      <c r="D230" s="137" t="s">
        <v>241</v>
      </c>
      <c r="E230" s="136">
        <v>0</v>
      </c>
      <c r="F230" s="136">
        <v>0</v>
      </c>
      <c r="G230" s="188">
        <f t="shared" si="44"/>
        <v>0</v>
      </c>
      <c r="H230" s="189">
        <v>0</v>
      </c>
      <c r="I230" s="189">
        <v>0</v>
      </c>
      <c r="J230" s="189">
        <v>0</v>
      </c>
      <c r="K230" s="189">
        <v>0</v>
      </c>
      <c r="L230" s="189">
        <f t="shared" si="45"/>
        <v>0</v>
      </c>
      <c r="M230" s="189">
        <v>0</v>
      </c>
      <c r="N230" s="189">
        <v>0</v>
      </c>
      <c r="O230" s="189">
        <v>0</v>
      </c>
      <c r="P230" s="189">
        <f t="shared" si="46"/>
        <v>0</v>
      </c>
      <c r="Q230" s="188">
        <v>189719.64</v>
      </c>
      <c r="R230" s="188">
        <v>0</v>
      </c>
      <c r="S230" s="188">
        <v>0</v>
      </c>
      <c r="T230" s="188">
        <v>0</v>
      </c>
      <c r="U230" s="188">
        <f t="shared" si="47"/>
        <v>189719.64</v>
      </c>
      <c r="V230" s="188">
        <f t="shared" si="48"/>
        <v>189719.64</v>
      </c>
      <c r="W230" s="136">
        <v>0</v>
      </c>
      <c r="X230" s="136">
        <f t="shared" si="49"/>
        <v>189719.64</v>
      </c>
      <c r="Y230" s="137">
        <v>0</v>
      </c>
      <c r="Z230" s="136">
        <f t="shared" si="50"/>
        <v>189719.64</v>
      </c>
    </row>
    <row r="231" spans="1:26" ht="12.75" hidden="1" outlineLevel="1">
      <c r="A231" s="136" t="s">
        <v>330</v>
      </c>
      <c r="C231" s="137" t="s">
        <v>331</v>
      </c>
      <c r="D231" s="137" t="s">
        <v>332</v>
      </c>
      <c r="E231" s="136">
        <v>0</v>
      </c>
      <c r="F231" s="136">
        <v>0</v>
      </c>
      <c r="G231" s="188">
        <f t="shared" si="44"/>
        <v>0</v>
      </c>
      <c r="H231" s="189">
        <v>0</v>
      </c>
      <c r="I231" s="189">
        <v>0</v>
      </c>
      <c r="J231" s="189">
        <v>0</v>
      </c>
      <c r="K231" s="189">
        <v>0</v>
      </c>
      <c r="L231" s="189">
        <f t="shared" si="45"/>
        <v>0</v>
      </c>
      <c r="M231" s="189">
        <v>0</v>
      </c>
      <c r="N231" s="189">
        <v>0</v>
      </c>
      <c r="O231" s="189">
        <v>0</v>
      </c>
      <c r="P231" s="189">
        <f t="shared" si="46"/>
        <v>0</v>
      </c>
      <c r="Q231" s="188">
        <v>358420.6</v>
      </c>
      <c r="R231" s="188">
        <v>0</v>
      </c>
      <c r="S231" s="188">
        <v>0</v>
      </c>
      <c r="T231" s="188">
        <v>0</v>
      </c>
      <c r="U231" s="188">
        <f t="shared" si="47"/>
        <v>358420.6</v>
      </c>
      <c r="V231" s="188">
        <f t="shared" si="48"/>
        <v>358420.6</v>
      </c>
      <c r="W231" s="136">
        <v>0</v>
      </c>
      <c r="X231" s="136">
        <f t="shared" si="49"/>
        <v>358420.6</v>
      </c>
      <c r="Y231" s="137">
        <v>0</v>
      </c>
      <c r="Z231" s="136">
        <f t="shared" si="50"/>
        <v>358420.6</v>
      </c>
    </row>
    <row r="232" spans="1:26" ht="12.75" hidden="1" outlineLevel="1">
      <c r="A232" s="136" t="s">
        <v>242</v>
      </c>
      <c r="C232" s="137" t="s">
        <v>243</v>
      </c>
      <c r="D232" s="137" t="s">
        <v>244</v>
      </c>
      <c r="E232" s="136">
        <v>0</v>
      </c>
      <c r="F232" s="136">
        <v>0</v>
      </c>
      <c r="G232" s="188">
        <f t="shared" si="44"/>
        <v>0</v>
      </c>
      <c r="H232" s="189">
        <v>0</v>
      </c>
      <c r="I232" s="189">
        <v>0</v>
      </c>
      <c r="J232" s="189">
        <v>0</v>
      </c>
      <c r="K232" s="189">
        <v>0</v>
      </c>
      <c r="L232" s="189">
        <f t="shared" si="45"/>
        <v>0</v>
      </c>
      <c r="M232" s="189">
        <v>0</v>
      </c>
      <c r="N232" s="189">
        <v>0</v>
      </c>
      <c r="O232" s="189">
        <v>0</v>
      </c>
      <c r="P232" s="189">
        <f t="shared" si="46"/>
        <v>0</v>
      </c>
      <c r="Q232" s="188">
        <v>2111298.5</v>
      </c>
      <c r="R232" s="188">
        <v>0</v>
      </c>
      <c r="S232" s="188">
        <v>0</v>
      </c>
      <c r="T232" s="188">
        <v>0</v>
      </c>
      <c r="U232" s="188">
        <f t="shared" si="47"/>
        <v>2111298.5</v>
      </c>
      <c r="V232" s="188">
        <f t="shared" si="48"/>
        <v>2111298.5</v>
      </c>
      <c r="W232" s="136">
        <v>0</v>
      </c>
      <c r="X232" s="136">
        <f t="shared" si="49"/>
        <v>2111298.5</v>
      </c>
      <c r="Y232" s="137">
        <v>0</v>
      </c>
      <c r="Z232" s="136">
        <f t="shared" si="50"/>
        <v>2111298.5</v>
      </c>
    </row>
    <row r="233" spans="1:26" ht="12.75" hidden="1" outlineLevel="1">
      <c r="A233" s="136" t="s">
        <v>245</v>
      </c>
      <c r="C233" s="137" t="s">
        <v>402</v>
      </c>
      <c r="D233" s="137" t="s">
        <v>403</v>
      </c>
      <c r="E233" s="136">
        <v>0</v>
      </c>
      <c r="F233" s="136">
        <v>0</v>
      </c>
      <c r="G233" s="188">
        <f t="shared" si="44"/>
        <v>0</v>
      </c>
      <c r="H233" s="189">
        <v>0</v>
      </c>
      <c r="I233" s="189">
        <v>0</v>
      </c>
      <c r="J233" s="189">
        <v>0</v>
      </c>
      <c r="K233" s="189">
        <v>0</v>
      </c>
      <c r="L233" s="189">
        <f t="shared" si="45"/>
        <v>0</v>
      </c>
      <c r="M233" s="189">
        <v>0</v>
      </c>
      <c r="N233" s="189">
        <v>0</v>
      </c>
      <c r="O233" s="189">
        <v>0</v>
      </c>
      <c r="P233" s="189">
        <f t="shared" si="46"/>
        <v>0</v>
      </c>
      <c r="Q233" s="188">
        <v>586571.1</v>
      </c>
      <c r="R233" s="188">
        <v>0</v>
      </c>
      <c r="S233" s="188">
        <v>0</v>
      </c>
      <c r="T233" s="188">
        <v>0</v>
      </c>
      <c r="U233" s="188">
        <f t="shared" si="47"/>
        <v>586571.1</v>
      </c>
      <c r="V233" s="188">
        <f t="shared" si="48"/>
        <v>586571.1</v>
      </c>
      <c r="W233" s="136">
        <v>0</v>
      </c>
      <c r="X233" s="136">
        <f t="shared" si="49"/>
        <v>586571.1</v>
      </c>
      <c r="Y233" s="137">
        <v>0</v>
      </c>
      <c r="Z233" s="136">
        <f t="shared" si="50"/>
        <v>586571.1</v>
      </c>
    </row>
    <row r="234" spans="1:27" ht="12.75" collapsed="1">
      <c r="A234" s="177" t="s">
        <v>404</v>
      </c>
      <c r="B234" s="178"/>
      <c r="C234" s="177" t="s">
        <v>405</v>
      </c>
      <c r="D234" s="179"/>
      <c r="E234" s="154">
        <v>0</v>
      </c>
      <c r="F234" s="154">
        <v>0</v>
      </c>
      <c r="G234" s="182">
        <f>E234+F234</f>
        <v>0</v>
      </c>
      <c r="H234" s="182">
        <v>56893.41</v>
      </c>
      <c r="I234" s="182">
        <v>0</v>
      </c>
      <c r="J234" s="182">
        <v>0</v>
      </c>
      <c r="K234" s="182">
        <v>0</v>
      </c>
      <c r="L234" s="182">
        <f>J234+I234+K234</f>
        <v>0</v>
      </c>
      <c r="M234" s="182">
        <v>0</v>
      </c>
      <c r="N234" s="182">
        <v>0</v>
      </c>
      <c r="O234" s="182">
        <v>0</v>
      </c>
      <c r="P234" s="182">
        <f>M234+N234+O234</f>
        <v>0</v>
      </c>
      <c r="Q234" s="182">
        <v>16314916.41</v>
      </c>
      <c r="R234" s="182">
        <v>0</v>
      </c>
      <c r="S234" s="182">
        <v>0</v>
      </c>
      <c r="T234" s="182">
        <v>-16371809.82</v>
      </c>
      <c r="U234" s="182">
        <f>Q234+R234+S234+T234</f>
        <v>-56893.41000000015</v>
      </c>
      <c r="V234" s="182">
        <v>0</v>
      </c>
      <c r="W234" s="154">
        <v>0</v>
      </c>
      <c r="X234" s="154">
        <f>V234+W234</f>
        <v>0</v>
      </c>
      <c r="Y234" s="154">
        <v>0</v>
      </c>
      <c r="Z234" s="154">
        <f>X234+Y234</f>
        <v>0</v>
      </c>
      <c r="AA234" s="177"/>
    </row>
    <row r="235" spans="1:26" ht="12.75" hidden="1" outlineLevel="1">
      <c r="A235" s="136" t="s">
        <v>406</v>
      </c>
      <c r="C235" s="137" t="s">
        <v>407</v>
      </c>
      <c r="D235" s="137" t="s">
        <v>408</v>
      </c>
      <c r="E235" s="136">
        <v>0</v>
      </c>
      <c r="F235" s="136">
        <v>0</v>
      </c>
      <c r="G235" s="188">
        <f>E235+F235</f>
        <v>0</v>
      </c>
      <c r="H235" s="189">
        <v>0</v>
      </c>
      <c r="I235" s="189">
        <v>0</v>
      </c>
      <c r="J235" s="189">
        <v>0</v>
      </c>
      <c r="K235" s="189">
        <v>0</v>
      </c>
      <c r="L235" s="189">
        <f>J235+I235+K235</f>
        <v>0</v>
      </c>
      <c r="M235" s="189">
        <v>0</v>
      </c>
      <c r="N235" s="189">
        <v>0</v>
      </c>
      <c r="O235" s="189">
        <v>0</v>
      </c>
      <c r="P235" s="189">
        <f>M235+N235+O235</f>
        <v>0</v>
      </c>
      <c r="Q235" s="188">
        <v>0</v>
      </c>
      <c r="R235" s="188">
        <v>0</v>
      </c>
      <c r="S235" s="188">
        <v>0</v>
      </c>
      <c r="T235" s="188">
        <v>8236090.38</v>
      </c>
      <c r="U235" s="188">
        <f>Q235+R235+S235+T235</f>
        <v>8236090.38</v>
      </c>
      <c r="V235" s="188">
        <f>G235+H235+L235+P235+U235</f>
        <v>8236090.38</v>
      </c>
      <c r="W235" s="136">
        <v>0</v>
      </c>
      <c r="X235" s="136">
        <f>V235+W235</f>
        <v>8236090.38</v>
      </c>
      <c r="Y235" s="137">
        <v>0</v>
      </c>
      <c r="Z235" s="136">
        <f>X235+Y235</f>
        <v>8236090.38</v>
      </c>
    </row>
    <row r="236" spans="1:26" ht="12.75" hidden="1" outlineLevel="1">
      <c r="A236" s="136" t="s">
        <v>409</v>
      </c>
      <c r="C236" s="137" t="s">
        <v>410</v>
      </c>
      <c r="D236" s="137" t="s">
        <v>411</v>
      </c>
      <c r="E236" s="136">
        <v>0</v>
      </c>
      <c r="F236" s="136">
        <v>0</v>
      </c>
      <c r="G236" s="188">
        <f>E236+F236</f>
        <v>0</v>
      </c>
      <c r="H236" s="189">
        <v>0</v>
      </c>
      <c r="I236" s="189">
        <v>0</v>
      </c>
      <c r="J236" s="189">
        <v>0</v>
      </c>
      <c r="K236" s="189">
        <v>0</v>
      </c>
      <c r="L236" s="189">
        <f>J236+I236+K236</f>
        <v>0</v>
      </c>
      <c r="M236" s="189">
        <v>0</v>
      </c>
      <c r="N236" s="189">
        <v>0</v>
      </c>
      <c r="O236" s="189">
        <v>0</v>
      </c>
      <c r="P236" s="189">
        <f>M236+N236+O236</f>
        <v>0</v>
      </c>
      <c r="Q236" s="188">
        <v>0</v>
      </c>
      <c r="R236" s="188">
        <v>0</v>
      </c>
      <c r="S236" s="188">
        <v>0</v>
      </c>
      <c r="T236" s="188">
        <v>16217822.82</v>
      </c>
      <c r="U236" s="188">
        <f>Q236+R236+S236+T236</f>
        <v>16217822.82</v>
      </c>
      <c r="V236" s="188">
        <f>G236+H236+L236+P236+U236</f>
        <v>16217822.82</v>
      </c>
      <c r="W236" s="136">
        <v>0</v>
      </c>
      <c r="X236" s="136">
        <f>V236+W236</f>
        <v>16217822.82</v>
      </c>
      <c r="Y236" s="137">
        <v>0</v>
      </c>
      <c r="Z236" s="136">
        <f>X236+Y236</f>
        <v>16217822.82</v>
      </c>
    </row>
    <row r="237" spans="1:26" ht="12.75" hidden="1" outlineLevel="1">
      <c r="A237" s="136" t="s">
        <v>412</v>
      </c>
      <c r="C237" s="137" t="s">
        <v>413</v>
      </c>
      <c r="D237" s="137" t="s">
        <v>414</v>
      </c>
      <c r="E237" s="136">
        <v>0</v>
      </c>
      <c r="F237" s="136">
        <v>0</v>
      </c>
      <c r="G237" s="188">
        <f>E237+F237</f>
        <v>0</v>
      </c>
      <c r="H237" s="189">
        <v>0</v>
      </c>
      <c r="I237" s="189">
        <v>0</v>
      </c>
      <c r="J237" s="189">
        <v>0</v>
      </c>
      <c r="K237" s="189">
        <v>0</v>
      </c>
      <c r="L237" s="189">
        <f>J237+I237+K237</f>
        <v>0</v>
      </c>
      <c r="M237" s="189">
        <v>0</v>
      </c>
      <c r="N237" s="189">
        <v>0</v>
      </c>
      <c r="O237" s="189">
        <v>0</v>
      </c>
      <c r="P237" s="189">
        <f>M237+N237+O237</f>
        <v>0</v>
      </c>
      <c r="Q237" s="188">
        <v>0</v>
      </c>
      <c r="R237" s="188">
        <v>0</v>
      </c>
      <c r="S237" s="188">
        <v>0</v>
      </c>
      <c r="T237" s="188">
        <v>98560.14</v>
      </c>
      <c r="U237" s="188">
        <f>Q237+R237+S237+T237</f>
        <v>98560.14</v>
      </c>
      <c r="V237" s="188">
        <f>G237+H237+L237+P237+U237</f>
        <v>98560.14</v>
      </c>
      <c r="W237" s="136">
        <v>0</v>
      </c>
      <c r="X237" s="136">
        <f>V237+W237</f>
        <v>98560.14</v>
      </c>
      <c r="Y237" s="137">
        <v>0</v>
      </c>
      <c r="Z237" s="136">
        <f>X237+Y237</f>
        <v>98560.14</v>
      </c>
    </row>
    <row r="238" spans="1:27" ht="12.75" collapsed="1">
      <c r="A238" s="177" t="s">
        <v>415</v>
      </c>
      <c r="B238" s="178"/>
      <c r="C238" s="177" t="s">
        <v>776</v>
      </c>
      <c r="D238" s="179"/>
      <c r="E238" s="154">
        <v>0</v>
      </c>
      <c r="F238" s="154">
        <v>0</v>
      </c>
      <c r="G238" s="182">
        <f>E238+F238</f>
        <v>0</v>
      </c>
      <c r="H238" s="182">
        <v>0</v>
      </c>
      <c r="I238" s="182">
        <v>0</v>
      </c>
      <c r="J238" s="182">
        <v>0</v>
      </c>
      <c r="K238" s="182">
        <v>0</v>
      </c>
      <c r="L238" s="182">
        <f>J238+I238+K238</f>
        <v>0</v>
      </c>
      <c r="M238" s="182">
        <v>0</v>
      </c>
      <c r="N238" s="182">
        <v>0</v>
      </c>
      <c r="O238" s="182">
        <v>0</v>
      </c>
      <c r="P238" s="182">
        <f>M238+N238+O238</f>
        <v>0</v>
      </c>
      <c r="Q238" s="182">
        <v>0</v>
      </c>
      <c r="R238" s="182">
        <v>0</v>
      </c>
      <c r="S238" s="182">
        <v>0</v>
      </c>
      <c r="T238" s="182">
        <v>24552473.34</v>
      </c>
      <c r="U238" s="182">
        <f>Q238+R238+S238+T238</f>
        <v>24552473.34</v>
      </c>
      <c r="V238" s="182">
        <f>G238+H238+L238+P238+U238</f>
        <v>24552473.34</v>
      </c>
      <c r="W238" s="154">
        <v>0</v>
      </c>
      <c r="X238" s="154">
        <f>V238+W238</f>
        <v>24552473.34</v>
      </c>
      <c r="Y238" s="154">
        <v>0</v>
      </c>
      <c r="Z238" s="154">
        <f>X238+Y238</f>
        <v>24552473.34</v>
      </c>
      <c r="AA238" s="177"/>
    </row>
    <row r="239" spans="1:27" ht="15.75">
      <c r="A239" s="183"/>
      <c r="B239" s="184"/>
      <c r="C239" s="176" t="s">
        <v>777</v>
      </c>
      <c r="D239" s="65"/>
      <c r="E239" s="115">
        <f>E47+E67+E219+E220+E238+E234</f>
        <v>0</v>
      </c>
      <c r="F239" s="115">
        <f aca="true" t="shared" si="51" ref="F239:Z239">F47+F67+F219+F220+F238+F234</f>
        <v>364527544.05</v>
      </c>
      <c r="G239" s="186">
        <f t="shared" si="51"/>
        <v>364527544.04999995</v>
      </c>
      <c r="H239" s="186">
        <f t="shared" si="51"/>
        <v>930566.86</v>
      </c>
      <c r="I239" s="186">
        <f t="shared" si="51"/>
        <v>0</v>
      </c>
      <c r="J239" s="186">
        <f t="shared" si="51"/>
        <v>0</v>
      </c>
      <c r="K239" s="186">
        <f t="shared" si="51"/>
        <v>0</v>
      </c>
      <c r="L239" s="186">
        <f t="shared" si="51"/>
        <v>0</v>
      </c>
      <c r="M239" s="186">
        <f t="shared" si="51"/>
        <v>0</v>
      </c>
      <c r="N239" s="186">
        <f t="shared" si="51"/>
        <v>0</v>
      </c>
      <c r="O239" s="186">
        <f t="shared" si="51"/>
        <v>0</v>
      </c>
      <c r="P239" s="186">
        <f t="shared" si="51"/>
        <v>0</v>
      </c>
      <c r="Q239" s="186">
        <f t="shared" si="51"/>
        <v>16314916.41</v>
      </c>
      <c r="R239" s="186">
        <f t="shared" si="51"/>
        <v>0</v>
      </c>
      <c r="S239" s="186">
        <f t="shared" si="51"/>
        <v>0</v>
      </c>
      <c r="T239" s="186">
        <f t="shared" si="51"/>
        <v>8460813.530000001</v>
      </c>
      <c r="U239" s="186">
        <f t="shared" si="51"/>
        <v>24775729.94</v>
      </c>
      <c r="V239" s="186">
        <f t="shared" si="51"/>
        <v>390233840.84999996</v>
      </c>
      <c r="W239" s="115">
        <f t="shared" si="51"/>
        <v>0</v>
      </c>
      <c r="X239" s="115">
        <f t="shared" si="51"/>
        <v>390233840.84999996</v>
      </c>
      <c r="Y239" s="115">
        <f t="shared" si="51"/>
        <v>0</v>
      </c>
      <c r="Z239" s="115">
        <f t="shared" si="51"/>
        <v>390233840.84999996</v>
      </c>
      <c r="AA239" s="175"/>
    </row>
    <row r="240" spans="2:26" ht="12.75">
      <c r="B240" s="184"/>
      <c r="C240" s="185"/>
      <c r="D240" s="77"/>
      <c r="E240" s="154"/>
      <c r="F240" s="154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54"/>
      <c r="X240" s="154"/>
      <c r="Y240" s="154"/>
      <c r="Z240" s="154"/>
    </row>
    <row r="241" spans="1:27" ht="15">
      <c r="A241" s="175"/>
      <c r="B241" s="184" t="s">
        <v>416</v>
      </c>
      <c r="C241" s="185"/>
      <c r="D241" s="77"/>
      <c r="E241" s="154"/>
      <c r="F241" s="154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54"/>
      <c r="X241" s="154"/>
      <c r="Y241" s="154"/>
      <c r="Z241" s="154"/>
      <c r="AA241" s="175"/>
    </row>
    <row r="242" spans="1:27" ht="15.75">
      <c r="A242" s="183"/>
      <c r="B242" s="184" t="s">
        <v>333</v>
      </c>
      <c r="C242" s="185"/>
      <c r="D242" s="77"/>
      <c r="E242" s="115">
        <f aca="true" t="shared" si="52" ref="E242:Z242">E28-E239</f>
        <v>0</v>
      </c>
      <c r="F242" s="115">
        <f t="shared" si="52"/>
        <v>45029403.139999986</v>
      </c>
      <c r="G242" s="186">
        <f t="shared" si="52"/>
        <v>45029403.140000045</v>
      </c>
      <c r="H242" s="186">
        <f t="shared" si="52"/>
        <v>-904066.86</v>
      </c>
      <c r="I242" s="186">
        <f t="shared" si="52"/>
        <v>0</v>
      </c>
      <c r="J242" s="186">
        <f t="shared" si="52"/>
        <v>0</v>
      </c>
      <c r="K242" s="186">
        <f t="shared" si="52"/>
        <v>0</v>
      </c>
      <c r="L242" s="186">
        <f t="shared" si="52"/>
        <v>0</v>
      </c>
      <c r="M242" s="186">
        <f t="shared" si="52"/>
        <v>0</v>
      </c>
      <c r="N242" s="186">
        <f t="shared" si="52"/>
        <v>0</v>
      </c>
      <c r="O242" s="186">
        <f t="shared" si="52"/>
        <v>0</v>
      </c>
      <c r="P242" s="186">
        <f t="shared" si="52"/>
        <v>0</v>
      </c>
      <c r="Q242" s="186">
        <f t="shared" si="52"/>
        <v>-16314916.41</v>
      </c>
      <c r="R242" s="186">
        <f t="shared" si="52"/>
        <v>0</v>
      </c>
      <c r="S242" s="186">
        <f t="shared" si="52"/>
        <v>0</v>
      </c>
      <c r="T242" s="186">
        <f t="shared" si="52"/>
        <v>-8460813.530000001</v>
      </c>
      <c r="U242" s="186">
        <f t="shared" si="52"/>
        <v>-24775729.94</v>
      </c>
      <c r="V242" s="186">
        <f t="shared" si="52"/>
        <v>19349606.340000033</v>
      </c>
      <c r="W242" s="115">
        <f t="shared" si="52"/>
        <v>0</v>
      </c>
      <c r="X242" s="115">
        <f t="shared" si="52"/>
        <v>19349606.340000033</v>
      </c>
      <c r="Y242" s="115">
        <f t="shared" si="52"/>
        <v>0</v>
      </c>
      <c r="Z242" s="115">
        <f t="shared" si="52"/>
        <v>19349606.340000033</v>
      </c>
      <c r="AA242" s="175"/>
    </row>
    <row r="243" spans="2:26" ht="12.75">
      <c r="B243" s="178"/>
      <c r="C243" s="177"/>
      <c r="D243" s="179"/>
      <c r="E243" s="154"/>
      <c r="F243" s="154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54"/>
      <c r="X243" s="154"/>
      <c r="Y243" s="154"/>
      <c r="Z243" s="154"/>
    </row>
    <row r="244" spans="1:27" ht="12.75">
      <c r="A244" s="177" t="s">
        <v>704</v>
      </c>
      <c r="B244" s="178"/>
      <c r="C244" s="177" t="s">
        <v>780</v>
      </c>
      <c r="D244" s="179"/>
      <c r="E244" s="154">
        <v>0</v>
      </c>
      <c r="F244" s="154">
        <v>22554583</v>
      </c>
      <c r="G244" s="182">
        <f>E244+F244</f>
        <v>22554583</v>
      </c>
      <c r="H244" s="182">
        <v>0</v>
      </c>
      <c r="I244" s="182">
        <v>0</v>
      </c>
      <c r="J244" s="182">
        <v>0</v>
      </c>
      <c r="K244" s="182">
        <v>0</v>
      </c>
      <c r="L244" s="182">
        <f>J244+I244+K244</f>
        <v>0</v>
      </c>
      <c r="M244" s="182">
        <v>0</v>
      </c>
      <c r="N244" s="182">
        <v>0</v>
      </c>
      <c r="O244" s="182">
        <v>0</v>
      </c>
      <c r="P244" s="182">
        <f>M244+N244+O244</f>
        <v>0</v>
      </c>
      <c r="Q244" s="182">
        <v>0</v>
      </c>
      <c r="R244" s="182">
        <v>0</v>
      </c>
      <c r="S244" s="182">
        <v>0</v>
      </c>
      <c r="T244" s="182">
        <v>0</v>
      </c>
      <c r="U244" s="182">
        <f>Q244+R244+S244+T244</f>
        <v>0</v>
      </c>
      <c r="V244" s="182">
        <f>G244+H244+L244+P244+U244</f>
        <v>22554583</v>
      </c>
      <c r="W244" s="154">
        <v>0</v>
      </c>
      <c r="X244" s="154">
        <f>V244+W244</f>
        <v>22554583</v>
      </c>
      <c r="Y244" s="154">
        <v>0</v>
      </c>
      <c r="Z244" s="154">
        <f>X244+Y244</f>
        <v>22554583</v>
      </c>
      <c r="AA244" s="177"/>
    </row>
    <row r="245" spans="2:26" ht="12.75">
      <c r="B245" s="178"/>
      <c r="C245" s="177"/>
      <c r="D245" s="179"/>
      <c r="E245" s="154"/>
      <c r="F245" s="154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54"/>
      <c r="X245" s="154"/>
      <c r="Y245" s="154"/>
      <c r="Z245" s="154"/>
    </row>
    <row r="246" spans="1:27" ht="15">
      <c r="A246" s="175"/>
      <c r="B246" s="184" t="s">
        <v>417</v>
      </c>
      <c r="C246" s="185"/>
      <c r="D246" s="179"/>
      <c r="E246" s="154"/>
      <c r="F246" s="154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54"/>
      <c r="X246" s="154"/>
      <c r="Y246" s="154"/>
      <c r="Z246" s="154"/>
      <c r="AA246" s="175"/>
    </row>
    <row r="247" spans="1:27" ht="15.75">
      <c r="A247" s="183"/>
      <c r="B247" s="184" t="s">
        <v>334</v>
      </c>
      <c r="C247" s="185"/>
      <c r="D247" s="77"/>
      <c r="E247" s="115">
        <f aca="true" t="shared" si="53" ref="E247:Z247">E242+E244</f>
        <v>0</v>
      </c>
      <c r="F247" s="115">
        <f t="shared" si="53"/>
        <v>67583986.13999999</v>
      </c>
      <c r="G247" s="186">
        <f t="shared" si="53"/>
        <v>67583986.14000005</v>
      </c>
      <c r="H247" s="186">
        <f t="shared" si="53"/>
        <v>-904066.86</v>
      </c>
      <c r="I247" s="186">
        <f t="shared" si="53"/>
        <v>0</v>
      </c>
      <c r="J247" s="186">
        <f t="shared" si="53"/>
        <v>0</v>
      </c>
      <c r="K247" s="186">
        <f t="shared" si="53"/>
        <v>0</v>
      </c>
      <c r="L247" s="186">
        <f t="shared" si="53"/>
        <v>0</v>
      </c>
      <c r="M247" s="186">
        <f t="shared" si="53"/>
        <v>0</v>
      </c>
      <c r="N247" s="186">
        <f t="shared" si="53"/>
        <v>0</v>
      </c>
      <c r="O247" s="186">
        <f t="shared" si="53"/>
        <v>0</v>
      </c>
      <c r="P247" s="186">
        <f t="shared" si="53"/>
        <v>0</v>
      </c>
      <c r="Q247" s="186">
        <f t="shared" si="53"/>
        <v>-16314916.41</v>
      </c>
      <c r="R247" s="186">
        <f t="shared" si="53"/>
        <v>0</v>
      </c>
      <c r="S247" s="186">
        <f t="shared" si="53"/>
        <v>0</v>
      </c>
      <c r="T247" s="186">
        <f t="shared" si="53"/>
        <v>-8460813.530000001</v>
      </c>
      <c r="U247" s="186">
        <f t="shared" si="53"/>
        <v>-24775729.94</v>
      </c>
      <c r="V247" s="186">
        <f t="shared" si="53"/>
        <v>41904189.34000003</v>
      </c>
      <c r="W247" s="115">
        <f t="shared" si="53"/>
        <v>0</v>
      </c>
      <c r="X247" s="115">
        <f t="shared" si="53"/>
        <v>41904189.34000003</v>
      </c>
      <c r="Y247" s="115">
        <f t="shared" si="53"/>
        <v>0</v>
      </c>
      <c r="Z247" s="115">
        <f t="shared" si="53"/>
        <v>41904189.34000003</v>
      </c>
      <c r="AA247" s="175"/>
    </row>
    <row r="248" spans="2:26" ht="12.75">
      <c r="B248" s="178"/>
      <c r="C248" s="177"/>
      <c r="D248" s="179"/>
      <c r="E248" s="154"/>
      <c r="F248" s="154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54"/>
      <c r="X248" s="154"/>
      <c r="Y248" s="154"/>
      <c r="Z248" s="154"/>
    </row>
    <row r="249" spans="1:27" ht="15">
      <c r="A249" s="175"/>
      <c r="B249" s="184" t="s">
        <v>782</v>
      </c>
      <c r="C249" s="185"/>
      <c r="D249" s="77"/>
      <c r="E249" s="154"/>
      <c r="F249" s="154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54"/>
      <c r="X249" s="154"/>
      <c r="Y249" s="154"/>
      <c r="Z249" s="154"/>
      <c r="AA249" s="175"/>
    </row>
    <row r="250" spans="1:27" ht="12.75">
      <c r="A250" s="177" t="s">
        <v>418</v>
      </c>
      <c r="B250" s="178"/>
      <c r="C250" s="177" t="s">
        <v>783</v>
      </c>
      <c r="D250" s="179"/>
      <c r="E250" s="154">
        <v>0</v>
      </c>
      <c r="F250" s="154">
        <v>0</v>
      </c>
      <c r="G250" s="182">
        <f>E250+F250</f>
        <v>0</v>
      </c>
      <c r="H250" s="182">
        <v>0</v>
      </c>
      <c r="I250" s="182">
        <v>0</v>
      </c>
      <c r="J250" s="182">
        <v>0</v>
      </c>
      <c r="K250" s="182">
        <v>0</v>
      </c>
      <c r="L250" s="182">
        <f>J250+I250+K250</f>
        <v>0</v>
      </c>
      <c r="M250" s="182">
        <v>0</v>
      </c>
      <c r="N250" s="182">
        <v>0</v>
      </c>
      <c r="O250" s="182">
        <v>0</v>
      </c>
      <c r="P250" s="182">
        <f>M250+N250+O250</f>
        <v>0</v>
      </c>
      <c r="Q250" s="182">
        <v>0</v>
      </c>
      <c r="R250" s="182">
        <v>0</v>
      </c>
      <c r="S250" s="182">
        <v>0</v>
      </c>
      <c r="T250" s="182">
        <v>0</v>
      </c>
      <c r="U250" s="182">
        <f>Q250+R250+S250+T250</f>
        <v>0</v>
      </c>
      <c r="V250" s="182">
        <f>G250+H250+L250+P250+U250</f>
        <v>0</v>
      </c>
      <c r="W250" s="154">
        <v>0</v>
      </c>
      <c r="X250" s="154">
        <f>V250+W250</f>
        <v>0</v>
      </c>
      <c r="Y250" s="154">
        <v>0</v>
      </c>
      <c r="Z250" s="154">
        <f>X250+Y250</f>
        <v>0</v>
      </c>
      <c r="AA250" s="177"/>
    </row>
    <row r="251" spans="1:26" ht="12.75" hidden="1" outlineLevel="1">
      <c r="A251" s="136" t="s">
        <v>419</v>
      </c>
      <c r="C251" s="137" t="s">
        <v>420</v>
      </c>
      <c r="D251" s="137" t="s">
        <v>421</v>
      </c>
      <c r="E251" s="136">
        <v>0</v>
      </c>
      <c r="F251" s="136">
        <v>0</v>
      </c>
      <c r="G251" s="188">
        <f aca="true" t="shared" si="54" ref="G251:G259">E251+F251</f>
        <v>0</v>
      </c>
      <c r="H251" s="189">
        <v>0</v>
      </c>
      <c r="I251" s="189">
        <v>0</v>
      </c>
      <c r="J251" s="189">
        <v>0</v>
      </c>
      <c r="K251" s="189">
        <v>0</v>
      </c>
      <c r="L251" s="189">
        <f aca="true" t="shared" si="55" ref="L251:L259">J251+I251+K251</f>
        <v>0</v>
      </c>
      <c r="M251" s="189">
        <v>0</v>
      </c>
      <c r="N251" s="189">
        <v>5183.67</v>
      </c>
      <c r="O251" s="189">
        <v>1466.91</v>
      </c>
      <c r="P251" s="189">
        <f aca="true" t="shared" si="56" ref="P251:P259">M251+N251+O251</f>
        <v>6650.58</v>
      </c>
      <c r="Q251" s="188">
        <v>0</v>
      </c>
      <c r="R251" s="188">
        <v>0</v>
      </c>
      <c r="S251" s="188">
        <v>0</v>
      </c>
      <c r="T251" s="188">
        <v>0</v>
      </c>
      <c r="U251" s="188">
        <f aca="true" t="shared" si="57" ref="U251:U259">Q251+R251+S251+T251</f>
        <v>0</v>
      </c>
      <c r="V251" s="188">
        <f aca="true" t="shared" si="58" ref="V251:V259">G251+H251+L251+P251+U251</f>
        <v>6650.58</v>
      </c>
      <c r="W251" s="136">
        <v>0</v>
      </c>
      <c r="X251" s="136">
        <f aca="true" t="shared" si="59" ref="X251:X259">V251+W251</f>
        <v>6650.58</v>
      </c>
      <c r="Y251" s="137">
        <v>0</v>
      </c>
      <c r="Z251" s="136">
        <f aca="true" t="shared" si="60" ref="Z251:Z259">X251+Y251</f>
        <v>6650.58</v>
      </c>
    </row>
    <row r="252" spans="1:26" ht="12.75" hidden="1" outlineLevel="1">
      <c r="A252" s="136" t="s">
        <v>422</v>
      </c>
      <c r="C252" s="137" t="s">
        <v>423</v>
      </c>
      <c r="D252" s="137" t="s">
        <v>424</v>
      </c>
      <c r="E252" s="136">
        <v>0</v>
      </c>
      <c r="F252" s="136">
        <v>0</v>
      </c>
      <c r="G252" s="188">
        <f t="shared" si="54"/>
        <v>0</v>
      </c>
      <c r="H252" s="189">
        <v>13510.34</v>
      </c>
      <c r="I252" s="189">
        <v>0</v>
      </c>
      <c r="J252" s="189">
        <v>0</v>
      </c>
      <c r="K252" s="189">
        <v>0</v>
      </c>
      <c r="L252" s="189">
        <f t="shared" si="55"/>
        <v>0</v>
      </c>
      <c r="M252" s="189">
        <v>0</v>
      </c>
      <c r="N252" s="189">
        <v>486.78</v>
      </c>
      <c r="O252" s="189">
        <v>0</v>
      </c>
      <c r="P252" s="189">
        <f t="shared" si="56"/>
        <v>486.78</v>
      </c>
      <c r="Q252" s="188">
        <v>0</v>
      </c>
      <c r="R252" s="188">
        <v>0</v>
      </c>
      <c r="S252" s="188">
        <v>0</v>
      </c>
      <c r="T252" s="188">
        <v>0</v>
      </c>
      <c r="U252" s="188">
        <f t="shared" si="57"/>
        <v>0</v>
      </c>
      <c r="V252" s="188">
        <f t="shared" si="58"/>
        <v>13997.12</v>
      </c>
      <c r="W252" s="136">
        <v>0</v>
      </c>
      <c r="X252" s="136">
        <f t="shared" si="59"/>
        <v>13997.12</v>
      </c>
      <c r="Y252" s="137">
        <v>0</v>
      </c>
      <c r="Z252" s="136">
        <f t="shared" si="60"/>
        <v>13997.12</v>
      </c>
    </row>
    <row r="253" spans="1:26" ht="12.75" hidden="1" outlineLevel="1">
      <c r="A253" s="136" t="s">
        <v>425</v>
      </c>
      <c r="C253" s="137" t="s">
        <v>426</v>
      </c>
      <c r="D253" s="137" t="s">
        <v>427</v>
      </c>
      <c r="E253" s="136">
        <v>0</v>
      </c>
      <c r="F253" s="136">
        <v>0</v>
      </c>
      <c r="G253" s="188">
        <f t="shared" si="54"/>
        <v>0</v>
      </c>
      <c r="H253" s="189">
        <v>16510.02</v>
      </c>
      <c r="I253" s="189">
        <v>0</v>
      </c>
      <c r="J253" s="189">
        <v>0</v>
      </c>
      <c r="K253" s="189">
        <v>0</v>
      </c>
      <c r="L253" s="189">
        <f t="shared" si="55"/>
        <v>0</v>
      </c>
      <c r="M253" s="189">
        <v>0</v>
      </c>
      <c r="N253" s="189">
        <v>-12784.17</v>
      </c>
      <c r="O253" s="189">
        <v>-3725.85</v>
      </c>
      <c r="P253" s="189">
        <f t="shared" si="56"/>
        <v>-16510.02</v>
      </c>
      <c r="Q253" s="188">
        <v>0</v>
      </c>
      <c r="R253" s="188">
        <v>0</v>
      </c>
      <c r="S253" s="188">
        <v>0</v>
      </c>
      <c r="T253" s="188">
        <v>0</v>
      </c>
      <c r="U253" s="188">
        <f t="shared" si="57"/>
        <v>0</v>
      </c>
      <c r="V253" s="188">
        <f t="shared" si="58"/>
        <v>0</v>
      </c>
      <c r="W253" s="136">
        <v>0</v>
      </c>
      <c r="X253" s="136">
        <f t="shared" si="59"/>
        <v>0</v>
      </c>
      <c r="Y253" s="137">
        <v>0</v>
      </c>
      <c r="Z253" s="136">
        <f t="shared" si="60"/>
        <v>0</v>
      </c>
    </row>
    <row r="254" spans="1:26" ht="12.75" hidden="1" outlineLevel="1">
      <c r="A254" s="136" t="s">
        <v>428</v>
      </c>
      <c r="C254" s="137" t="s">
        <v>429</v>
      </c>
      <c r="D254" s="137" t="s">
        <v>430</v>
      </c>
      <c r="E254" s="136">
        <v>0</v>
      </c>
      <c r="F254" s="136">
        <v>0</v>
      </c>
      <c r="G254" s="188">
        <f t="shared" si="54"/>
        <v>0</v>
      </c>
      <c r="H254" s="189">
        <v>29.01</v>
      </c>
      <c r="I254" s="189">
        <v>0</v>
      </c>
      <c r="J254" s="189">
        <v>0</v>
      </c>
      <c r="K254" s="189">
        <v>0</v>
      </c>
      <c r="L254" s="189">
        <f t="shared" si="55"/>
        <v>0</v>
      </c>
      <c r="M254" s="189">
        <v>0</v>
      </c>
      <c r="N254" s="189">
        <v>0</v>
      </c>
      <c r="O254" s="189">
        <v>0</v>
      </c>
      <c r="P254" s="189">
        <f t="shared" si="56"/>
        <v>0</v>
      </c>
      <c r="Q254" s="188">
        <v>0</v>
      </c>
      <c r="R254" s="188">
        <v>0</v>
      </c>
      <c r="S254" s="188">
        <v>0</v>
      </c>
      <c r="T254" s="188">
        <v>0</v>
      </c>
      <c r="U254" s="188">
        <f t="shared" si="57"/>
        <v>0</v>
      </c>
      <c r="V254" s="188">
        <f t="shared" si="58"/>
        <v>29.01</v>
      </c>
      <c r="W254" s="136">
        <v>0</v>
      </c>
      <c r="X254" s="136">
        <f t="shared" si="59"/>
        <v>29.01</v>
      </c>
      <c r="Y254" s="137">
        <v>0</v>
      </c>
      <c r="Z254" s="136">
        <f t="shared" si="60"/>
        <v>29.01</v>
      </c>
    </row>
    <row r="255" spans="1:26" ht="12.75" hidden="1" outlineLevel="1">
      <c r="A255" s="136" t="s">
        <v>431</v>
      </c>
      <c r="C255" s="137" t="s">
        <v>432</v>
      </c>
      <c r="D255" s="137" t="s">
        <v>433</v>
      </c>
      <c r="E255" s="136">
        <v>0</v>
      </c>
      <c r="F255" s="136">
        <v>0</v>
      </c>
      <c r="G255" s="188">
        <f t="shared" si="54"/>
        <v>0</v>
      </c>
      <c r="H255" s="189">
        <v>423.58</v>
      </c>
      <c r="I255" s="189">
        <v>0</v>
      </c>
      <c r="J255" s="189">
        <v>0</v>
      </c>
      <c r="K255" s="189">
        <v>0</v>
      </c>
      <c r="L255" s="189">
        <f t="shared" si="55"/>
        <v>0</v>
      </c>
      <c r="M255" s="189">
        <v>0</v>
      </c>
      <c r="N255" s="189">
        <v>12.12</v>
      </c>
      <c r="O255" s="189">
        <v>0</v>
      </c>
      <c r="P255" s="189">
        <f t="shared" si="56"/>
        <v>12.12</v>
      </c>
      <c r="Q255" s="188">
        <v>0</v>
      </c>
      <c r="R255" s="188">
        <v>0</v>
      </c>
      <c r="S255" s="188">
        <v>0</v>
      </c>
      <c r="T255" s="188">
        <v>0</v>
      </c>
      <c r="U255" s="188">
        <f t="shared" si="57"/>
        <v>0</v>
      </c>
      <c r="V255" s="188">
        <f t="shared" si="58"/>
        <v>435.7</v>
      </c>
      <c r="W255" s="136">
        <v>0</v>
      </c>
      <c r="X255" s="136">
        <f t="shared" si="59"/>
        <v>435.7</v>
      </c>
      <c r="Y255" s="137">
        <v>0</v>
      </c>
      <c r="Z255" s="136">
        <f t="shared" si="60"/>
        <v>435.7</v>
      </c>
    </row>
    <row r="256" spans="1:26" ht="12.75" hidden="1" outlineLevel="1">
      <c r="A256" s="136" t="s">
        <v>434</v>
      </c>
      <c r="C256" s="137" t="s">
        <v>435</v>
      </c>
      <c r="D256" s="137" t="s">
        <v>436</v>
      </c>
      <c r="E256" s="136">
        <v>0</v>
      </c>
      <c r="F256" s="136">
        <v>4568741.78</v>
      </c>
      <c r="G256" s="188">
        <f t="shared" si="54"/>
        <v>4568741.78</v>
      </c>
      <c r="H256" s="189">
        <v>98879.12</v>
      </c>
      <c r="I256" s="189">
        <v>0</v>
      </c>
      <c r="J256" s="189">
        <v>0</v>
      </c>
      <c r="K256" s="189">
        <v>0</v>
      </c>
      <c r="L256" s="189">
        <f t="shared" si="55"/>
        <v>0</v>
      </c>
      <c r="M256" s="189">
        <v>0</v>
      </c>
      <c r="N256" s="189">
        <v>17.85</v>
      </c>
      <c r="O256" s="189">
        <v>0.08</v>
      </c>
      <c r="P256" s="189">
        <f t="shared" si="56"/>
        <v>17.93</v>
      </c>
      <c r="Q256" s="188">
        <v>13960.46</v>
      </c>
      <c r="R256" s="188">
        <v>0</v>
      </c>
      <c r="S256" s="188">
        <v>342001.73</v>
      </c>
      <c r="T256" s="188">
        <v>0</v>
      </c>
      <c r="U256" s="188">
        <f t="shared" si="57"/>
        <v>355962.19</v>
      </c>
      <c r="V256" s="188">
        <f t="shared" si="58"/>
        <v>5023601.0200000005</v>
      </c>
      <c r="W256" s="136">
        <v>0</v>
      </c>
      <c r="X256" s="136">
        <f t="shared" si="59"/>
        <v>5023601.0200000005</v>
      </c>
      <c r="Y256" s="137">
        <v>0</v>
      </c>
      <c r="Z256" s="136">
        <f t="shared" si="60"/>
        <v>5023601.0200000005</v>
      </c>
    </row>
    <row r="257" spans="1:26" ht="12.75" hidden="1" outlineLevel="1">
      <c r="A257" s="136" t="s">
        <v>437</v>
      </c>
      <c r="C257" s="137" t="s">
        <v>438</v>
      </c>
      <c r="D257" s="137" t="s">
        <v>439</v>
      </c>
      <c r="E257" s="136">
        <v>0</v>
      </c>
      <c r="F257" s="136">
        <v>189332.03</v>
      </c>
      <c r="G257" s="188">
        <f t="shared" si="54"/>
        <v>189332.03</v>
      </c>
      <c r="H257" s="189">
        <v>0</v>
      </c>
      <c r="I257" s="189">
        <v>0</v>
      </c>
      <c r="J257" s="189">
        <v>0</v>
      </c>
      <c r="K257" s="189">
        <v>0</v>
      </c>
      <c r="L257" s="189">
        <f t="shared" si="55"/>
        <v>0</v>
      </c>
      <c r="M257" s="189">
        <v>0</v>
      </c>
      <c r="N257" s="189">
        <v>0</v>
      </c>
      <c r="O257" s="189">
        <v>0</v>
      </c>
      <c r="P257" s="189">
        <f t="shared" si="56"/>
        <v>0</v>
      </c>
      <c r="Q257" s="188">
        <v>0</v>
      </c>
      <c r="R257" s="188">
        <v>0</v>
      </c>
      <c r="S257" s="188">
        <v>0</v>
      </c>
      <c r="T257" s="188">
        <v>0</v>
      </c>
      <c r="U257" s="188">
        <f t="shared" si="57"/>
        <v>0</v>
      </c>
      <c r="V257" s="188">
        <f t="shared" si="58"/>
        <v>189332.03</v>
      </c>
      <c r="W257" s="136">
        <v>0</v>
      </c>
      <c r="X257" s="136">
        <f t="shared" si="59"/>
        <v>189332.03</v>
      </c>
      <c r="Y257" s="137">
        <v>0</v>
      </c>
      <c r="Z257" s="136">
        <f t="shared" si="60"/>
        <v>189332.03</v>
      </c>
    </row>
    <row r="258" spans="1:26" ht="12.75" hidden="1" outlineLevel="1">
      <c r="A258" s="136" t="s">
        <v>440</v>
      </c>
      <c r="C258" s="137" t="s">
        <v>441</v>
      </c>
      <c r="D258" s="137" t="s">
        <v>442</v>
      </c>
      <c r="E258" s="136">
        <v>0</v>
      </c>
      <c r="F258" s="136">
        <v>0</v>
      </c>
      <c r="G258" s="188">
        <f t="shared" si="54"/>
        <v>0</v>
      </c>
      <c r="H258" s="189">
        <v>615.86</v>
      </c>
      <c r="I258" s="189">
        <v>0</v>
      </c>
      <c r="J258" s="189">
        <v>0</v>
      </c>
      <c r="K258" s="189">
        <v>0</v>
      </c>
      <c r="L258" s="189">
        <f t="shared" si="55"/>
        <v>0</v>
      </c>
      <c r="M258" s="189">
        <v>0</v>
      </c>
      <c r="N258" s="189">
        <v>16535.83</v>
      </c>
      <c r="O258" s="189">
        <v>5146.23</v>
      </c>
      <c r="P258" s="189">
        <f t="shared" si="56"/>
        <v>21682.06</v>
      </c>
      <c r="Q258" s="188">
        <v>0</v>
      </c>
      <c r="R258" s="188">
        <v>0</v>
      </c>
      <c r="S258" s="188">
        <v>0</v>
      </c>
      <c r="T258" s="188">
        <v>0</v>
      </c>
      <c r="U258" s="188">
        <f t="shared" si="57"/>
        <v>0</v>
      </c>
      <c r="V258" s="188">
        <f t="shared" si="58"/>
        <v>22297.920000000002</v>
      </c>
      <c r="W258" s="136">
        <v>0</v>
      </c>
      <c r="X258" s="136">
        <f t="shared" si="59"/>
        <v>22297.920000000002</v>
      </c>
      <c r="Y258" s="137">
        <v>0</v>
      </c>
      <c r="Z258" s="136">
        <f t="shared" si="60"/>
        <v>22297.920000000002</v>
      </c>
    </row>
    <row r="259" spans="1:26" ht="12.75" hidden="1" outlineLevel="1">
      <c r="A259" s="136" t="s">
        <v>443</v>
      </c>
      <c r="C259" s="137" t="s">
        <v>444</v>
      </c>
      <c r="D259" s="137" t="s">
        <v>445</v>
      </c>
      <c r="E259" s="136">
        <v>0</v>
      </c>
      <c r="F259" s="136">
        <v>-1026062.83</v>
      </c>
      <c r="G259" s="188">
        <f t="shared" si="54"/>
        <v>-1026062.83</v>
      </c>
      <c r="H259" s="189">
        <v>0</v>
      </c>
      <c r="I259" s="189">
        <v>0</v>
      </c>
      <c r="J259" s="189">
        <v>0</v>
      </c>
      <c r="K259" s="189">
        <v>0</v>
      </c>
      <c r="L259" s="189">
        <f t="shared" si="55"/>
        <v>0</v>
      </c>
      <c r="M259" s="189">
        <v>0</v>
      </c>
      <c r="N259" s="189">
        <v>11086.37</v>
      </c>
      <c r="O259" s="189">
        <v>6277.45</v>
      </c>
      <c r="P259" s="189">
        <f t="shared" si="56"/>
        <v>17363.82</v>
      </c>
      <c r="Q259" s="188">
        <v>-990494.94</v>
      </c>
      <c r="R259" s="188">
        <v>0</v>
      </c>
      <c r="S259" s="188">
        <v>-277510</v>
      </c>
      <c r="T259" s="188">
        <v>0</v>
      </c>
      <c r="U259" s="188">
        <f t="shared" si="57"/>
        <v>-1268004.94</v>
      </c>
      <c r="V259" s="188">
        <f t="shared" si="58"/>
        <v>-2276703.95</v>
      </c>
      <c r="W259" s="136">
        <v>0</v>
      </c>
      <c r="X259" s="136">
        <f t="shared" si="59"/>
        <v>-2276703.95</v>
      </c>
      <c r="Y259" s="137">
        <v>0</v>
      </c>
      <c r="Z259" s="136">
        <f t="shared" si="60"/>
        <v>-2276703.95</v>
      </c>
    </row>
    <row r="260" spans="1:27" ht="12.75" collapsed="1">
      <c r="A260" s="177" t="s">
        <v>446</v>
      </c>
      <c r="B260" s="178"/>
      <c r="C260" s="177" t="s">
        <v>784</v>
      </c>
      <c r="D260" s="179"/>
      <c r="E260" s="154">
        <v>0</v>
      </c>
      <c r="F260" s="154">
        <v>3732010.98</v>
      </c>
      <c r="G260" s="182">
        <f>E260+F260</f>
        <v>3732010.98</v>
      </c>
      <c r="H260" s="182">
        <v>129967.93</v>
      </c>
      <c r="I260" s="182">
        <v>0</v>
      </c>
      <c r="J260" s="182">
        <v>0</v>
      </c>
      <c r="K260" s="182">
        <v>0</v>
      </c>
      <c r="L260" s="182">
        <f>J260+I260+K260</f>
        <v>0</v>
      </c>
      <c r="M260" s="182">
        <v>0</v>
      </c>
      <c r="N260" s="182">
        <v>20538.45</v>
      </c>
      <c r="O260" s="182">
        <v>9164.82</v>
      </c>
      <c r="P260" s="182">
        <f>M260+N260+O260</f>
        <v>29703.27</v>
      </c>
      <c r="Q260" s="182">
        <v>-976534.48</v>
      </c>
      <c r="R260" s="182">
        <v>0</v>
      </c>
      <c r="S260" s="182">
        <v>64491.73</v>
      </c>
      <c r="T260" s="182">
        <v>0</v>
      </c>
      <c r="U260" s="182">
        <f>Q260+R260+S260+T260</f>
        <v>-912042.75</v>
      </c>
      <c r="V260" s="182">
        <f>G260+H260+L260+P260+U260</f>
        <v>2979639.43</v>
      </c>
      <c r="W260" s="154">
        <v>0</v>
      </c>
      <c r="X260" s="154">
        <f>V260+W260</f>
        <v>2979639.43</v>
      </c>
      <c r="Y260" s="154">
        <v>0</v>
      </c>
      <c r="Z260" s="154">
        <f>X260+Y260</f>
        <v>2979639.43</v>
      </c>
      <c r="AA260" s="177"/>
    </row>
    <row r="261" spans="1:27" ht="12.75">
      <c r="A261" s="177" t="s">
        <v>704</v>
      </c>
      <c r="B261" s="178"/>
      <c r="C261" s="177" t="s">
        <v>785</v>
      </c>
      <c r="D261" s="179"/>
      <c r="E261" s="154">
        <v>0</v>
      </c>
      <c r="F261" s="154">
        <v>0</v>
      </c>
      <c r="G261" s="182">
        <f>E261+F261</f>
        <v>0</v>
      </c>
      <c r="H261" s="182">
        <v>801711.62</v>
      </c>
      <c r="I261" s="182">
        <v>0</v>
      </c>
      <c r="J261" s="182">
        <v>0</v>
      </c>
      <c r="K261" s="182">
        <v>0</v>
      </c>
      <c r="L261" s="182">
        <f>J261+I261+K261</f>
        <v>0</v>
      </c>
      <c r="M261" s="182">
        <v>0</v>
      </c>
      <c r="N261" s="182">
        <v>0</v>
      </c>
      <c r="O261" s="182">
        <v>0</v>
      </c>
      <c r="P261" s="182">
        <f>M261+N261+O261</f>
        <v>0</v>
      </c>
      <c r="Q261" s="182">
        <v>0</v>
      </c>
      <c r="R261" s="182">
        <v>0</v>
      </c>
      <c r="S261" s="182">
        <v>0</v>
      </c>
      <c r="T261" s="182">
        <v>0</v>
      </c>
      <c r="U261" s="182">
        <f>Q261+R261+S261+T261</f>
        <v>0</v>
      </c>
      <c r="V261" s="182">
        <f>G261+H261+L261+P261+U261</f>
        <v>801711.62</v>
      </c>
      <c r="W261" s="154">
        <v>0</v>
      </c>
      <c r="X261" s="154">
        <f>V261+W261</f>
        <v>801711.62</v>
      </c>
      <c r="Y261" s="154">
        <v>0</v>
      </c>
      <c r="Z261" s="154">
        <f>X261+Y261</f>
        <v>801711.62</v>
      </c>
      <c r="AA261" s="177"/>
    </row>
    <row r="262" spans="1:26" ht="12.75" hidden="1" outlineLevel="1">
      <c r="A262" s="136" t="s">
        <v>447</v>
      </c>
      <c r="C262" s="137" t="s">
        <v>448</v>
      </c>
      <c r="D262" s="137" t="s">
        <v>449</v>
      </c>
      <c r="E262" s="136">
        <v>0</v>
      </c>
      <c r="F262" s="136">
        <v>0</v>
      </c>
      <c r="G262" s="188">
        <f aca="true" t="shared" si="61" ref="G262:G268">E262+F262</f>
        <v>0</v>
      </c>
      <c r="H262" s="189">
        <v>0</v>
      </c>
      <c r="I262" s="189">
        <v>0</v>
      </c>
      <c r="J262" s="189">
        <v>0</v>
      </c>
      <c r="K262" s="189">
        <v>0</v>
      </c>
      <c r="L262" s="189">
        <f aca="true" t="shared" si="62" ref="L262:L268">J262+I262+K262</f>
        <v>0</v>
      </c>
      <c r="M262" s="189">
        <v>0</v>
      </c>
      <c r="N262" s="189">
        <v>0</v>
      </c>
      <c r="O262" s="189">
        <v>0</v>
      </c>
      <c r="P262" s="189">
        <f aca="true" t="shared" si="63" ref="P262:P268">M262+N262+O262</f>
        <v>0</v>
      </c>
      <c r="Q262" s="188">
        <v>0</v>
      </c>
      <c r="R262" s="188">
        <v>0</v>
      </c>
      <c r="S262" s="188">
        <v>272964</v>
      </c>
      <c r="T262" s="188">
        <v>3259431.64</v>
      </c>
      <c r="U262" s="188">
        <f aca="true" t="shared" si="64" ref="U262:U268">Q262+R262+S262+T262</f>
        <v>3532395.64</v>
      </c>
      <c r="V262" s="188">
        <f aca="true" t="shared" si="65" ref="V262:V268">G262+H262+L262+P262+U262</f>
        <v>3532395.64</v>
      </c>
      <c r="W262" s="136">
        <v>0</v>
      </c>
      <c r="X262" s="136">
        <f aca="true" t="shared" si="66" ref="X262:X268">V262+W262</f>
        <v>3532395.64</v>
      </c>
      <c r="Y262" s="137">
        <v>0</v>
      </c>
      <c r="Z262" s="136">
        <f aca="true" t="shared" si="67" ref="Z262:Z268">X262+Y262</f>
        <v>3532395.64</v>
      </c>
    </row>
    <row r="263" spans="1:26" ht="12.75" hidden="1" outlineLevel="1">
      <c r="A263" s="136" t="s">
        <v>450</v>
      </c>
      <c r="C263" s="137" t="s">
        <v>451</v>
      </c>
      <c r="D263" s="137" t="s">
        <v>452</v>
      </c>
      <c r="E263" s="136">
        <v>0</v>
      </c>
      <c r="F263" s="136">
        <v>0</v>
      </c>
      <c r="G263" s="188">
        <f t="shared" si="61"/>
        <v>0</v>
      </c>
      <c r="H263" s="189">
        <v>0</v>
      </c>
      <c r="I263" s="189">
        <v>0</v>
      </c>
      <c r="J263" s="189">
        <v>0</v>
      </c>
      <c r="K263" s="189">
        <v>0</v>
      </c>
      <c r="L263" s="189">
        <f t="shared" si="62"/>
        <v>0</v>
      </c>
      <c r="M263" s="189">
        <v>0</v>
      </c>
      <c r="N263" s="189">
        <v>0</v>
      </c>
      <c r="O263" s="189">
        <v>0</v>
      </c>
      <c r="P263" s="189">
        <f t="shared" si="63"/>
        <v>0</v>
      </c>
      <c r="Q263" s="188">
        <v>0</v>
      </c>
      <c r="R263" s="188">
        <v>0</v>
      </c>
      <c r="S263" s="188">
        <v>-3532395.64</v>
      </c>
      <c r="T263" s="188">
        <v>0</v>
      </c>
      <c r="U263" s="188">
        <f t="shared" si="64"/>
        <v>-3532395.64</v>
      </c>
      <c r="V263" s="188">
        <f t="shared" si="65"/>
        <v>-3532395.64</v>
      </c>
      <c r="W263" s="136">
        <v>0</v>
      </c>
      <c r="X263" s="136">
        <f t="shared" si="66"/>
        <v>-3532395.64</v>
      </c>
      <c r="Y263" s="137">
        <v>0</v>
      </c>
      <c r="Z263" s="136">
        <f t="shared" si="67"/>
        <v>-3532395.64</v>
      </c>
    </row>
    <row r="264" spans="1:26" ht="12.75" hidden="1" outlineLevel="1">
      <c r="A264" s="136" t="s">
        <v>453</v>
      </c>
      <c r="C264" s="137" t="s">
        <v>454</v>
      </c>
      <c r="D264" s="137" t="s">
        <v>455</v>
      </c>
      <c r="E264" s="136">
        <v>0</v>
      </c>
      <c r="F264" s="136">
        <v>0</v>
      </c>
      <c r="G264" s="188">
        <f t="shared" si="61"/>
        <v>0</v>
      </c>
      <c r="H264" s="189">
        <v>0</v>
      </c>
      <c r="I264" s="189">
        <v>0</v>
      </c>
      <c r="J264" s="189">
        <v>0</v>
      </c>
      <c r="K264" s="189">
        <v>0</v>
      </c>
      <c r="L264" s="189">
        <f t="shared" si="62"/>
        <v>0</v>
      </c>
      <c r="M264" s="189">
        <v>0</v>
      </c>
      <c r="N264" s="189">
        <v>0</v>
      </c>
      <c r="O264" s="189">
        <v>0</v>
      </c>
      <c r="P264" s="189">
        <f t="shared" si="63"/>
        <v>0</v>
      </c>
      <c r="Q264" s="188">
        <v>0</v>
      </c>
      <c r="R264" s="188">
        <v>0</v>
      </c>
      <c r="S264" s="188">
        <v>-9958214.27</v>
      </c>
      <c r="T264" s="188">
        <v>0</v>
      </c>
      <c r="U264" s="188">
        <f t="shared" si="64"/>
        <v>-9958214.27</v>
      </c>
      <c r="V264" s="188">
        <f t="shared" si="65"/>
        <v>-9958214.27</v>
      </c>
      <c r="W264" s="136">
        <v>0</v>
      </c>
      <c r="X264" s="136">
        <f t="shared" si="66"/>
        <v>-9958214.27</v>
      </c>
      <c r="Y264" s="137">
        <v>0</v>
      </c>
      <c r="Z264" s="136">
        <f t="shared" si="67"/>
        <v>-9958214.27</v>
      </c>
    </row>
    <row r="265" spans="1:26" ht="12.75" hidden="1" outlineLevel="1">
      <c r="A265" s="136" t="s">
        <v>456</v>
      </c>
      <c r="C265" s="137" t="s">
        <v>457</v>
      </c>
      <c r="D265" s="137" t="s">
        <v>458</v>
      </c>
      <c r="E265" s="136">
        <v>0</v>
      </c>
      <c r="F265" s="136">
        <v>0</v>
      </c>
      <c r="G265" s="188">
        <f t="shared" si="61"/>
        <v>0</v>
      </c>
      <c r="H265" s="189">
        <v>0</v>
      </c>
      <c r="I265" s="189">
        <v>0</v>
      </c>
      <c r="J265" s="189">
        <v>0</v>
      </c>
      <c r="K265" s="189">
        <v>0</v>
      </c>
      <c r="L265" s="189">
        <f t="shared" si="62"/>
        <v>0</v>
      </c>
      <c r="M265" s="189">
        <v>0</v>
      </c>
      <c r="N265" s="189">
        <v>0</v>
      </c>
      <c r="O265" s="189">
        <v>0</v>
      </c>
      <c r="P265" s="189">
        <f t="shared" si="63"/>
        <v>0</v>
      </c>
      <c r="Q265" s="188">
        <v>0</v>
      </c>
      <c r="R265" s="188">
        <v>0</v>
      </c>
      <c r="S265" s="188">
        <v>23123.04</v>
      </c>
      <c r="T265" s="188">
        <v>0</v>
      </c>
      <c r="U265" s="188">
        <f t="shared" si="64"/>
        <v>23123.04</v>
      </c>
      <c r="V265" s="188">
        <f t="shared" si="65"/>
        <v>23123.04</v>
      </c>
      <c r="W265" s="136">
        <v>0</v>
      </c>
      <c r="X265" s="136">
        <f t="shared" si="66"/>
        <v>23123.04</v>
      </c>
      <c r="Y265" s="137">
        <v>0</v>
      </c>
      <c r="Z265" s="136">
        <f t="shared" si="67"/>
        <v>23123.04</v>
      </c>
    </row>
    <row r="266" spans="1:26" ht="12.75" hidden="1" outlineLevel="1">
      <c r="A266" s="136" t="s">
        <v>459</v>
      </c>
      <c r="C266" s="137" t="s">
        <v>460</v>
      </c>
      <c r="D266" s="137" t="s">
        <v>461</v>
      </c>
      <c r="E266" s="136">
        <v>0</v>
      </c>
      <c r="F266" s="136">
        <v>0</v>
      </c>
      <c r="G266" s="188">
        <f t="shared" si="61"/>
        <v>0</v>
      </c>
      <c r="H266" s="189">
        <v>0</v>
      </c>
      <c r="I266" s="189">
        <v>0</v>
      </c>
      <c r="J266" s="189">
        <v>0</v>
      </c>
      <c r="K266" s="189">
        <v>0</v>
      </c>
      <c r="L266" s="189">
        <f t="shared" si="62"/>
        <v>0</v>
      </c>
      <c r="M266" s="189">
        <v>0</v>
      </c>
      <c r="N266" s="189">
        <v>0</v>
      </c>
      <c r="O266" s="189">
        <v>0</v>
      </c>
      <c r="P266" s="189">
        <f t="shared" si="63"/>
        <v>0</v>
      </c>
      <c r="Q266" s="188">
        <v>0</v>
      </c>
      <c r="R266" s="188">
        <v>0</v>
      </c>
      <c r="S266" s="188">
        <v>-54048</v>
      </c>
      <c r="T266" s="188">
        <v>0</v>
      </c>
      <c r="U266" s="188">
        <f t="shared" si="64"/>
        <v>-54048</v>
      </c>
      <c r="V266" s="188">
        <f t="shared" si="65"/>
        <v>-54048</v>
      </c>
      <c r="W266" s="136">
        <v>0</v>
      </c>
      <c r="X266" s="136">
        <f t="shared" si="66"/>
        <v>-54048</v>
      </c>
      <c r="Y266" s="137">
        <v>0</v>
      </c>
      <c r="Z266" s="136">
        <f t="shared" si="67"/>
        <v>-54048</v>
      </c>
    </row>
    <row r="267" spans="1:26" ht="12.75" hidden="1" outlineLevel="1">
      <c r="A267" s="136" t="s">
        <v>462</v>
      </c>
      <c r="C267" s="137" t="s">
        <v>463</v>
      </c>
      <c r="D267" s="137" t="s">
        <v>464</v>
      </c>
      <c r="E267" s="136">
        <v>0</v>
      </c>
      <c r="F267" s="136">
        <v>0</v>
      </c>
      <c r="G267" s="188">
        <f t="shared" si="61"/>
        <v>0</v>
      </c>
      <c r="H267" s="189">
        <v>0</v>
      </c>
      <c r="I267" s="189">
        <v>0</v>
      </c>
      <c r="J267" s="189">
        <v>0</v>
      </c>
      <c r="K267" s="189">
        <v>0</v>
      </c>
      <c r="L267" s="189">
        <f t="shared" si="62"/>
        <v>0</v>
      </c>
      <c r="M267" s="189">
        <v>0</v>
      </c>
      <c r="N267" s="189">
        <v>0</v>
      </c>
      <c r="O267" s="189">
        <v>0</v>
      </c>
      <c r="P267" s="189">
        <f t="shared" si="63"/>
        <v>0</v>
      </c>
      <c r="Q267" s="188">
        <v>0</v>
      </c>
      <c r="R267" s="188">
        <v>0</v>
      </c>
      <c r="S267" s="188">
        <v>-113604</v>
      </c>
      <c r="T267" s="188">
        <v>0</v>
      </c>
      <c r="U267" s="188">
        <f t="shared" si="64"/>
        <v>-113604</v>
      </c>
      <c r="V267" s="188">
        <f t="shared" si="65"/>
        <v>-113604</v>
      </c>
      <c r="W267" s="136">
        <v>0</v>
      </c>
      <c r="X267" s="136">
        <f t="shared" si="66"/>
        <v>-113604</v>
      </c>
      <c r="Y267" s="137">
        <v>0</v>
      </c>
      <c r="Z267" s="136">
        <f t="shared" si="67"/>
        <v>-113604</v>
      </c>
    </row>
    <row r="268" spans="1:26" ht="12.75" hidden="1" outlineLevel="1">
      <c r="A268" s="136" t="s">
        <v>465</v>
      </c>
      <c r="C268" s="137" t="s">
        <v>466</v>
      </c>
      <c r="D268" s="137" t="s">
        <v>467</v>
      </c>
      <c r="E268" s="136">
        <v>0</v>
      </c>
      <c r="F268" s="136">
        <v>0</v>
      </c>
      <c r="G268" s="188">
        <f t="shared" si="61"/>
        <v>0</v>
      </c>
      <c r="H268" s="189">
        <v>0</v>
      </c>
      <c r="I268" s="189">
        <v>0</v>
      </c>
      <c r="J268" s="189">
        <v>0</v>
      </c>
      <c r="K268" s="189">
        <v>0</v>
      </c>
      <c r="L268" s="189">
        <f t="shared" si="62"/>
        <v>0</v>
      </c>
      <c r="M268" s="189">
        <v>0</v>
      </c>
      <c r="N268" s="189">
        <v>0</v>
      </c>
      <c r="O268" s="189">
        <v>0</v>
      </c>
      <c r="P268" s="189">
        <f t="shared" si="63"/>
        <v>0</v>
      </c>
      <c r="Q268" s="188">
        <v>0</v>
      </c>
      <c r="R268" s="188">
        <v>0</v>
      </c>
      <c r="S268" s="188">
        <v>-105312</v>
      </c>
      <c r="T268" s="188">
        <v>0</v>
      </c>
      <c r="U268" s="188">
        <f t="shared" si="64"/>
        <v>-105312</v>
      </c>
      <c r="V268" s="188">
        <f t="shared" si="65"/>
        <v>-105312</v>
      </c>
      <c r="W268" s="136">
        <v>0</v>
      </c>
      <c r="X268" s="136">
        <f t="shared" si="66"/>
        <v>-105312</v>
      </c>
      <c r="Y268" s="137">
        <v>0</v>
      </c>
      <c r="Z268" s="136">
        <f t="shared" si="67"/>
        <v>-105312</v>
      </c>
    </row>
    <row r="269" spans="1:27" ht="12.75" collapsed="1">
      <c r="A269" s="177" t="s">
        <v>468</v>
      </c>
      <c r="B269" s="178"/>
      <c r="C269" s="177" t="s">
        <v>786</v>
      </c>
      <c r="D269" s="179"/>
      <c r="E269" s="154">
        <v>0</v>
      </c>
      <c r="F269" s="154">
        <v>0</v>
      </c>
      <c r="G269" s="182">
        <f>E269+F269</f>
        <v>0</v>
      </c>
      <c r="H269" s="182">
        <v>0</v>
      </c>
      <c r="I269" s="182">
        <v>0</v>
      </c>
      <c r="J269" s="182">
        <v>0</v>
      </c>
      <c r="K269" s="182">
        <v>0</v>
      </c>
      <c r="L269" s="182">
        <f>J269+I269+K269</f>
        <v>0</v>
      </c>
      <c r="M269" s="182">
        <v>0</v>
      </c>
      <c r="N269" s="182">
        <v>0</v>
      </c>
      <c r="O269" s="182">
        <v>0</v>
      </c>
      <c r="P269" s="182">
        <f>M269+N269+O269</f>
        <v>0</v>
      </c>
      <c r="Q269" s="182">
        <v>0</v>
      </c>
      <c r="R269" s="182">
        <v>0</v>
      </c>
      <c r="S269" s="182">
        <v>-13467486.870000001</v>
      </c>
      <c r="T269" s="182">
        <v>3259431.64</v>
      </c>
      <c r="U269" s="182">
        <f>Q269+R269+S269+T269</f>
        <v>-10208055.23</v>
      </c>
      <c r="V269" s="182">
        <f>G269+H269+L269+P269+U269</f>
        <v>-10208055.23</v>
      </c>
      <c r="W269" s="154">
        <v>0</v>
      </c>
      <c r="X269" s="154">
        <f>V269+W269</f>
        <v>-10208055.23</v>
      </c>
      <c r="Y269" s="154">
        <v>0</v>
      </c>
      <c r="Z269" s="154">
        <f>X269+Y269</f>
        <v>-10208055.23</v>
      </c>
      <c r="AA269" s="177"/>
    </row>
    <row r="270" spans="1:27" ht="12.75">
      <c r="A270" s="177" t="s">
        <v>469</v>
      </c>
      <c r="B270" s="178"/>
      <c r="C270" s="177" t="s">
        <v>470</v>
      </c>
      <c r="D270" s="179"/>
      <c r="E270" s="154">
        <v>0</v>
      </c>
      <c r="F270" s="154">
        <v>0</v>
      </c>
      <c r="G270" s="182">
        <f>E270+F270</f>
        <v>0</v>
      </c>
      <c r="H270" s="182">
        <v>0</v>
      </c>
      <c r="I270" s="182">
        <v>0</v>
      </c>
      <c r="J270" s="182">
        <v>0</v>
      </c>
      <c r="K270" s="182">
        <v>0</v>
      </c>
      <c r="L270" s="182">
        <f>J270+I270+K270</f>
        <v>0</v>
      </c>
      <c r="M270" s="182">
        <v>0</v>
      </c>
      <c r="N270" s="182">
        <v>0</v>
      </c>
      <c r="O270" s="182">
        <v>0</v>
      </c>
      <c r="P270" s="182">
        <f>M270+N270+O270</f>
        <v>0</v>
      </c>
      <c r="Q270" s="182">
        <v>0</v>
      </c>
      <c r="R270" s="182">
        <v>0</v>
      </c>
      <c r="S270" s="182">
        <v>0</v>
      </c>
      <c r="T270" s="182">
        <v>0</v>
      </c>
      <c r="U270" s="182">
        <f>Q270+R270+S270+T270</f>
        <v>0</v>
      </c>
      <c r="V270" s="182">
        <f>G270+H270+L270+P270+U270</f>
        <v>0</v>
      </c>
      <c r="W270" s="154">
        <v>0</v>
      </c>
      <c r="X270" s="154">
        <f>V270+W270</f>
        <v>0</v>
      </c>
      <c r="Y270" s="154">
        <v>0</v>
      </c>
      <c r="Z270" s="154">
        <f>X270+Y270</f>
        <v>0</v>
      </c>
      <c r="AA270" s="177"/>
    </row>
    <row r="271" spans="1:27" ht="12.75">
      <c r="A271" s="177" t="s">
        <v>471</v>
      </c>
      <c r="B271" s="178"/>
      <c r="C271" s="177" t="s">
        <v>472</v>
      </c>
      <c r="D271" s="179"/>
      <c r="E271" s="154">
        <v>0</v>
      </c>
      <c r="F271" s="154">
        <v>0</v>
      </c>
      <c r="G271" s="182">
        <f>E271+F271</f>
        <v>0</v>
      </c>
      <c r="H271" s="182">
        <v>0</v>
      </c>
      <c r="I271" s="182">
        <v>0</v>
      </c>
      <c r="J271" s="182">
        <v>0</v>
      </c>
      <c r="K271" s="182">
        <v>0</v>
      </c>
      <c r="L271" s="182">
        <f>J271+I271+K271</f>
        <v>0</v>
      </c>
      <c r="M271" s="182">
        <v>0</v>
      </c>
      <c r="N271" s="182">
        <v>0</v>
      </c>
      <c r="O271" s="182">
        <v>0</v>
      </c>
      <c r="P271" s="182">
        <f>M271+N271+O271</f>
        <v>0</v>
      </c>
      <c r="Q271" s="182">
        <v>0</v>
      </c>
      <c r="R271" s="182">
        <v>0</v>
      </c>
      <c r="S271" s="182">
        <v>0</v>
      </c>
      <c r="T271" s="182">
        <v>0</v>
      </c>
      <c r="U271" s="182">
        <f>Q271+R271+S271+T271</f>
        <v>0</v>
      </c>
      <c r="V271" s="182">
        <f>G271+H271+L271+P271+U271</f>
        <v>0</v>
      </c>
      <c r="W271" s="154">
        <v>0</v>
      </c>
      <c r="X271" s="154">
        <f>V271+W271</f>
        <v>0</v>
      </c>
      <c r="Y271" s="154">
        <v>0</v>
      </c>
      <c r="Z271" s="154">
        <f>X271+Y271</f>
        <v>0</v>
      </c>
      <c r="AA271" s="177"/>
    </row>
    <row r="272" spans="2:26" ht="12.75">
      <c r="B272" s="178"/>
      <c r="C272" s="177"/>
      <c r="D272" s="179"/>
      <c r="E272" s="154"/>
      <c r="F272" s="154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54"/>
      <c r="X272" s="154"/>
      <c r="Y272" s="154"/>
      <c r="Z272" s="154"/>
    </row>
    <row r="273" spans="1:27" s="187" customFormat="1" ht="15.75">
      <c r="A273" s="183"/>
      <c r="B273" s="184"/>
      <c r="C273" s="185" t="s">
        <v>473</v>
      </c>
      <c r="D273" s="77"/>
      <c r="E273" s="115"/>
      <c r="F273" s="115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15"/>
      <c r="X273" s="115"/>
      <c r="Y273" s="115"/>
      <c r="Z273" s="115"/>
      <c r="AA273" s="183"/>
    </row>
    <row r="274" spans="1:27" s="187" customFormat="1" ht="15.75">
      <c r="A274" s="183"/>
      <c r="B274" s="184"/>
      <c r="C274" s="185" t="s">
        <v>789</v>
      </c>
      <c r="D274" s="77"/>
      <c r="E274" s="115">
        <f aca="true" t="shared" si="68" ref="E274:Z274">E271+E269+E261+E260+E250+E270</f>
        <v>0</v>
      </c>
      <c r="F274" s="115">
        <f t="shared" si="68"/>
        <v>3732010.98</v>
      </c>
      <c r="G274" s="186">
        <f t="shared" si="68"/>
        <v>3732010.98</v>
      </c>
      <c r="H274" s="186">
        <f t="shared" si="68"/>
        <v>931679.55</v>
      </c>
      <c r="I274" s="186">
        <f t="shared" si="68"/>
        <v>0</v>
      </c>
      <c r="J274" s="186">
        <f t="shared" si="68"/>
        <v>0</v>
      </c>
      <c r="K274" s="186">
        <f t="shared" si="68"/>
        <v>0</v>
      </c>
      <c r="L274" s="186">
        <f t="shared" si="68"/>
        <v>0</v>
      </c>
      <c r="M274" s="186">
        <f t="shared" si="68"/>
        <v>0</v>
      </c>
      <c r="N274" s="186">
        <f t="shared" si="68"/>
        <v>20538.45</v>
      </c>
      <c r="O274" s="186">
        <f t="shared" si="68"/>
        <v>9164.82</v>
      </c>
      <c r="P274" s="186">
        <f t="shared" si="68"/>
        <v>29703.27</v>
      </c>
      <c r="Q274" s="186">
        <f t="shared" si="68"/>
        <v>-976534.48</v>
      </c>
      <c r="R274" s="186">
        <f t="shared" si="68"/>
        <v>0</v>
      </c>
      <c r="S274" s="186">
        <f t="shared" si="68"/>
        <v>-13402995.14</v>
      </c>
      <c r="T274" s="186">
        <f t="shared" si="68"/>
        <v>3259431.64</v>
      </c>
      <c r="U274" s="186">
        <f t="shared" si="68"/>
        <v>-11120097.98</v>
      </c>
      <c r="V274" s="186">
        <f t="shared" si="68"/>
        <v>-6426704.180000002</v>
      </c>
      <c r="W274" s="115">
        <f t="shared" si="68"/>
        <v>0</v>
      </c>
      <c r="X274" s="115">
        <f t="shared" si="68"/>
        <v>-6426704.180000002</v>
      </c>
      <c r="Y274" s="115">
        <f t="shared" si="68"/>
        <v>0</v>
      </c>
      <c r="Z274" s="115">
        <f t="shared" si="68"/>
        <v>-6426704.180000002</v>
      </c>
      <c r="AA274" s="183"/>
    </row>
    <row r="275" spans="2:26" ht="12.75">
      <c r="B275" s="178"/>
      <c r="C275" s="177"/>
      <c r="D275" s="179"/>
      <c r="E275" s="154"/>
      <c r="F275" s="154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54"/>
      <c r="X275" s="154"/>
      <c r="Y275" s="154"/>
      <c r="Z275" s="154"/>
    </row>
    <row r="276" spans="1:27" ht="12.75">
      <c r="A276" s="177"/>
      <c r="B276" s="178"/>
      <c r="C276" s="177" t="s">
        <v>261</v>
      </c>
      <c r="D276" s="179"/>
      <c r="E276" s="154">
        <v>0</v>
      </c>
      <c r="F276" s="154">
        <v>0</v>
      </c>
      <c r="G276" s="182">
        <f>E276+F276</f>
        <v>0</v>
      </c>
      <c r="H276" s="182">
        <v>0</v>
      </c>
      <c r="I276" s="182">
        <v>0</v>
      </c>
      <c r="J276" s="182">
        <v>0</v>
      </c>
      <c r="K276" s="182">
        <v>0</v>
      </c>
      <c r="L276" s="182">
        <f>J276+I276+K276</f>
        <v>0</v>
      </c>
      <c r="M276" s="182">
        <v>0</v>
      </c>
      <c r="N276" s="182">
        <v>0</v>
      </c>
      <c r="O276" s="182">
        <v>0</v>
      </c>
      <c r="P276" s="182">
        <f>M276+N276+O276</f>
        <v>0</v>
      </c>
      <c r="Q276" s="182">
        <v>0</v>
      </c>
      <c r="R276" s="182">
        <v>0</v>
      </c>
      <c r="S276" s="182">
        <v>0</v>
      </c>
      <c r="T276" s="182">
        <v>0</v>
      </c>
      <c r="U276" s="182">
        <f>Q276+R276+S276+T276</f>
        <v>0</v>
      </c>
      <c r="V276" s="182">
        <f>G276+H276+L276+P276+U276</f>
        <v>0</v>
      </c>
      <c r="W276" s="154">
        <v>0</v>
      </c>
      <c r="X276" s="154">
        <f>V276+W276</f>
        <v>0</v>
      </c>
      <c r="Y276" s="154">
        <v>0</v>
      </c>
      <c r="Z276" s="154">
        <f>X276+Y276</f>
        <v>0</v>
      </c>
      <c r="AA276" s="177"/>
    </row>
    <row r="277" spans="1:27" ht="12.75">
      <c r="A277" s="177"/>
      <c r="B277" s="178"/>
      <c r="C277" s="177" t="s">
        <v>335</v>
      </c>
      <c r="D277" s="179"/>
      <c r="E277" s="154">
        <v>0</v>
      </c>
      <c r="F277" s="154">
        <v>0</v>
      </c>
      <c r="G277" s="182">
        <f>E277+F277</f>
        <v>0</v>
      </c>
      <c r="H277" s="182">
        <v>0</v>
      </c>
      <c r="I277" s="182">
        <v>0</v>
      </c>
      <c r="J277" s="182">
        <v>0</v>
      </c>
      <c r="K277" s="182">
        <v>0</v>
      </c>
      <c r="L277" s="182">
        <f>J277+I277+K277</f>
        <v>0</v>
      </c>
      <c r="M277" s="182">
        <v>0</v>
      </c>
      <c r="N277" s="182">
        <v>0</v>
      </c>
      <c r="O277" s="182">
        <v>0</v>
      </c>
      <c r="P277" s="182">
        <f>M277+N277+O277</f>
        <v>0</v>
      </c>
      <c r="Q277" s="182">
        <v>0</v>
      </c>
      <c r="R277" s="182">
        <v>0</v>
      </c>
      <c r="S277" s="182">
        <v>0</v>
      </c>
      <c r="T277" s="182">
        <v>0</v>
      </c>
      <c r="U277" s="182">
        <f>Q277+R277+S277+T277</f>
        <v>0</v>
      </c>
      <c r="V277" s="182">
        <f>G277+H277+L277+P277+U277</f>
        <v>0</v>
      </c>
      <c r="W277" s="154">
        <v>0</v>
      </c>
      <c r="X277" s="154">
        <f>V277+W277</f>
        <v>0</v>
      </c>
      <c r="Y277" s="154">
        <v>0</v>
      </c>
      <c r="Z277" s="154">
        <f>X277+Y277</f>
        <v>0</v>
      </c>
      <c r="AA277" s="177"/>
    </row>
    <row r="278" spans="1:27" ht="12.75">
      <c r="A278" s="191"/>
      <c r="B278" s="178"/>
      <c r="C278" s="177" t="s">
        <v>336</v>
      </c>
      <c r="D278" s="179"/>
      <c r="E278" s="154">
        <v>0</v>
      </c>
      <c r="F278" s="154">
        <v>0</v>
      </c>
      <c r="G278" s="182">
        <f>E278+F278</f>
        <v>0</v>
      </c>
      <c r="H278" s="182">
        <v>0</v>
      </c>
      <c r="I278" s="182">
        <v>0</v>
      </c>
      <c r="J278" s="182">
        <v>0</v>
      </c>
      <c r="K278" s="182">
        <v>0</v>
      </c>
      <c r="L278" s="182">
        <f>J278+I278+K278</f>
        <v>0</v>
      </c>
      <c r="M278" s="182">
        <v>0</v>
      </c>
      <c r="N278" s="182">
        <v>0</v>
      </c>
      <c r="O278" s="182">
        <v>0</v>
      </c>
      <c r="P278" s="182">
        <f>M278+N278+O278</f>
        <v>0</v>
      </c>
      <c r="Q278" s="182">
        <v>0</v>
      </c>
      <c r="R278" s="182">
        <v>0</v>
      </c>
      <c r="S278" s="182">
        <v>0</v>
      </c>
      <c r="T278" s="182">
        <v>0</v>
      </c>
      <c r="U278" s="182">
        <f>Q278+R278+S278+T278</f>
        <v>0</v>
      </c>
      <c r="V278" s="182">
        <f>G278+H278+L278+P278+U278</f>
        <v>0</v>
      </c>
      <c r="W278" s="154">
        <v>0</v>
      </c>
      <c r="X278" s="154">
        <f>V278+W278</f>
        <v>0</v>
      </c>
      <c r="Y278" s="154">
        <v>0</v>
      </c>
      <c r="Z278" s="154">
        <f>X278+Y278</f>
        <v>0</v>
      </c>
      <c r="AA278" s="191"/>
    </row>
    <row r="279" spans="1:27" ht="12.75">
      <c r="A279" s="191" t="s">
        <v>704</v>
      </c>
      <c r="B279" s="178"/>
      <c r="C279" s="177" t="s">
        <v>791</v>
      </c>
      <c r="D279" s="179"/>
      <c r="E279" s="154">
        <v>0</v>
      </c>
      <c r="F279" s="154">
        <v>0</v>
      </c>
      <c r="G279" s="182">
        <f>E279+F279</f>
        <v>0</v>
      </c>
      <c r="H279" s="182">
        <v>0</v>
      </c>
      <c r="I279" s="182">
        <v>0</v>
      </c>
      <c r="J279" s="182">
        <v>0</v>
      </c>
      <c r="K279" s="182">
        <v>0</v>
      </c>
      <c r="L279" s="182">
        <f>J279+I279+K279</f>
        <v>0</v>
      </c>
      <c r="M279" s="182">
        <v>0</v>
      </c>
      <c r="N279" s="182">
        <v>2296</v>
      </c>
      <c r="O279" s="182">
        <v>40</v>
      </c>
      <c r="P279" s="182">
        <f>M279+N279+O279</f>
        <v>2336</v>
      </c>
      <c r="Q279" s="182">
        <v>0</v>
      </c>
      <c r="R279" s="182">
        <v>0</v>
      </c>
      <c r="S279" s="182">
        <v>0</v>
      </c>
      <c r="T279" s="182">
        <v>0</v>
      </c>
      <c r="U279" s="182">
        <f>Q279+R279+S279+T279</f>
        <v>0</v>
      </c>
      <c r="V279" s="182">
        <f>G279+H279+L279+P279+U279</f>
        <v>2336</v>
      </c>
      <c r="W279" s="154">
        <v>0</v>
      </c>
      <c r="X279" s="154">
        <f>V279+W279</f>
        <v>2336</v>
      </c>
      <c r="Y279" s="154">
        <v>0</v>
      </c>
      <c r="Z279" s="154">
        <f>X279+Y279</f>
        <v>2336</v>
      </c>
      <c r="AA279" s="191"/>
    </row>
    <row r="280" spans="1:27" ht="12.75">
      <c r="A280" s="152"/>
      <c r="B280" s="184"/>
      <c r="C280" s="185"/>
      <c r="D280" s="77"/>
      <c r="E280" s="115"/>
      <c r="F280" s="115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15"/>
      <c r="X280" s="115"/>
      <c r="Y280" s="115"/>
      <c r="Z280" s="115"/>
      <c r="AA280" s="152"/>
    </row>
    <row r="281" spans="1:27" ht="12.75">
      <c r="A281" s="152"/>
      <c r="B281" s="184"/>
      <c r="C281" s="185" t="s">
        <v>337</v>
      </c>
      <c r="D281" s="77"/>
      <c r="E281" s="115">
        <f aca="true" t="shared" si="69" ref="E281:Z281">E274+E276+E277+E278+E279</f>
        <v>0</v>
      </c>
      <c r="F281" s="115">
        <f t="shared" si="69"/>
        <v>3732010.98</v>
      </c>
      <c r="G281" s="186">
        <f t="shared" si="69"/>
        <v>3732010.98</v>
      </c>
      <c r="H281" s="186">
        <f t="shared" si="69"/>
        <v>931679.55</v>
      </c>
      <c r="I281" s="186">
        <f t="shared" si="69"/>
        <v>0</v>
      </c>
      <c r="J281" s="186">
        <f t="shared" si="69"/>
        <v>0</v>
      </c>
      <c r="K281" s="186">
        <f t="shared" si="69"/>
        <v>0</v>
      </c>
      <c r="L281" s="186">
        <f t="shared" si="69"/>
        <v>0</v>
      </c>
      <c r="M281" s="186">
        <f t="shared" si="69"/>
        <v>0</v>
      </c>
      <c r="N281" s="186">
        <f t="shared" si="69"/>
        <v>22834.45</v>
      </c>
      <c r="O281" s="186">
        <f t="shared" si="69"/>
        <v>9204.82</v>
      </c>
      <c r="P281" s="186">
        <f t="shared" si="69"/>
        <v>32039.27</v>
      </c>
      <c r="Q281" s="186">
        <f t="shared" si="69"/>
        <v>-976534.48</v>
      </c>
      <c r="R281" s="186">
        <f t="shared" si="69"/>
        <v>0</v>
      </c>
      <c r="S281" s="186">
        <f t="shared" si="69"/>
        <v>-13402995.14</v>
      </c>
      <c r="T281" s="186">
        <f t="shared" si="69"/>
        <v>3259431.64</v>
      </c>
      <c r="U281" s="186">
        <f t="shared" si="69"/>
        <v>-11120097.98</v>
      </c>
      <c r="V281" s="186">
        <f t="shared" si="69"/>
        <v>-6424368.180000002</v>
      </c>
      <c r="W281" s="115">
        <f t="shared" si="69"/>
        <v>0</v>
      </c>
      <c r="X281" s="115">
        <f t="shared" si="69"/>
        <v>-6424368.180000002</v>
      </c>
      <c r="Y281" s="115">
        <f t="shared" si="69"/>
        <v>0</v>
      </c>
      <c r="Z281" s="115">
        <f t="shared" si="69"/>
        <v>-6424368.180000002</v>
      </c>
      <c r="AA281" s="152"/>
    </row>
    <row r="282" spans="1:27" ht="12.75">
      <c r="A282" s="152"/>
      <c r="B282" s="184"/>
      <c r="C282" s="185"/>
      <c r="D282" s="77"/>
      <c r="E282" s="115"/>
      <c r="F282" s="115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15"/>
      <c r="X282" s="115"/>
      <c r="Y282" s="115"/>
      <c r="Z282" s="115"/>
      <c r="AA282" s="152"/>
    </row>
    <row r="283" spans="1:26" ht="12.75" hidden="1" outlineLevel="1">
      <c r="A283" s="136" t="s">
        <v>474</v>
      </c>
      <c r="C283" s="137" t="s">
        <v>475</v>
      </c>
      <c r="D283" s="137" t="s">
        <v>476</v>
      </c>
      <c r="E283" s="136">
        <v>0</v>
      </c>
      <c r="F283" s="136">
        <v>0</v>
      </c>
      <c r="G283" s="188">
        <f aca="true" t="shared" si="70" ref="G283:G293">E283+F283</f>
        <v>0</v>
      </c>
      <c r="H283" s="189">
        <v>0</v>
      </c>
      <c r="I283" s="189">
        <v>0</v>
      </c>
      <c r="J283" s="189">
        <v>0</v>
      </c>
      <c r="K283" s="189">
        <v>0</v>
      </c>
      <c r="L283" s="189">
        <f aca="true" t="shared" si="71" ref="L283:L293">J283+I283+K283</f>
        <v>0</v>
      </c>
      <c r="M283" s="189">
        <v>0</v>
      </c>
      <c r="N283" s="189">
        <v>0</v>
      </c>
      <c r="O283" s="189">
        <v>0</v>
      </c>
      <c r="P283" s="189">
        <f aca="true" t="shared" si="72" ref="P283:P293">M283+N283+O283</f>
        <v>0</v>
      </c>
      <c r="Q283" s="188">
        <v>0</v>
      </c>
      <c r="R283" s="188">
        <v>0</v>
      </c>
      <c r="S283" s="188">
        <v>13490019.69</v>
      </c>
      <c r="T283" s="188">
        <v>0</v>
      </c>
      <c r="U283" s="188">
        <f aca="true" t="shared" si="73" ref="U283:U293">Q283+R283+S283+T283</f>
        <v>13490019.69</v>
      </c>
      <c r="V283" s="188">
        <f aca="true" t="shared" si="74" ref="V283:V293">G283+H283+L283+P283+U283</f>
        <v>13490019.69</v>
      </c>
      <c r="W283" s="136">
        <v>0</v>
      </c>
      <c r="X283" s="136">
        <f aca="true" t="shared" si="75" ref="X283:X293">V283+W283</f>
        <v>13490019.69</v>
      </c>
      <c r="Y283" s="137">
        <v>0</v>
      </c>
      <c r="Z283" s="136">
        <f aca="true" t="shared" si="76" ref="Z283:Z293">X283+Y283</f>
        <v>13490019.69</v>
      </c>
    </row>
    <row r="284" spans="1:26" ht="12.75" hidden="1" outlineLevel="1">
      <c r="A284" s="136" t="s">
        <v>477</v>
      </c>
      <c r="C284" s="137" t="s">
        <v>478</v>
      </c>
      <c r="D284" s="137" t="s">
        <v>479</v>
      </c>
      <c r="E284" s="136">
        <v>0</v>
      </c>
      <c r="F284" s="136">
        <v>-13174709.49</v>
      </c>
      <c r="G284" s="188">
        <f t="shared" si="70"/>
        <v>-13174709.49</v>
      </c>
      <c r="H284" s="189">
        <v>0</v>
      </c>
      <c r="I284" s="189">
        <v>0</v>
      </c>
      <c r="J284" s="189">
        <v>0</v>
      </c>
      <c r="K284" s="189">
        <v>0</v>
      </c>
      <c r="L284" s="189">
        <f t="shared" si="71"/>
        <v>0</v>
      </c>
      <c r="M284" s="189">
        <v>0</v>
      </c>
      <c r="N284" s="189">
        <v>0</v>
      </c>
      <c r="O284" s="189">
        <v>0</v>
      </c>
      <c r="P284" s="189">
        <f t="shared" si="72"/>
        <v>0</v>
      </c>
      <c r="Q284" s="188">
        <v>0</v>
      </c>
      <c r="R284" s="188">
        <v>0</v>
      </c>
      <c r="S284" s="188">
        <v>-315310.2</v>
      </c>
      <c r="T284" s="188">
        <v>0</v>
      </c>
      <c r="U284" s="188">
        <f t="shared" si="73"/>
        <v>-315310.2</v>
      </c>
      <c r="V284" s="188">
        <f t="shared" si="74"/>
        <v>-13490019.69</v>
      </c>
      <c r="W284" s="136">
        <v>0</v>
      </c>
      <c r="X284" s="136">
        <f t="shared" si="75"/>
        <v>-13490019.69</v>
      </c>
      <c r="Y284" s="137">
        <v>0</v>
      </c>
      <c r="Z284" s="136">
        <f t="shared" si="76"/>
        <v>-13490019.69</v>
      </c>
    </row>
    <row r="285" spans="1:27" ht="12.75" collapsed="1">
      <c r="A285" s="177" t="s">
        <v>480</v>
      </c>
      <c r="B285" s="178"/>
      <c r="C285" s="177" t="s">
        <v>792</v>
      </c>
      <c r="D285" s="179"/>
      <c r="E285" s="154">
        <v>0</v>
      </c>
      <c r="F285" s="154">
        <v>-13174709.49</v>
      </c>
      <c r="G285" s="182">
        <f t="shared" si="70"/>
        <v>-13174709.49</v>
      </c>
      <c r="H285" s="182">
        <v>0</v>
      </c>
      <c r="I285" s="182">
        <v>0</v>
      </c>
      <c r="J285" s="182">
        <v>0</v>
      </c>
      <c r="K285" s="182">
        <v>0</v>
      </c>
      <c r="L285" s="182">
        <f t="shared" si="71"/>
        <v>0</v>
      </c>
      <c r="M285" s="182">
        <v>0</v>
      </c>
      <c r="N285" s="182">
        <v>0</v>
      </c>
      <c r="O285" s="182">
        <v>0</v>
      </c>
      <c r="P285" s="182">
        <f t="shared" si="72"/>
        <v>0</v>
      </c>
      <c r="Q285" s="182">
        <v>0</v>
      </c>
      <c r="R285" s="182">
        <v>0</v>
      </c>
      <c r="S285" s="182">
        <v>13174709.49</v>
      </c>
      <c r="T285" s="182">
        <v>0</v>
      </c>
      <c r="U285" s="182">
        <f t="shared" si="73"/>
        <v>13174709.49</v>
      </c>
      <c r="V285" s="182">
        <f t="shared" si="74"/>
        <v>0</v>
      </c>
      <c r="W285" s="154">
        <v>0</v>
      </c>
      <c r="X285" s="154">
        <f t="shared" si="75"/>
        <v>0</v>
      </c>
      <c r="Y285" s="154">
        <v>0</v>
      </c>
      <c r="Z285" s="154">
        <f t="shared" si="76"/>
        <v>0</v>
      </c>
      <c r="AA285" s="177"/>
    </row>
    <row r="286" spans="1:26" ht="12.75" hidden="1" outlineLevel="1">
      <c r="A286" s="136" t="s">
        <v>481</v>
      </c>
      <c r="C286" s="137" t="s">
        <v>482</v>
      </c>
      <c r="D286" s="137" t="s">
        <v>483</v>
      </c>
      <c r="E286" s="136">
        <v>0</v>
      </c>
      <c r="F286" s="136">
        <v>20687238.52</v>
      </c>
      <c r="G286" s="188">
        <f t="shared" si="70"/>
        <v>20687238.52</v>
      </c>
      <c r="H286" s="189">
        <v>545075.8</v>
      </c>
      <c r="I286" s="189">
        <v>0</v>
      </c>
      <c r="J286" s="189">
        <v>0</v>
      </c>
      <c r="K286" s="189">
        <v>0</v>
      </c>
      <c r="L286" s="189">
        <f t="shared" si="71"/>
        <v>0</v>
      </c>
      <c r="M286" s="189">
        <v>0</v>
      </c>
      <c r="N286" s="189">
        <v>0</v>
      </c>
      <c r="O286" s="189">
        <v>0</v>
      </c>
      <c r="P286" s="189">
        <f t="shared" si="72"/>
        <v>0</v>
      </c>
      <c r="Q286" s="188">
        <v>54349658.02</v>
      </c>
      <c r="R286" s="188">
        <v>0</v>
      </c>
      <c r="S286" s="188">
        <v>0</v>
      </c>
      <c r="T286" s="188">
        <v>0</v>
      </c>
      <c r="U286" s="188">
        <f t="shared" si="73"/>
        <v>54349658.02</v>
      </c>
      <c r="V286" s="188">
        <f t="shared" si="74"/>
        <v>75581972.34</v>
      </c>
      <c r="W286" s="136">
        <v>0</v>
      </c>
      <c r="X286" s="136">
        <f t="shared" si="75"/>
        <v>75581972.34</v>
      </c>
      <c r="Y286" s="137">
        <v>0</v>
      </c>
      <c r="Z286" s="136">
        <f t="shared" si="76"/>
        <v>75581972.34</v>
      </c>
    </row>
    <row r="287" spans="1:26" ht="12.75" hidden="1" outlineLevel="1">
      <c r="A287" s="136" t="s">
        <v>484</v>
      </c>
      <c r="C287" s="137" t="s">
        <v>485</v>
      </c>
      <c r="D287" s="137" t="s">
        <v>486</v>
      </c>
      <c r="E287" s="136">
        <v>0</v>
      </c>
      <c r="F287" s="136">
        <v>-9243884.17</v>
      </c>
      <c r="G287" s="188">
        <f t="shared" si="70"/>
        <v>-9243884.17</v>
      </c>
      <c r="H287" s="189">
        <v>-550049.15</v>
      </c>
      <c r="I287" s="189">
        <v>0</v>
      </c>
      <c r="J287" s="189">
        <v>0</v>
      </c>
      <c r="K287" s="189">
        <v>0</v>
      </c>
      <c r="L287" s="189">
        <f t="shared" si="71"/>
        <v>0</v>
      </c>
      <c r="M287" s="189">
        <v>0</v>
      </c>
      <c r="N287" s="189">
        <v>0</v>
      </c>
      <c r="O287" s="189">
        <v>0</v>
      </c>
      <c r="P287" s="189">
        <f t="shared" si="72"/>
        <v>0</v>
      </c>
      <c r="Q287" s="188">
        <v>-51694051.21</v>
      </c>
      <c r="R287" s="188">
        <v>0</v>
      </c>
      <c r="S287" s="188">
        <v>-13098961.16</v>
      </c>
      <c r="T287" s="188">
        <v>0</v>
      </c>
      <c r="U287" s="188">
        <f t="shared" si="73"/>
        <v>-64793012.370000005</v>
      </c>
      <c r="V287" s="188">
        <f t="shared" si="74"/>
        <v>-74586945.69</v>
      </c>
      <c r="W287" s="136">
        <v>0</v>
      </c>
      <c r="X287" s="136">
        <f t="shared" si="75"/>
        <v>-74586945.69</v>
      </c>
      <c r="Y287" s="137">
        <v>0</v>
      </c>
      <c r="Z287" s="136">
        <f t="shared" si="76"/>
        <v>-74586945.69</v>
      </c>
    </row>
    <row r="288" spans="1:26" ht="12.75" hidden="1" outlineLevel="1">
      <c r="A288" s="136" t="s">
        <v>487</v>
      </c>
      <c r="C288" s="137" t="s">
        <v>488</v>
      </c>
      <c r="D288" s="137" t="s">
        <v>489</v>
      </c>
      <c r="E288" s="136">
        <v>0</v>
      </c>
      <c r="F288" s="136">
        <v>-85208.08</v>
      </c>
      <c r="G288" s="188">
        <f t="shared" si="70"/>
        <v>-85208.08</v>
      </c>
      <c r="H288" s="189">
        <v>0</v>
      </c>
      <c r="I288" s="189">
        <v>0</v>
      </c>
      <c r="J288" s="189">
        <v>0</v>
      </c>
      <c r="K288" s="189">
        <v>0</v>
      </c>
      <c r="L288" s="189">
        <f t="shared" si="71"/>
        <v>0</v>
      </c>
      <c r="M288" s="189">
        <v>0</v>
      </c>
      <c r="N288" s="189">
        <v>0</v>
      </c>
      <c r="O288" s="189">
        <v>0</v>
      </c>
      <c r="P288" s="189">
        <f t="shared" si="72"/>
        <v>0</v>
      </c>
      <c r="Q288" s="188">
        <v>0</v>
      </c>
      <c r="R288" s="188">
        <v>0</v>
      </c>
      <c r="S288" s="188">
        <v>0</v>
      </c>
      <c r="T288" s="188">
        <v>0</v>
      </c>
      <c r="U288" s="188">
        <f t="shared" si="73"/>
        <v>0</v>
      </c>
      <c r="V288" s="188">
        <f t="shared" si="74"/>
        <v>-85208.08</v>
      </c>
      <c r="W288" s="136">
        <v>0</v>
      </c>
      <c r="X288" s="136">
        <f t="shared" si="75"/>
        <v>-85208.08</v>
      </c>
      <c r="Y288" s="137">
        <v>0</v>
      </c>
      <c r="Z288" s="136">
        <f t="shared" si="76"/>
        <v>-85208.08</v>
      </c>
    </row>
    <row r="289" spans="1:27" ht="12.75" collapsed="1">
      <c r="A289" s="177" t="s">
        <v>490</v>
      </c>
      <c r="B289" s="178"/>
      <c r="C289" s="177" t="s">
        <v>793</v>
      </c>
      <c r="D289" s="179"/>
      <c r="E289" s="154">
        <v>0</v>
      </c>
      <c r="F289" s="154">
        <v>11358146.27</v>
      </c>
      <c r="G289" s="182">
        <f t="shared" si="70"/>
        <v>11358146.27</v>
      </c>
      <c r="H289" s="182">
        <v>-4973.349999999977</v>
      </c>
      <c r="I289" s="182">
        <v>0</v>
      </c>
      <c r="J289" s="182">
        <v>0</v>
      </c>
      <c r="K289" s="182">
        <v>0</v>
      </c>
      <c r="L289" s="182">
        <f t="shared" si="71"/>
        <v>0</v>
      </c>
      <c r="M289" s="182">
        <v>0</v>
      </c>
      <c r="N289" s="182">
        <v>0</v>
      </c>
      <c r="O289" s="182">
        <v>0</v>
      </c>
      <c r="P289" s="182">
        <f t="shared" si="72"/>
        <v>0</v>
      </c>
      <c r="Q289" s="182">
        <v>2655606.81</v>
      </c>
      <c r="R289" s="182">
        <v>0</v>
      </c>
      <c r="S289" s="182">
        <v>-13098961.16</v>
      </c>
      <c r="T289" s="182">
        <v>0</v>
      </c>
      <c r="U289" s="182">
        <f t="shared" si="73"/>
        <v>-10443354.35</v>
      </c>
      <c r="V289" s="182">
        <f t="shared" si="74"/>
        <v>909818.5700000003</v>
      </c>
      <c r="W289" s="154">
        <v>0</v>
      </c>
      <c r="X289" s="154">
        <f t="shared" si="75"/>
        <v>909818.5700000003</v>
      </c>
      <c r="Y289" s="154">
        <v>0</v>
      </c>
      <c r="Z289" s="154">
        <f t="shared" si="76"/>
        <v>909818.5700000003</v>
      </c>
      <c r="AA289" s="177"/>
    </row>
    <row r="290" spans="1:26" ht="12.75" hidden="1" outlineLevel="1">
      <c r="A290" s="136" t="s">
        <v>1288</v>
      </c>
      <c r="C290" s="137" t="s">
        <v>1289</v>
      </c>
      <c r="D290" s="137" t="s">
        <v>1290</v>
      </c>
      <c r="E290" s="136">
        <v>0</v>
      </c>
      <c r="F290" s="136">
        <v>305305</v>
      </c>
      <c r="G290" s="188">
        <f t="shared" si="70"/>
        <v>305305</v>
      </c>
      <c r="H290" s="189">
        <v>0</v>
      </c>
      <c r="I290" s="189">
        <v>0</v>
      </c>
      <c r="J290" s="189">
        <v>0</v>
      </c>
      <c r="K290" s="189">
        <v>0</v>
      </c>
      <c r="L290" s="189">
        <f t="shared" si="71"/>
        <v>0</v>
      </c>
      <c r="M290" s="189">
        <v>0</v>
      </c>
      <c r="N290" s="189">
        <v>0</v>
      </c>
      <c r="O290" s="189">
        <v>0</v>
      </c>
      <c r="P290" s="189">
        <f t="shared" si="72"/>
        <v>0</v>
      </c>
      <c r="Q290" s="188">
        <v>0</v>
      </c>
      <c r="R290" s="188">
        <v>0</v>
      </c>
      <c r="S290" s="188">
        <v>0</v>
      </c>
      <c r="T290" s="188">
        <v>0</v>
      </c>
      <c r="U290" s="188">
        <f t="shared" si="73"/>
        <v>0</v>
      </c>
      <c r="V290" s="188">
        <f t="shared" si="74"/>
        <v>305305</v>
      </c>
      <c r="W290" s="136">
        <v>0</v>
      </c>
      <c r="X290" s="136">
        <f t="shared" si="75"/>
        <v>305305</v>
      </c>
      <c r="Y290" s="137">
        <v>0</v>
      </c>
      <c r="Z290" s="136">
        <f t="shared" si="76"/>
        <v>305305</v>
      </c>
    </row>
    <row r="291" spans="1:26" ht="12.75" hidden="1" outlineLevel="1">
      <c r="A291" s="136" t="s">
        <v>207</v>
      </c>
      <c r="C291" s="137" t="s">
        <v>208</v>
      </c>
      <c r="D291" s="137" t="s">
        <v>209</v>
      </c>
      <c r="E291" s="136">
        <v>0</v>
      </c>
      <c r="F291" s="136">
        <v>-10315876.17</v>
      </c>
      <c r="G291" s="188">
        <f t="shared" si="70"/>
        <v>-10315876.17</v>
      </c>
      <c r="H291" s="189">
        <v>0</v>
      </c>
      <c r="I291" s="189">
        <v>0</v>
      </c>
      <c r="J291" s="189">
        <v>0</v>
      </c>
      <c r="K291" s="189">
        <v>0</v>
      </c>
      <c r="L291" s="189">
        <f t="shared" si="71"/>
        <v>0</v>
      </c>
      <c r="M291" s="189">
        <v>0</v>
      </c>
      <c r="N291" s="189">
        <v>0</v>
      </c>
      <c r="O291" s="189">
        <v>0</v>
      </c>
      <c r="P291" s="189">
        <f t="shared" si="72"/>
        <v>0</v>
      </c>
      <c r="Q291" s="188">
        <v>0</v>
      </c>
      <c r="R291" s="188">
        <v>0</v>
      </c>
      <c r="S291" s="188">
        <v>0</v>
      </c>
      <c r="T291" s="188">
        <v>0</v>
      </c>
      <c r="U291" s="188">
        <f t="shared" si="73"/>
        <v>0</v>
      </c>
      <c r="V291" s="188">
        <f t="shared" si="74"/>
        <v>-10315876.17</v>
      </c>
      <c r="W291" s="136">
        <v>0</v>
      </c>
      <c r="X291" s="136">
        <f t="shared" si="75"/>
        <v>-10315876.17</v>
      </c>
      <c r="Y291" s="137">
        <v>0</v>
      </c>
      <c r="Z291" s="136">
        <f t="shared" si="76"/>
        <v>-10315876.17</v>
      </c>
    </row>
    <row r="292" spans="1:27" ht="12.75" collapsed="1">
      <c r="A292" s="137" t="s">
        <v>338</v>
      </c>
      <c r="B292" s="178"/>
      <c r="C292" s="177" t="s">
        <v>262</v>
      </c>
      <c r="D292" s="179"/>
      <c r="E292" s="154">
        <v>0</v>
      </c>
      <c r="F292" s="154">
        <v>-10010571.17</v>
      </c>
      <c r="G292" s="182">
        <f t="shared" si="70"/>
        <v>-10010571.17</v>
      </c>
      <c r="H292" s="182">
        <v>0</v>
      </c>
      <c r="I292" s="182">
        <v>0</v>
      </c>
      <c r="J292" s="182">
        <v>0</v>
      </c>
      <c r="K292" s="182">
        <v>0</v>
      </c>
      <c r="L292" s="182">
        <f t="shared" si="71"/>
        <v>0</v>
      </c>
      <c r="M292" s="182">
        <v>0</v>
      </c>
      <c r="N292" s="182">
        <v>0</v>
      </c>
      <c r="O292" s="182">
        <v>0</v>
      </c>
      <c r="P292" s="182">
        <f t="shared" si="72"/>
        <v>0</v>
      </c>
      <c r="Q292" s="182">
        <v>0</v>
      </c>
      <c r="R292" s="182">
        <v>0</v>
      </c>
      <c r="S292" s="182">
        <v>0</v>
      </c>
      <c r="T292" s="182">
        <v>0</v>
      </c>
      <c r="U292" s="182">
        <f t="shared" si="73"/>
        <v>0</v>
      </c>
      <c r="V292" s="182">
        <f t="shared" si="74"/>
        <v>-10010571.17</v>
      </c>
      <c r="W292" s="154">
        <v>0</v>
      </c>
      <c r="X292" s="154">
        <f t="shared" si="75"/>
        <v>-10010571.17</v>
      </c>
      <c r="Y292" s="154">
        <v>0</v>
      </c>
      <c r="Z292" s="154">
        <f t="shared" si="76"/>
        <v>-10010571.17</v>
      </c>
      <c r="AA292" s="137"/>
    </row>
    <row r="293" spans="1:27" ht="12.75">
      <c r="A293" s="137" t="s">
        <v>491</v>
      </c>
      <c r="B293" s="178"/>
      <c r="C293" s="177" t="s">
        <v>492</v>
      </c>
      <c r="D293" s="179"/>
      <c r="E293" s="154">
        <v>0</v>
      </c>
      <c r="F293" s="154">
        <v>0</v>
      </c>
      <c r="G293" s="182">
        <f t="shared" si="70"/>
        <v>0</v>
      </c>
      <c r="H293" s="182">
        <v>0</v>
      </c>
      <c r="I293" s="182">
        <v>0</v>
      </c>
      <c r="J293" s="182">
        <v>0</v>
      </c>
      <c r="K293" s="182">
        <v>0</v>
      </c>
      <c r="L293" s="182">
        <f t="shared" si="71"/>
        <v>0</v>
      </c>
      <c r="M293" s="182">
        <v>0</v>
      </c>
      <c r="N293" s="182">
        <v>0</v>
      </c>
      <c r="O293" s="182">
        <v>0</v>
      </c>
      <c r="P293" s="182">
        <f t="shared" si="72"/>
        <v>0</v>
      </c>
      <c r="Q293" s="182">
        <v>0</v>
      </c>
      <c r="R293" s="182">
        <v>0</v>
      </c>
      <c r="S293" s="182">
        <v>0</v>
      </c>
      <c r="T293" s="182">
        <v>0</v>
      </c>
      <c r="U293" s="182">
        <f t="shared" si="73"/>
        <v>0</v>
      </c>
      <c r="V293" s="182">
        <f t="shared" si="74"/>
        <v>0</v>
      </c>
      <c r="W293" s="154">
        <v>0</v>
      </c>
      <c r="X293" s="154">
        <f t="shared" si="75"/>
        <v>0</v>
      </c>
      <c r="Y293" s="154">
        <v>0</v>
      </c>
      <c r="Z293" s="154">
        <f t="shared" si="76"/>
        <v>0</v>
      </c>
      <c r="AA293" s="137"/>
    </row>
    <row r="294" spans="1:27" ht="15">
      <c r="A294" s="175"/>
      <c r="B294" s="178"/>
      <c r="C294" s="177"/>
      <c r="D294" s="179"/>
      <c r="E294" s="154"/>
      <c r="F294" s="154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54"/>
      <c r="X294" s="154"/>
      <c r="Y294" s="154"/>
      <c r="Z294" s="154"/>
      <c r="AA294" s="175"/>
    </row>
    <row r="295" spans="1:27" s="187" customFormat="1" ht="15.75">
      <c r="A295" s="183"/>
      <c r="B295" s="184"/>
      <c r="C295" s="185" t="s">
        <v>339</v>
      </c>
      <c r="D295" s="77"/>
      <c r="E295" s="115">
        <f aca="true" t="shared" si="77" ref="E295:Z295">E281+E285+E289+E292+E293</f>
        <v>0</v>
      </c>
      <c r="F295" s="115">
        <f t="shared" si="77"/>
        <v>-8095123.41</v>
      </c>
      <c r="G295" s="186">
        <f t="shared" si="77"/>
        <v>-8095123.41</v>
      </c>
      <c r="H295" s="186">
        <f t="shared" si="77"/>
        <v>926706.2000000001</v>
      </c>
      <c r="I295" s="186">
        <f t="shared" si="77"/>
        <v>0</v>
      </c>
      <c r="J295" s="186">
        <f t="shared" si="77"/>
        <v>0</v>
      </c>
      <c r="K295" s="186">
        <f t="shared" si="77"/>
        <v>0</v>
      </c>
      <c r="L295" s="186">
        <f t="shared" si="77"/>
        <v>0</v>
      </c>
      <c r="M295" s="186">
        <f t="shared" si="77"/>
        <v>0</v>
      </c>
      <c r="N295" s="186">
        <f t="shared" si="77"/>
        <v>22834.45</v>
      </c>
      <c r="O295" s="186">
        <f t="shared" si="77"/>
        <v>9204.82</v>
      </c>
      <c r="P295" s="186">
        <f t="shared" si="77"/>
        <v>32039.27</v>
      </c>
      <c r="Q295" s="186">
        <f t="shared" si="77"/>
        <v>1679072.33</v>
      </c>
      <c r="R295" s="186">
        <f t="shared" si="77"/>
        <v>0</v>
      </c>
      <c r="S295" s="186">
        <f t="shared" si="77"/>
        <v>-13327246.81</v>
      </c>
      <c r="T295" s="186">
        <f t="shared" si="77"/>
        <v>3259431.64</v>
      </c>
      <c r="U295" s="186">
        <f t="shared" si="77"/>
        <v>-8388742.84</v>
      </c>
      <c r="V295" s="186">
        <f t="shared" si="77"/>
        <v>-15525120.780000001</v>
      </c>
      <c r="W295" s="115">
        <f t="shared" si="77"/>
        <v>0</v>
      </c>
      <c r="X295" s="115">
        <f t="shared" si="77"/>
        <v>-15525120.780000001</v>
      </c>
      <c r="Y295" s="115">
        <f t="shared" si="77"/>
        <v>0</v>
      </c>
      <c r="Z295" s="115">
        <f t="shared" si="77"/>
        <v>-15525120.780000001</v>
      </c>
      <c r="AA295" s="183"/>
    </row>
    <row r="296" spans="1:27" ht="15">
      <c r="A296" s="175"/>
      <c r="B296" s="178"/>
      <c r="C296" s="185"/>
      <c r="D296" s="179"/>
      <c r="E296" s="154"/>
      <c r="F296" s="154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54"/>
      <c r="X296" s="154"/>
      <c r="Y296" s="154"/>
      <c r="Z296" s="154"/>
      <c r="AA296" s="175"/>
    </row>
    <row r="297" spans="1:27" ht="15.75">
      <c r="A297" s="190"/>
      <c r="B297" s="184"/>
      <c r="C297" s="185" t="s">
        <v>493</v>
      </c>
      <c r="D297" s="77"/>
      <c r="E297" s="115">
        <f>E295+E247</f>
        <v>0</v>
      </c>
      <c r="F297" s="115">
        <f aca="true" t="shared" si="78" ref="F297:Z297">F295+F247</f>
        <v>59488862.72999999</v>
      </c>
      <c r="G297" s="186">
        <f t="shared" si="78"/>
        <v>59488862.73000005</v>
      </c>
      <c r="H297" s="186">
        <f t="shared" si="78"/>
        <v>22639.340000000084</v>
      </c>
      <c r="I297" s="186">
        <f t="shared" si="78"/>
        <v>0</v>
      </c>
      <c r="J297" s="186">
        <f t="shared" si="78"/>
        <v>0</v>
      </c>
      <c r="K297" s="186">
        <f t="shared" si="78"/>
        <v>0</v>
      </c>
      <c r="L297" s="186">
        <f t="shared" si="78"/>
        <v>0</v>
      </c>
      <c r="M297" s="186">
        <f t="shared" si="78"/>
        <v>0</v>
      </c>
      <c r="N297" s="186">
        <f t="shared" si="78"/>
        <v>22834.45</v>
      </c>
      <c r="O297" s="186">
        <f t="shared" si="78"/>
        <v>9204.82</v>
      </c>
      <c r="P297" s="186">
        <f t="shared" si="78"/>
        <v>32039.27</v>
      </c>
      <c r="Q297" s="186">
        <f t="shared" si="78"/>
        <v>-14635844.08</v>
      </c>
      <c r="R297" s="186">
        <f t="shared" si="78"/>
        <v>0</v>
      </c>
      <c r="S297" s="186">
        <f t="shared" si="78"/>
        <v>-13327246.81</v>
      </c>
      <c r="T297" s="186">
        <f t="shared" si="78"/>
        <v>-5201381.890000001</v>
      </c>
      <c r="U297" s="186">
        <f t="shared" si="78"/>
        <v>-33164472.78</v>
      </c>
      <c r="V297" s="186">
        <f t="shared" si="78"/>
        <v>26379068.560000032</v>
      </c>
      <c r="W297" s="115">
        <f t="shared" si="78"/>
        <v>0</v>
      </c>
      <c r="X297" s="115">
        <f t="shared" si="78"/>
        <v>26379068.560000032</v>
      </c>
      <c r="Y297" s="115">
        <f t="shared" si="78"/>
        <v>0</v>
      </c>
      <c r="Z297" s="115">
        <f t="shared" si="78"/>
        <v>26379068.560000032</v>
      </c>
      <c r="AA297" s="192"/>
    </row>
    <row r="298" spans="1:27" ht="15">
      <c r="A298" s="175"/>
      <c r="B298" s="178"/>
      <c r="C298" s="177"/>
      <c r="D298" s="179"/>
      <c r="E298" s="154"/>
      <c r="F298" s="154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54"/>
      <c r="X298" s="154"/>
      <c r="Y298" s="154"/>
      <c r="Z298" s="154"/>
      <c r="AA298" s="175"/>
    </row>
    <row r="299" spans="1:26" ht="12.75" hidden="1" outlineLevel="1">
      <c r="A299" s="136" t="s">
        <v>494</v>
      </c>
      <c r="C299" s="137" t="s">
        <v>495</v>
      </c>
      <c r="D299" s="137" t="s">
        <v>496</v>
      </c>
      <c r="E299" s="136">
        <v>0.1</v>
      </c>
      <c r="F299" s="136">
        <v>71476475.81</v>
      </c>
      <c r="G299" s="188">
        <f>E299+F299</f>
        <v>71476475.91</v>
      </c>
      <c r="H299" s="189">
        <v>2809899.98</v>
      </c>
      <c r="I299" s="189">
        <v>0</v>
      </c>
      <c r="J299" s="189">
        <v>0</v>
      </c>
      <c r="K299" s="189">
        <v>0</v>
      </c>
      <c r="L299" s="189">
        <f>J299+I299+K299</f>
        <v>0</v>
      </c>
      <c r="M299" s="189">
        <v>0</v>
      </c>
      <c r="N299" s="189">
        <v>520379.13</v>
      </c>
      <c r="O299" s="189">
        <v>75776.34</v>
      </c>
      <c r="P299" s="189">
        <f>M299+N299+O299</f>
        <v>596155.47</v>
      </c>
      <c r="Q299" s="188">
        <v>32768015.96</v>
      </c>
      <c r="R299" s="188">
        <v>0</v>
      </c>
      <c r="S299" s="188">
        <v>11838181.66</v>
      </c>
      <c r="T299" s="188">
        <v>49390902.83</v>
      </c>
      <c r="U299" s="188">
        <f>Q299+R299+S299+T299</f>
        <v>93997100.45</v>
      </c>
      <c r="V299" s="188">
        <f>G299+H299+L299+P299+U299</f>
        <v>168879631.81</v>
      </c>
      <c r="W299" s="136">
        <v>0</v>
      </c>
      <c r="X299" s="136">
        <f>V299+W299</f>
        <v>168879631.81</v>
      </c>
      <c r="Y299" s="137">
        <v>0</v>
      </c>
      <c r="Z299" s="136">
        <f>X299+Y299</f>
        <v>168879631.81</v>
      </c>
    </row>
    <row r="300" spans="1:27" ht="15.75" collapsed="1">
      <c r="A300" s="183" t="s">
        <v>497</v>
      </c>
      <c r="B300" s="178"/>
      <c r="C300" s="185" t="s">
        <v>498</v>
      </c>
      <c r="D300" s="77"/>
      <c r="E300" s="115">
        <v>0.1</v>
      </c>
      <c r="F300" s="115">
        <v>71476475.81</v>
      </c>
      <c r="G300" s="186">
        <f>E300+F300</f>
        <v>71476475.91</v>
      </c>
      <c r="H300" s="186">
        <v>2809899.98</v>
      </c>
      <c r="I300" s="186">
        <v>0</v>
      </c>
      <c r="J300" s="186">
        <v>0</v>
      </c>
      <c r="K300" s="186">
        <v>0</v>
      </c>
      <c r="L300" s="186">
        <f>J300+I300+K300</f>
        <v>0</v>
      </c>
      <c r="M300" s="186">
        <v>0</v>
      </c>
      <c r="N300" s="186">
        <v>520379.13</v>
      </c>
      <c r="O300" s="186">
        <v>75776.34</v>
      </c>
      <c r="P300" s="186">
        <f>M300+N300+O300</f>
        <v>596155.47</v>
      </c>
      <c r="Q300" s="186">
        <v>32768015.96</v>
      </c>
      <c r="R300" s="186">
        <v>0</v>
      </c>
      <c r="S300" s="186">
        <v>11838181.66</v>
      </c>
      <c r="T300" s="186">
        <v>49390902.83</v>
      </c>
      <c r="U300" s="186">
        <f>Q300+R300+S300+T300</f>
        <v>93997100.45</v>
      </c>
      <c r="V300" s="186">
        <f>G300+H300+L300+P300+U300</f>
        <v>168879631.81</v>
      </c>
      <c r="W300" s="115">
        <v>0</v>
      </c>
      <c r="X300" s="115">
        <f>V300+W300</f>
        <v>168879631.81</v>
      </c>
      <c r="Y300" s="115">
        <v>0</v>
      </c>
      <c r="Z300" s="115">
        <f>X300+Y300</f>
        <v>168879631.81</v>
      </c>
      <c r="AA300" s="183"/>
    </row>
    <row r="301" spans="1:27" ht="15.75">
      <c r="A301" s="183"/>
      <c r="B301" s="178"/>
      <c r="C301" s="185"/>
      <c r="D301" s="77"/>
      <c r="E301" s="115"/>
      <c r="F301" s="115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15"/>
      <c r="X301" s="115"/>
      <c r="Y301" s="115"/>
      <c r="Z301" s="115"/>
      <c r="AA301" s="183"/>
    </row>
    <row r="302" spans="1:27" ht="15.75">
      <c r="A302" s="183"/>
      <c r="B302" s="178"/>
      <c r="C302" s="185" t="s">
        <v>796</v>
      </c>
      <c r="D302" s="77"/>
      <c r="E302" s="115" t="e">
        <f>E297+#REF!</f>
        <v>#REF!</v>
      </c>
      <c r="F302" s="115" t="e">
        <f>F297+#REF!</f>
        <v>#REF!</v>
      </c>
      <c r="G302" s="194">
        <f>G297+G300</f>
        <v>130965338.64000005</v>
      </c>
      <c r="H302" s="194">
        <f aca="true" t="shared" si="79" ref="H302:V302">H297+H300</f>
        <v>2832539.3200000003</v>
      </c>
      <c r="I302" s="194">
        <f t="shared" si="79"/>
        <v>0</v>
      </c>
      <c r="J302" s="194">
        <f t="shared" si="79"/>
        <v>0</v>
      </c>
      <c r="K302" s="194">
        <f t="shared" si="79"/>
        <v>0</v>
      </c>
      <c r="L302" s="194">
        <f t="shared" si="79"/>
        <v>0</v>
      </c>
      <c r="M302" s="194">
        <f t="shared" si="79"/>
        <v>0</v>
      </c>
      <c r="N302" s="194">
        <f t="shared" si="79"/>
        <v>543213.58</v>
      </c>
      <c r="O302" s="194">
        <f t="shared" si="79"/>
        <v>84981.16</v>
      </c>
      <c r="P302" s="194">
        <f t="shared" si="79"/>
        <v>628194.74</v>
      </c>
      <c r="Q302" s="194">
        <f t="shared" si="79"/>
        <v>18132171.880000003</v>
      </c>
      <c r="R302" s="194">
        <f t="shared" si="79"/>
        <v>0</v>
      </c>
      <c r="S302" s="194">
        <f t="shared" si="79"/>
        <v>-1489065.1500000004</v>
      </c>
      <c r="T302" s="194">
        <f t="shared" si="79"/>
        <v>44189520.94</v>
      </c>
      <c r="U302" s="194">
        <f t="shared" si="79"/>
        <v>60832627.67</v>
      </c>
      <c r="V302" s="194">
        <f t="shared" si="79"/>
        <v>195258700.37000003</v>
      </c>
      <c r="W302" s="195" t="e">
        <f>W297+#REF!</f>
        <v>#REF!</v>
      </c>
      <c r="X302" s="195" t="e">
        <f>X297+#REF!</f>
        <v>#REF!</v>
      </c>
      <c r="Y302" s="195" t="e">
        <f>Y297+#REF!</f>
        <v>#REF!</v>
      </c>
      <c r="Z302" s="195" t="e">
        <f>Z297+#REF!</f>
        <v>#REF!</v>
      </c>
      <c r="AA302" s="183"/>
    </row>
    <row r="303" spans="5:25" ht="12.75">
      <c r="E303" s="82"/>
      <c r="F303" s="82"/>
      <c r="G303" s="136"/>
      <c r="U303" s="136"/>
      <c r="V303" s="136"/>
      <c r="Y303" s="136"/>
    </row>
    <row r="304" spans="5:25" ht="12.75">
      <c r="E304" s="82"/>
      <c r="F304" s="82"/>
      <c r="G304" s="136"/>
      <c r="U304" s="136"/>
      <c r="V304" s="136"/>
      <c r="Y304" s="136"/>
    </row>
    <row r="305" spans="5:25" ht="12.75">
      <c r="E305" s="82"/>
      <c r="F305" s="82"/>
      <c r="G305" s="136"/>
      <c r="I305" s="82"/>
      <c r="J305" s="82"/>
      <c r="K305" s="82"/>
      <c r="M305" s="82"/>
      <c r="N305" s="82"/>
      <c r="O305" s="82"/>
      <c r="Q305" s="82"/>
      <c r="R305" s="82"/>
      <c r="S305" s="82"/>
      <c r="T305" s="82"/>
      <c r="U305" s="136"/>
      <c r="V305" s="136"/>
      <c r="Y305" s="136"/>
    </row>
    <row r="306" spans="5:25" ht="12.75">
      <c r="E306" s="82"/>
      <c r="F306" s="82"/>
      <c r="G306" s="136"/>
      <c r="I306" s="82"/>
      <c r="J306" s="82"/>
      <c r="K306" s="82"/>
      <c r="M306" s="82"/>
      <c r="N306" s="82"/>
      <c r="O306" s="82"/>
      <c r="Q306" s="82"/>
      <c r="R306" s="82"/>
      <c r="S306" s="82"/>
      <c r="T306" s="82"/>
      <c r="U306" s="136"/>
      <c r="V306" s="136"/>
      <c r="Y306" s="136"/>
    </row>
    <row r="307" spans="5:25" ht="12.75">
      <c r="E307" s="82"/>
      <c r="F307" s="82"/>
      <c r="G307" s="136"/>
      <c r="I307" s="82"/>
      <c r="J307" s="82"/>
      <c r="K307" s="82"/>
      <c r="M307" s="82"/>
      <c r="N307" s="82"/>
      <c r="O307" s="82"/>
      <c r="Q307" s="82"/>
      <c r="R307" s="82"/>
      <c r="S307" s="82"/>
      <c r="T307" s="82"/>
      <c r="U307" s="136"/>
      <c r="V307" s="136"/>
      <c r="Y307" s="136"/>
    </row>
    <row r="308" spans="5:25" ht="12.75">
      <c r="E308" s="82"/>
      <c r="F308" s="82"/>
      <c r="G308" s="136"/>
      <c r="I308" s="82"/>
      <c r="J308" s="82"/>
      <c r="K308" s="82"/>
      <c r="M308" s="82"/>
      <c r="N308" s="82"/>
      <c r="O308" s="82"/>
      <c r="Q308" s="82"/>
      <c r="R308" s="82"/>
      <c r="S308" s="82"/>
      <c r="T308" s="82"/>
      <c r="U308" s="136"/>
      <c r="V308" s="136"/>
      <c r="Y308" s="136"/>
    </row>
    <row r="309" spans="5:25" ht="12.75">
      <c r="E309" s="82"/>
      <c r="F309" s="82"/>
      <c r="G309" s="136"/>
      <c r="I309" s="82"/>
      <c r="J309" s="82"/>
      <c r="K309" s="82"/>
      <c r="M309" s="82"/>
      <c r="N309" s="82"/>
      <c r="O309" s="82"/>
      <c r="Q309" s="82"/>
      <c r="R309" s="82"/>
      <c r="S309" s="82"/>
      <c r="T309" s="82"/>
      <c r="U309" s="136"/>
      <c r="V309" s="136"/>
      <c r="Y309" s="136"/>
    </row>
    <row r="310" spans="5:25" ht="12.75">
      <c r="E310" s="82"/>
      <c r="F310" s="82"/>
      <c r="G310" s="136"/>
      <c r="I310" s="82"/>
      <c r="J310" s="82"/>
      <c r="K310" s="82"/>
      <c r="M310" s="82"/>
      <c r="N310" s="82"/>
      <c r="O310" s="82"/>
      <c r="Q310" s="82"/>
      <c r="R310" s="82"/>
      <c r="S310" s="82"/>
      <c r="T310" s="82"/>
      <c r="U310" s="136"/>
      <c r="V310" s="136"/>
      <c r="Y310" s="136"/>
    </row>
    <row r="311" spans="5:25" ht="12.75">
      <c r="E311" s="82"/>
      <c r="F311" s="82"/>
      <c r="G311" s="136"/>
      <c r="I311" s="82"/>
      <c r="J311" s="82"/>
      <c r="K311" s="82"/>
      <c r="M311" s="82"/>
      <c r="N311" s="82"/>
      <c r="O311" s="82"/>
      <c r="Q311" s="82"/>
      <c r="R311" s="82"/>
      <c r="S311" s="82"/>
      <c r="T311" s="82"/>
      <c r="U311" s="136"/>
      <c r="V311" s="136"/>
      <c r="Y311" s="136"/>
    </row>
    <row r="312" spans="5:25" ht="12.75">
      <c r="E312" s="82"/>
      <c r="F312" s="82"/>
      <c r="G312" s="136"/>
      <c r="I312" s="82"/>
      <c r="J312" s="82"/>
      <c r="K312" s="82"/>
      <c r="M312" s="82"/>
      <c r="N312" s="82"/>
      <c r="O312" s="82"/>
      <c r="Q312" s="82"/>
      <c r="R312" s="82"/>
      <c r="S312" s="82"/>
      <c r="T312" s="82"/>
      <c r="U312" s="136"/>
      <c r="V312" s="136"/>
      <c r="Y312" s="136"/>
    </row>
    <row r="313" spans="5:25" ht="12.75">
      <c r="E313" s="82"/>
      <c r="F313" s="82"/>
      <c r="G313" s="136"/>
      <c r="I313" s="82"/>
      <c r="J313" s="82"/>
      <c r="K313" s="82"/>
      <c r="M313" s="82"/>
      <c r="N313" s="82"/>
      <c r="O313" s="82"/>
      <c r="Q313" s="82"/>
      <c r="R313" s="82"/>
      <c r="S313" s="82"/>
      <c r="T313" s="82"/>
      <c r="U313" s="136"/>
      <c r="V313" s="136"/>
      <c r="Y313" s="136"/>
    </row>
    <row r="314" spans="5:25" ht="12.75">
      <c r="E314" s="82"/>
      <c r="F314" s="82"/>
      <c r="G314" s="136"/>
      <c r="I314" s="82"/>
      <c r="J314" s="82"/>
      <c r="K314" s="82"/>
      <c r="M314" s="82"/>
      <c r="N314" s="82"/>
      <c r="O314" s="82"/>
      <c r="Q314" s="82"/>
      <c r="R314" s="82"/>
      <c r="S314" s="82"/>
      <c r="T314" s="82"/>
      <c r="U314" s="136"/>
      <c r="V314" s="136"/>
      <c r="Y314" s="136"/>
    </row>
    <row r="315" spans="5:25" ht="12.75">
      <c r="E315" s="82"/>
      <c r="F315" s="82"/>
      <c r="G315" s="136"/>
      <c r="I315" s="82"/>
      <c r="J315" s="82"/>
      <c r="K315" s="82"/>
      <c r="M315" s="82"/>
      <c r="N315" s="82"/>
      <c r="O315" s="82"/>
      <c r="Q315" s="82"/>
      <c r="R315" s="82"/>
      <c r="S315" s="82"/>
      <c r="T315" s="82"/>
      <c r="U315" s="136"/>
      <c r="V315" s="136"/>
      <c r="Y315" s="136"/>
    </row>
    <row r="316" spans="5:25" ht="12.75">
      <c r="E316" s="82"/>
      <c r="F316" s="82"/>
      <c r="G316" s="136"/>
      <c r="I316" s="82"/>
      <c r="J316" s="82"/>
      <c r="K316" s="82"/>
      <c r="M316" s="82"/>
      <c r="N316" s="82"/>
      <c r="O316" s="82"/>
      <c r="Q316" s="82"/>
      <c r="R316" s="82"/>
      <c r="S316" s="82"/>
      <c r="T316" s="82"/>
      <c r="U316" s="136"/>
      <c r="V316" s="136"/>
      <c r="Y316" s="136"/>
    </row>
    <row r="317" spans="5:25" ht="12.75">
      <c r="E317" s="82"/>
      <c r="F317" s="82"/>
      <c r="G317" s="136"/>
      <c r="I317" s="82"/>
      <c r="J317" s="82"/>
      <c r="K317" s="82"/>
      <c r="M317" s="82"/>
      <c r="N317" s="82"/>
      <c r="O317" s="82"/>
      <c r="Q317" s="82"/>
      <c r="R317" s="82"/>
      <c r="S317" s="82"/>
      <c r="T317" s="82"/>
      <c r="U317" s="136"/>
      <c r="V317" s="136"/>
      <c r="Y317" s="136"/>
    </row>
    <row r="318" spans="5:25" ht="12.75">
      <c r="E318" s="82"/>
      <c r="F318" s="82"/>
      <c r="G318" s="136"/>
      <c r="I318" s="82"/>
      <c r="J318" s="82"/>
      <c r="K318" s="82"/>
      <c r="M318" s="82"/>
      <c r="N318" s="82"/>
      <c r="O318" s="82"/>
      <c r="Q318" s="82"/>
      <c r="R318" s="82"/>
      <c r="S318" s="82"/>
      <c r="T318" s="82"/>
      <c r="U318" s="136"/>
      <c r="V318" s="136"/>
      <c r="Y318" s="136"/>
    </row>
    <row r="319" spans="5:25" ht="12.75">
      <c r="E319" s="82"/>
      <c r="F319" s="82"/>
      <c r="G319" s="136"/>
      <c r="I319" s="82"/>
      <c r="J319" s="82"/>
      <c r="K319" s="82"/>
      <c r="M319" s="82"/>
      <c r="N319" s="82"/>
      <c r="O319" s="82"/>
      <c r="Q319" s="82"/>
      <c r="R319" s="82"/>
      <c r="S319" s="82"/>
      <c r="T319" s="82"/>
      <c r="U319" s="136"/>
      <c r="V319" s="136"/>
      <c r="Y319" s="136"/>
    </row>
    <row r="320" spans="5:25" ht="12.75">
      <c r="E320" s="82"/>
      <c r="F320" s="82"/>
      <c r="G320" s="136"/>
      <c r="I320" s="82"/>
      <c r="J320" s="82"/>
      <c r="K320" s="82"/>
      <c r="M320" s="82"/>
      <c r="N320" s="82"/>
      <c r="O320" s="82"/>
      <c r="Q320" s="82"/>
      <c r="R320" s="82"/>
      <c r="S320" s="82"/>
      <c r="T320" s="82"/>
      <c r="U320" s="136"/>
      <c r="V320" s="136"/>
      <c r="Y320" s="136"/>
    </row>
    <row r="321" spans="5:25" ht="12.75">
      <c r="E321" s="82"/>
      <c r="F321" s="82"/>
      <c r="G321" s="136"/>
      <c r="I321" s="82"/>
      <c r="J321" s="82"/>
      <c r="K321" s="82"/>
      <c r="M321" s="82"/>
      <c r="N321" s="82"/>
      <c r="O321" s="82"/>
      <c r="Q321" s="82"/>
      <c r="R321" s="82"/>
      <c r="S321" s="82"/>
      <c r="T321" s="82"/>
      <c r="U321" s="136"/>
      <c r="V321" s="136"/>
      <c r="Y321" s="136"/>
    </row>
    <row r="322" spans="5:25" ht="12.75">
      <c r="E322" s="82"/>
      <c r="F322" s="82"/>
      <c r="G322" s="136"/>
      <c r="I322" s="82"/>
      <c r="J322" s="82"/>
      <c r="K322" s="82"/>
      <c r="M322" s="82"/>
      <c r="N322" s="82"/>
      <c r="O322" s="82"/>
      <c r="Q322" s="82"/>
      <c r="R322" s="82"/>
      <c r="S322" s="82"/>
      <c r="T322" s="82"/>
      <c r="U322" s="136"/>
      <c r="V322" s="136"/>
      <c r="Y322" s="136"/>
    </row>
    <row r="323" spans="5:25" ht="12.75">
      <c r="E323" s="82"/>
      <c r="F323" s="82"/>
      <c r="G323" s="136"/>
      <c r="I323" s="82"/>
      <c r="J323" s="82"/>
      <c r="K323" s="82"/>
      <c r="M323" s="82"/>
      <c r="N323" s="82"/>
      <c r="O323" s="82"/>
      <c r="Q323" s="82"/>
      <c r="R323" s="82"/>
      <c r="S323" s="82"/>
      <c r="T323" s="82"/>
      <c r="U323" s="136"/>
      <c r="V323" s="136"/>
      <c r="Y323" s="136"/>
    </row>
    <row r="324" spans="5:25" ht="12.75">
      <c r="E324" s="82"/>
      <c r="F324" s="82"/>
      <c r="G324" s="136"/>
      <c r="I324" s="82"/>
      <c r="J324" s="82"/>
      <c r="K324" s="82"/>
      <c r="M324" s="82"/>
      <c r="N324" s="82"/>
      <c r="O324" s="82"/>
      <c r="Q324" s="82"/>
      <c r="R324" s="82"/>
      <c r="S324" s="82"/>
      <c r="T324" s="82"/>
      <c r="U324" s="136"/>
      <c r="V324" s="136"/>
      <c r="Y324" s="136"/>
    </row>
    <row r="325" spans="5:25" ht="12.75">
      <c r="E325" s="82"/>
      <c r="F325" s="82"/>
      <c r="G325" s="136"/>
      <c r="I325" s="82"/>
      <c r="J325" s="82"/>
      <c r="K325" s="82"/>
      <c r="M325" s="82"/>
      <c r="N325" s="82"/>
      <c r="O325" s="82"/>
      <c r="Q325" s="82"/>
      <c r="R325" s="82"/>
      <c r="S325" s="82"/>
      <c r="T325" s="82"/>
      <c r="U325" s="136"/>
      <c r="V325" s="136"/>
      <c r="Y325" s="136"/>
    </row>
    <row r="326" spans="5:25" ht="12.75">
      <c r="E326" s="82"/>
      <c r="F326" s="82"/>
      <c r="G326" s="136"/>
      <c r="I326" s="82"/>
      <c r="J326" s="82"/>
      <c r="K326" s="82"/>
      <c r="M326" s="82"/>
      <c r="N326" s="82"/>
      <c r="O326" s="82"/>
      <c r="Q326" s="82"/>
      <c r="R326" s="82"/>
      <c r="S326" s="82"/>
      <c r="T326" s="82"/>
      <c r="U326" s="136"/>
      <c r="V326" s="136"/>
      <c r="Y326" s="136"/>
    </row>
    <row r="327" spans="5:25" ht="12.75">
      <c r="E327" s="82"/>
      <c r="F327" s="82"/>
      <c r="G327" s="136"/>
      <c r="I327" s="82"/>
      <c r="J327" s="82"/>
      <c r="K327" s="82"/>
      <c r="M327" s="82"/>
      <c r="N327" s="82"/>
      <c r="O327" s="82"/>
      <c r="Q327" s="82"/>
      <c r="R327" s="82"/>
      <c r="S327" s="82"/>
      <c r="T327" s="82"/>
      <c r="U327" s="136"/>
      <c r="V327" s="136"/>
      <c r="Y327" s="136"/>
    </row>
    <row r="328" spans="5:25" ht="12.75">
      <c r="E328" s="82"/>
      <c r="F328" s="82"/>
      <c r="G328" s="136"/>
      <c r="I328" s="82"/>
      <c r="J328" s="82"/>
      <c r="K328" s="82"/>
      <c r="M328" s="82"/>
      <c r="N328" s="82"/>
      <c r="O328" s="82"/>
      <c r="Q328" s="82"/>
      <c r="R328" s="82"/>
      <c r="S328" s="82"/>
      <c r="T328" s="82"/>
      <c r="U328" s="136"/>
      <c r="V328" s="136"/>
      <c r="Y328" s="136"/>
    </row>
    <row r="329" spans="5:25" ht="12.75">
      <c r="E329" s="82"/>
      <c r="F329" s="82"/>
      <c r="G329" s="136"/>
      <c r="I329" s="82"/>
      <c r="J329" s="82"/>
      <c r="K329" s="82"/>
      <c r="M329" s="82"/>
      <c r="N329" s="82"/>
      <c r="O329" s="82"/>
      <c r="Q329" s="82"/>
      <c r="R329" s="82"/>
      <c r="S329" s="82"/>
      <c r="T329" s="82"/>
      <c r="U329" s="136"/>
      <c r="V329" s="136"/>
      <c r="Y329" s="136"/>
    </row>
    <row r="330" spans="5:25" ht="12.75">
      <c r="E330" s="82"/>
      <c r="F330" s="82"/>
      <c r="G330" s="136"/>
      <c r="I330" s="82"/>
      <c r="J330" s="82"/>
      <c r="K330" s="82"/>
      <c r="M330" s="82"/>
      <c r="N330" s="82"/>
      <c r="O330" s="82"/>
      <c r="Q330" s="82"/>
      <c r="R330" s="82"/>
      <c r="S330" s="82"/>
      <c r="T330" s="82"/>
      <c r="U330" s="136"/>
      <c r="V330" s="136"/>
      <c r="Y330" s="136"/>
    </row>
    <row r="331" spans="5:25" ht="12.75">
      <c r="E331" s="82"/>
      <c r="F331" s="82"/>
      <c r="G331" s="136"/>
      <c r="I331" s="82"/>
      <c r="J331" s="82"/>
      <c r="K331" s="82"/>
      <c r="M331" s="82"/>
      <c r="N331" s="82"/>
      <c r="O331" s="82"/>
      <c r="Q331" s="82"/>
      <c r="R331" s="82"/>
      <c r="S331" s="82"/>
      <c r="T331" s="82"/>
      <c r="U331" s="136"/>
      <c r="V331" s="136"/>
      <c r="Y331" s="136"/>
    </row>
    <row r="332" spans="5:25" ht="12.75">
      <c r="E332" s="82"/>
      <c r="F332" s="82"/>
      <c r="G332" s="136"/>
      <c r="I332" s="82"/>
      <c r="J332" s="82"/>
      <c r="K332" s="82"/>
      <c r="M332" s="82"/>
      <c r="N332" s="82"/>
      <c r="O332" s="82"/>
      <c r="Q332" s="82"/>
      <c r="R332" s="82"/>
      <c r="S332" s="82"/>
      <c r="T332" s="82"/>
      <c r="U332" s="136"/>
      <c r="V332" s="136"/>
      <c r="Y332" s="136"/>
    </row>
    <row r="333" spans="5:25" ht="12.75">
      <c r="E333" s="82"/>
      <c r="F333" s="82"/>
      <c r="G333" s="136"/>
      <c r="I333" s="82"/>
      <c r="J333" s="82"/>
      <c r="K333" s="82"/>
      <c r="M333" s="82"/>
      <c r="N333" s="82"/>
      <c r="O333" s="82"/>
      <c r="Q333" s="82"/>
      <c r="R333" s="82"/>
      <c r="S333" s="82"/>
      <c r="T333" s="82"/>
      <c r="U333" s="136"/>
      <c r="V333" s="136"/>
      <c r="Y333" s="136"/>
    </row>
    <row r="334" spans="5:25" ht="12.75">
      <c r="E334" s="82"/>
      <c r="F334" s="82"/>
      <c r="G334" s="136"/>
      <c r="I334" s="82"/>
      <c r="J334" s="82"/>
      <c r="K334" s="82"/>
      <c r="M334" s="82"/>
      <c r="N334" s="82"/>
      <c r="O334" s="82"/>
      <c r="Q334" s="82"/>
      <c r="R334" s="82"/>
      <c r="S334" s="82"/>
      <c r="T334" s="82"/>
      <c r="U334" s="136"/>
      <c r="V334" s="136"/>
      <c r="Y334" s="136"/>
    </row>
    <row r="335" spans="5:25" ht="12.75">
      <c r="E335" s="82"/>
      <c r="F335" s="82"/>
      <c r="G335" s="136"/>
      <c r="I335" s="82"/>
      <c r="J335" s="82"/>
      <c r="K335" s="82"/>
      <c r="M335" s="82"/>
      <c r="N335" s="82"/>
      <c r="O335" s="82"/>
      <c r="Q335" s="82"/>
      <c r="R335" s="82"/>
      <c r="S335" s="82"/>
      <c r="T335" s="82"/>
      <c r="U335" s="136"/>
      <c r="V335" s="136"/>
      <c r="Y335" s="136"/>
    </row>
    <row r="336" spans="5:25" ht="12.75">
      <c r="E336" s="82"/>
      <c r="F336" s="82"/>
      <c r="G336" s="136"/>
      <c r="I336" s="82"/>
      <c r="J336" s="82"/>
      <c r="K336" s="82"/>
      <c r="M336" s="82"/>
      <c r="N336" s="82"/>
      <c r="O336" s="82"/>
      <c r="Q336" s="82"/>
      <c r="R336" s="82"/>
      <c r="S336" s="82"/>
      <c r="T336" s="82"/>
      <c r="U336" s="136"/>
      <c r="V336" s="136"/>
      <c r="Y336" s="136"/>
    </row>
    <row r="337" spans="5:25" ht="12.75">
      <c r="E337" s="82"/>
      <c r="F337" s="82"/>
      <c r="G337" s="136"/>
      <c r="I337" s="82"/>
      <c r="J337" s="82"/>
      <c r="K337" s="82"/>
      <c r="M337" s="82"/>
      <c r="N337" s="82"/>
      <c r="O337" s="82"/>
      <c r="Q337" s="82"/>
      <c r="R337" s="82"/>
      <c r="S337" s="82"/>
      <c r="T337" s="82"/>
      <c r="U337" s="136"/>
      <c r="V337" s="136"/>
      <c r="Y337" s="136"/>
    </row>
    <row r="338" spans="5:25" ht="12.75">
      <c r="E338" s="82"/>
      <c r="F338" s="82"/>
      <c r="G338" s="136"/>
      <c r="I338" s="82"/>
      <c r="J338" s="82"/>
      <c r="K338" s="82"/>
      <c r="M338" s="82"/>
      <c r="N338" s="82"/>
      <c r="O338" s="82"/>
      <c r="Q338" s="82"/>
      <c r="R338" s="82"/>
      <c r="S338" s="82"/>
      <c r="T338" s="82"/>
      <c r="U338" s="136"/>
      <c r="V338" s="136"/>
      <c r="Y338" s="136"/>
    </row>
    <row r="339" spans="5:25" ht="12.75">
      <c r="E339" s="82"/>
      <c r="F339" s="82"/>
      <c r="G339" s="136"/>
      <c r="I339" s="82"/>
      <c r="J339" s="82"/>
      <c r="K339" s="82"/>
      <c r="M339" s="82"/>
      <c r="N339" s="82"/>
      <c r="O339" s="82"/>
      <c r="Q339" s="82"/>
      <c r="R339" s="82"/>
      <c r="S339" s="82"/>
      <c r="T339" s="82"/>
      <c r="U339" s="136"/>
      <c r="V339" s="136"/>
      <c r="Y339" s="136"/>
    </row>
    <row r="340" spans="5:25" ht="12.75">
      <c r="E340" s="82"/>
      <c r="F340" s="82"/>
      <c r="G340" s="136"/>
      <c r="I340" s="82"/>
      <c r="J340" s="82"/>
      <c r="K340" s="82"/>
      <c r="M340" s="82"/>
      <c r="N340" s="82"/>
      <c r="O340" s="82"/>
      <c r="Q340" s="82"/>
      <c r="R340" s="82"/>
      <c r="S340" s="82"/>
      <c r="T340" s="82"/>
      <c r="U340" s="136"/>
      <c r="V340" s="136"/>
      <c r="Y340" s="136"/>
    </row>
    <row r="341" spans="5:25" ht="12.75">
      <c r="E341" s="82"/>
      <c r="F341" s="82"/>
      <c r="G341" s="136"/>
      <c r="I341" s="82"/>
      <c r="J341" s="82"/>
      <c r="K341" s="82"/>
      <c r="M341" s="82"/>
      <c r="N341" s="82"/>
      <c r="O341" s="82"/>
      <c r="Q341" s="82"/>
      <c r="R341" s="82"/>
      <c r="S341" s="82"/>
      <c r="T341" s="82"/>
      <c r="U341" s="136"/>
      <c r="V341" s="136"/>
      <c r="Y341" s="136"/>
    </row>
    <row r="342" spans="5:25" ht="12.75">
      <c r="E342" s="82"/>
      <c r="F342" s="82"/>
      <c r="G342" s="136"/>
      <c r="I342" s="82"/>
      <c r="J342" s="82"/>
      <c r="K342" s="82"/>
      <c r="M342" s="82"/>
      <c r="N342" s="82"/>
      <c r="O342" s="82"/>
      <c r="Q342" s="82"/>
      <c r="R342" s="82"/>
      <c r="S342" s="82"/>
      <c r="T342" s="82"/>
      <c r="U342" s="136"/>
      <c r="V342" s="136"/>
      <c r="Y342" s="136"/>
    </row>
    <row r="343" spans="5:25" ht="12.75">
      <c r="E343" s="82"/>
      <c r="F343" s="82"/>
      <c r="G343" s="136"/>
      <c r="I343" s="82"/>
      <c r="J343" s="82"/>
      <c r="K343" s="82"/>
      <c r="M343" s="82"/>
      <c r="N343" s="82"/>
      <c r="O343" s="82"/>
      <c r="Q343" s="82"/>
      <c r="R343" s="82"/>
      <c r="S343" s="82"/>
      <c r="T343" s="82"/>
      <c r="U343" s="136"/>
      <c r="V343" s="136"/>
      <c r="Y343" s="136"/>
    </row>
    <row r="344" spans="5:25" ht="12.75">
      <c r="E344" s="82"/>
      <c r="F344" s="82"/>
      <c r="G344" s="136"/>
      <c r="I344" s="82"/>
      <c r="J344" s="82"/>
      <c r="K344" s="82"/>
      <c r="M344" s="82"/>
      <c r="N344" s="82"/>
      <c r="O344" s="82"/>
      <c r="Q344" s="82"/>
      <c r="R344" s="82"/>
      <c r="S344" s="82"/>
      <c r="T344" s="82"/>
      <c r="U344" s="136"/>
      <c r="V344" s="136"/>
      <c r="Y344" s="136"/>
    </row>
    <row r="345" spans="5:25" ht="12.75">
      <c r="E345" s="82"/>
      <c r="F345" s="82"/>
      <c r="G345" s="136"/>
      <c r="I345" s="82"/>
      <c r="J345" s="82"/>
      <c r="K345" s="82"/>
      <c r="M345" s="82"/>
      <c r="N345" s="82"/>
      <c r="O345" s="82"/>
      <c r="Q345" s="82"/>
      <c r="R345" s="82"/>
      <c r="S345" s="82"/>
      <c r="T345" s="82"/>
      <c r="U345" s="136"/>
      <c r="V345" s="136"/>
      <c r="Y345" s="136"/>
    </row>
    <row r="346" spans="5:25" ht="12.75">
      <c r="E346" s="82"/>
      <c r="F346" s="82"/>
      <c r="G346" s="136"/>
      <c r="I346" s="82"/>
      <c r="J346" s="82"/>
      <c r="K346" s="82"/>
      <c r="M346" s="82"/>
      <c r="N346" s="82"/>
      <c r="O346" s="82"/>
      <c r="Q346" s="82"/>
      <c r="R346" s="82"/>
      <c r="S346" s="82"/>
      <c r="T346" s="82"/>
      <c r="U346" s="136"/>
      <c r="V346" s="136"/>
      <c r="Y346" s="136"/>
    </row>
    <row r="347" spans="5:25" ht="12.75">
      <c r="E347" s="82"/>
      <c r="F347" s="82"/>
      <c r="G347" s="136"/>
      <c r="I347" s="82"/>
      <c r="J347" s="82"/>
      <c r="K347" s="82"/>
      <c r="M347" s="82"/>
      <c r="N347" s="82"/>
      <c r="O347" s="82"/>
      <c r="Q347" s="82"/>
      <c r="R347" s="82"/>
      <c r="S347" s="82"/>
      <c r="T347" s="82"/>
      <c r="U347" s="136"/>
      <c r="V347" s="136"/>
      <c r="Y347" s="136"/>
    </row>
    <row r="348" spans="5:25" ht="12.75">
      <c r="E348" s="82"/>
      <c r="F348" s="82"/>
      <c r="G348" s="136"/>
      <c r="I348" s="82"/>
      <c r="J348" s="82"/>
      <c r="K348" s="82"/>
      <c r="M348" s="82"/>
      <c r="N348" s="82"/>
      <c r="O348" s="82"/>
      <c r="Q348" s="82"/>
      <c r="R348" s="82"/>
      <c r="S348" s="82"/>
      <c r="T348" s="82"/>
      <c r="U348" s="136"/>
      <c r="V348" s="136"/>
      <c r="Y348" s="136"/>
    </row>
    <row r="349" spans="5:25" ht="12.75">
      <c r="E349" s="82"/>
      <c r="F349" s="82"/>
      <c r="G349" s="136"/>
      <c r="I349" s="82"/>
      <c r="J349" s="82"/>
      <c r="K349" s="82"/>
      <c r="M349" s="82"/>
      <c r="N349" s="82"/>
      <c r="O349" s="82"/>
      <c r="Q349" s="82"/>
      <c r="R349" s="82"/>
      <c r="S349" s="82"/>
      <c r="T349" s="82"/>
      <c r="U349" s="136"/>
      <c r="V349" s="136"/>
      <c r="Y349" s="136"/>
    </row>
    <row r="350" spans="5:25" ht="12.75">
      <c r="E350" s="82"/>
      <c r="F350" s="82"/>
      <c r="G350" s="136"/>
      <c r="I350" s="82"/>
      <c r="J350" s="82"/>
      <c r="K350" s="82"/>
      <c r="M350" s="82"/>
      <c r="N350" s="82"/>
      <c r="O350" s="82"/>
      <c r="Q350" s="82"/>
      <c r="R350" s="82"/>
      <c r="S350" s="82"/>
      <c r="T350" s="82"/>
      <c r="U350" s="136"/>
      <c r="V350" s="136"/>
      <c r="Y350" s="136"/>
    </row>
    <row r="351" spans="5:25" ht="12.75">
      <c r="E351" s="82"/>
      <c r="F351" s="82"/>
      <c r="G351" s="136"/>
      <c r="I351" s="82"/>
      <c r="J351" s="82"/>
      <c r="K351" s="82"/>
      <c r="M351" s="82"/>
      <c r="N351" s="82"/>
      <c r="O351" s="82"/>
      <c r="Q351" s="82"/>
      <c r="R351" s="82"/>
      <c r="S351" s="82"/>
      <c r="T351" s="82"/>
      <c r="U351" s="136"/>
      <c r="V351" s="136"/>
      <c r="Y351" s="136"/>
    </row>
    <row r="352" spans="5:25" ht="12.75">
      <c r="E352" s="82"/>
      <c r="F352" s="82"/>
      <c r="G352" s="136"/>
      <c r="I352" s="82"/>
      <c r="J352" s="82"/>
      <c r="K352" s="82"/>
      <c r="M352" s="82"/>
      <c r="N352" s="82"/>
      <c r="O352" s="82"/>
      <c r="Q352" s="82"/>
      <c r="R352" s="82"/>
      <c r="S352" s="82"/>
      <c r="T352" s="82"/>
      <c r="U352" s="136"/>
      <c r="V352" s="136"/>
      <c r="Y352" s="136"/>
    </row>
    <row r="353" spans="5:25" ht="12.75">
      <c r="E353" s="82"/>
      <c r="F353" s="82"/>
      <c r="G353" s="136"/>
      <c r="I353" s="82"/>
      <c r="J353" s="82"/>
      <c r="K353" s="82"/>
      <c r="M353" s="82"/>
      <c r="N353" s="82"/>
      <c r="O353" s="82"/>
      <c r="Q353" s="82"/>
      <c r="R353" s="82"/>
      <c r="S353" s="82"/>
      <c r="T353" s="82"/>
      <c r="U353" s="136"/>
      <c r="V353" s="136"/>
      <c r="Y353" s="136"/>
    </row>
    <row r="354" spans="5:25" ht="12.75">
      <c r="E354" s="82"/>
      <c r="F354" s="82"/>
      <c r="G354" s="136"/>
      <c r="I354" s="82"/>
      <c r="J354" s="82"/>
      <c r="K354" s="82"/>
      <c r="M354" s="82"/>
      <c r="N354" s="82"/>
      <c r="O354" s="82"/>
      <c r="Q354" s="82"/>
      <c r="R354" s="82"/>
      <c r="S354" s="82"/>
      <c r="T354" s="82"/>
      <c r="U354" s="136"/>
      <c r="V354" s="136"/>
      <c r="Y354" s="136"/>
    </row>
    <row r="355" spans="5:25" ht="12.75">
      <c r="E355" s="82"/>
      <c r="F355" s="82"/>
      <c r="G355" s="136"/>
      <c r="I355" s="82"/>
      <c r="J355" s="82"/>
      <c r="K355" s="82"/>
      <c r="M355" s="82"/>
      <c r="N355" s="82"/>
      <c r="O355" s="82"/>
      <c r="Q355" s="82"/>
      <c r="R355" s="82"/>
      <c r="S355" s="82"/>
      <c r="T355" s="82"/>
      <c r="U355" s="136"/>
      <c r="V355" s="136"/>
      <c r="Y355" s="136"/>
    </row>
    <row r="356" spans="5:25" ht="12.75">
      <c r="E356" s="82"/>
      <c r="F356" s="82"/>
      <c r="G356" s="136"/>
      <c r="I356" s="82"/>
      <c r="J356" s="82"/>
      <c r="K356" s="82"/>
      <c r="M356" s="82"/>
      <c r="N356" s="82"/>
      <c r="O356" s="82"/>
      <c r="Q356" s="82"/>
      <c r="R356" s="82"/>
      <c r="S356" s="82"/>
      <c r="T356" s="82"/>
      <c r="U356" s="136"/>
      <c r="V356" s="136"/>
      <c r="Y356" s="136"/>
    </row>
    <row r="357" spans="5:25" ht="12.75">
      <c r="E357" s="82"/>
      <c r="F357" s="82"/>
      <c r="G357" s="136"/>
      <c r="I357" s="82"/>
      <c r="J357" s="82"/>
      <c r="K357" s="82"/>
      <c r="M357" s="82"/>
      <c r="N357" s="82"/>
      <c r="O357" s="82"/>
      <c r="Q357" s="82"/>
      <c r="R357" s="82"/>
      <c r="S357" s="82"/>
      <c r="T357" s="82"/>
      <c r="U357" s="136"/>
      <c r="V357" s="136"/>
      <c r="Y357" s="136"/>
    </row>
    <row r="358" spans="5:25" ht="12.75">
      <c r="E358" s="82"/>
      <c r="F358" s="82"/>
      <c r="G358" s="136"/>
      <c r="I358" s="82"/>
      <c r="J358" s="82"/>
      <c r="K358" s="82"/>
      <c r="M358" s="82"/>
      <c r="N358" s="82"/>
      <c r="O358" s="82"/>
      <c r="Q358" s="82"/>
      <c r="R358" s="82"/>
      <c r="S358" s="82"/>
      <c r="T358" s="82"/>
      <c r="U358" s="136"/>
      <c r="V358" s="136"/>
      <c r="Y358" s="136"/>
    </row>
    <row r="359" spans="5:25" ht="12.75">
      <c r="E359" s="82"/>
      <c r="F359" s="82"/>
      <c r="G359" s="136"/>
      <c r="I359" s="82"/>
      <c r="J359" s="82"/>
      <c r="K359" s="82"/>
      <c r="M359" s="82"/>
      <c r="N359" s="82"/>
      <c r="O359" s="82"/>
      <c r="Q359" s="82"/>
      <c r="R359" s="82"/>
      <c r="S359" s="82"/>
      <c r="T359" s="82"/>
      <c r="U359" s="136"/>
      <c r="V359" s="136"/>
      <c r="Y359" s="136"/>
    </row>
    <row r="360" spans="5:25" ht="12.75">
      <c r="E360" s="82"/>
      <c r="F360" s="82"/>
      <c r="G360" s="136"/>
      <c r="I360" s="82"/>
      <c r="J360" s="82"/>
      <c r="K360" s="82"/>
      <c r="M360" s="82"/>
      <c r="N360" s="82"/>
      <c r="O360" s="82"/>
      <c r="Q360" s="82"/>
      <c r="R360" s="82"/>
      <c r="S360" s="82"/>
      <c r="T360" s="82"/>
      <c r="U360" s="136"/>
      <c r="V360" s="136"/>
      <c r="Y360" s="136"/>
    </row>
    <row r="361" spans="5:25" ht="12.75">
      <c r="E361" s="82"/>
      <c r="F361" s="82"/>
      <c r="G361" s="136"/>
      <c r="I361" s="82"/>
      <c r="J361" s="82"/>
      <c r="K361" s="82"/>
      <c r="M361" s="82"/>
      <c r="N361" s="82"/>
      <c r="O361" s="82"/>
      <c r="Q361" s="82"/>
      <c r="R361" s="82"/>
      <c r="S361" s="82"/>
      <c r="T361" s="82"/>
      <c r="U361" s="136"/>
      <c r="V361" s="136"/>
      <c r="Y361" s="136"/>
    </row>
    <row r="362" spans="5:25" ht="12.75">
      <c r="E362" s="82"/>
      <c r="F362" s="82"/>
      <c r="G362" s="136"/>
      <c r="I362" s="82"/>
      <c r="J362" s="82"/>
      <c r="K362" s="82"/>
      <c r="M362" s="82"/>
      <c r="N362" s="82"/>
      <c r="O362" s="82"/>
      <c r="Q362" s="82"/>
      <c r="R362" s="82"/>
      <c r="S362" s="82"/>
      <c r="T362" s="82"/>
      <c r="U362" s="136"/>
      <c r="V362" s="136"/>
      <c r="Y362" s="136"/>
    </row>
    <row r="363" spans="5:25" ht="12.75">
      <c r="E363" s="82"/>
      <c r="F363" s="82"/>
      <c r="G363" s="136"/>
      <c r="I363" s="82"/>
      <c r="J363" s="82"/>
      <c r="K363" s="82"/>
      <c r="M363" s="82"/>
      <c r="N363" s="82"/>
      <c r="O363" s="82"/>
      <c r="Q363" s="82"/>
      <c r="R363" s="82"/>
      <c r="S363" s="82"/>
      <c r="T363" s="82"/>
      <c r="U363" s="136"/>
      <c r="V363" s="136"/>
      <c r="Y363" s="136"/>
    </row>
    <row r="364" spans="5:25" ht="12.75">
      <c r="E364" s="82"/>
      <c r="F364" s="82"/>
      <c r="G364" s="136"/>
      <c r="I364" s="82"/>
      <c r="J364" s="82"/>
      <c r="K364" s="82"/>
      <c r="M364" s="82"/>
      <c r="N364" s="82"/>
      <c r="O364" s="82"/>
      <c r="Q364" s="82"/>
      <c r="R364" s="82"/>
      <c r="S364" s="82"/>
      <c r="T364" s="82"/>
      <c r="U364" s="136"/>
      <c r="V364" s="136"/>
      <c r="Y364" s="136"/>
    </row>
    <row r="365" spans="5:25" ht="12.75">
      <c r="E365" s="82"/>
      <c r="F365" s="82"/>
      <c r="G365" s="136"/>
      <c r="I365" s="82"/>
      <c r="J365" s="82"/>
      <c r="K365" s="82"/>
      <c r="M365" s="82"/>
      <c r="N365" s="82"/>
      <c r="O365" s="82"/>
      <c r="Q365" s="82"/>
      <c r="R365" s="82"/>
      <c r="S365" s="82"/>
      <c r="T365" s="82"/>
      <c r="U365" s="136"/>
      <c r="V365" s="136"/>
      <c r="Y365" s="136"/>
    </row>
    <row r="366" spans="5:25" ht="12.75">
      <c r="E366" s="82"/>
      <c r="F366" s="82"/>
      <c r="G366" s="136"/>
      <c r="I366" s="82"/>
      <c r="J366" s="82"/>
      <c r="K366" s="82"/>
      <c r="M366" s="82"/>
      <c r="N366" s="82"/>
      <c r="O366" s="82"/>
      <c r="Q366" s="82"/>
      <c r="R366" s="82"/>
      <c r="S366" s="82"/>
      <c r="T366" s="82"/>
      <c r="U366" s="136"/>
      <c r="V366" s="136"/>
      <c r="Y366" s="136"/>
    </row>
    <row r="367" spans="5:25" ht="12.75">
      <c r="E367" s="82"/>
      <c r="F367" s="82"/>
      <c r="G367" s="136"/>
      <c r="I367" s="82"/>
      <c r="J367" s="82"/>
      <c r="K367" s="82"/>
      <c r="M367" s="82"/>
      <c r="N367" s="82"/>
      <c r="O367" s="82"/>
      <c r="Q367" s="82"/>
      <c r="R367" s="82"/>
      <c r="S367" s="82"/>
      <c r="T367" s="82"/>
      <c r="U367" s="136"/>
      <c r="V367" s="136"/>
      <c r="Y367" s="136"/>
    </row>
    <row r="368" spans="5:25" ht="12.75">
      <c r="E368" s="82"/>
      <c r="F368" s="82"/>
      <c r="G368" s="136"/>
      <c r="I368" s="82"/>
      <c r="J368" s="82"/>
      <c r="K368" s="82"/>
      <c r="M368" s="82"/>
      <c r="N368" s="82"/>
      <c r="O368" s="82"/>
      <c r="Q368" s="82"/>
      <c r="R368" s="82"/>
      <c r="S368" s="82"/>
      <c r="T368" s="82"/>
      <c r="U368" s="136"/>
      <c r="V368" s="136"/>
      <c r="Y368" s="136"/>
    </row>
    <row r="369" spans="5:25" ht="12.75">
      <c r="E369" s="82"/>
      <c r="F369" s="82"/>
      <c r="G369" s="136"/>
      <c r="I369" s="82"/>
      <c r="J369" s="82"/>
      <c r="K369" s="82"/>
      <c r="M369" s="82"/>
      <c r="N369" s="82"/>
      <c r="O369" s="82"/>
      <c r="Q369" s="82"/>
      <c r="R369" s="82"/>
      <c r="S369" s="82"/>
      <c r="T369" s="82"/>
      <c r="U369" s="136"/>
      <c r="V369" s="136"/>
      <c r="Y369" s="136"/>
    </row>
    <row r="370" spans="5:25" ht="12.75">
      <c r="E370" s="82"/>
      <c r="F370" s="82"/>
      <c r="G370" s="136"/>
      <c r="I370" s="82"/>
      <c r="J370" s="82"/>
      <c r="K370" s="82"/>
      <c r="M370" s="82"/>
      <c r="N370" s="82"/>
      <c r="O370" s="82"/>
      <c r="Q370" s="82"/>
      <c r="R370" s="82"/>
      <c r="S370" s="82"/>
      <c r="T370" s="82"/>
      <c r="U370" s="136"/>
      <c r="V370" s="136"/>
      <c r="Y370" s="136"/>
    </row>
    <row r="371" spans="5:25" ht="12.75">
      <c r="E371" s="82"/>
      <c r="F371" s="82"/>
      <c r="G371" s="136"/>
      <c r="I371" s="82"/>
      <c r="J371" s="82"/>
      <c r="K371" s="82"/>
      <c r="M371" s="82"/>
      <c r="N371" s="82"/>
      <c r="O371" s="82"/>
      <c r="Q371" s="82"/>
      <c r="R371" s="82"/>
      <c r="S371" s="82"/>
      <c r="T371" s="82"/>
      <c r="U371" s="136"/>
      <c r="V371" s="136"/>
      <c r="Y371" s="136"/>
    </row>
    <row r="372" spans="5:25" ht="12.75">
      <c r="E372" s="82"/>
      <c r="F372" s="82"/>
      <c r="G372" s="136"/>
      <c r="I372" s="82"/>
      <c r="J372" s="82"/>
      <c r="K372" s="82"/>
      <c r="M372" s="82"/>
      <c r="N372" s="82"/>
      <c r="O372" s="82"/>
      <c r="Q372" s="82"/>
      <c r="R372" s="82"/>
      <c r="S372" s="82"/>
      <c r="T372" s="82"/>
      <c r="U372" s="136"/>
      <c r="V372" s="136"/>
      <c r="Y372" s="136"/>
    </row>
    <row r="373" spans="5:25" ht="12.75">
      <c r="E373" s="82"/>
      <c r="F373" s="82"/>
      <c r="G373" s="136"/>
      <c r="I373" s="82"/>
      <c r="J373" s="82"/>
      <c r="K373" s="82"/>
      <c r="M373" s="82"/>
      <c r="N373" s="82"/>
      <c r="O373" s="82"/>
      <c r="Q373" s="82"/>
      <c r="R373" s="82"/>
      <c r="S373" s="82"/>
      <c r="T373" s="82"/>
      <c r="U373" s="136"/>
      <c r="V373" s="136"/>
      <c r="Y373" s="136"/>
    </row>
    <row r="374" spans="5:25" ht="12.75">
      <c r="E374" s="82"/>
      <c r="F374" s="82"/>
      <c r="G374" s="136"/>
      <c r="I374" s="82"/>
      <c r="J374" s="82"/>
      <c r="K374" s="82"/>
      <c r="M374" s="82"/>
      <c r="N374" s="82"/>
      <c r="O374" s="82"/>
      <c r="Q374" s="82"/>
      <c r="R374" s="82"/>
      <c r="S374" s="82"/>
      <c r="T374" s="82"/>
      <c r="U374" s="136"/>
      <c r="V374" s="136"/>
      <c r="Y374" s="136"/>
    </row>
    <row r="375" spans="5:25" ht="12.75">
      <c r="E375" s="82"/>
      <c r="F375" s="82"/>
      <c r="G375" s="136"/>
      <c r="I375" s="82"/>
      <c r="J375" s="82"/>
      <c r="K375" s="82"/>
      <c r="M375" s="82"/>
      <c r="N375" s="82"/>
      <c r="O375" s="82"/>
      <c r="Q375" s="82"/>
      <c r="R375" s="82"/>
      <c r="S375" s="82"/>
      <c r="T375" s="82"/>
      <c r="U375" s="136"/>
      <c r="V375" s="136"/>
      <c r="Y375" s="136"/>
    </row>
    <row r="376" spans="5:25" ht="12.75">
      <c r="E376" s="82"/>
      <c r="F376" s="82"/>
      <c r="G376" s="136"/>
      <c r="I376" s="82"/>
      <c r="J376" s="82"/>
      <c r="K376" s="82"/>
      <c r="M376" s="82"/>
      <c r="N376" s="82"/>
      <c r="O376" s="82"/>
      <c r="Q376" s="82"/>
      <c r="R376" s="82"/>
      <c r="S376" s="82"/>
      <c r="T376" s="82"/>
      <c r="U376" s="136"/>
      <c r="V376" s="136"/>
      <c r="Y376" s="136"/>
    </row>
    <row r="377" spans="5:25" ht="12.75">
      <c r="E377" s="82"/>
      <c r="F377" s="82"/>
      <c r="G377" s="136"/>
      <c r="I377" s="82"/>
      <c r="J377" s="82"/>
      <c r="K377" s="82"/>
      <c r="M377" s="82"/>
      <c r="N377" s="82"/>
      <c r="O377" s="82"/>
      <c r="Q377" s="82"/>
      <c r="R377" s="82"/>
      <c r="S377" s="82"/>
      <c r="T377" s="82"/>
      <c r="U377" s="136"/>
      <c r="V377" s="136"/>
      <c r="Y377" s="136"/>
    </row>
    <row r="378" spans="5:25" ht="12.75">
      <c r="E378" s="82"/>
      <c r="F378" s="82"/>
      <c r="G378" s="136"/>
      <c r="I378" s="82"/>
      <c r="J378" s="82"/>
      <c r="K378" s="82"/>
      <c r="M378" s="82"/>
      <c r="N378" s="82"/>
      <c r="O378" s="82"/>
      <c r="Q378" s="82"/>
      <c r="R378" s="82"/>
      <c r="S378" s="82"/>
      <c r="T378" s="82"/>
      <c r="U378" s="136"/>
      <c r="V378" s="136"/>
      <c r="Y378" s="136"/>
    </row>
    <row r="379" spans="5:25" ht="12.75">
      <c r="E379" s="82"/>
      <c r="F379" s="82"/>
      <c r="G379" s="136"/>
      <c r="I379" s="82"/>
      <c r="J379" s="82"/>
      <c r="K379" s="82"/>
      <c r="M379" s="82"/>
      <c r="N379" s="82"/>
      <c r="O379" s="82"/>
      <c r="Q379" s="82"/>
      <c r="R379" s="82"/>
      <c r="S379" s="82"/>
      <c r="T379" s="82"/>
      <c r="U379" s="136"/>
      <c r="V379" s="136"/>
      <c r="Y379" s="136"/>
    </row>
    <row r="380" spans="5:25" ht="12.75">
      <c r="E380" s="82"/>
      <c r="F380" s="82"/>
      <c r="G380" s="136"/>
      <c r="I380" s="82"/>
      <c r="J380" s="82"/>
      <c r="K380" s="82"/>
      <c r="M380" s="82"/>
      <c r="N380" s="82"/>
      <c r="O380" s="82"/>
      <c r="Q380" s="82"/>
      <c r="R380" s="82"/>
      <c r="S380" s="82"/>
      <c r="T380" s="82"/>
      <c r="U380" s="136"/>
      <c r="V380" s="136"/>
      <c r="Y380" s="136"/>
    </row>
    <row r="381" spans="5:25" ht="12.75">
      <c r="E381" s="82"/>
      <c r="F381" s="82"/>
      <c r="G381" s="136"/>
      <c r="I381" s="82"/>
      <c r="J381" s="82"/>
      <c r="K381" s="82"/>
      <c r="M381" s="82"/>
      <c r="N381" s="82"/>
      <c r="O381" s="82"/>
      <c r="Q381" s="82"/>
      <c r="R381" s="82"/>
      <c r="S381" s="82"/>
      <c r="T381" s="82"/>
      <c r="U381" s="136"/>
      <c r="V381" s="136"/>
      <c r="Y381" s="136"/>
    </row>
    <row r="382" spans="5:25" ht="12.75">
      <c r="E382" s="82"/>
      <c r="F382" s="82"/>
      <c r="G382" s="136"/>
      <c r="I382" s="82"/>
      <c r="J382" s="82"/>
      <c r="K382" s="82"/>
      <c r="M382" s="82"/>
      <c r="N382" s="82"/>
      <c r="O382" s="82"/>
      <c r="Q382" s="82"/>
      <c r="R382" s="82"/>
      <c r="S382" s="82"/>
      <c r="T382" s="82"/>
      <c r="U382" s="136"/>
      <c r="V382" s="136"/>
      <c r="Y382" s="136"/>
    </row>
    <row r="383" spans="5:25" ht="12.75">
      <c r="E383" s="82"/>
      <c r="F383" s="82"/>
      <c r="G383" s="136"/>
      <c r="I383" s="82"/>
      <c r="J383" s="82"/>
      <c r="K383" s="82"/>
      <c r="M383" s="82"/>
      <c r="N383" s="82"/>
      <c r="O383" s="82"/>
      <c r="Q383" s="82"/>
      <c r="R383" s="82"/>
      <c r="S383" s="82"/>
      <c r="T383" s="82"/>
      <c r="U383" s="136"/>
      <c r="V383" s="136"/>
      <c r="Y383" s="136"/>
    </row>
    <row r="384" spans="5:25" ht="12.75">
      <c r="E384" s="82"/>
      <c r="F384" s="82"/>
      <c r="G384" s="136"/>
      <c r="I384" s="82"/>
      <c r="J384" s="82"/>
      <c r="K384" s="82"/>
      <c r="M384" s="82"/>
      <c r="N384" s="82"/>
      <c r="O384" s="82"/>
      <c r="Q384" s="82"/>
      <c r="R384" s="82"/>
      <c r="S384" s="82"/>
      <c r="T384" s="82"/>
      <c r="U384" s="136"/>
      <c r="V384" s="136"/>
      <c r="Y384" s="136"/>
    </row>
    <row r="385" spans="5:25" ht="12.75">
      <c r="E385" s="82"/>
      <c r="F385" s="82"/>
      <c r="G385" s="136"/>
      <c r="I385" s="82"/>
      <c r="J385" s="82"/>
      <c r="K385" s="82"/>
      <c r="M385" s="82"/>
      <c r="N385" s="82"/>
      <c r="O385" s="82"/>
      <c r="Q385" s="82"/>
      <c r="R385" s="82"/>
      <c r="S385" s="82"/>
      <c r="T385" s="82"/>
      <c r="U385" s="136"/>
      <c r="V385" s="136"/>
      <c r="Y385" s="136"/>
    </row>
    <row r="386" spans="5:25" ht="12.75">
      <c r="E386" s="82"/>
      <c r="F386" s="82"/>
      <c r="G386" s="136"/>
      <c r="I386" s="82"/>
      <c r="J386" s="82"/>
      <c r="K386" s="82"/>
      <c r="M386" s="82"/>
      <c r="N386" s="82"/>
      <c r="O386" s="82"/>
      <c r="Q386" s="82"/>
      <c r="R386" s="82"/>
      <c r="S386" s="82"/>
      <c r="T386" s="82"/>
      <c r="U386" s="136"/>
      <c r="V386" s="136"/>
      <c r="Y386" s="136"/>
    </row>
    <row r="387" spans="5:25" ht="12.75">
      <c r="E387" s="82"/>
      <c r="F387" s="82"/>
      <c r="G387" s="136"/>
      <c r="I387" s="82"/>
      <c r="J387" s="82"/>
      <c r="K387" s="82"/>
      <c r="M387" s="82"/>
      <c r="N387" s="82"/>
      <c r="O387" s="82"/>
      <c r="Q387" s="82"/>
      <c r="R387" s="82"/>
      <c r="S387" s="82"/>
      <c r="T387" s="82"/>
      <c r="U387" s="136"/>
      <c r="V387" s="136"/>
      <c r="Y387" s="136"/>
    </row>
    <row r="388" spans="5:25" ht="12.75">
      <c r="E388" s="82"/>
      <c r="F388" s="82"/>
      <c r="G388" s="136"/>
      <c r="I388" s="82"/>
      <c r="J388" s="82"/>
      <c r="K388" s="82"/>
      <c r="M388" s="82"/>
      <c r="N388" s="82"/>
      <c r="O388" s="82"/>
      <c r="Q388" s="82"/>
      <c r="R388" s="82"/>
      <c r="S388" s="82"/>
      <c r="T388" s="82"/>
      <c r="U388" s="136"/>
      <c r="V388" s="136"/>
      <c r="Y388" s="136"/>
    </row>
    <row r="389" spans="5:25" ht="12.75">
      <c r="E389" s="82"/>
      <c r="F389" s="82"/>
      <c r="G389" s="136"/>
      <c r="I389" s="82"/>
      <c r="J389" s="82"/>
      <c r="K389" s="82"/>
      <c r="M389" s="82"/>
      <c r="N389" s="82"/>
      <c r="O389" s="82"/>
      <c r="Q389" s="82"/>
      <c r="R389" s="82"/>
      <c r="S389" s="82"/>
      <c r="T389" s="82"/>
      <c r="U389" s="136"/>
      <c r="V389" s="136"/>
      <c r="Y389" s="136"/>
    </row>
    <row r="390" spans="5:25" ht="12.75">
      <c r="E390" s="82"/>
      <c r="F390" s="82"/>
      <c r="G390" s="136"/>
      <c r="I390" s="82"/>
      <c r="J390" s="82"/>
      <c r="K390" s="82"/>
      <c r="M390" s="82"/>
      <c r="N390" s="82"/>
      <c r="O390" s="82"/>
      <c r="Q390" s="82"/>
      <c r="R390" s="82"/>
      <c r="S390" s="82"/>
      <c r="T390" s="82"/>
      <c r="U390" s="136"/>
      <c r="V390" s="136"/>
      <c r="Y390" s="136"/>
    </row>
    <row r="391" spans="5:25" ht="12.75">
      <c r="E391" s="82"/>
      <c r="F391" s="82"/>
      <c r="G391" s="136"/>
      <c r="I391" s="82"/>
      <c r="J391" s="82"/>
      <c r="K391" s="82"/>
      <c r="M391" s="82"/>
      <c r="N391" s="82"/>
      <c r="O391" s="82"/>
      <c r="Q391" s="82"/>
      <c r="R391" s="82"/>
      <c r="S391" s="82"/>
      <c r="T391" s="82"/>
      <c r="U391" s="136"/>
      <c r="V391" s="136"/>
      <c r="Y391" s="136"/>
    </row>
    <row r="392" spans="5:25" ht="12.75">
      <c r="E392" s="82"/>
      <c r="F392" s="82"/>
      <c r="G392" s="136"/>
      <c r="I392" s="82"/>
      <c r="J392" s="82"/>
      <c r="K392" s="82"/>
      <c r="M392" s="82"/>
      <c r="N392" s="82"/>
      <c r="O392" s="82"/>
      <c r="Q392" s="82"/>
      <c r="R392" s="82"/>
      <c r="S392" s="82"/>
      <c r="T392" s="82"/>
      <c r="U392" s="136"/>
      <c r="V392" s="136"/>
      <c r="Y392" s="136"/>
    </row>
    <row r="393" spans="5:25" ht="12.75">
      <c r="E393" s="82"/>
      <c r="F393" s="82"/>
      <c r="G393" s="136"/>
      <c r="I393" s="82"/>
      <c r="J393" s="82"/>
      <c r="K393" s="82"/>
      <c r="M393" s="82"/>
      <c r="N393" s="82"/>
      <c r="O393" s="82"/>
      <c r="Q393" s="82"/>
      <c r="R393" s="82"/>
      <c r="S393" s="82"/>
      <c r="T393" s="82"/>
      <c r="U393" s="136"/>
      <c r="V393" s="136"/>
      <c r="Y393" s="136"/>
    </row>
    <row r="394" spans="5:25" ht="12.75">
      <c r="E394" s="82"/>
      <c r="F394" s="82"/>
      <c r="G394" s="136"/>
      <c r="I394" s="82"/>
      <c r="J394" s="82"/>
      <c r="K394" s="82"/>
      <c r="M394" s="82"/>
      <c r="N394" s="82"/>
      <c r="O394" s="82"/>
      <c r="Q394" s="82"/>
      <c r="R394" s="82"/>
      <c r="S394" s="82"/>
      <c r="T394" s="82"/>
      <c r="U394" s="136"/>
      <c r="V394" s="136"/>
      <c r="Y394" s="136"/>
    </row>
    <row r="395" spans="5:25" ht="12.75">
      <c r="E395" s="82"/>
      <c r="F395" s="82"/>
      <c r="G395" s="136"/>
      <c r="I395" s="82"/>
      <c r="J395" s="82"/>
      <c r="K395" s="82"/>
      <c r="M395" s="82"/>
      <c r="N395" s="82"/>
      <c r="O395" s="82"/>
      <c r="Q395" s="82"/>
      <c r="R395" s="82"/>
      <c r="S395" s="82"/>
      <c r="T395" s="82"/>
      <c r="U395" s="136"/>
      <c r="V395" s="136"/>
      <c r="Y395" s="136"/>
    </row>
    <row r="396" spans="5:25" ht="12.75">
      <c r="E396" s="82"/>
      <c r="F396" s="82"/>
      <c r="G396" s="136"/>
      <c r="I396" s="82"/>
      <c r="J396" s="82"/>
      <c r="K396" s="82"/>
      <c r="M396" s="82"/>
      <c r="N396" s="82"/>
      <c r="O396" s="82"/>
      <c r="Q396" s="82"/>
      <c r="R396" s="82"/>
      <c r="S396" s="82"/>
      <c r="T396" s="82"/>
      <c r="U396" s="136"/>
      <c r="V396" s="136"/>
      <c r="Y396" s="136"/>
    </row>
    <row r="397" spans="5:25" ht="12.75">
      <c r="E397" s="82"/>
      <c r="F397" s="82"/>
      <c r="G397" s="136"/>
      <c r="I397" s="82"/>
      <c r="J397" s="82"/>
      <c r="K397" s="82"/>
      <c r="M397" s="82"/>
      <c r="N397" s="82"/>
      <c r="O397" s="82"/>
      <c r="Q397" s="82"/>
      <c r="R397" s="82"/>
      <c r="S397" s="82"/>
      <c r="T397" s="82"/>
      <c r="U397" s="136"/>
      <c r="V397" s="136"/>
      <c r="Y397" s="136"/>
    </row>
    <row r="398" spans="5:25" ht="12.75">
      <c r="E398" s="82"/>
      <c r="F398" s="82"/>
      <c r="G398" s="136"/>
      <c r="I398" s="82"/>
      <c r="J398" s="82"/>
      <c r="K398" s="82"/>
      <c r="M398" s="82"/>
      <c r="N398" s="82"/>
      <c r="O398" s="82"/>
      <c r="Q398" s="82"/>
      <c r="R398" s="82"/>
      <c r="S398" s="82"/>
      <c r="T398" s="82"/>
      <c r="U398" s="136"/>
      <c r="V398" s="136"/>
      <c r="Y398" s="136"/>
    </row>
    <row r="399" spans="5:25" ht="12.75">
      <c r="E399" s="82"/>
      <c r="F399" s="82"/>
      <c r="G399" s="136"/>
      <c r="I399" s="82"/>
      <c r="J399" s="82"/>
      <c r="K399" s="82"/>
      <c r="M399" s="82"/>
      <c r="N399" s="82"/>
      <c r="O399" s="82"/>
      <c r="Q399" s="82"/>
      <c r="R399" s="82"/>
      <c r="S399" s="82"/>
      <c r="T399" s="82"/>
      <c r="U399" s="136"/>
      <c r="V399" s="136"/>
      <c r="Y399" s="136"/>
    </row>
    <row r="400" spans="5:25" ht="12.75">
      <c r="E400" s="82"/>
      <c r="F400" s="82"/>
      <c r="G400" s="136"/>
      <c r="I400" s="82"/>
      <c r="J400" s="82"/>
      <c r="K400" s="82"/>
      <c r="M400" s="82"/>
      <c r="N400" s="82"/>
      <c r="O400" s="82"/>
      <c r="Q400" s="82"/>
      <c r="R400" s="82"/>
      <c r="S400" s="82"/>
      <c r="T400" s="82"/>
      <c r="U400" s="136"/>
      <c r="V400" s="136"/>
      <c r="Y400" s="136"/>
    </row>
    <row r="401" spans="5:25" ht="12.75">
      <c r="E401" s="82"/>
      <c r="F401" s="82"/>
      <c r="G401" s="136"/>
      <c r="I401" s="82"/>
      <c r="J401" s="82"/>
      <c r="K401" s="82"/>
      <c r="M401" s="82"/>
      <c r="N401" s="82"/>
      <c r="O401" s="82"/>
      <c r="Q401" s="82"/>
      <c r="R401" s="82"/>
      <c r="S401" s="82"/>
      <c r="T401" s="82"/>
      <c r="U401" s="136"/>
      <c r="V401" s="136"/>
      <c r="Y401" s="136"/>
    </row>
    <row r="402" spans="5:25" ht="12.75">
      <c r="E402" s="82"/>
      <c r="F402" s="82"/>
      <c r="G402" s="136"/>
      <c r="I402" s="82"/>
      <c r="J402" s="82"/>
      <c r="K402" s="82"/>
      <c r="M402" s="82"/>
      <c r="N402" s="82"/>
      <c r="O402" s="82"/>
      <c r="Q402" s="82"/>
      <c r="R402" s="82"/>
      <c r="S402" s="82"/>
      <c r="T402" s="82"/>
      <c r="U402" s="136"/>
      <c r="V402" s="136"/>
      <c r="Y402" s="136"/>
    </row>
    <row r="403" spans="5:25" ht="12.75">
      <c r="E403" s="82"/>
      <c r="F403" s="82"/>
      <c r="G403" s="136"/>
      <c r="I403" s="82"/>
      <c r="J403" s="82"/>
      <c r="K403" s="82"/>
      <c r="M403" s="82"/>
      <c r="N403" s="82"/>
      <c r="O403" s="82"/>
      <c r="Q403" s="82"/>
      <c r="R403" s="82"/>
      <c r="S403" s="82"/>
      <c r="T403" s="82"/>
      <c r="U403" s="136"/>
      <c r="V403" s="136"/>
      <c r="Y403" s="136"/>
    </row>
    <row r="404" spans="5:25" ht="12.75">
      <c r="E404" s="82"/>
      <c r="F404" s="82"/>
      <c r="G404" s="136"/>
      <c r="I404" s="82"/>
      <c r="J404" s="82"/>
      <c r="K404" s="82"/>
      <c r="M404" s="82"/>
      <c r="N404" s="82"/>
      <c r="O404" s="82"/>
      <c r="Q404" s="82"/>
      <c r="R404" s="82"/>
      <c r="S404" s="82"/>
      <c r="T404" s="82"/>
      <c r="U404" s="136"/>
      <c r="V404" s="136"/>
      <c r="Y404" s="136"/>
    </row>
    <row r="405" spans="5:25" ht="12.75">
      <c r="E405" s="82"/>
      <c r="F405" s="82"/>
      <c r="G405" s="136"/>
      <c r="I405" s="82"/>
      <c r="J405" s="82"/>
      <c r="K405" s="82"/>
      <c r="M405" s="82"/>
      <c r="N405" s="82"/>
      <c r="O405" s="82"/>
      <c r="Q405" s="82"/>
      <c r="R405" s="82"/>
      <c r="S405" s="82"/>
      <c r="T405" s="82"/>
      <c r="U405" s="136"/>
      <c r="V405" s="136"/>
      <c r="Y405" s="136"/>
    </row>
    <row r="406" spans="5:25" ht="12.75">
      <c r="E406" s="82"/>
      <c r="F406" s="82"/>
      <c r="G406" s="136"/>
      <c r="I406" s="82"/>
      <c r="J406" s="82"/>
      <c r="K406" s="82"/>
      <c r="M406" s="82"/>
      <c r="N406" s="82"/>
      <c r="O406" s="82"/>
      <c r="Q406" s="82"/>
      <c r="R406" s="82"/>
      <c r="S406" s="82"/>
      <c r="T406" s="82"/>
      <c r="U406" s="136"/>
      <c r="V406" s="136"/>
      <c r="Y406" s="136"/>
    </row>
    <row r="407" spans="5:25" ht="12.75">
      <c r="E407" s="82"/>
      <c r="F407" s="82"/>
      <c r="G407" s="136"/>
      <c r="I407" s="82"/>
      <c r="J407" s="82"/>
      <c r="K407" s="82"/>
      <c r="M407" s="82"/>
      <c r="N407" s="82"/>
      <c r="O407" s="82"/>
      <c r="Q407" s="82"/>
      <c r="R407" s="82"/>
      <c r="S407" s="82"/>
      <c r="T407" s="82"/>
      <c r="U407" s="136"/>
      <c r="V407" s="136"/>
      <c r="Y407" s="136"/>
    </row>
    <row r="408" spans="5:25" ht="12.75">
      <c r="E408" s="82"/>
      <c r="F408" s="82"/>
      <c r="G408" s="136"/>
      <c r="I408" s="82"/>
      <c r="J408" s="82"/>
      <c r="K408" s="82"/>
      <c r="M408" s="82"/>
      <c r="N408" s="82"/>
      <c r="O408" s="82"/>
      <c r="Q408" s="82"/>
      <c r="R408" s="82"/>
      <c r="S408" s="82"/>
      <c r="T408" s="82"/>
      <c r="U408" s="136"/>
      <c r="V408" s="136"/>
      <c r="Y408" s="136"/>
    </row>
    <row r="409" spans="5:25" ht="12.75">
      <c r="E409" s="82"/>
      <c r="F409" s="82"/>
      <c r="G409" s="136"/>
      <c r="I409" s="82"/>
      <c r="J409" s="82"/>
      <c r="K409" s="82"/>
      <c r="M409" s="82"/>
      <c r="N409" s="82"/>
      <c r="O409" s="82"/>
      <c r="Q409" s="82"/>
      <c r="R409" s="82"/>
      <c r="S409" s="82"/>
      <c r="T409" s="82"/>
      <c r="U409" s="136"/>
      <c r="V409" s="136"/>
      <c r="Y409" s="136"/>
    </row>
    <row r="410" spans="5:25" ht="12.75">
      <c r="E410" s="82"/>
      <c r="F410" s="82"/>
      <c r="G410" s="136"/>
      <c r="I410" s="82"/>
      <c r="J410" s="82"/>
      <c r="K410" s="82"/>
      <c r="M410" s="82"/>
      <c r="N410" s="82"/>
      <c r="O410" s="82"/>
      <c r="Q410" s="82"/>
      <c r="R410" s="82"/>
      <c r="S410" s="82"/>
      <c r="T410" s="82"/>
      <c r="U410" s="136"/>
      <c r="V410" s="136"/>
      <c r="Y410" s="136"/>
    </row>
    <row r="411" spans="5:25" ht="12.75">
      <c r="E411" s="82"/>
      <c r="F411" s="82"/>
      <c r="G411" s="136"/>
      <c r="I411" s="82"/>
      <c r="J411" s="82"/>
      <c r="K411" s="82"/>
      <c r="M411" s="82"/>
      <c r="N411" s="82"/>
      <c r="O411" s="82"/>
      <c r="Q411" s="82"/>
      <c r="R411" s="82"/>
      <c r="S411" s="82"/>
      <c r="T411" s="82"/>
      <c r="U411" s="136"/>
      <c r="V411" s="136"/>
      <c r="Y411" s="136"/>
    </row>
    <row r="412" spans="5:25" ht="12.75">
      <c r="E412" s="82"/>
      <c r="F412" s="82"/>
      <c r="G412" s="136"/>
      <c r="I412" s="82"/>
      <c r="J412" s="82"/>
      <c r="K412" s="82"/>
      <c r="M412" s="82"/>
      <c r="N412" s="82"/>
      <c r="O412" s="82"/>
      <c r="Q412" s="82"/>
      <c r="R412" s="82"/>
      <c r="S412" s="82"/>
      <c r="T412" s="82"/>
      <c r="U412" s="136"/>
      <c r="V412" s="136"/>
      <c r="Y412" s="136"/>
    </row>
    <row r="413" spans="5:25" ht="12.75">
      <c r="E413" s="82"/>
      <c r="F413" s="82"/>
      <c r="G413" s="136"/>
      <c r="I413" s="82"/>
      <c r="J413" s="82"/>
      <c r="K413" s="82"/>
      <c r="M413" s="82"/>
      <c r="N413" s="82"/>
      <c r="O413" s="82"/>
      <c r="Q413" s="82"/>
      <c r="R413" s="82"/>
      <c r="S413" s="82"/>
      <c r="T413" s="82"/>
      <c r="U413" s="136"/>
      <c r="V413" s="136"/>
      <c r="Y413" s="136"/>
    </row>
    <row r="414" spans="5:25" ht="12.75">
      <c r="E414" s="82"/>
      <c r="F414" s="82"/>
      <c r="G414" s="136"/>
      <c r="I414" s="82"/>
      <c r="J414" s="82"/>
      <c r="K414" s="82"/>
      <c r="M414" s="82"/>
      <c r="N414" s="82"/>
      <c r="O414" s="82"/>
      <c r="Q414" s="82"/>
      <c r="R414" s="82"/>
      <c r="S414" s="82"/>
      <c r="T414" s="82"/>
      <c r="U414" s="136"/>
      <c r="V414" s="136"/>
      <c r="Y414" s="136"/>
    </row>
    <row r="415" spans="5:25" ht="12.75">
      <c r="E415" s="82"/>
      <c r="F415" s="82"/>
      <c r="G415" s="136"/>
      <c r="I415" s="82"/>
      <c r="J415" s="82"/>
      <c r="K415" s="82"/>
      <c r="M415" s="82"/>
      <c r="N415" s="82"/>
      <c r="O415" s="82"/>
      <c r="Q415" s="82"/>
      <c r="R415" s="82"/>
      <c r="S415" s="82"/>
      <c r="T415" s="82"/>
      <c r="U415" s="136"/>
      <c r="V415" s="136"/>
      <c r="Y415" s="136"/>
    </row>
    <row r="416" spans="5:25" ht="12.75">
      <c r="E416" s="82"/>
      <c r="F416" s="82"/>
      <c r="G416" s="136"/>
      <c r="I416" s="82"/>
      <c r="J416" s="82"/>
      <c r="K416" s="82"/>
      <c r="M416" s="82"/>
      <c r="N416" s="82"/>
      <c r="O416" s="82"/>
      <c r="Q416" s="82"/>
      <c r="R416" s="82"/>
      <c r="S416" s="82"/>
      <c r="T416" s="82"/>
      <c r="U416" s="136"/>
      <c r="V416" s="136"/>
      <c r="Y416" s="136"/>
    </row>
    <row r="417" spans="5:25" ht="12.75">
      <c r="E417" s="82"/>
      <c r="F417" s="82"/>
      <c r="G417" s="136"/>
      <c r="I417" s="82"/>
      <c r="J417" s="82"/>
      <c r="K417" s="82"/>
      <c r="M417" s="82"/>
      <c r="N417" s="82"/>
      <c r="O417" s="82"/>
      <c r="Q417" s="82"/>
      <c r="R417" s="82"/>
      <c r="S417" s="82"/>
      <c r="T417" s="82"/>
      <c r="U417" s="136"/>
      <c r="V417" s="136"/>
      <c r="Y417" s="136"/>
    </row>
    <row r="418" spans="5:25" ht="12.75">
      <c r="E418" s="82"/>
      <c r="F418" s="82"/>
      <c r="G418" s="136"/>
      <c r="I418" s="82"/>
      <c r="J418" s="82"/>
      <c r="K418" s="82"/>
      <c r="M418" s="82"/>
      <c r="N418" s="82"/>
      <c r="O418" s="82"/>
      <c r="Q418" s="82"/>
      <c r="R418" s="82"/>
      <c r="S418" s="82"/>
      <c r="T418" s="82"/>
      <c r="U418" s="136"/>
      <c r="V418" s="136"/>
      <c r="Y418" s="136"/>
    </row>
    <row r="419" spans="5:25" ht="12.75">
      <c r="E419" s="82"/>
      <c r="F419" s="82"/>
      <c r="G419" s="136"/>
      <c r="I419" s="82"/>
      <c r="J419" s="82"/>
      <c r="K419" s="82"/>
      <c r="M419" s="82"/>
      <c r="N419" s="82"/>
      <c r="O419" s="82"/>
      <c r="Q419" s="82"/>
      <c r="R419" s="82"/>
      <c r="S419" s="82"/>
      <c r="T419" s="82"/>
      <c r="U419" s="136"/>
      <c r="V419" s="136"/>
      <c r="Y419" s="136"/>
    </row>
    <row r="420" spans="5:25" ht="12.75">
      <c r="E420" s="82"/>
      <c r="F420" s="82"/>
      <c r="G420" s="136"/>
      <c r="I420" s="82"/>
      <c r="J420" s="82"/>
      <c r="K420" s="82"/>
      <c r="M420" s="82"/>
      <c r="N420" s="82"/>
      <c r="O420" s="82"/>
      <c r="Q420" s="82"/>
      <c r="R420" s="82"/>
      <c r="S420" s="82"/>
      <c r="T420" s="82"/>
      <c r="U420" s="136"/>
      <c r="V420" s="136"/>
      <c r="Y420" s="136"/>
    </row>
    <row r="421" spans="5:25" ht="12.75">
      <c r="E421" s="82"/>
      <c r="F421" s="82"/>
      <c r="G421" s="136"/>
      <c r="I421" s="82"/>
      <c r="J421" s="82"/>
      <c r="K421" s="82"/>
      <c r="M421" s="82"/>
      <c r="N421" s="82"/>
      <c r="O421" s="82"/>
      <c r="Q421" s="82"/>
      <c r="R421" s="82"/>
      <c r="S421" s="82"/>
      <c r="T421" s="82"/>
      <c r="U421" s="136"/>
      <c r="V421" s="136"/>
      <c r="Y421" s="136"/>
    </row>
    <row r="422" spans="5:25" ht="12.75">
      <c r="E422" s="82"/>
      <c r="F422" s="82"/>
      <c r="G422" s="136"/>
      <c r="I422" s="82"/>
      <c r="J422" s="82"/>
      <c r="K422" s="82"/>
      <c r="M422" s="82"/>
      <c r="N422" s="82"/>
      <c r="O422" s="82"/>
      <c r="Q422" s="82"/>
      <c r="R422" s="82"/>
      <c r="S422" s="82"/>
      <c r="T422" s="82"/>
      <c r="U422" s="136"/>
      <c r="V422" s="136"/>
      <c r="Y422" s="136"/>
    </row>
    <row r="423" spans="5:25" ht="12.75">
      <c r="E423" s="82"/>
      <c r="F423" s="82"/>
      <c r="G423" s="136"/>
      <c r="I423" s="82"/>
      <c r="J423" s="82"/>
      <c r="K423" s="82"/>
      <c r="M423" s="82"/>
      <c r="N423" s="82"/>
      <c r="O423" s="82"/>
      <c r="Q423" s="82"/>
      <c r="R423" s="82"/>
      <c r="S423" s="82"/>
      <c r="T423" s="82"/>
      <c r="U423" s="136"/>
      <c r="V423" s="136"/>
      <c r="Y423" s="136"/>
    </row>
    <row r="424" spans="5:25" ht="12.75">
      <c r="E424" s="82"/>
      <c r="F424" s="82"/>
      <c r="G424" s="136"/>
      <c r="I424" s="82"/>
      <c r="J424" s="82"/>
      <c r="K424" s="82"/>
      <c r="M424" s="82"/>
      <c r="N424" s="82"/>
      <c r="O424" s="82"/>
      <c r="Q424" s="82"/>
      <c r="R424" s="82"/>
      <c r="S424" s="82"/>
      <c r="T424" s="82"/>
      <c r="U424" s="136"/>
      <c r="V424" s="136"/>
      <c r="Y424" s="136"/>
    </row>
    <row r="425" spans="5:25" ht="12.75">
      <c r="E425" s="82"/>
      <c r="F425" s="82"/>
      <c r="G425" s="136"/>
      <c r="I425" s="82"/>
      <c r="J425" s="82"/>
      <c r="K425" s="82"/>
      <c r="M425" s="82"/>
      <c r="N425" s="82"/>
      <c r="O425" s="82"/>
      <c r="Q425" s="82"/>
      <c r="R425" s="82"/>
      <c r="S425" s="82"/>
      <c r="T425" s="82"/>
      <c r="U425" s="136"/>
      <c r="V425" s="136"/>
      <c r="Y425" s="136"/>
    </row>
    <row r="426" spans="5:25" ht="12.75">
      <c r="E426" s="82"/>
      <c r="F426" s="82"/>
      <c r="G426" s="136"/>
      <c r="I426" s="82"/>
      <c r="J426" s="82"/>
      <c r="K426" s="82"/>
      <c r="M426" s="82"/>
      <c r="N426" s="82"/>
      <c r="O426" s="82"/>
      <c r="Q426" s="82"/>
      <c r="R426" s="82"/>
      <c r="S426" s="82"/>
      <c r="T426" s="82"/>
      <c r="U426" s="136"/>
      <c r="V426" s="136"/>
      <c r="Y426" s="136"/>
    </row>
    <row r="427" spans="5:25" ht="12.75">
      <c r="E427" s="82"/>
      <c r="F427" s="82"/>
      <c r="G427" s="136"/>
      <c r="I427" s="82"/>
      <c r="J427" s="82"/>
      <c r="K427" s="82"/>
      <c r="M427" s="82"/>
      <c r="N427" s="82"/>
      <c r="O427" s="82"/>
      <c r="Q427" s="82"/>
      <c r="R427" s="82"/>
      <c r="S427" s="82"/>
      <c r="T427" s="82"/>
      <c r="U427" s="136"/>
      <c r="V427" s="136"/>
      <c r="Y427" s="136"/>
    </row>
    <row r="428" spans="5:25" ht="12.75">
      <c r="E428" s="82"/>
      <c r="F428" s="82"/>
      <c r="G428" s="136"/>
      <c r="I428" s="82"/>
      <c r="J428" s="82"/>
      <c r="K428" s="82"/>
      <c r="M428" s="82"/>
      <c r="N428" s="82"/>
      <c r="O428" s="82"/>
      <c r="Q428" s="82"/>
      <c r="R428" s="82"/>
      <c r="S428" s="82"/>
      <c r="T428" s="82"/>
      <c r="U428" s="136"/>
      <c r="V428" s="136"/>
      <c r="Y428" s="136"/>
    </row>
    <row r="429" spans="5:25" ht="12.75">
      <c r="E429" s="82"/>
      <c r="F429" s="82"/>
      <c r="G429" s="136"/>
      <c r="I429" s="82"/>
      <c r="J429" s="82"/>
      <c r="K429" s="82"/>
      <c r="M429" s="82"/>
      <c r="N429" s="82"/>
      <c r="O429" s="82"/>
      <c r="Q429" s="82"/>
      <c r="R429" s="82"/>
      <c r="S429" s="82"/>
      <c r="T429" s="82"/>
      <c r="U429" s="136"/>
      <c r="V429" s="136"/>
      <c r="Y429" s="136"/>
    </row>
    <row r="430" spans="5:25" ht="12.75">
      <c r="E430" s="82"/>
      <c r="F430" s="82"/>
      <c r="G430" s="136"/>
      <c r="I430" s="82"/>
      <c r="J430" s="82"/>
      <c r="K430" s="82"/>
      <c r="M430" s="82"/>
      <c r="N430" s="82"/>
      <c r="O430" s="82"/>
      <c r="Q430" s="82"/>
      <c r="R430" s="82"/>
      <c r="S430" s="82"/>
      <c r="T430" s="82"/>
      <c r="U430" s="136"/>
      <c r="V430" s="136"/>
      <c r="Y430" s="136"/>
    </row>
    <row r="431" spans="5:25" ht="12.75">
      <c r="E431" s="82"/>
      <c r="F431" s="82"/>
      <c r="G431" s="136"/>
      <c r="I431" s="82"/>
      <c r="J431" s="82"/>
      <c r="K431" s="82"/>
      <c r="M431" s="82"/>
      <c r="N431" s="82"/>
      <c r="O431" s="82"/>
      <c r="Q431" s="82"/>
      <c r="R431" s="82"/>
      <c r="S431" s="82"/>
      <c r="T431" s="82"/>
      <c r="U431" s="136"/>
      <c r="V431" s="136"/>
      <c r="Y431" s="136"/>
    </row>
    <row r="432" spans="5:25" ht="12.75">
      <c r="E432" s="82"/>
      <c r="F432" s="82"/>
      <c r="G432" s="136"/>
      <c r="I432" s="82"/>
      <c r="J432" s="82"/>
      <c r="K432" s="82"/>
      <c r="M432" s="82"/>
      <c r="N432" s="82"/>
      <c r="O432" s="82"/>
      <c r="Q432" s="82"/>
      <c r="R432" s="82"/>
      <c r="S432" s="82"/>
      <c r="T432" s="82"/>
      <c r="U432" s="136"/>
      <c r="V432" s="136"/>
      <c r="Y432" s="136"/>
    </row>
    <row r="433" spans="5:25" ht="12.75">
      <c r="E433" s="82"/>
      <c r="F433" s="82"/>
      <c r="G433" s="136"/>
      <c r="I433" s="82"/>
      <c r="J433" s="82"/>
      <c r="K433" s="82"/>
      <c r="M433" s="82"/>
      <c r="N433" s="82"/>
      <c r="O433" s="82"/>
      <c r="Q433" s="82"/>
      <c r="R433" s="82"/>
      <c r="S433" s="82"/>
      <c r="T433" s="82"/>
      <c r="U433" s="136"/>
      <c r="V433" s="136"/>
      <c r="Y433" s="136"/>
    </row>
    <row r="434" spans="5:25" ht="12.75">
      <c r="E434" s="82"/>
      <c r="F434" s="82"/>
      <c r="G434" s="136"/>
      <c r="I434" s="82"/>
      <c r="J434" s="82"/>
      <c r="K434" s="82"/>
      <c r="M434" s="82"/>
      <c r="N434" s="82"/>
      <c r="O434" s="82"/>
      <c r="Q434" s="82"/>
      <c r="R434" s="82"/>
      <c r="S434" s="82"/>
      <c r="T434" s="82"/>
      <c r="U434" s="136"/>
      <c r="V434" s="136"/>
      <c r="Y434" s="136"/>
    </row>
    <row r="435" spans="5:25" ht="12.75">
      <c r="E435" s="82"/>
      <c r="F435" s="82"/>
      <c r="G435" s="136"/>
      <c r="I435" s="82"/>
      <c r="J435" s="82"/>
      <c r="K435" s="82"/>
      <c r="M435" s="82"/>
      <c r="N435" s="82"/>
      <c r="O435" s="82"/>
      <c r="Q435" s="82"/>
      <c r="R435" s="82"/>
      <c r="S435" s="82"/>
      <c r="T435" s="82"/>
      <c r="U435" s="136"/>
      <c r="V435" s="136"/>
      <c r="Y435" s="136"/>
    </row>
    <row r="436" spans="5:25" ht="12.75">
      <c r="E436" s="82"/>
      <c r="F436" s="82"/>
      <c r="G436" s="136"/>
      <c r="I436" s="82"/>
      <c r="J436" s="82"/>
      <c r="K436" s="82"/>
      <c r="M436" s="82"/>
      <c r="N436" s="82"/>
      <c r="O436" s="82"/>
      <c r="Q436" s="82"/>
      <c r="R436" s="82"/>
      <c r="S436" s="82"/>
      <c r="T436" s="82"/>
      <c r="U436" s="136"/>
      <c r="V436" s="136"/>
      <c r="Y436" s="136"/>
    </row>
    <row r="437" spans="5:25" ht="12.75">
      <c r="E437" s="82"/>
      <c r="F437" s="82"/>
      <c r="G437" s="136"/>
      <c r="I437" s="82"/>
      <c r="J437" s="82"/>
      <c r="K437" s="82"/>
      <c r="M437" s="82"/>
      <c r="N437" s="82"/>
      <c r="O437" s="82"/>
      <c r="Q437" s="82"/>
      <c r="R437" s="82"/>
      <c r="S437" s="82"/>
      <c r="T437" s="82"/>
      <c r="U437" s="136"/>
      <c r="V437" s="136"/>
      <c r="Y437" s="136"/>
    </row>
    <row r="438" spans="7:25" ht="12.75">
      <c r="G438" s="136"/>
      <c r="U438" s="136"/>
      <c r="V438" s="136"/>
      <c r="Y438" s="136"/>
    </row>
    <row r="439" spans="7:25" ht="12.75">
      <c r="G439" s="136"/>
      <c r="U439" s="136"/>
      <c r="V439" s="136"/>
      <c r="Y439" s="136"/>
    </row>
    <row r="440" spans="7:25" ht="12.75">
      <c r="G440" s="136"/>
      <c r="U440" s="136"/>
      <c r="V440" s="136"/>
      <c r="Y440" s="136"/>
    </row>
    <row r="441" spans="7:25" ht="12.75">
      <c r="G441" s="136"/>
      <c r="U441" s="136"/>
      <c r="V441" s="136"/>
      <c r="Y441" s="136"/>
    </row>
    <row r="442" spans="7:25" ht="12.75">
      <c r="G442" s="136"/>
      <c r="U442" s="136"/>
      <c r="V442" s="136"/>
      <c r="Y442" s="136"/>
    </row>
    <row r="443" spans="7:25" ht="12.75">
      <c r="G443" s="136"/>
      <c r="U443" s="136"/>
      <c r="V443" s="136"/>
      <c r="Y443" s="136"/>
    </row>
    <row r="444" spans="7:25" ht="12.75">
      <c r="G444" s="136"/>
      <c r="U444" s="136"/>
      <c r="V444" s="136"/>
      <c r="Y444" s="136"/>
    </row>
    <row r="445" spans="7:25" ht="12.75">
      <c r="G445" s="136"/>
      <c r="U445" s="136"/>
      <c r="V445" s="136"/>
      <c r="Y445" s="136"/>
    </row>
    <row r="446" spans="7:25" ht="12.75">
      <c r="G446" s="136"/>
      <c r="U446" s="136"/>
      <c r="V446" s="136"/>
      <c r="Y446" s="136"/>
    </row>
    <row r="447" spans="7:25" ht="12.75">
      <c r="G447" s="136"/>
      <c r="U447" s="136"/>
      <c r="V447" s="136"/>
      <c r="Y447" s="136"/>
    </row>
    <row r="448" spans="7:25" ht="12.75">
      <c r="G448" s="136"/>
      <c r="U448" s="136"/>
      <c r="V448" s="136"/>
      <c r="Y448" s="136"/>
    </row>
    <row r="449" spans="7:25" ht="12.75">
      <c r="G449" s="136"/>
      <c r="U449" s="136"/>
      <c r="V449" s="136"/>
      <c r="Y449" s="136"/>
    </row>
    <row r="450" spans="7:25" ht="12.75">
      <c r="G450" s="136"/>
      <c r="U450" s="136"/>
      <c r="V450" s="136"/>
      <c r="Y450" s="136"/>
    </row>
    <row r="451" spans="7:25" ht="12.75">
      <c r="G451" s="136"/>
      <c r="U451" s="136"/>
      <c r="V451" s="136"/>
      <c r="Y451" s="136"/>
    </row>
    <row r="452" spans="7:25" ht="12.75">
      <c r="G452" s="136"/>
      <c r="U452" s="136"/>
      <c r="V452" s="136"/>
      <c r="Y452" s="136"/>
    </row>
    <row r="453" spans="7:25" ht="12.75">
      <c r="G453" s="136"/>
      <c r="U453" s="136"/>
      <c r="V453" s="136"/>
      <c r="Y453" s="136"/>
    </row>
    <row r="454" spans="7:25" ht="12.75">
      <c r="G454" s="136"/>
      <c r="U454" s="136"/>
      <c r="V454" s="136"/>
      <c r="Y454" s="136"/>
    </row>
    <row r="455" spans="7:25" ht="12.75">
      <c r="G455" s="136"/>
      <c r="U455" s="136"/>
      <c r="V455" s="136"/>
      <c r="Y455" s="136"/>
    </row>
    <row r="456" spans="7:25" ht="12.75">
      <c r="G456" s="136"/>
      <c r="U456" s="136"/>
      <c r="V456" s="136"/>
      <c r="Y456" s="136"/>
    </row>
    <row r="457" spans="7:25" ht="12.75">
      <c r="G457" s="136"/>
      <c r="U457" s="136"/>
      <c r="V457" s="136"/>
      <c r="Y457" s="136"/>
    </row>
    <row r="458" spans="7:25" ht="12.75">
      <c r="G458" s="136"/>
      <c r="U458" s="136"/>
      <c r="V458" s="136"/>
      <c r="Y458" s="136"/>
    </row>
    <row r="459" spans="7:25" ht="12.75">
      <c r="G459" s="136"/>
      <c r="U459" s="136"/>
      <c r="V459" s="136"/>
      <c r="Y459" s="136"/>
    </row>
    <row r="460" spans="7:25" ht="12.75">
      <c r="G460" s="136"/>
      <c r="U460" s="136"/>
      <c r="V460" s="136"/>
      <c r="Y460" s="136"/>
    </row>
    <row r="461" spans="7:25" ht="12.75">
      <c r="G461" s="136"/>
      <c r="U461" s="136"/>
      <c r="V461" s="136"/>
      <c r="Y461" s="136"/>
    </row>
    <row r="462" spans="7:25" ht="12.75">
      <c r="G462" s="136"/>
      <c r="U462" s="136"/>
      <c r="V462" s="136"/>
      <c r="Y462" s="136"/>
    </row>
    <row r="463" spans="7:25" ht="12.75">
      <c r="G463" s="136"/>
      <c r="U463" s="136"/>
      <c r="V463" s="136"/>
      <c r="Y463" s="136"/>
    </row>
    <row r="464" spans="7:25" ht="12.75">
      <c r="G464" s="136"/>
      <c r="U464" s="136"/>
      <c r="V464" s="136"/>
      <c r="Y464" s="136"/>
    </row>
    <row r="465" spans="7:25" ht="12.75">
      <c r="G465" s="136"/>
      <c r="U465" s="136"/>
      <c r="V465" s="136"/>
      <c r="Y465" s="136"/>
    </row>
    <row r="466" spans="7:25" ht="12.75">
      <c r="G466" s="136"/>
      <c r="U466" s="136"/>
      <c r="V466" s="136"/>
      <c r="Y466" s="136"/>
    </row>
    <row r="467" spans="7:25" ht="12.75">
      <c r="G467" s="136"/>
      <c r="U467" s="136"/>
      <c r="V467" s="136"/>
      <c r="Y467" s="136"/>
    </row>
    <row r="468" spans="7:25" ht="12.75">
      <c r="G468" s="136"/>
      <c r="U468" s="136"/>
      <c r="V468" s="136"/>
      <c r="Y468" s="136"/>
    </row>
    <row r="469" spans="7:25" ht="12.75">
      <c r="G469" s="136"/>
      <c r="U469" s="136"/>
      <c r="V469" s="136"/>
      <c r="Y469" s="136"/>
    </row>
    <row r="470" spans="7:25" ht="12.75">
      <c r="G470" s="136"/>
      <c r="U470" s="136"/>
      <c r="V470" s="136"/>
      <c r="Y470" s="136"/>
    </row>
    <row r="471" spans="7:25" ht="12.75">
      <c r="G471" s="136"/>
      <c r="U471" s="136"/>
      <c r="V471" s="136"/>
      <c r="Y471" s="136"/>
    </row>
    <row r="472" spans="7:25" ht="12.75">
      <c r="G472" s="136"/>
      <c r="U472" s="136"/>
      <c r="V472" s="136"/>
      <c r="Y472" s="136"/>
    </row>
    <row r="473" spans="7:25" ht="12.75">
      <c r="G473" s="136"/>
      <c r="U473" s="136"/>
      <c r="V473" s="136"/>
      <c r="Y473" s="136"/>
    </row>
    <row r="474" spans="7:25" ht="12.75">
      <c r="G474" s="136"/>
      <c r="U474" s="136"/>
      <c r="V474" s="136"/>
      <c r="Y474" s="136"/>
    </row>
    <row r="475" spans="7:25" ht="12.75">
      <c r="G475" s="136"/>
      <c r="U475" s="136"/>
      <c r="V475" s="136"/>
      <c r="Y475" s="136"/>
    </row>
    <row r="476" spans="7:25" ht="12.75">
      <c r="G476" s="136"/>
      <c r="U476" s="136"/>
      <c r="V476" s="136"/>
      <c r="Y476" s="136"/>
    </row>
    <row r="477" spans="7:25" ht="12.75">
      <c r="G477" s="136"/>
      <c r="U477" s="136"/>
      <c r="V477" s="136"/>
      <c r="Y477" s="136"/>
    </row>
    <row r="478" spans="7:25" ht="12.75">
      <c r="G478" s="136"/>
      <c r="U478" s="136"/>
      <c r="V478" s="136"/>
      <c r="Y478" s="136"/>
    </row>
    <row r="479" spans="7:25" ht="12.75">
      <c r="G479" s="136"/>
      <c r="U479" s="136"/>
      <c r="V479" s="136"/>
      <c r="Y479" s="136"/>
    </row>
    <row r="480" spans="7:25" ht="12.75">
      <c r="G480" s="136"/>
      <c r="U480" s="136"/>
      <c r="V480" s="136"/>
      <c r="Y480" s="136"/>
    </row>
    <row r="481" spans="7:25" ht="12.75">
      <c r="G481" s="136"/>
      <c r="U481" s="136"/>
      <c r="V481" s="136"/>
      <c r="Y481" s="136"/>
    </row>
    <row r="482" spans="7:25" ht="12.75">
      <c r="G482" s="136"/>
      <c r="U482" s="136"/>
      <c r="V482" s="136"/>
      <c r="Y482" s="136"/>
    </row>
    <row r="483" spans="7:25" ht="12.75">
      <c r="G483" s="136"/>
      <c r="U483" s="136"/>
      <c r="V483" s="136"/>
      <c r="Y483" s="136"/>
    </row>
    <row r="484" spans="7:25" ht="12.75">
      <c r="G484" s="136"/>
      <c r="U484" s="136"/>
      <c r="V484" s="136"/>
      <c r="Y484" s="136"/>
    </row>
    <row r="485" spans="7:25" ht="12.75">
      <c r="G485" s="136"/>
      <c r="U485" s="136"/>
      <c r="V485" s="136"/>
      <c r="Y485" s="136"/>
    </row>
    <row r="486" spans="7:25" ht="12.75">
      <c r="G486" s="136"/>
      <c r="U486" s="136"/>
      <c r="V486" s="136"/>
      <c r="Y486" s="136"/>
    </row>
    <row r="487" spans="7:25" ht="12.75">
      <c r="G487" s="136"/>
      <c r="U487" s="136"/>
      <c r="V487" s="136"/>
      <c r="Y487" s="136"/>
    </row>
    <row r="488" spans="7:25" ht="12.75">
      <c r="G488" s="136"/>
      <c r="U488" s="136"/>
      <c r="V488" s="136"/>
      <c r="Y488" s="136"/>
    </row>
    <row r="489" spans="7:25" ht="12.75">
      <c r="G489" s="136"/>
      <c r="U489" s="136"/>
      <c r="V489" s="136"/>
      <c r="Y489" s="136"/>
    </row>
    <row r="490" spans="7:25" ht="12.75">
      <c r="G490" s="136"/>
      <c r="U490" s="136"/>
      <c r="V490" s="136"/>
      <c r="Y490" s="136"/>
    </row>
    <row r="491" spans="7:25" ht="12.75">
      <c r="G491" s="136"/>
      <c r="U491" s="136"/>
      <c r="V491" s="136"/>
      <c r="Y491" s="136"/>
    </row>
    <row r="492" spans="7:25" ht="12.75">
      <c r="G492" s="136"/>
      <c r="U492" s="136"/>
      <c r="V492" s="136"/>
      <c r="Y492" s="136"/>
    </row>
    <row r="493" spans="7:25" ht="12.75">
      <c r="G493" s="136"/>
      <c r="U493" s="136"/>
      <c r="V493" s="136"/>
      <c r="Y493" s="136"/>
    </row>
    <row r="494" spans="7:25" ht="12.75">
      <c r="G494" s="136"/>
      <c r="U494" s="136"/>
      <c r="V494" s="136"/>
      <c r="Y494" s="136"/>
    </row>
    <row r="495" spans="7:25" ht="12.75">
      <c r="G495" s="136"/>
      <c r="U495" s="136"/>
      <c r="V495" s="136"/>
      <c r="Y495" s="136"/>
    </row>
    <row r="496" spans="7:25" ht="12.75">
      <c r="G496" s="136"/>
      <c r="U496" s="136"/>
      <c r="V496" s="136"/>
      <c r="Y496" s="136"/>
    </row>
    <row r="497" spans="7:25" ht="12.75">
      <c r="G497" s="136"/>
      <c r="U497" s="136"/>
      <c r="V497" s="136"/>
      <c r="Y497" s="136"/>
    </row>
    <row r="498" spans="7:25" ht="12.75">
      <c r="G498" s="136"/>
      <c r="U498" s="136"/>
      <c r="V498" s="136"/>
      <c r="Y498" s="136"/>
    </row>
    <row r="499" spans="7:25" ht="12.75">
      <c r="G499" s="136"/>
      <c r="U499" s="136"/>
      <c r="V499" s="136"/>
      <c r="Y499" s="136"/>
    </row>
    <row r="500" spans="7:25" ht="12.75">
      <c r="G500" s="136"/>
      <c r="U500" s="136"/>
      <c r="V500" s="136"/>
      <c r="Y500" s="136"/>
    </row>
    <row r="501" spans="7:25" ht="12.75">
      <c r="G501" s="136"/>
      <c r="U501" s="136"/>
      <c r="V501" s="136"/>
      <c r="Y501" s="136"/>
    </row>
    <row r="502" spans="7:25" ht="12.75">
      <c r="G502" s="136"/>
      <c r="U502" s="136"/>
      <c r="V502" s="136"/>
      <c r="Y502" s="136"/>
    </row>
    <row r="503" spans="7:25" ht="12.75">
      <c r="G503" s="136"/>
      <c r="U503" s="136"/>
      <c r="V503" s="136"/>
      <c r="Y503" s="136"/>
    </row>
    <row r="504" spans="7:25" ht="12.75">
      <c r="G504" s="136"/>
      <c r="U504" s="136"/>
      <c r="V504" s="136"/>
      <c r="Y504" s="136"/>
    </row>
    <row r="505" spans="7:25" ht="12.75">
      <c r="G505" s="136"/>
      <c r="U505" s="136"/>
      <c r="V505" s="136"/>
      <c r="Y505" s="136"/>
    </row>
    <row r="506" spans="7:25" ht="12.75">
      <c r="G506" s="136"/>
      <c r="U506" s="136"/>
      <c r="V506" s="136"/>
      <c r="Y506" s="136"/>
    </row>
    <row r="507" spans="7:25" ht="12.75">
      <c r="G507" s="136"/>
      <c r="U507" s="136"/>
      <c r="V507" s="136"/>
      <c r="Y507" s="136"/>
    </row>
    <row r="508" spans="7:25" ht="12.75">
      <c r="G508" s="136"/>
      <c r="U508" s="136"/>
      <c r="V508" s="136"/>
      <c r="Y508" s="136"/>
    </row>
    <row r="509" spans="7:25" ht="12.75">
      <c r="G509" s="136"/>
      <c r="U509" s="136"/>
      <c r="V509" s="136"/>
      <c r="Y509" s="136"/>
    </row>
    <row r="510" spans="7:25" ht="12.75">
      <c r="G510" s="136"/>
      <c r="U510" s="136"/>
      <c r="V510" s="136"/>
      <c r="Y510" s="136"/>
    </row>
    <row r="511" spans="7:25" ht="12.75">
      <c r="G511" s="136"/>
      <c r="U511" s="136"/>
      <c r="V511" s="136"/>
      <c r="Y511" s="136"/>
    </row>
    <row r="512" spans="7:25" ht="12.75">
      <c r="G512" s="136"/>
      <c r="U512" s="136"/>
      <c r="V512" s="136"/>
      <c r="Y512" s="136"/>
    </row>
    <row r="513" spans="7:25" ht="12.75">
      <c r="G513" s="136"/>
      <c r="U513" s="136"/>
      <c r="V513" s="136"/>
      <c r="Y513" s="136"/>
    </row>
    <row r="514" spans="7:25" ht="12.75">
      <c r="G514" s="136"/>
      <c r="U514" s="136"/>
      <c r="V514" s="136"/>
      <c r="Y514" s="136"/>
    </row>
    <row r="515" spans="7:25" ht="12.75">
      <c r="G515" s="136"/>
      <c r="U515" s="136"/>
      <c r="V515" s="136"/>
      <c r="Y515" s="136"/>
    </row>
    <row r="516" spans="7:25" ht="12.75">
      <c r="G516" s="136"/>
      <c r="U516" s="136"/>
      <c r="V516" s="136"/>
      <c r="Y516" s="136"/>
    </row>
    <row r="517" spans="7:25" ht="12.75">
      <c r="G517" s="136"/>
      <c r="U517" s="136"/>
      <c r="V517" s="136"/>
      <c r="Y517" s="136"/>
    </row>
    <row r="518" spans="7:25" ht="12.75">
      <c r="G518" s="136"/>
      <c r="U518" s="136"/>
      <c r="V518" s="136"/>
      <c r="Y518" s="136"/>
    </row>
    <row r="519" spans="7:25" ht="12.75">
      <c r="G519" s="136"/>
      <c r="U519" s="136"/>
      <c r="V519" s="136"/>
      <c r="Y519" s="136"/>
    </row>
    <row r="520" spans="7:25" ht="12.75">
      <c r="G520" s="136"/>
      <c r="U520" s="136"/>
      <c r="V520" s="136"/>
      <c r="Y520" s="136"/>
    </row>
    <row r="521" spans="7:25" ht="12.75">
      <c r="G521" s="136"/>
      <c r="U521" s="136"/>
      <c r="V521" s="136"/>
      <c r="Y521" s="136"/>
    </row>
    <row r="522" spans="7:25" ht="12.75">
      <c r="G522" s="136"/>
      <c r="U522" s="136"/>
      <c r="V522" s="136"/>
      <c r="Y522" s="136"/>
    </row>
    <row r="523" spans="7:25" ht="12.75">
      <c r="G523" s="136"/>
      <c r="U523" s="136"/>
      <c r="V523" s="136"/>
      <c r="Y523" s="136"/>
    </row>
    <row r="524" spans="7:25" ht="12.75">
      <c r="G524" s="136"/>
      <c r="U524" s="136"/>
      <c r="V524" s="136"/>
      <c r="Y524" s="136"/>
    </row>
    <row r="525" spans="7:25" ht="12.75">
      <c r="G525" s="136"/>
      <c r="U525" s="136"/>
      <c r="V525" s="136"/>
      <c r="Y525" s="136"/>
    </row>
    <row r="526" spans="7:25" ht="12.75">
      <c r="G526" s="136"/>
      <c r="U526" s="136"/>
      <c r="V526" s="136"/>
      <c r="Y526" s="136"/>
    </row>
    <row r="527" spans="7:25" ht="12.75">
      <c r="G527" s="136"/>
      <c r="U527" s="136"/>
      <c r="V527" s="136"/>
      <c r="Y527" s="136"/>
    </row>
    <row r="528" spans="7:25" ht="12.75">
      <c r="G528" s="136"/>
      <c r="U528" s="136"/>
      <c r="V528" s="136"/>
      <c r="Y528" s="136"/>
    </row>
    <row r="529" spans="7:25" ht="12.75">
      <c r="G529" s="136"/>
      <c r="U529" s="136"/>
      <c r="V529" s="136"/>
      <c r="Y529" s="136"/>
    </row>
    <row r="530" spans="7:25" ht="12.75">
      <c r="G530" s="136"/>
      <c r="U530" s="136"/>
      <c r="V530" s="136"/>
      <c r="Y530" s="136"/>
    </row>
    <row r="531" spans="7:25" ht="12.75">
      <c r="G531" s="136"/>
      <c r="U531" s="136"/>
      <c r="V531" s="136"/>
      <c r="Y531" s="136"/>
    </row>
    <row r="532" spans="7:25" ht="12.75">
      <c r="G532" s="136"/>
      <c r="U532" s="136"/>
      <c r="V532" s="136"/>
      <c r="Y532" s="136"/>
    </row>
    <row r="533" spans="7:25" ht="12.75">
      <c r="G533" s="136"/>
      <c r="U533" s="136"/>
      <c r="V533" s="136"/>
      <c r="Y533" s="136"/>
    </row>
    <row r="534" spans="7:25" ht="12.75">
      <c r="G534" s="136"/>
      <c r="U534" s="136"/>
      <c r="V534" s="136"/>
      <c r="Y534" s="136"/>
    </row>
    <row r="535" spans="7:25" ht="12.75">
      <c r="G535" s="136"/>
      <c r="U535" s="136"/>
      <c r="V535" s="136"/>
      <c r="Y535" s="136"/>
    </row>
    <row r="536" spans="7:25" ht="12.75">
      <c r="G536" s="136"/>
      <c r="U536" s="136"/>
      <c r="V536" s="136"/>
      <c r="Y536" s="136"/>
    </row>
    <row r="537" spans="7:25" ht="12.75">
      <c r="G537" s="136"/>
      <c r="U537" s="136"/>
      <c r="V537" s="136"/>
      <c r="Y537" s="136"/>
    </row>
    <row r="538" spans="7:25" ht="12.75">
      <c r="G538" s="136"/>
      <c r="U538" s="136"/>
      <c r="V538" s="136"/>
      <c r="Y538" s="136"/>
    </row>
    <row r="539" spans="7:25" ht="12.75">
      <c r="G539" s="136"/>
      <c r="U539" s="136"/>
      <c r="V539" s="136"/>
      <c r="Y539" s="136"/>
    </row>
    <row r="540" spans="7:25" ht="12.75">
      <c r="G540" s="136"/>
      <c r="U540" s="136"/>
      <c r="V540" s="136"/>
      <c r="Y540" s="136"/>
    </row>
    <row r="541" spans="7:25" ht="12.75">
      <c r="G541" s="136"/>
      <c r="U541" s="136"/>
      <c r="V541" s="136"/>
      <c r="Y541" s="136"/>
    </row>
    <row r="542" spans="7:25" ht="12.75">
      <c r="G542" s="136"/>
      <c r="U542" s="136"/>
      <c r="V542" s="136"/>
      <c r="Y542" s="136"/>
    </row>
    <row r="543" spans="7:25" ht="12.75">
      <c r="G543" s="136"/>
      <c r="U543" s="136"/>
      <c r="V543" s="136"/>
      <c r="Y543" s="136"/>
    </row>
    <row r="544" spans="7:25" ht="12.75">
      <c r="G544" s="136"/>
      <c r="U544" s="136"/>
      <c r="V544" s="136"/>
      <c r="Y544" s="136"/>
    </row>
    <row r="545" spans="7:25" ht="12.75">
      <c r="G545" s="136"/>
      <c r="U545" s="136"/>
      <c r="V545" s="136"/>
      <c r="Y545" s="136"/>
    </row>
    <row r="546" spans="7:25" ht="12.75">
      <c r="G546" s="136"/>
      <c r="U546" s="136"/>
      <c r="V546" s="136"/>
      <c r="Y546" s="136"/>
    </row>
    <row r="547" spans="7:25" ht="12.75">
      <c r="G547" s="136"/>
      <c r="U547" s="136"/>
      <c r="V547" s="136"/>
      <c r="Y547" s="136"/>
    </row>
    <row r="548" spans="7:25" ht="12.75">
      <c r="G548" s="136"/>
      <c r="U548" s="136"/>
      <c r="V548" s="136"/>
      <c r="Y548" s="136"/>
    </row>
    <row r="549" spans="7:25" ht="12.75">
      <c r="G549" s="136"/>
      <c r="U549" s="136"/>
      <c r="V549" s="136"/>
      <c r="Y549" s="136"/>
    </row>
    <row r="550" spans="7:25" ht="12.75">
      <c r="G550" s="136"/>
      <c r="U550" s="136"/>
      <c r="V550" s="136"/>
      <c r="Y550" s="136"/>
    </row>
    <row r="551" spans="7:25" ht="12.75">
      <c r="G551" s="136"/>
      <c r="U551" s="136"/>
      <c r="V551" s="136"/>
      <c r="Y551" s="136"/>
    </row>
    <row r="552" spans="7:25" ht="12.75">
      <c r="G552" s="136"/>
      <c r="U552" s="136"/>
      <c r="V552" s="136"/>
      <c r="Y552" s="136"/>
    </row>
    <row r="553" spans="7:25" ht="12.75">
      <c r="G553" s="136"/>
      <c r="U553" s="136"/>
      <c r="V553" s="136"/>
      <c r="Y553" s="136"/>
    </row>
    <row r="554" spans="7:25" ht="12.75">
      <c r="G554" s="136"/>
      <c r="U554" s="136"/>
      <c r="V554" s="136"/>
      <c r="Y554" s="136"/>
    </row>
    <row r="555" spans="7:25" ht="12.75">
      <c r="G555" s="136"/>
      <c r="U555" s="136"/>
      <c r="V555" s="136"/>
      <c r="Y555" s="136"/>
    </row>
    <row r="556" spans="7:25" ht="12.75">
      <c r="G556" s="136"/>
      <c r="U556" s="136"/>
      <c r="V556" s="136"/>
      <c r="Y556" s="136"/>
    </row>
    <row r="557" spans="7:25" ht="12.75">
      <c r="G557" s="136"/>
      <c r="U557" s="136"/>
      <c r="V557" s="136"/>
      <c r="Y557" s="136"/>
    </row>
    <row r="558" spans="7:25" ht="12.75">
      <c r="G558" s="136"/>
      <c r="U558" s="136"/>
      <c r="V558" s="136"/>
      <c r="Y558" s="136"/>
    </row>
    <row r="559" spans="7:25" ht="12.75">
      <c r="G559" s="136"/>
      <c r="U559" s="136"/>
      <c r="V559" s="136"/>
      <c r="Y559" s="136"/>
    </row>
    <row r="560" spans="7:25" ht="12.75">
      <c r="G560" s="136"/>
      <c r="U560" s="136"/>
      <c r="V560" s="136"/>
      <c r="Y560" s="136"/>
    </row>
    <row r="561" spans="7:25" ht="12.75">
      <c r="G561" s="136"/>
      <c r="U561" s="136"/>
      <c r="V561" s="136"/>
      <c r="Y561" s="136"/>
    </row>
    <row r="562" spans="7:25" ht="12.75">
      <c r="G562" s="136"/>
      <c r="U562" s="136"/>
      <c r="V562" s="136"/>
      <c r="Y562" s="136"/>
    </row>
    <row r="563" spans="7:25" ht="12.75">
      <c r="G563" s="136"/>
      <c r="U563" s="136"/>
      <c r="V563" s="136"/>
      <c r="Y563" s="136"/>
    </row>
    <row r="564" spans="7:25" ht="12.75">
      <c r="G564" s="136"/>
      <c r="U564" s="136"/>
      <c r="V564" s="136"/>
      <c r="Y564" s="136"/>
    </row>
    <row r="565" spans="7:25" ht="12.75">
      <c r="G565" s="136"/>
      <c r="U565" s="136"/>
      <c r="V565" s="136"/>
      <c r="Y565" s="136"/>
    </row>
    <row r="566" spans="7:25" ht="12.75">
      <c r="G566" s="136"/>
      <c r="U566" s="136"/>
      <c r="V566" s="136"/>
      <c r="Y566" s="136"/>
    </row>
    <row r="567" spans="7:25" ht="12.75">
      <c r="G567" s="136"/>
      <c r="U567" s="136"/>
      <c r="V567" s="136"/>
      <c r="Y567" s="136"/>
    </row>
    <row r="568" spans="7:25" ht="12.75">
      <c r="G568" s="136"/>
      <c r="U568" s="136"/>
      <c r="V568" s="136"/>
      <c r="Y568" s="136"/>
    </row>
    <row r="569" spans="7:25" ht="12.75">
      <c r="G569" s="136"/>
      <c r="U569" s="136"/>
      <c r="V569" s="136"/>
      <c r="Y569" s="136"/>
    </row>
    <row r="570" spans="7:25" ht="12.75">
      <c r="G570" s="136"/>
      <c r="U570" s="136"/>
      <c r="V570" s="136"/>
      <c r="Y570" s="136"/>
    </row>
    <row r="571" spans="7:25" ht="12.75">
      <c r="G571" s="136"/>
      <c r="U571" s="136"/>
      <c r="V571" s="136"/>
      <c r="Y571" s="136"/>
    </row>
    <row r="572" spans="7:25" ht="12.75">
      <c r="G572" s="136"/>
      <c r="U572" s="136"/>
      <c r="V572" s="136"/>
      <c r="Y572" s="136"/>
    </row>
    <row r="573" spans="7:25" ht="12.75">
      <c r="G573" s="136"/>
      <c r="U573" s="136"/>
      <c r="V573" s="136"/>
      <c r="Y573" s="136"/>
    </row>
    <row r="574" spans="7:25" ht="12.75">
      <c r="G574" s="136"/>
      <c r="U574" s="136"/>
      <c r="V574" s="136"/>
      <c r="Y574" s="136"/>
    </row>
    <row r="575" spans="7:25" ht="12.75">
      <c r="G575" s="136"/>
      <c r="U575" s="136"/>
      <c r="V575" s="136"/>
      <c r="Y575" s="136"/>
    </row>
    <row r="576" spans="7:25" ht="12.75">
      <c r="G576" s="136"/>
      <c r="U576" s="136"/>
      <c r="V576" s="136"/>
      <c r="Y576" s="136"/>
    </row>
    <row r="577" spans="7:25" ht="12.75">
      <c r="G577" s="136"/>
      <c r="U577" s="136"/>
      <c r="V577" s="136"/>
      <c r="Y577" s="136"/>
    </row>
    <row r="578" spans="7:25" ht="12.75">
      <c r="G578" s="136"/>
      <c r="U578" s="136"/>
      <c r="V578" s="136"/>
      <c r="Y578" s="136"/>
    </row>
    <row r="579" spans="7:25" ht="12.75">
      <c r="G579" s="136"/>
      <c r="U579" s="136"/>
      <c r="V579" s="136"/>
      <c r="Y579" s="136"/>
    </row>
    <row r="580" spans="7:25" ht="12.75">
      <c r="G580" s="136"/>
      <c r="U580" s="136"/>
      <c r="V580" s="136"/>
      <c r="Y580" s="136"/>
    </row>
    <row r="581" spans="7:25" ht="12.75">
      <c r="G581" s="136"/>
      <c r="U581" s="136"/>
      <c r="V581" s="136"/>
      <c r="Y581" s="136"/>
    </row>
    <row r="582" spans="7:25" ht="12.75">
      <c r="G582" s="136"/>
      <c r="U582" s="136"/>
      <c r="V582" s="136"/>
      <c r="Y582" s="136"/>
    </row>
    <row r="583" spans="7:25" ht="12.75">
      <c r="G583" s="136"/>
      <c r="U583" s="136"/>
      <c r="V583" s="136"/>
      <c r="Y583" s="136"/>
    </row>
    <row r="584" spans="7:25" ht="12.75">
      <c r="G584" s="136"/>
      <c r="U584" s="136"/>
      <c r="V584" s="136"/>
      <c r="Y584" s="136"/>
    </row>
    <row r="585" spans="7:25" ht="12.75">
      <c r="G585" s="136"/>
      <c r="U585" s="136"/>
      <c r="V585" s="136"/>
      <c r="Y585" s="136"/>
    </row>
    <row r="586" spans="7:25" ht="12.75">
      <c r="G586" s="136"/>
      <c r="U586" s="136"/>
      <c r="V586" s="136"/>
      <c r="Y586" s="136"/>
    </row>
    <row r="587" spans="7:25" ht="12.75">
      <c r="G587" s="136"/>
      <c r="U587" s="136"/>
      <c r="V587" s="136"/>
      <c r="Y587" s="136"/>
    </row>
    <row r="588" spans="7:25" ht="12.75">
      <c r="G588" s="136"/>
      <c r="U588" s="136"/>
      <c r="V588" s="136"/>
      <c r="Y588" s="136"/>
    </row>
    <row r="589" spans="7:25" ht="12.75">
      <c r="G589" s="136"/>
      <c r="U589" s="136"/>
      <c r="V589" s="136"/>
      <c r="Y589" s="136"/>
    </row>
    <row r="590" spans="7:25" ht="12.75">
      <c r="G590" s="136"/>
      <c r="U590" s="136"/>
      <c r="V590" s="136"/>
      <c r="Y590" s="136"/>
    </row>
    <row r="591" spans="7:25" ht="12.75">
      <c r="G591" s="136"/>
      <c r="U591" s="136"/>
      <c r="V591" s="136"/>
      <c r="Y591" s="136"/>
    </row>
    <row r="592" spans="7:25" ht="12.75">
      <c r="G592" s="136"/>
      <c r="U592" s="136"/>
      <c r="V592" s="136"/>
      <c r="Y592" s="136"/>
    </row>
    <row r="593" spans="7:25" ht="12.75">
      <c r="G593" s="136"/>
      <c r="U593" s="136"/>
      <c r="V593" s="136"/>
      <c r="Y593" s="136"/>
    </row>
    <row r="594" spans="7:25" ht="12.75">
      <c r="G594" s="136"/>
      <c r="U594" s="136"/>
      <c r="V594" s="136"/>
      <c r="Y594" s="136"/>
    </row>
    <row r="595" spans="7:25" ht="12.75">
      <c r="G595" s="136"/>
      <c r="U595" s="136"/>
      <c r="V595" s="136"/>
      <c r="Y595" s="136"/>
    </row>
    <row r="596" spans="7:25" ht="12.75">
      <c r="G596" s="136"/>
      <c r="U596" s="136"/>
      <c r="V596" s="136"/>
      <c r="Y596" s="136"/>
    </row>
    <row r="597" spans="7:25" ht="12.75">
      <c r="G597" s="136"/>
      <c r="U597" s="136"/>
      <c r="V597" s="136"/>
      <c r="Y597" s="136"/>
    </row>
    <row r="598" spans="7:25" ht="12.75">
      <c r="G598" s="136"/>
      <c r="U598" s="136"/>
      <c r="V598" s="136"/>
      <c r="Y598" s="136"/>
    </row>
    <row r="599" spans="7:25" ht="12.75">
      <c r="G599" s="136"/>
      <c r="U599" s="136"/>
      <c r="V599" s="136"/>
      <c r="Y599" s="136"/>
    </row>
    <row r="600" spans="7:25" ht="12.75">
      <c r="G600" s="136"/>
      <c r="U600" s="136"/>
      <c r="V600" s="136"/>
      <c r="Y600" s="136"/>
    </row>
    <row r="601" spans="7:25" ht="12.75">
      <c r="G601" s="136"/>
      <c r="U601" s="136"/>
      <c r="V601" s="136"/>
      <c r="Y601" s="136"/>
    </row>
    <row r="602" spans="7:25" ht="12.75">
      <c r="G602" s="136"/>
      <c r="U602" s="136"/>
      <c r="V602" s="136"/>
      <c r="Y602" s="136"/>
    </row>
    <row r="603" spans="7:25" ht="12.75">
      <c r="G603" s="136"/>
      <c r="U603" s="136"/>
      <c r="V603" s="136"/>
      <c r="Y603" s="136"/>
    </row>
    <row r="604" spans="7:25" ht="12.75">
      <c r="G604" s="136"/>
      <c r="U604" s="136"/>
      <c r="V604" s="136"/>
      <c r="Y604" s="136"/>
    </row>
    <row r="605" spans="7:25" ht="12.75">
      <c r="G605" s="136"/>
      <c r="U605" s="136"/>
      <c r="V605" s="136"/>
      <c r="Y605" s="136"/>
    </row>
    <row r="606" spans="7:25" ht="12.75">
      <c r="G606" s="136"/>
      <c r="U606" s="136"/>
      <c r="V606" s="136"/>
      <c r="Y606" s="136"/>
    </row>
    <row r="607" spans="7:25" ht="12.75">
      <c r="G607" s="136"/>
      <c r="U607" s="136"/>
      <c r="V607" s="136"/>
      <c r="Y607" s="136"/>
    </row>
    <row r="608" spans="7:25" ht="12.75">
      <c r="G608" s="136"/>
      <c r="U608" s="136"/>
      <c r="V608" s="136"/>
      <c r="Y608" s="136"/>
    </row>
    <row r="609" spans="7:25" ht="12.75">
      <c r="G609" s="136"/>
      <c r="U609" s="136"/>
      <c r="V609" s="136"/>
      <c r="Y609" s="136"/>
    </row>
    <row r="610" spans="7:25" ht="12.75">
      <c r="G610" s="136"/>
      <c r="U610" s="136"/>
      <c r="V610" s="136"/>
      <c r="Y610" s="136"/>
    </row>
    <row r="611" spans="7:25" ht="12.75">
      <c r="G611" s="136"/>
      <c r="U611" s="136"/>
      <c r="V611" s="136"/>
      <c r="Y611" s="136"/>
    </row>
    <row r="612" spans="7:25" ht="12.75">
      <c r="G612" s="136"/>
      <c r="U612" s="136"/>
      <c r="V612" s="136"/>
      <c r="Y612" s="136"/>
    </row>
    <row r="613" spans="7:25" ht="12.75">
      <c r="G613" s="136"/>
      <c r="U613" s="136"/>
      <c r="V613" s="136"/>
      <c r="Y613" s="136"/>
    </row>
    <row r="614" spans="7:25" ht="12.75">
      <c r="G614" s="136"/>
      <c r="U614" s="136"/>
      <c r="V614" s="136"/>
      <c r="Y614" s="136"/>
    </row>
    <row r="615" spans="7:25" ht="12.75">
      <c r="G615" s="136"/>
      <c r="U615" s="136"/>
      <c r="V615" s="136"/>
      <c r="Y615" s="136"/>
    </row>
    <row r="616" spans="7:25" ht="12.75">
      <c r="G616" s="136"/>
      <c r="U616" s="136"/>
      <c r="V616" s="136"/>
      <c r="Y616" s="136"/>
    </row>
    <row r="617" spans="7:25" ht="12.75">
      <c r="G617" s="136"/>
      <c r="U617" s="136"/>
      <c r="V617" s="136"/>
      <c r="Y617" s="136"/>
    </row>
    <row r="618" spans="7:25" ht="12.75">
      <c r="G618" s="136"/>
      <c r="U618" s="136"/>
      <c r="V618" s="136"/>
      <c r="Y618" s="136"/>
    </row>
    <row r="619" spans="7:25" ht="12.75">
      <c r="G619" s="136"/>
      <c r="U619" s="136"/>
      <c r="V619" s="136"/>
      <c r="Y619" s="136"/>
    </row>
    <row r="620" spans="7:25" ht="12.75">
      <c r="G620" s="136"/>
      <c r="U620" s="136"/>
      <c r="V620" s="136"/>
      <c r="Y620" s="136"/>
    </row>
    <row r="621" spans="7:25" ht="12.75">
      <c r="G621" s="136"/>
      <c r="U621" s="136"/>
      <c r="V621" s="136"/>
      <c r="Y621" s="136"/>
    </row>
    <row r="622" spans="7:25" ht="12.75">
      <c r="G622" s="136"/>
      <c r="U622" s="136"/>
      <c r="V622" s="136"/>
      <c r="Y622" s="136"/>
    </row>
    <row r="623" spans="7:25" ht="12.75">
      <c r="G623" s="136"/>
      <c r="U623" s="136"/>
      <c r="V623" s="136"/>
      <c r="Y623" s="136"/>
    </row>
    <row r="624" spans="7:25" ht="12.75">
      <c r="G624" s="136"/>
      <c r="U624" s="136"/>
      <c r="V624" s="136"/>
      <c r="Y624" s="136"/>
    </row>
    <row r="625" spans="7:25" ht="12.75">
      <c r="G625" s="136"/>
      <c r="U625" s="136"/>
      <c r="V625" s="136"/>
      <c r="Y625" s="136"/>
    </row>
    <row r="626" spans="7:25" ht="12.75">
      <c r="G626" s="136"/>
      <c r="U626" s="136"/>
      <c r="V626" s="136"/>
      <c r="Y626" s="136"/>
    </row>
    <row r="627" spans="7:25" ht="12.75">
      <c r="G627" s="136"/>
      <c r="U627" s="136"/>
      <c r="V627" s="136"/>
      <c r="Y627" s="136"/>
    </row>
    <row r="628" spans="7:25" ht="12.75">
      <c r="G628" s="136"/>
      <c r="U628" s="136"/>
      <c r="V628" s="136"/>
      <c r="Y628" s="136"/>
    </row>
    <row r="629" spans="7:25" ht="12.75">
      <c r="G629" s="136"/>
      <c r="U629" s="136"/>
      <c r="V629" s="136"/>
      <c r="Y629" s="136"/>
    </row>
    <row r="630" spans="7:25" ht="12.75">
      <c r="G630" s="136"/>
      <c r="U630" s="136"/>
      <c r="V630" s="136"/>
      <c r="Y630" s="136"/>
    </row>
    <row r="631" spans="7:25" ht="12.75">
      <c r="G631" s="136"/>
      <c r="U631" s="136"/>
      <c r="V631" s="136"/>
      <c r="Y631" s="136"/>
    </row>
    <row r="632" spans="7:25" ht="12.75">
      <c r="G632" s="136"/>
      <c r="U632" s="136"/>
      <c r="V632" s="136"/>
      <c r="Y632" s="136"/>
    </row>
    <row r="633" spans="7:25" ht="12.75">
      <c r="G633" s="136"/>
      <c r="U633" s="136"/>
      <c r="V633" s="136"/>
      <c r="Y633" s="136"/>
    </row>
    <row r="634" spans="7:25" ht="12.75">
      <c r="G634" s="136"/>
      <c r="U634" s="136"/>
      <c r="V634" s="136"/>
      <c r="Y634" s="136"/>
    </row>
    <row r="635" spans="7:25" ht="12.75">
      <c r="G635" s="136"/>
      <c r="U635" s="136"/>
      <c r="V635" s="136"/>
      <c r="Y635" s="136"/>
    </row>
    <row r="636" spans="7:25" ht="12.75">
      <c r="G636" s="136"/>
      <c r="U636" s="136"/>
      <c r="V636" s="136"/>
      <c r="Y636" s="136"/>
    </row>
    <row r="637" spans="7:25" ht="12.75">
      <c r="G637" s="136"/>
      <c r="U637" s="136"/>
      <c r="V637" s="136"/>
      <c r="Y637" s="136"/>
    </row>
    <row r="638" spans="7:25" ht="12.75">
      <c r="G638" s="136"/>
      <c r="U638" s="136"/>
      <c r="V638" s="136"/>
      <c r="Y638" s="136"/>
    </row>
    <row r="639" spans="7:25" ht="12.75">
      <c r="G639" s="136"/>
      <c r="U639" s="136"/>
      <c r="V639" s="136"/>
      <c r="Y639" s="136"/>
    </row>
    <row r="640" spans="7:25" ht="12.75">
      <c r="G640" s="136"/>
      <c r="U640" s="136"/>
      <c r="V640" s="136"/>
      <c r="Y640" s="136"/>
    </row>
    <row r="641" spans="7:25" ht="12.75">
      <c r="G641" s="136"/>
      <c r="U641" s="136"/>
      <c r="V641" s="136"/>
      <c r="Y641" s="136"/>
    </row>
    <row r="642" spans="7:25" ht="12.75">
      <c r="G642" s="136"/>
      <c r="U642" s="136"/>
      <c r="V642" s="136"/>
      <c r="Y642" s="136"/>
    </row>
    <row r="643" spans="7:25" ht="12.75">
      <c r="G643" s="136"/>
      <c r="U643" s="136"/>
      <c r="V643" s="136"/>
      <c r="Y643" s="136"/>
    </row>
    <row r="644" spans="7:25" ht="12.75">
      <c r="G644" s="136"/>
      <c r="U644" s="136"/>
      <c r="V644" s="136"/>
      <c r="Y644" s="136"/>
    </row>
    <row r="645" spans="7:25" ht="12.75">
      <c r="G645" s="136"/>
      <c r="U645" s="136"/>
      <c r="V645" s="136"/>
      <c r="Y645" s="136"/>
    </row>
    <row r="646" spans="7:25" ht="12.75">
      <c r="G646" s="136"/>
      <c r="U646" s="136"/>
      <c r="V646" s="136"/>
      <c r="Y646" s="136"/>
    </row>
    <row r="647" spans="7:25" ht="12.75">
      <c r="G647" s="136"/>
      <c r="U647" s="136"/>
      <c r="V647" s="136"/>
      <c r="Y647" s="136"/>
    </row>
    <row r="648" spans="7:25" ht="12.75">
      <c r="G648" s="136"/>
      <c r="U648" s="136"/>
      <c r="V648" s="136"/>
      <c r="Y648" s="136"/>
    </row>
    <row r="649" spans="7:25" ht="12.75">
      <c r="G649" s="136"/>
      <c r="U649" s="136"/>
      <c r="V649" s="136"/>
      <c r="Y649" s="136"/>
    </row>
    <row r="650" spans="7:25" ht="12.75">
      <c r="G650" s="136"/>
      <c r="U650" s="136"/>
      <c r="V650" s="136"/>
      <c r="Y650" s="136"/>
    </row>
    <row r="651" spans="7:25" ht="12.75">
      <c r="G651" s="136"/>
      <c r="U651" s="136"/>
      <c r="V651" s="136"/>
      <c r="Y651" s="136"/>
    </row>
    <row r="652" spans="7:25" ht="12.75">
      <c r="G652" s="136"/>
      <c r="U652" s="136"/>
      <c r="V652" s="136"/>
      <c r="Y652" s="136"/>
    </row>
    <row r="653" spans="7:25" ht="12.75">
      <c r="G653" s="136"/>
      <c r="U653" s="136"/>
      <c r="V653" s="136"/>
      <c r="Y653" s="136"/>
    </row>
    <row r="654" spans="7:25" ht="12.75">
      <c r="G654" s="136"/>
      <c r="U654" s="136"/>
      <c r="V654" s="136"/>
      <c r="Y654" s="136"/>
    </row>
    <row r="655" spans="7:25" ht="12.75">
      <c r="G655" s="136"/>
      <c r="U655" s="136"/>
      <c r="V655" s="136"/>
      <c r="Y655" s="136"/>
    </row>
    <row r="656" spans="7:25" ht="12.75">
      <c r="G656" s="136"/>
      <c r="U656" s="136"/>
      <c r="V656" s="136"/>
      <c r="Y656" s="136"/>
    </row>
    <row r="657" spans="7:25" ht="12.75">
      <c r="G657" s="136"/>
      <c r="U657" s="136"/>
      <c r="V657" s="136"/>
      <c r="Y657" s="136"/>
    </row>
    <row r="658" spans="7:25" ht="12.75">
      <c r="G658" s="136"/>
      <c r="U658" s="136"/>
      <c r="V658" s="136"/>
      <c r="Y658" s="136"/>
    </row>
    <row r="659" spans="7:25" ht="12.75">
      <c r="G659" s="136"/>
      <c r="U659" s="136"/>
      <c r="V659" s="136"/>
      <c r="Y659" s="136"/>
    </row>
    <row r="660" spans="7:25" ht="12.75">
      <c r="G660" s="136"/>
      <c r="U660" s="136"/>
      <c r="V660" s="136"/>
      <c r="Y660" s="136"/>
    </row>
    <row r="661" spans="7:25" ht="12.75">
      <c r="G661" s="136"/>
      <c r="U661" s="136"/>
      <c r="V661" s="136"/>
      <c r="Y661" s="136"/>
    </row>
    <row r="662" spans="7:25" ht="12.75">
      <c r="G662" s="136"/>
      <c r="U662" s="136"/>
      <c r="V662" s="136"/>
      <c r="Y662" s="136"/>
    </row>
    <row r="663" spans="7:25" ht="12.75">
      <c r="G663" s="136"/>
      <c r="U663" s="136"/>
      <c r="V663" s="136"/>
      <c r="Y663" s="136"/>
    </row>
    <row r="664" spans="7:25" ht="12.75">
      <c r="G664" s="136"/>
      <c r="U664" s="136"/>
      <c r="V664" s="136"/>
      <c r="Y664" s="136"/>
    </row>
  </sheetData>
  <printOptions horizontalCentered="1"/>
  <pageMargins left="0.5" right="0.5" top="0.75" bottom="0.5" header="0.5" footer="0.5"/>
  <pageSetup horizontalDpi="600" verticalDpi="600" orientation="landscape" scale="70" r:id="rId1"/>
  <rowBreaks count="1" manualBreakCount="1">
    <brk id="2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446"/>
  <sheetViews>
    <sheetView workbookViewId="0" topLeftCell="B2">
      <selection activeCell="R84" sqref="R84"/>
    </sheetView>
  </sheetViews>
  <sheetFormatPr defaultColWidth="9.140625" defaultRowHeight="12.75" outlineLevelRow="1"/>
  <cols>
    <col min="1" max="1" width="0" style="136" hidden="1" customWidth="1"/>
    <col min="2" max="2" width="3.8515625" style="137" customWidth="1"/>
    <col min="3" max="3" width="52.140625" style="137" customWidth="1"/>
    <col min="4" max="4" width="2.421875" style="137" customWidth="1"/>
    <col min="5" max="9" width="19.57421875" style="137" customWidth="1"/>
    <col min="10" max="10" width="17.8515625" style="137" customWidth="1"/>
    <col min="11" max="11" width="11.140625" style="136" hidden="1" customWidth="1"/>
    <col min="12" max="16384" width="9.140625" style="138" customWidth="1"/>
  </cols>
  <sheetData>
    <row r="1" spans="1:11" s="198" customFormat="1" ht="12.75" hidden="1">
      <c r="A1" s="196" t="s">
        <v>499</v>
      </c>
      <c r="B1" s="197" t="s">
        <v>704</v>
      </c>
      <c r="C1" s="197" t="s">
        <v>500</v>
      </c>
      <c r="D1" s="197" t="s">
        <v>501</v>
      </c>
      <c r="E1" s="197" t="s">
        <v>502</v>
      </c>
      <c r="F1" s="197" t="s">
        <v>503</v>
      </c>
      <c r="G1" s="197" t="s">
        <v>704</v>
      </c>
      <c r="H1" s="197" t="s">
        <v>504</v>
      </c>
      <c r="I1" s="197" t="s">
        <v>505</v>
      </c>
      <c r="J1" s="197" t="s">
        <v>706</v>
      </c>
      <c r="K1" s="196"/>
    </row>
    <row r="2" spans="1:11" s="201" customFormat="1" ht="15.75" customHeight="1">
      <c r="A2" s="199"/>
      <c r="B2" s="5" t="str">
        <f>"University of Missouri - "&amp;TEXT(K3,)</f>
        <v>University of Missouri - University Hospital</v>
      </c>
      <c r="C2" s="50"/>
      <c r="D2" s="50"/>
      <c r="E2" s="50"/>
      <c r="F2" s="50"/>
      <c r="G2" s="50"/>
      <c r="H2" s="50"/>
      <c r="I2" s="50"/>
      <c r="J2" s="200"/>
      <c r="K2" s="199"/>
    </row>
    <row r="3" spans="1:11" s="201" customFormat="1" ht="15.75" customHeight="1">
      <c r="A3" s="199"/>
      <c r="B3" s="11" t="s">
        <v>506</v>
      </c>
      <c r="C3" s="51"/>
      <c r="D3" s="51"/>
      <c r="E3" s="51"/>
      <c r="F3" s="51"/>
      <c r="G3" s="51"/>
      <c r="H3" s="51"/>
      <c r="I3" s="51"/>
      <c r="J3" s="147"/>
      <c r="K3" s="199" t="s">
        <v>813</v>
      </c>
    </row>
    <row r="4" spans="1:11" s="201" customFormat="1" ht="15.75" customHeight="1">
      <c r="A4" s="199"/>
      <c r="B4" s="149" t="str">
        <f>"For the Year Ending "&amp;TEXT(K4,"MMMM DD, YYY")</f>
        <v>For the Year Ending June 30, 2004</v>
      </c>
      <c r="C4" s="51"/>
      <c r="D4" s="51"/>
      <c r="E4" s="51"/>
      <c r="F4" s="51"/>
      <c r="G4" s="51"/>
      <c r="H4" s="51"/>
      <c r="I4" s="51"/>
      <c r="J4" s="147"/>
      <c r="K4" s="199" t="s">
        <v>265</v>
      </c>
    </row>
    <row r="5" spans="1:11" s="201" customFormat="1" ht="12.75" customHeight="1">
      <c r="A5" s="199"/>
      <c r="B5" s="202"/>
      <c r="C5" s="203"/>
      <c r="D5" s="146"/>
      <c r="E5" s="203"/>
      <c r="F5" s="203"/>
      <c r="G5" s="203"/>
      <c r="H5" s="203"/>
      <c r="I5" s="203"/>
      <c r="J5" s="204"/>
      <c r="K5" s="199"/>
    </row>
    <row r="6" spans="2:10" ht="12.75">
      <c r="B6" s="205"/>
      <c r="C6" s="206"/>
      <c r="D6" s="207"/>
      <c r="E6" s="171" t="s">
        <v>507</v>
      </c>
      <c r="F6" s="172"/>
      <c r="G6" s="172"/>
      <c r="H6" s="172"/>
      <c r="I6" s="173"/>
      <c r="J6" s="107"/>
    </row>
    <row r="7" spans="1:11" s="214" customFormat="1" ht="45" customHeight="1">
      <c r="A7" s="208" t="s">
        <v>705</v>
      </c>
      <c r="B7" s="209"/>
      <c r="C7" s="210"/>
      <c r="D7" s="211"/>
      <c r="E7" s="212" t="s">
        <v>508</v>
      </c>
      <c r="F7" s="212" t="s">
        <v>509</v>
      </c>
      <c r="G7" s="212" t="s">
        <v>510</v>
      </c>
      <c r="H7" s="212" t="s">
        <v>511</v>
      </c>
      <c r="I7" s="212" t="s">
        <v>512</v>
      </c>
      <c r="J7" s="213" t="s">
        <v>513</v>
      </c>
      <c r="K7" s="208"/>
    </row>
    <row r="8" spans="1:91" s="215" customFormat="1" ht="12.75" customHeight="1">
      <c r="A8" s="178"/>
      <c r="B8" s="171"/>
      <c r="C8" s="172"/>
      <c r="D8" s="173"/>
      <c r="E8" s="157"/>
      <c r="F8" s="157"/>
      <c r="G8" s="157"/>
      <c r="H8" s="157"/>
      <c r="I8" s="157"/>
      <c r="J8" s="157"/>
      <c r="K8" s="177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</row>
    <row r="9" spans="1:91" s="215" customFormat="1" ht="12.75" customHeight="1">
      <c r="A9" s="216"/>
      <c r="B9" s="64" t="s">
        <v>755</v>
      </c>
      <c r="C9" s="176"/>
      <c r="D9" s="65"/>
      <c r="E9" s="154"/>
      <c r="F9" s="154"/>
      <c r="G9" s="154"/>
      <c r="H9" s="154"/>
      <c r="I9" s="154"/>
      <c r="J9" s="154"/>
      <c r="K9" s="217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</row>
    <row r="10" spans="1:91" s="215" customFormat="1" ht="12.75" customHeight="1">
      <c r="A10" s="178" t="s">
        <v>1174</v>
      </c>
      <c r="B10" s="178"/>
      <c r="C10" s="177" t="s">
        <v>288</v>
      </c>
      <c r="D10" s="179"/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f>E10+F10+G10+H10+I10</f>
        <v>0</v>
      </c>
      <c r="K10" s="177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</row>
    <row r="11" spans="1:91" s="215" customFormat="1" ht="12.75" customHeight="1">
      <c r="A11" s="178" t="s">
        <v>1175</v>
      </c>
      <c r="B11" s="178"/>
      <c r="C11" s="177" t="s">
        <v>757</v>
      </c>
      <c r="D11" s="179"/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f>E11+F11+G11+H11+I11</f>
        <v>0</v>
      </c>
      <c r="K11" s="177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</row>
    <row r="12" spans="1:91" s="215" customFormat="1" ht="12.75" customHeight="1">
      <c r="A12" s="216" t="s">
        <v>706</v>
      </c>
      <c r="B12" s="178"/>
      <c r="C12" s="177" t="s">
        <v>289</v>
      </c>
      <c r="D12" s="179"/>
      <c r="E12" s="182">
        <f aca="true" t="shared" si="0" ref="E12:J12">E10-E11</f>
        <v>0</v>
      </c>
      <c r="F12" s="182">
        <f t="shared" si="0"/>
        <v>0</v>
      </c>
      <c r="G12" s="182">
        <f t="shared" si="0"/>
        <v>0</v>
      </c>
      <c r="H12" s="182">
        <f t="shared" si="0"/>
        <v>0</v>
      </c>
      <c r="I12" s="182">
        <f t="shared" si="0"/>
        <v>0</v>
      </c>
      <c r="J12" s="182">
        <f t="shared" si="0"/>
        <v>0</v>
      </c>
      <c r="K12" s="217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</row>
    <row r="13" spans="1:91" s="215" customFormat="1" ht="12.75" customHeight="1">
      <c r="A13" s="178"/>
      <c r="B13" s="178"/>
      <c r="C13" s="177"/>
      <c r="D13" s="179"/>
      <c r="E13" s="182"/>
      <c r="F13" s="182"/>
      <c r="G13" s="182"/>
      <c r="H13" s="182"/>
      <c r="I13" s="182"/>
      <c r="J13" s="182"/>
      <c r="K13" s="177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</row>
    <row r="14" spans="1:91" s="215" customFormat="1" ht="12.75" customHeight="1">
      <c r="A14" s="178" t="s">
        <v>514</v>
      </c>
      <c r="B14" s="178"/>
      <c r="C14" s="177" t="s">
        <v>759</v>
      </c>
      <c r="D14" s="179"/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f>E14+F14+G14+H14+I14</f>
        <v>0</v>
      </c>
      <c r="K14" s="177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</row>
    <row r="15" spans="1:91" s="215" customFormat="1" ht="12.75" customHeight="1">
      <c r="A15" s="178" t="s">
        <v>515</v>
      </c>
      <c r="B15" s="178"/>
      <c r="C15" s="177" t="s">
        <v>760</v>
      </c>
      <c r="D15" s="179"/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f>E15+F15+G15+H15+I15</f>
        <v>0</v>
      </c>
      <c r="K15" s="177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</row>
    <row r="16" spans="1:91" s="215" customFormat="1" ht="12.75" customHeight="1">
      <c r="A16" s="178" t="s">
        <v>516</v>
      </c>
      <c r="B16" s="178"/>
      <c r="C16" s="177" t="s">
        <v>761</v>
      </c>
      <c r="D16" s="179"/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f>E16+F16+G16+H16+I16</f>
        <v>0</v>
      </c>
      <c r="K16" s="177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</row>
    <row r="17" spans="1:91" s="215" customFormat="1" ht="12.75" customHeight="1">
      <c r="A17" s="178" t="s">
        <v>1179</v>
      </c>
      <c r="B17" s="178"/>
      <c r="C17" s="177" t="s">
        <v>1180</v>
      </c>
      <c r="D17" s="179"/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f>E17+F17+G17+H17+I17</f>
        <v>0</v>
      </c>
      <c r="K17" s="177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</row>
    <row r="18" spans="1:91" s="215" customFormat="1" ht="12.75" customHeight="1">
      <c r="A18" s="178"/>
      <c r="B18" s="178"/>
      <c r="C18" s="177" t="s">
        <v>1181</v>
      </c>
      <c r="D18" s="179"/>
      <c r="E18" s="182"/>
      <c r="F18" s="182"/>
      <c r="G18" s="182"/>
      <c r="H18" s="182"/>
      <c r="I18" s="182"/>
      <c r="J18" s="182"/>
      <c r="K18" s="177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</row>
    <row r="19" spans="1:91" s="215" customFormat="1" ht="12.75" customHeight="1">
      <c r="A19" s="178"/>
      <c r="B19" s="178"/>
      <c r="C19" s="177" t="s">
        <v>340</v>
      </c>
      <c r="D19" s="179"/>
      <c r="E19" s="182">
        <v>0</v>
      </c>
      <c r="F19" s="182">
        <v>0</v>
      </c>
      <c r="G19" s="182">
        <v>409556947.19</v>
      </c>
      <c r="H19" s="182">
        <v>0</v>
      </c>
      <c r="I19" s="182">
        <v>0</v>
      </c>
      <c r="J19" s="182">
        <f aca="true" t="shared" si="1" ref="J19:J25">E19+F19+G19+H19+I19</f>
        <v>409556947.19</v>
      </c>
      <c r="K19" s="177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</row>
    <row r="20" spans="1:91" s="215" customFormat="1" ht="12.75" customHeight="1">
      <c r="A20" s="178"/>
      <c r="B20" s="178"/>
      <c r="C20" s="177" t="s">
        <v>765</v>
      </c>
      <c r="D20" s="179"/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f t="shared" si="1"/>
        <v>0</v>
      </c>
      <c r="K20" s="177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</row>
    <row r="21" spans="1:91" s="215" customFormat="1" ht="12.75" customHeight="1">
      <c r="A21" s="178"/>
      <c r="B21" s="178"/>
      <c r="C21" s="177" t="s">
        <v>766</v>
      </c>
      <c r="D21" s="179"/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f t="shared" si="1"/>
        <v>0</v>
      </c>
      <c r="K21" s="177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</row>
    <row r="22" spans="1:91" s="215" customFormat="1" ht="12.75" customHeight="1">
      <c r="A22" s="178" t="s">
        <v>1182</v>
      </c>
      <c r="B22" s="178"/>
      <c r="C22" s="177" t="s">
        <v>290</v>
      </c>
      <c r="D22" s="179"/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f t="shared" si="1"/>
        <v>0</v>
      </c>
      <c r="K22" s="177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</row>
    <row r="23" spans="1:91" s="215" customFormat="1" ht="12.75" customHeight="1">
      <c r="A23" s="178"/>
      <c r="B23" s="178"/>
      <c r="C23" s="177" t="s">
        <v>767</v>
      </c>
      <c r="D23" s="179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f t="shared" si="1"/>
        <v>0</v>
      </c>
      <c r="K23" s="177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</row>
    <row r="24" spans="1:91" s="215" customFormat="1" ht="12.75" customHeight="1">
      <c r="A24" s="178" t="s">
        <v>1183</v>
      </c>
      <c r="B24" s="178"/>
      <c r="C24" s="177" t="s">
        <v>768</v>
      </c>
      <c r="D24" s="179"/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f t="shared" si="1"/>
        <v>0</v>
      </c>
      <c r="K24" s="177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</row>
    <row r="25" spans="1:91" s="215" customFormat="1" ht="12.75" customHeight="1">
      <c r="A25" s="178" t="s">
        <v>1184</v>
      </c>
      <c r="B25" s="178"/>
      <c r="C25" s="177" t="s">
        <v>769</v>
      </c>
      <c r="D25" s="179"/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f t="shared" si="1"/>
        <v>0</v>
      </c>
      <c r="K25" s="177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</row>
    <row r="26" spans="1:91" s="215" customFormat="1" ht="12.75" customHeight="1">
      <c r="A26" s="218" t="s">
        <v>706</v>
      </c>
      <c r="B26" s="184"/>
      <c r="C26" s="176" t="s">
        <v>770</v>
      </c>
      <c r="D26" s="65"/>
      <c r="E26" s="186">
        <f aca="true" t="shared" si="2" ref="E26:J26">+E12+E14+E15+E16+E17+E19+E20+E21+E22+E23+E24+E25</f>
        <v>0</v>
      </c>
      <c r="F26" s="186">
        <f t="shared" si="2"/>
        <v>0</v>
      </c>
      <c r="G26" s="186">
        <f t="shared" si="2"/>
        <v>409556947.19</v>
      </c>
      <c r="H26" s="186">
        <f t="shared" si="2"/>
        <v>0</v>
      </c>
      <c r="I26" s="186">
        <f t="shared" si="2"/>
        <v>0</v>
      </c>
      <c r="J26" s="186">
        <f t="shared" si="2"/>
        <v>409556947.19</v>
      </c>
      <c r="K26" s="217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</row>
    <row r="27" spans="1:91" s="215" customFormat="1" ht="12.75" customHeight="1">
      <c r="A27" s="178"/>
      <c r="B27" s="178"/>
      <c r="C27" s="177"/>
      <c r="D27" s="179"/>
      <c r="E27" s="182"/>
      <c r="F27" s="182"/>
      <c r="G27" s="182"/>
      <c r="H27" s="182"/>
      <c r="I27" s="182"/>
      <c r="J27" s="182"/>
      <c r="K27" s="177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</row>
    <row r="28" spans="1:91" s="215" customFormat="1" ht="12.75" customHeight="1">
      <c r="A28" s="216"/>
      <c r="B28" s="184" t="s">
        <v>771</v>
      </c>
      <c r="C28" s="185"/>
      <c r="D28" s="77"/>
      <c r="E28" s="182"/>
      <c r="F28" s="182"/>
      <c r="G28" s="182"/>
      <c r="H28" s="182"/>
      <c r="I28" s="182"/>
      <c r="J28" s="182"/>
      <c r="K28" s="217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</row>
    <row r="29" spans="1:91" s="198" customFormat="1" ht="12.75" hidden="1" outlineLevel="1">
      <c r="A29" s="196" t="s">
        <v>1197</v>
      </c>
      <c r="B29" s="197"/>
      <c r="C29" s="197" t="s">
        <v>1198</v>
      </c>
      <c r="D29" s="197" t="s">
        <v>1199</v>
      </c>
      <c r="E29" s="220">
        <v>105415.3</v>
      </c>
      <c r="F29" s="220">
        <v>0</v>
      </c>
      <c r="G29" s="220"/>
      <c r="H29" s="220">
        <v>0</v>
      </c>
      <c r="I29" s="220">
        <v>0</v>
      </c>
      <c r="J29" s="220">
        <f>E29+F29+G29+H29+I29</f>
        <v>105415.3</v>
      </c>
      <c r="K29" s="196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</row>
    <row r="30" spans="1:91" s="198" customFormat="1" ht="12.75" hidden="1" outlineLevel="1">
      <c r="A30" s="196" t="s">
        <v>1221</v>
      </c>
      <c r="B30" s="197"/>
      <c r="C30" s="197" t="s">
        <v>1222</v>
      </c>
      <c r="D30" s="197" t="s">
        <v>1223</v>
      </c>
      <c r="E30" s="220">
        <v>2505.85</v>
      </c>
      <c r="F30" s="220">
        <v>0</v>
      </c>
      <c r="G30" s="220"/>
      <c r="H30" s="220">
        <v>0</v>
      </c>
      <c r="I30" s="220">
        <v>0</v>
      </c>
      <c r="J30" s="220">
        <f>E30+F30+G30+H30+I30</f>
        <v>2505.85</v>
      </c>
      <c r="K30" s="196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</row>
    <row r="31" spans="1:91" s="198" customFormat="1" ht="12.75" hidden="1" outlineLevel="1">
      <c r="A31" s="196" t="s">
        <v>1224</v>
      </c>
      <c r="B31" s="197"/>
      <c r="C31" s="197" t="s">
        <v>1225</v>
      </c>
      <c r="D31" s="197" t="s">
        <v>1226</v>
      </c>
      <c r="E31" s="220">
        <v>-141222.73</v>
      </c>
      <c r="F31" s="220">
        <v>0</v>
      </c>
      <c r="G31" s="220"/>
      <c r="H31" s="220">
        <v>0</v>
      </c>
      <c r="I31" s="220">
        <v>0</v>
      </c>
      <c r="J31" s="220">
        <f>E31+F31+G31+H31+I31</f>
        <v>-141222.73</v>
      </c>
      <c r="K31" s="196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</row>
    <row r="32" spans="1:91" s="215" customFormat="1" ht="12.75" customHeight="1" collapsed="1">
      <c r="A32" s="178" t="s">
        <v>1233</v>
      </c>
      <c r="B32" s="178"/>
      <c r="C32" s="177" t="s">
        <v>772</v>
      </c>
      <c r="D32" s="179"/>
      <c r="E32" s="182">
        <v>-33301.58</v>
      </c>
      <c r="F32" s="182">
        <v>0</v>
      </c>
      <c r="G32" s="182">
        <v>156316152.07</v>
      </c>
      <c r="H32" s="182">
        <v>0</v>
      </c>
      <c r="I32" s="182">
        <v>0</v>
      </c>
      <c r="J32" s="182">
        <f aca="true" t="shared" si="3" ref="J32:J40">E32+F32+G32+H32+I32</f>
        <v>156282850.48999998</v>
      </c>
      <c r="K32" s="177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</row>
    <row r="33" spans="1:49" s="198" customFormat="1" ht="12.75" hidden="1" outlineLevel="1">
      <c r="A33" s="196" t="s">
        <v>1234</v>
      </c>
      <c r="B33" s="197"/>
      <c r="C33" s="197" t="s">
        <v>773</v>
      </c>
      <c r="D33" s="197" t="s">
        <v>1235</v>
      </c>
      <c r="E33" s="220">
        <v>-468.77</v>
      </c>
      <c r="F33" s="220">
        <v>0</v>
      </c>
      <c r="G33" s="220"/>
      <c r="H33" s="220">
        <v>0</v>
      </c>
      <c r="I33" s="220">
        <v>0</v>
      </c>
      <c r="J33" s="220">
        <f>E33+F33+G33+H33+I33</f>
        <v>-468.77</v>
      </c>
      <c r="K33" s="196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</row>
    <row r="34" spans="1:49" s="198" customFormat="1" ht="12.75" hidden="1" outlineLevel="1">
      <c r="A34" s="196" t="s">
        <v>1248</v>
      </c>
      <c r="B34" s="197"/>
      <c r="C34" s="197" t="s">
        <v>1249</v>
      </c>
      <c r="D34" s="197" t="s">
        <v>1250</v>
      </c>
      <c r="E34" s="220">
        <v>31890.08</v>
      </c>
      <c r="F34" s="220">
        <v>0</v>
      </c>
      <c r="G34" s="220"/>
      <c r="H34" s="220">
        <v>0</v>
      </c>
      <c r="I34" s="220">
        <v>0</v>
      </c>
      <c r="J34" s="220">
        <f>E34+F34+G34+H34+I34</f>
        <v>31890.08</v>
      </c>
      <c r="K34" s="196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</row>
    <row r="35" spans="1:49" s="198" customFormat="1" ht="12.75" hidden="1" outlineLevel="1">
      <c r="A35" s="196" t="s">
        <v>1281</v>
      </c>
      <c r="B35" s="197"/>
      <c r="C35" s="197" t="s">
        <v>1282</v>
      </c>
      <c r="D35" s="197" t="s">
        <v>1283</v>
      </c>
      <c r="E35" s="220">
        <v>1880.27</v>
      </c>
      <c r="F35" s="220">
        <v>0</v>
      </c>
      <c r="G35" s="220"/>
      <c r="H35" s="220">
        <v>0</v>
      </c>
      <c r="I35" s="220">
        <v>0</v>
      </c>
      <c r="J35" s="220">
        <f>E35+F35+G35+H35+I35</f>
        <v>1880.27</v>
      </c>
      <c r="K35" s="196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</row>
    <row r="36" spans="1:49" s="215" customFormat="1" ht="12.75" customHeight="1" collapsed="1">
      <c r="A36" s="178" t="s">
        <v>1287</v>
      </c>
      <c r="B36" s="178"/>
      <c r="C36" s="177" t="s">
        <v>773</v>
      </c>
      <c r="D36" s="179"/>
      <c r="E36" s="182">
        <v>33301.58</v>
      </c>
      <c r="F36" s="182">
        <v>0</v>
      </c>
      <c r="G36" s="182">
        <v>41598098.53</v>
      </c>
      <c r="H36" s="182">
        <v>0</v>
      </c>
      <c r="I36" s="182">
        <v>0</v>
      </c>
      <c r="J36" s="182">
        <f t="shared" si="3"/>
        <v>41631400.11</v>
      </c>
      <c r="K36" s="177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</row>
    <row r="37" spans="1:11" ht="12.75" customHeight="1">
      <c r="A37" s="221" t="s">
        <v>517</v>
      </c>
      <c r="B37" s="178"/>
      <c r="C37" s="177" t="s">
        <v>774</v>
      </c>
      <c r="D37" s="179"/>
      <c r="E37" s="182">
        <v>0</v>
      </c>
      <c r="F37" s="182">
        <v>0</v>
      </c>
      <c r="G37" s="182">
        <v>166613293.45</v>
      </c>
      <c r="H37" s="182">
        <v>0</v>
      </c>
      <c r="I37" s="182">
        <v>0</v>
      </c>
      <c r="J37" s="182">
        <f t="shared" si="3"/>
        <v>166613293.45</v>
      </c>
      <c r="K37" s="221"/>
    </row>
    <row r="38" spans="1:11" ht="12.75" customHeight="1">
      <c r="A38" s="177" t="s">
        <v>220</v>
      </c>
      <c r="B38" s="178"/>
      <c r="C38" s="177" t="s">
        <v>775</v>
      </c>
      <c r="D38" s="179"/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f t="shared" si="3"/>
        <v>0</v>
      </c>
      <c r="K38" s="177"/>
    </row>
    <row r="39" spans="1:11" ht="12.75" customHeight="1">
      <c r="A39" s="177" t="s">
        <v>404</v>
      </c>
      <c r="B39" s="178"/>
      <c r="C39" s="177" t="s">
        <v>405</v>
      </c>
      <c r="D39" s="179"/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f t="shared" si="3"/>
        <v>0</v>
      </c>
      <c r="K39" s="177"/>
    </row>
    <row r="40" spans="1:11" ht="12.75" customHeight="1">
      <c r="A40" s="177" t="s">
        <v>415</v>
      </c>
      <c r="B40" s="178"/>
      <c r="C40" s="177" t="s">
        <v>776</v>
      </c>
      <c r="D40" s="179"/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f t="shared" si="3"/>
        <v>0</v>
      </c>
      <c r="K40" s="177"/>
    </row>
    <row r="41" spans="1:11" ht="12.75" customHeight="1">
      <c r="A41" s="183" t="s">
        <v>706</v>
      </c>
      <c r="B41" s="184"/>
      <c r="C41" s="176" t="s">
        <v>777</v>
      </c>
      <c r="D41" s="65"/>
      <c r="E41" s="186">
        <f aca="true" t="shared" si="4" ref="E41:J41">E32+E36+E37+E38+E40+E39</f>
        <v>0</v>
      </c>
      <c r="F41" s="186">
        <f t="shared" si="4"/>
        <v>0</v>
      </c>
      <c r="G41" s="186">
        <f t="shared" si="4"/>
        <v>364527544.04999995</v>
      </c>
      <c r="H41" s="186">
        <f t="shared" si="4"/>
        <v>0</v>
      </c>
      <c r="I41" s="186">
        <f t="shared" si="4"/>
        <v>0</v>
      </c>
      <c r="J41" s="186">
        <f t="shared" si="4"/>
        <v>364527544.04999995</v>
      </c>
      <c r="K41" s="175"/>
    </row>
    <row r="42" spans="2:10" ht="12.75" customHeight="1">
      <c r="B42" s="184"/>
      <c r="C42" s="185"/>
      <c r="D42" s="77"/>
      <c r="E42" s="182"/>
      <c r="F42" s="182"/>
      <c r="G42" s="182"/>
      <c r="H42" s="182"/>
      <c r="I42" s="182"/>
      <c r="J42" s="182"/>
    </row>
    <row r="43" spans="1:11" ht="12.75" customHeight="1">
      <c r="A43" s="175"/>
      <c r="B43" s="184" t="s">
        <v>416</v>
      </c>
      <c r="C43" s="185"/>
      <c r="D43" s="77"/>
      <c r="E43" s="182"/>
      <c r="F43" s="182"/>
      <c r="G43" s="182"/>
      <c r="H43" s="182"/>
      <c r="I43" s="182"/>
      <c r="J43" s="182"/>
      <c r="K43" s="175"/>
    </row>
    <row r="44" spans="1:11" ht="12.75" customHeight="1">
      <c r="A44" s="183" t="s">
        <v>706</v>
      </c>
      <c r="B44" s="184" t="s">
        <v>518</v>
      </c>
      <c r="C44" s="185"/>
      <c r="D44" s="77"/>
      <c r="E44" s="186">
        <f aca="true" t="shared" si="5" ref="E44:J44">E26-E41</f>
        <v>0</v>
      </c>
      <c r="F44" s="186">
        <f t="shared" si="5"/>
        <v>0</v>
      </c>
      <c r="G44" s="186">
        <f t="shared" si="5"/>
        <v>45029403.140000045</v>
      </c>
      <c r="H44" s="186">
        <f t="shared" si="5"/>
        <v>0</v>
      </c>
      <c r="I44" s="186">
        <f t="shared" si="5"/>
        <v>0</v>
      </c>
      <c r="J44" s="186">
        <f t="shared" si="5"/>
        <v>45029403.140000045</v>
      </c>
      <c r="K44" s="175"/>
    </row>
    <row r="45" spans="2:10" ht="12.75" customHeight="1">
      <c r="B45" s="178"/>
      <c r="C45" s="177"/>
      <c r="D45" s="179"/>
      <c r="E45" s="182"/>
      <c r="F45" s="182"/>
      <c r="G45" s="182"/>
      <c r="H45" s="182"/>
      <c r="I45" s="182"/>
      <c r="J45" s="182"/>
    </row>
    <row r="46" spans="1:11" ht="12.75" customHeight="1">
      <c r="A46" s="177" t="s">
        <v>519</v>
      </c>
      <c r="B46" s="178"/>
      <c r="C46" s="177" t="s">
        <v>780</v>
      </c>
      <c r="D46" s="179"/>
      <c r="E46" s="182">
        <v>0</v>
      </c>
      <c r="F46" s="182">
        <v>0</v>
      </c>
      <c r="G46" s="182">
        <v>22554583</v>
      </c>
      <c r="H46" s="182">
        <v>0</v>
      </c>
      <c r="I46" s="182">
        <v>0</v>
      </c>
      <c r="J46" s="182">
        <f>E46+F46+G46+H46+I46</f>
        <v>22554583</v>
      </c>
      <c r="K46" s="177"/>
    </row>
    <row r="47" spans="2:10" ht="12.75" customHeight="1">
      <c r="B47" s="178"/>
      <c r="C47" s="177"/>
      <c r="D47" s="179"/>
      <c r="E47" s="182"/>
      <c r="F47" s="182"/>
      <c r="G47" s="182"/>
      <c r="H47" s="182"/>
      <c r="I47" s="182"/>
      <c r="J47" s="182"/>
    </row>
    <row r="48" spans="1:11" ht="12.75" customHeight="1">
      <c r="A48" s="175"/>
      <c r="B48" s="184" t="s">
        <v>417</v>
      </c>
      <c r="C48" s="185"/>
      <c r="D48" s="179"/>
      <c r="E48" s="182"/>
      <c r="F48" s="182"/>
      <c r="G48" s="182"/>
      <c r="H48" s="182"/>
      <c r="I48" s="182"/>
      <c r="J48" s="182"/>
      <c r="K48" s="175"/>
    </row>
    <row r="49" spans="1:11" ht="12.75" customHeight="1">
      <c r="A49" s="183" t="s">
        <v>706</v>
      </c>
      <c r="B49" s="184" t="s">
        <v>520</v>
      </c>
      <c r="C49" s="185"/>
      <c r="D49" s="77"/>
      <c r="E49" s="186">
        <f aca="true" t="shared" si="6" ref="E49:J49">E44+E46</f>
        <v>0</v>
      </c>
      <c r="F49" s="186">
        <f t="shared" si="6"/>
        <v>0</v>
      </c>
      <c r="G49" s="186">
        <f t="shared" si="6"/>
        <v>67583986.14000005</v>
      </c>
      <c r="H49" s="186">
        <f t="shared" si="6"/>
        <v>0</v>
      </c>
      <c r="I49" s="186">
        <f t="shared" si="6"/>
        <v>0</v>
      </c>
      <c r="J49" s="186">
        <f t="shared" si="6"/>
        <v>67583986.14000005</v>
      </c>
      <c r="K49" s="175"/>
    </row>
    <row r="50" spans="2:10" ht="12.75" customHeight="1">
      <c r="B50" s="178"/>
      <c r="C50" s="177"/>
      <c r="D50" s="179"/>
      <c r="E50" s="182"/>
      <c r="F50" s="182"/>
      <c r="G50" s="182"/>
      <c r="H50" s="182"/>
      <c r="I50" s="182"/>
      <c r="J50" s="182"/>
    </row>
    <row r="51" spans="1:11" ht="12.75" customHeight="1">
      <c r="A51" s="175"/>
      <c r="B51" s="184" t="s">
        <v>521</v>
      </c>
      <c r="C51" s="185"/>
      <c r="D51" s="77"/>
      <c r="E51" s="182"/>
      <c r="F51" s="182"/>
      <c r="G51" s="182"/>
      <c r="H51" s="182"/>
      <c r="I51" s="182"/>
      <c r="J51" s="182"/>
      <c r="K51" s="175"/>
    </row>
    <row r="52" spans="1:11" ht="12.75" customHeight="1">
      <c r="A52" s="177" t="s">
        <v>418</v>
      </c>
      <c r="B52" s="178"/>
      <c r="C52" s="177" t="s">
        <v>783</v>
      </c>
      <c r="D52" s="179"/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f aca="true" t="shared" si="7" ref="J52:J57">E52+F52+G52+H52+I52</f>
        <v>0</v>
      </c>
      <c r="K52" s="177"/>
    </row>
    <row r="53" spans="1:11" ht="12.75" customHeight="1">
      <c r="A53" s="177" t="s">
        <v>446</v>
      </c>
      <c r="B53" s="178"/>
      <c r="C53" s="177" t="s">
        <v>784</v>
      </c>
      <c r="D53" s="179"/>
      <c r="E53" s="182">
        <v>0</v>
      </c>
      <c r="F53" s="182">
        <v>0</v>
      </c>
      <c r="G53" s="182">
        <v>3732010.98</v>
      </c>
      <c r="H53" s="182">
        <v>0</v>
      </c>
      <c r="I53" s="182">
        <v>0</v>
      </c>
      <c r="J53" s="182">
        <f t="shared" si="7"/>
        <v>3732010.98</v>
      </c>
      <c r="K53" s="177"/>
    </row>
    <row r="54" spans="1:11" ht="12.75" customHeight="1">
      <c r="A54" s="177" t="s">
        <v>522</v>
      </c>
      <c r="B54" s="178"/>
      <c r="C54" s="177" t="s">
        <v>785</v>
      </c>
      <c r="D54" s="179"/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f t="shared" si="7"/>
        <v>0</v>
      </c>
      <c r="K54" s="177"/>
    </row>
    <row r="55" spans="1:11" ht="12.75" customHeight="1">
      <c r="A55" s="177" t="s">
        <v>468</v>
      </c>
      <c r="B55" s="178"/>
      <c r="C55" s="177" t="s">
        <v>786</v>
      </c>
      <c r="D55" s="179"/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f t="shared" si="7"/>
        <v>0</v>
      </c>
      <c r="K55" s="177"/>
    </row>
    <row r="56" spans="1:11" ht="12.75" customHeight="1">
      <c r="A56" s="177" t="s">
        <v>469</v>
      </c>
      <c r="B56" s="178"/>
      <c r="C56" s="177" t="s">
        <v>470</v>
      </c>
      <c r="D56" s="179"/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f t="shared" si="7"/>
        <v>0</v>
      </c>
      <c r="K56" s="177"/>
    </row>
    <row r="57" spans="1:11" ht="12.75" customHeight="1">
      <c r="A57" s="177" t="s">
        <v>471</v>
      </c>
      <c r="B57" s="178"/>
      <c r="C57" s="177" t="s">
        <v>472</v>
      </c>
      <c r="D57" s="179"/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f t="shared" si="7"/>
        <v>0</v>
      </c>
      <c r="K57" s="177"/>
    </row>
    <row r="58" spans="2:10" ht="12.75" customHeight="1">
      <c r="B58" s="178"/>
      <c r="C58" s="177"/>
      <c r="D58" s="179"/>
      <c r="E58" s="182"/>
      <c r="F58" s="182"/>
      <c r="G58" s="182"/>
      <c r="H58" s="182"/>
      <c r="I58" s="182"/>
      <c r="J58" s="182"/>
    </row>
    <row r="59" spans="1:11" s="187" customFormat="1" ht="12.75" customHeight="1">
      <c r="A59" s="183"/>
      <c r="B59" s="184"/>
      <c r="C59" s="185" t="s">
        <v>473</v>
      </c>
      <c r="D59" s="77"/>
      <c r="E59" s="186"/>
      <c r="F59" s="186"/>
      <c r="G59" s="186"/>
      <c r="H59" s="186"/>
      <c r="I59" s="186"/>
      <c r="J59" s="186"/>
      <c r="K59" s="183"/>
    </row>
    <row r="60" spans="1:11" s="187" customFormat="1" ht="12.75" customHeight="1">
      <c r="A60" s="183" t="s">
        <v>706</v>
      </c>
      <c r="B60" s="184"/>
      <c r="C60" s="185" t="s">
        <v>789</v>
      </c>
      <c r="D60" s="77"/>
      <c r="E60" s="186">
        <f aca="true" t="shared" si="8" ref="E60:J60">E57+E55+E54+E53+E52+E56</f>
        <v>0</v>
      </c>
      <c r="F60" s="186">
        <f t="shared" si="8"/>
        <v>0</v>
      </c>
      <c r="G60" s="186">
        <f t="shared" si="8"/>
        <v>3732010.98</v>
      </c>
      <c r="H60" s="186">
        <f t="shared" si="8"/>
        <v>0</v>
      </c>
      <c r="I60" s="186">
        <f t="shared" si="8"/>
        <v>0</v>
      </c>
      <c r="J60" s="186">
        <f t="shared" si="8"/>
        <v>3732010.98</v>
      </c>
      <c r="K60" s="183"/>
    </row>
    <row r="61" spans="2:10" ht="12.75" customHeight="1">
      <c r="B61" s="178"/>
      <c r="C61" s="177"/>
      <c r="D61" s="179"/>
      <c r="E61" s="182"/>
      <c r="F61" s="182"/>
      <c r="G61" s="182"/>
      <c r="H61" s="182"/>
      <c r="I61" s="182"/>
      <c r="J61" s="182"/>
    </row>
    <row r="62" spans="1:11" ht="12.75" customHeight="1">
      <c r="A62" s="177"/>
      <c r="B62" s="178"/>
      <c r="C62" s="177" t="s">
        <v>261</v>
      </c>
      <c r="D62" s="179"/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f>E62+F62+G62+H62+I62</f>
        <v>0</v>
      </c>
      <c r="K62" s="177"/>
    </row>
    <row r="63" spans="1:11" ht="12.75" customHeight="1">
      <c r="A63" s="177"/>
      <c r="B63" s="178"/>
      <c r="C63" s="177" t="s">
        <v>335</v>
      </c>
      <c r="D63" s="179"/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f>E63+F63+G63+H63+I63</f>
        <v>0</v>
      </c>
      <c r="K63" s="177"/>
    </row>
    <row r="64" spans="1:11" ht="12.75" customHeight="1">
      <c r="A64" s="191"/>
      <c r="B64" s="178"/>
      <c r="C64" s="177" t="s">
        <v>336</v>
      </c>
      <c r="D64" s="179"/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f>E64+F64+G64+H64+I64</f>
        <v>0</v>
      </c>
      <c r="K64" s="191"/>
    </row>
    <row r="65" spans="1:11" ht="12.75" customHeight="1">
      <c r="A65" s="191" t="s">
        <v>704</v>
      </c>
      <c r="B65" s="178"/>
      <c r="C65" s="177" t="s">
        <v>791</v>
      </c>
      <c r="D65" s="179"/>
      <c r="E65" s="182">
        <v>0</v>
      </c>
      <c r="F65" s="182">
        <v>0</v>
      </c>
      <c r="G65" s="182">
        <v>0</v>
      </c>
      <c r="H65" s="182">
        <v>0</v>
      </c>
      <c r="I65" s="182">
        <v>0</v>
      </c>
      <c r="J65" s="182">
        <f>E65+F65+G65+H65+I65</f>
        <v>0</v>
      </c>
      <c r="K65" s="191"/>
    </row>
    <row r="66" spans="1:11" s="222" customFormat="1" ht="12.75" customHeight="1">
      <c r="A66" s="161"/>
      <c r="B66" s="184"/>
      <c r="C66" s="185"/>
      <c r="D66" s="77"/>
      <c r="E66" s="186"/>
      <c r="F66" s="186"/>
      <c r="G66" s="186"/>
      <c r="H66" s="186"/>
      <c r="I66" s="186"/>
      <c r="J66" s="186"/>
      <c r="K66" s="161"/>
    </row>
    <row r="67" spans="1:11" s="222" customFormat="1" ht="12.75" customHeight="1">
      <c r="A67" s="161"/>
      <c r="B67" s="184"/>
      <c r="C67" s="176" t="s">
        <v>523</v>
      </c>
      <c r="D67" s="77"/>
      <c r="E67" s="186"/>
      <c r="F67" s="186"/>
      <c r="G67" s="186"/>
      <c r="H67" s="186"/>
      <c r="I67" s="186"/>
      <c r="J67" s="186"/>
      <c r="K67" s="161"/>
    </row>
    <row r="68" spans="1:11" s="187" customFormat="1" ht="12.75" customHeight="1">
      <c r="A68" s="183" t="s">
        <v>706</v>
      </c>
      <c r="B68" s="184"/>
      <c r="C68" s="176" t="s">
        <v>524</v>
      </c>
      <c r="D68" s="65"/>
      <c r="E68" s="186">
        <f aca="true" t="shared" si="9" ref="E68:J68">E60+E62+E63+E64+E65</f>
        <v>0</v>
      </c>
      <c r="F68" s="186">
        <f t="shared" si="9"/>
        <v>0</v>
      </c>
      <c r="G68" s="186">
        <f t="shared" si="9"/>
        <v>3732010.98</v>
      </c>
      <c r="H68" s="186">
        <f t="shared" si="9"/>
        <v>0</v>
      </c>
      <c r="I68" s="186">
        <f t="shared" si="9"/>
        <v>0</v>
      </c>
      <c r="J68" s="186">
        <f t="shared" si="9"/>
        <v>3732010.98</v>
      </c>
      <c r="K68" s="183"/>
    </row>
    <row r="69" spans="1:11" ht="12.75" customHeight="1">
      <c r="A69" s="175"/>
      <c r="B69" s="178"/>
      <c r="C69" s="177"/>
      <c r="D69" s="179"/>
      <c r="E69" s="182"/>
      <c r="F69" s="182"/>
      <c r="G69" s="182"/>
      <c r="H69" s="182"/>
      <c r="I69" s="182"/>
      <c r="J69" s="182"/>
      <c r="K69" s="175"/>
    </row>
    <row r="70" spans="1:11" ht="12.75" customHeight="1">
      <c r="A70" s="177" t="s">
        <v>480</v>
      </c>
      <c r="B70" s="178"/>
      <c r="C70" s="177" t="s">
        <v>792</v>
      </c>
      <c r="D70" s="179"/>
      <c r="E70" s="182">
        <v>0</v>
      </c>
      <c r="F70" s="182">
        <v>0</v>
      </c>
      <c r="G70" s="182">
        <v>-13174709.49</v>
      </c>
      <c r="H70" s="182">
        <v>0</v>
      </c>
      <c r="I70" s="182">
        <v>0</v>
      </c>
      <c r="J70" s="182">
        <f>E70+F70+G70+H70+I70</f>
        <v>-13174709.49</v>
      </c>
      <c r="K70" s="177"/>
    </row>
    <row r="71" spans="1:11" ht="12.75" customHeight="1">
      <c r="A71" s="177" t="s">
        <v>490</v>
      </c>
      <c r="B71" s="178"/>
      <c r="C71" s="177" t="s">
        <v>793</v>
      </c>
      <c r="D71" s="179"/>
      <c r="E71" s="182">
        <v>0</v>
      </c>
      <c r="F71" s="182">
        <v>0</v>
      </c>
      <c r="G71" s="182">
        <v>11358146.27</v>
      </c>
      <c r="H71" s="182">
        <v>0</v>
      </c>
      <c r="I71" s="182">
        <v>0</v>
      </c>
      <c r="J71" s="182">
        <f>E71+F71+G71+H71+I71</f>
        <v>11358146.27</v>
      </c>
      <c r="K71" s="177"/>
    </row>
    <row r="72" spans="1:11" ht="12.75" customHeight="1">
      <c r="A72" s="137" t="s">
        <v>338</v>
      </c>
      <c r="B72" s="178"/>
      <c r="C72" s="177" t="s">
        <v>262</v>
      </c>
      <c r="D72" s="179"/>
      <c r="E72" s="182">
        <v>0</v>
      </c>
      <c r="F72" s="182">
        <v>0</v>
      </c>
      <c r="G72" s="182">
        <v>-10010571.17</v>
      </c>
      <c r="H72" s="182">
        <v>0</v>
      </c>
      <c r="I72" s="182">
        <v>0</v>
      </c>
      <c r="J72" s="182">
        <f>E72+F72+G72+H72+I72</f>
        <v>-10010571.17</v>
      </c>
      <c r="K72" s="137"/>
    </row>
    <row r="73" spans="1:11" ht="12.75" customHeight="1">
      <c r="A73" s="137" t="s">
        <v>491</v>
      </c>
      <c r="B73" s="178"/>
      <c r="C73" s="177" t="s">
        <v>492</v>
      </c>
      <c r="D73" s="179"/>
      <c r="E73" s="182">
        <v>0</v>
      </c>
      <c r="F73" s="182">
        <v>0</v>
      </c>
      <c r="G73" s="182">
        <v>0</v>
      </c>
      <c r="H73" s="182">
        <v>0</v>
      </c>
      <c r="I73" s="182">
        <v>0</v>
      </c>
      <c r="J73" s="182">
        <f>E73+F73+G73+H73+I73</f>
        <v>0</v>
      </c>
      <c r="K73" s="137"/>
    </row>
    <row r="74" spans="1:11" ht="12.75" customHeight="1">
      <c r="A74" s="175"/>
      <c r="B74" s="178"/>
      <c r="C74" s="177"/>
      <c r="D74" s="179"/>
      <c r="E74" s="182"/>
      <c r="F74" s="182"/>
      <c r="G74" s="182"/>
      <c r="H74" s="182"/>
      <c r="I74" s="182"/>
      <c r="J74" s="182"/>
      <c r="K74" s="175"/>
    </row>
    <row r="75" spans="1:11" s="187" customFormat="1" ht="12.75" customHeight="1">
      <c r="A75" s="183"/>
      <c r="B75" s="184"/>
      <c r="C75" s="185" t="s">
        <v>525</v>
      </c>
      <c r="D75" s="77"/>
      <c r="E75" s="186"/>
      <c r="F75" s="186"/>
      <c r="G75" s="186"/>
      <c r="H75" s="186"/>
      <c r="I75" s="186"/>
      <c r="J75" s="186"/>
      <c r="K75" s="183"/>
    </row>
    <row r="76" spans="1:11" s="187" customFormat="1" ht="12.75" customHeight="1">
      <c r="A76" s="183" t="s">
        <v>706</v>
      </c>
      <c r="B76" s="184"/>
      <c r="C76" s="185" t="s">
        <v>526</v>
      </c>
      <c r="D76" s="77"/>
      <c r="E76" s="186">
        <f aca="true" t="shared" si="10" ref="E76:J76">E70+E71+E72+E73+E68</f>
        <v>0</v>
      </c>
      <c r="F76" s="186">
        <f t="shared" si="10"/>
        <v>0</v>
      </c>
      <c r="G76" s="186">
        <f t="shared" si="10"/>
        <v>-8095123.41</v>
      </c>
      <c r="H76" s="186">
        <f t="shared" si="10"/>
        <v>0</v>
      </c>
      <c r="I76" s="186">
        <f t="shared" si="10"/>
        <v>0</v>
      </c>
      <c r="J76" s="186">
        <f t="shared" si="10"/>
        <v>-8095123.41</v>
      </c>
      <c r="K76" s="183"/>
    </row>
    <row r="77" spans="1:11" ht="12.75" customHeight="1">
      <c r="A77" s="175"/>
      <c r="B77" s="178"/>
      <c r="C77" s="185"/>
      <c r="D77" s="179"/>
      <c r="E77" s="182"/>
      <c r="F77" s="182"/>
      <c r="G77" s="182"/>
      <c r="H77" s="182"/>
      <c r="I77" s="182"/>
      <c r="J77" s="182"/>
      <c r="K77" s="175"/>
    </row>
    <row r="78" spans="1:11" ht="12.75" customHeight="1">
      <c r="A78" s="190" t="s">
        <v>706</v>
      </c>
      <c r="B78" s="184"/>
      <c r="C78" s="185" t="s">
        <v>493</v>
      </c>
      <c r="D78" s="77"/>
      <c r="E78" s="186">
        <f aca="true" t="shared" si="11" ref="E78:J78">E49+E76</f>
        <v>0</v>
      </c>
      <c r="F78" s="186">
        <f t="shared" si="11"/>
        <v>0</v>
      </c>
      <c r="G78" s="186">
        <f t="shared" si="11"/>
        <v>59488862.73000005</v>
      </c>
      <c r="H78" s="186">
        <f t="shared" si="11"/>
        <v>0</v>
      </c>
      <c r="I78" s="186">
        <f t="shared" si="11"/>
        <v>0</v>
      </c>
      <c r="J78" s="186">
        <f t="shared" si="11"/>
        <v>59488862.73000005</v>
      </c>
      <c r="K78" s="192"/>
    </row>
    <row r="79" spans="1:11" ht="12.75" customHeight="1">
      <c r="A79" s="175"/>
      <c r="B79" s="178"/>
      <c r="C79" s="177"/>
      <c r="D79" s="179"/>
      <c r="E79" s="182"/>
      <c r="F79" s="182"/>
      <c r="G79" s="182"/>
      <c r="H79" s="182"/>
      <c r="I79" s="182"/>
      <c r="J79" s="182"/>
      <c r="K79" s="175"/>
    </row>
    <row r="80" spans="1:11" s="198" customFormat="1" ht="12.75" hidden="1" outlineLevel="1">
      <c r="A80" s="196" t="s">
        <v>494</v>
      </c>
      <c r="B80" s="197"/>
      <c r="C80" s="197" t="s">
        <v>495</v>
      </c>
      <c r="D80" s="197" t="s">
        <v>496</v>
      </c>
      <c r="E80" s="220">
        <v>0.1</v>
      </c>
      <c r="F80" s="220">
        <v>0</v>
      </c>
      <c r="G80" s="220"/>
      <c r="H80" s="220">
        <v>0</v>
      </c>
      <c r="I80" s="220">
        <v>0</v>
      </c>
      <c r="J80" s="220">
        <f>E80+F80+G80+H80+I80</f>
        <v>0.1</v>
      </c>
      <c r="K80" s="196"/>
    </row>
    <row r="81" spans="1:11" s="193" customFormat="1" ht="12.75" customHeight="1" collapsed="1">
      <c r="A81" s="183" t="s">
        <v>497</v>
      </c>
      <c r="B81" s="184" t="s">
        <v>498</v>
      </c>
      <c r="D81" s="77"/>
      <c r="E81" s="186">
        <v>0</v>
      </c>
      <c r="F81" s="186">
        <v>0</v>
      </c>
      <c r="G81" s="186">
        <v>71476475.81</v>
      </c>
      <c r="H81" s="186">
        <v>0</v>
      </c>
      <c r="I81" s="186">
        <v>0</v>
      </c>
      <c r="J81" s="186">
        <f>E81+F81+G81+H81+I81</f>
        <v>71476475.81</v>
      </c>
      <c r="K81" s="183"/>
    </row>
    <row r="82" spans="1:11" ht="12.75" customHeight="1">
      <c r="A82" s="183"/>
      <c r="B82" s="178"/>
      <c r="C82" s="185"/>
      <c r="D82" s="77"/>
      <c r="E82" s="186"/>
      <c r="F82" s="186"/>
      <c r="G82" s="186"/>
      <c r="H82" s="186"/>
      <c r="I82" s="186"/>
      <c r="J82" s="186"/>
      <c r="K82" s="183"/>
    </row>
    <row r="83" spans="1:11" ht="12.75" customHeight="1">
      <c r="A83" s="183" t="s">
        <v>706</v>
      </c>
      <c r="B83" s="184" t="s">
        <v>796</v>
      </c>
      <c r="C83" s="177"/>
      <c r="D83" s="77"/>
      <c r="E83" s="194">
        <f aca="true" t="shared" si="12" ref="E83:J83">E78+E81</f>
        <v>0</v>
      </c>
      <c r="F83" s="194">
        <f t="shared" si="12"/>
        <v>0</v>
      </c>
      <c r="G83" s="194">
        <f t="shared" si="12"/>
        <v>130965338.54000005</v>
      </c>
      <c r="H83" s="194">
        <f t="shared" si="12"/>
        <v>0</v>
      </c>
      <c r="I83" s="194">
        <f t="shared" si="12"/>
        <v>0</v>
      </c>
      <c r="J83" s="194">
        <f t="shared" si="12"/>
        <v>130965338.54000005</v>
      </c>
      <c r="K83" s="183"/>
    </row>
    <row r="84" spans="5:10" ht="12.75">
      <c r="E84" s="136"/>
      <c r="F84" s="136"/>
      <c r="G84" s="136"/>
      <c r="H84" s="136"/>
      <c r="I84" s="136"/>
      <c r="J84" s="136"/>
    </row>
    <row r="85" spans="5:10" ht="12.75">
      <c r="E85" s="136"/>
      <c r="F85" s="136"/>
      <c r="G85" s="136"/>
      <c r="H85" s="136"/>
      <c r="I85" s="136"/>
      <c r="J85" s="136"/>
    </row>
    <row r="86" spans="5:10" ht="12.75">
      <c r="E86" s="136"/>
      <c r="F86" s="136"/>
      <c r="G86" s="136"/>
      <c r="H86" s="136"/>
      <c r="I86" s="136"/>
      <c r="J86" s="136"/>
    </row>
    <row r="87" spans="5:10" ht="12.75">
      <c r="E87" s="136"/>
      <c r="F87" s="136"/>
      <c r="G87" s="136"/>
      <c r="H87" s="136"/>
      <c r="I87" s="136"/>
      <c r="J87" s="136"/>
    </row>
    <row r="88" spans="5:10" ht="12.75">
      <c r="E88" s="136"/>
      <c r="F88" s="136"/>
      <c r="G88" s="136"/>
      <c r="H88" s="136"/>
      <c r="I88" s="136"/>
      <c r="J88" s="136"/>
    </row>
    <row r="89" spans="5:10" ht="12.75">
      <c r="E89" s="136"/>
      <c r="F89" s="136"/>
      <c r="G89" s="136"/>
      <c r="H89" s="136"/>
      <c r="I89" s="136"/>
      <c r="J89" s="136"/>
    </row>
    <row r="90" spans="5:10" ht="12.75">
      <c r="E90" s="136"/>
      <c r="F90" s="136"/>
      <c r="G90" s="136"/>
      <c r="H90" s="136"/>
      <c r="I90" s="136"/>
      <c r="J90" s="136"/>
    </row>
    <row r="91" spans="5:10" ht="12.75">
      <c r="E91" s="136"/>
      <c r="F91" s="136"/>
      <c r="G91" s="136"/>
      <c r="H91" s="136"/>
      <c r="I91" s="136"/>
      <c r="J91" s="136"/>
    </row>
    <row r="92" spans="5:10" ht="12.75">
      <c r="E92" s="136"/>
      <c r="F92" s="136"/>
      <c r="G92" s="136"/>
      <c r="H92" s="136"/>
      <c r="I92" s="136"/>
      <c r="J92" s="136"/>
    </row>
    <row r="93" spans="5:10" ht="12.75">
      <c r="E93" s="136"/>
      <c r="F93" s="136"/>
      <c r="G93" s="136"/>
      <c r="H93" s="136"/>
      <c r="I93" s="136"/>
      <c r="J93" s="136"/>
    </row>
    <row r="94" spans="5:10" ht="12.75">
      <c r="E94" s="136"/>
      <c r="F94" s="136"/>
      <c r="G94" s="136"/>
      <c r="H94" s="136"/>
      <c r="I94" s="136"/>
      <c r="J94" s="136"/>
    </row>
    <row r="95" spans="5:10" ht="12.75">
      <c r="E95" s="136"/>
      <c r="F95" s="136"/>
      <c r="G95" s="136"/>
      <c r="H95" s="136"/>
      <c r="I95" s="136"/>
      <c r="J95" s="136"/>
    </row>
    <row r="96" spans="5:10" ht="12.75">
      <c r="E96" s="136"/>
      <c r="F96" s="136"/>
      <c r="G96" s="136"/>
      <c r="H96" s="136"/>
      <c r="I96" s="136"/>
      <c r="J96" s="136"/>
    </row>
    <row r="97" spans="5:10" ht="12.75">
      <c r="E97" s="136"/>
      <c r="F97" s="136"/>
      <c r="G97" s="136"/>
      <c r="H97" s="136"/>
      <c r="I97" s="136"/>
      <c r="J97" s="136"/>
    </row>
    <row r="98" spans="5:10" ht="12.75">
      <c r="E98" s="136"/>
      <c r="F98" s="136"/>
      <c r="G98" s="136"/>
      <c r="H98" s="136"/>
      <c r="I98" s="136"/>
      <c r="J98" s="136"/>
    </row>
    <row r="99" spans="5:10" ht="12.75">
      <c r="E99" s="136"/>
      <c r="F99" s="136"/>
      <c r="G99" s="136"/>
      <c r="H99" s="136"/>
      <c r="I99" s="136"/>
      <c r="J99" s="136"/>
    </row>
    <row r="100" spans="5:10" ht="12.75">
      <c r="E100" s="136"/>
      <c r="F100" s="136"/>
      <c r="G100" s="136"/>
      <c r="H100" s="136"/>
      <c r="I100" s="136"/>
      <c r="J100" s="136"/>
    </row>
    <row r="101" spans="5:10" ht="12.75">
      <c r="E101" s="136"/>
      <c r="F101" s="136"/>
      <c r="G101" s="136"/>
      <c r="H101" s="136"/>
      <c r="I101" s="136"/>
      <c r="J101" s="136"/>
    </row>
    <row r="102" spans="5:10" ht="12.75">
      <c r="E102" s="136"/>
      <c r="F102" s="136"/>
      <c r="G102" s="136"/>
      <c r="H102" s="136"/>
      <c r="I102" s="136"/>
      <c r="J102" s="136"/>
    </row>
    <row r="103" spans="5:10" ht="12.75">
      <c r="E103" s="136"/>
      <c r="F103" s="136"/>
      <c r="G103" s="136"/>
      <c r="H103" s="136"/>
      <c r="I103" s="136"/>
      <c r="J103" s="136"/>
    </row>
    <row r="104" spans="5:10" ht="12.75">
      <c r="E104" s="136"/>
      <c r="F104" s="136"/>
      <c r="G104" s="136"/>
      <c r="H104" s="136"/>
      <c r="I104" s="136"/>
      <c r="J104" s="136"/>
    </row>
    <row r="105" spans="5:10" ht="12.75">
      <c r="E105" s="136"/>
      <c r="F105" s="136"/>
      <c r="G105" s="136"/>
      <c r="H105" s="136"/>
      <c r="I105" s="136"/>
      <c r="J105" s="136"/>
    </row>
    <row r="106" spans="5:10" ht="12.75">
      <c r="E106" s="136"/>
      <c r="F106" s="136"/>
      <c r="G106" s="136"/>
      <c r="H106" s="136"/>
      <c r="I106" s="136"/>
      <c r="J106" s="136"/>
    </row>
    <row r="107" spans="5:10" ht="12.75">
      <c r="E107" s="136"/>
      <c r="F107" s="136"/>
      <c r="G107" s="136"/>
      <c r="H107" s="136"/>
      <c r="I107" s="136"/>
      <c r="J107" s="136"/>
    </row>
    <row r="108" spans="5:10" ht="12.75">
      <c r="E108" s="136"/>
      <c r="F108" s="136"/>
      <c r="G108" s="136"/>
      <c r="H108" s="136"/>
      <c r="I108" s="136"/>
      <c r="J108" s="136"/>
    </row>
    <row r="109" spans="5:10" ht="12.75">
      <c r="E109" s="136"/>
      <c r="F109" s="136"/>
      <c r="G109" s="136"/>
      <c r="H109" s="136"/>
      <c r="I109" s="136"/>
      <c r="J109" s="136"/>
    </row>
    <row r="110" spans="5:10" ht="12.75">
      <c r="E110" s="136"/>
      <c r="F110" s="136"/>
      <c r="G110" s="136"/>
      <c r="H110" s="136"/>
      <c r="I110" s="136"/>
      <c r="J110" s="136"/>
    </row>
    <row r="111" spans="5:10" ht="12.75">
      <c r="E111" s="136"/>
      <c r="F111" s="136"/>
      <c r="G111" s="136"/>
      <c r="H111" s="136"/>
      <c r="I111" s="136"/>
      <c r="J111" s="136"/>
    </row>
    <row r="112" spans="5:10" ht="12.75">
      <c r="E112" s="136"/>
      <c r="F112" s="136"/>
      <c r="G112" s="136"/>
      <c r="H112" s="136"/>
      <c r="I112" s="136"/>
      <c r="J112" s="136"/>
    </row>
    <row r="113" spans="5:10" ht="12.75">
      <c r="E113" s="136"/>
      <c r="F113" s="136"/>
      <c r="G113" s="136"/>
      <c r="H113" s="136"/>
      <c r="I113" s="136"/>
      <c r="J113" s="136"/>
    </row>
    <row r="114" spans="5:10" ht="12.75">
      <c r="E114" s="136"/>
      <c r="F114" s="136"/>
      <c r="G114" s="136"/>
      <c r="H114" s="136"/>
      <c r="I114" s="136"/>
      <c r="J114" s="136"/>
    </row>
    <row r="115" spans="5:10" ht="12.75">
      <c r="E115" s="136"/>
      <c r="F115" s="136"/>
      <c r="G115" s="136"/>
      <c r="H115" s="136"/>
      <c r="I115" s="136"/>
      <c r="J115" s="136"/>
    </row>
    <row r="116" spans="5:10" ht="12.75">
      <c r="E116" s="136"/>
      <c r="F116" s="136"/>
      <c r="G116" s="136"/>
      <c r="H116" s="136"/>
      <c r="I116" s="136"/>
      <c r="J116" s="136"/>
    </row>
    <row r="117" spans="5:10" ht="12.75">
      <c r="E117" s="136"/>
      <c r="F117" s="136"/>
      <c r="G117" s="136"/>
      <c r="H117" s="136"/>
      <c r="I117" s="136"/>
      <c r="J117" s="136"/>
    </row>
    <row r="118" spans="5:10" ht="12.75">
      <c r="E118" s="136"/>
      <c r="F118" s="136"/>
      <c r="G118" s="136"/>
      <c r="H118" s="136"/>
      <c r="I118" s="136"/>
      <c r="J118" s="136"/>
    </row>
    <row r="119" spans="5:10" ht="12.75">
      <c r="E119" s="136"/>
      <c r="F119" s="136"/>
      <c r="G119" s="136"/>
      <c r="H119" s="136"/>
      <c r="I119" s="136"/>
      <c r="J119" s="136"/>
    </row>
    <row r="120" spans="5:10" ht="12.75">
      <c r="E120" s="136"/>
      <c r="F120" s="136"/>
      <c r="G120" s="136"/>
      <c r="H120" s="136"/>
      <c r="I120" s="136"/>
      <c r="J120" s="136"/>
    </row>
    <row r="121" spans="5:10" ht="12.75">
      <c r="E121" s="136"/>
      <c r="F121" s="136"/>
      <c r="G121" s="136"/>
      <c r="H121" s="136"/>
      <c r="I121" s="136"/>
      <c r="J121" s="136"/>
    </row>
    <row r="122" spans="5:10" ht="12.75">
      <c r="E122" s="136"/>
      <c r="F122" s="136"/>
      <c r="G122" s="136"/>
      <c r="H122" s="136"/>
      <c r="I122" s="136"/>
      <c r="J122" s="136"/>
    </row>
    <row r="123" spans="5:10" ht="12.75">
      <c r="E123" s="136"/>
      <c r="F123" s="136"/>
      <c r="G123" s="136"/>
      <c r="H123" s="136"/>
      <c r="I123" s="136"/>
      <c r="J123" s="136"/>
    </row>
    <row r="124" spans="5:10" ht="12.75">
      <c r="E124" s="136"/>
      <c r="F124" s="136"/>
      <c r="G124" s="136"/>
      <c r="H124" s="136"/>
      <c r="I124" s="136"/>
      <c r="J124" s="136"/>
    </row>
    <row r="125" spans="5:10" ht="12.75">
      <c r="E125" s="136"/>
      <c r="F125" s="136"/>
      <c r="G125" s="136"/>
      <c r="H125" s="136"/>
      <c r="I125" s="136"/>
      <c r="J125" s="136"/>
    </row>
    <row r="126" spans="5:10" ht="12.75">
      <c r="E126" s="136"/>
      <c r="F126" s="136"/>
      <c r="G126" s="136"/>
      <c r="H126" s="136"/>
      <c r="I126" s="136"/>
      <c r="J126" s="136"/>
    </row>
    <row r="127" spans="5:10" ht="12.75">
      <c r="E127" s="136"/>
      <c r="F127" s="136"/>
      <c r="G127" s="136"/>
      <c r="H127" s="136"/>
      <c r="I127" s="136"/>
      <c r="J127" s="136"/>
    </row>
    <row r="128" spans="5:10" ht="12.75">
      <c r="E128" s="136"/>
      <c r="F128" s="136"/>
      <c r="G128" s="136"/>
      <c r="H128" s="136"/>
      <c r="I128" s="136"/>
      <c r="J128" s="136"/>
    </row>
    <row r="129" spans="5:10" ht="12.75">
      <c r="E129" s="136"/>
      <c r="F129" s="136"/>
      <c r="G129" s="136"/>
      <c r="H129" s="136"/>
      <c r="I129" s="136"/>
      <c r="J129" s="136"/>
    </row>
    <row r="130" spans="5:10" ht="12.75">
      <c r="E130" s="136"/>
      <c r="F130" s="136"/>
      <c r="G130" s="136"/>
      <c r="H130" s="136"/>
      <c r="I130" s="136"/>
      <c r="J130" s="136"/>
    </row>
    <row r="131" spans="5:10" ht="12.75">
      <c r="E131" s="136"/>
      <c r="F131" s="136"/>
      <c r="G131" s="136"/>
      <c r="H131" s="136"/>
      <c r="I131" s="136"/>
      <c r="J131" s="136"/>
    </row>
    <row r="132" spans="5:10" ht="12.75">
      <c r="E132" s="136"/>
      <c r="F132" s="136"/>
      <c r="G132" s="136"/>
      <c r="H132" s="136"/>
      <c r="I132" s="136"/>
      <c r="J132" s="136"/>
    </row>
    <row r="133" spans="5:10" ht="12.75">
      <c r="E133" s="136"/>
      <c r="F133" s="136"/>
      <c r="G133" s="136"/>
      <c r="H133" s="136"/>
      <c r="I133" s="136"/>
      <c r="J133" s="136"/>
    </row>
    <row r="134" spans="5:10" ht="12.75">
      <c r="E134" s="136"/>
      <c r="F134" s="136"/>
      <c r="G134" s="136"/>
      <c r="H134" s="136"/>
      <c r="I134" s="136"/>
      <c r="J134" s="136"/>
    </row>
    <row r="135" spans="5:10" ht="12.75">
      <c r="E135" s="136"/>
      <c r="F135" s="136"/>
      <c r="G135" s="136"/>
      <c r="H135" s="136"/>
      <c r="I135" s="136"/>
      <c r="J135" s="136"/>
    </row>
    <row r="136" spans="5:10" ht="12.75">
      <c r="E136" s="136"/>
      <c r="F136" s="136"/>
      <c r="G136" s="136"/>
      <c r="H136" s="136"/>
      <c r="I136" s="136"/>
      <c r="J136" s="136"/>
    </row>
    <row r="137" spans="5:10" ht="12.75">
      <c r="E137" s="136"/>
      <c r="F137" s="136"/>
      <c r="G137" s="136"/>
      <c r="H137" s="136"/>
      <c r="I137" s="136"/>
      <c r="J137" s="136"/>
    </row>
    <row r="138" spans="5:10" ht="12.75">
      <c r="E138" s="136"/>
      <c r="F138" s="136"/>
      <c r="G138" s="136"/>
      <c r="H138" s="136"/>
      <c r="I138" s="136"/>
      <c r="J138" s="136"/>
    </row>
    <row r="139" spans="5:10" ht="12.75">
      <c r="E139" s="136"/>
      <c r="F139" s="136"/>
      <c r="G139" s="136"/>
      <c r="H139" s="136"/>
      <c r="I139" s="136"/>
      <c r="J139" s="136"/>
    </row>
    <row r="140" spans="5:10" ht="12.75">
      <c r="E140" s="136"/>
      <c r="F140" s="136"/>
      <c r="G140" s="136"/>
      <c r="H140" s="136"/>
      <c r="I140" s="136"/>
      <c r="J140" s="136"/>
    </row>
    <row r="141" spans="5:10" ht="12.75">
      <c r="E141" s="136"/>
      <c r="F141" s="136"/>
      <c r="G141" s="136"/>
      <c r="H141" s="136"/>
      <c r="I141" s="136"/>
      <c r="J141" s="136"/>
    </row>
    <row r="142" spans="5:10" ht="12.75">
      <c r="E142" s="136"/>
      <c r="F142" s="136"/>
      <c r="G142" s="136"/>
      <c r="H142" s="136"/>
      <c r="I142" s="136"/>
      <c r="J142" s="136"/>
    </row>
    <row r="143" spans="5:10" ht="12.75">
      <c r="E143" s="136"/>
      <c r="F143" s="136"/>
      <c r="G143" s="136"/>
      <c r="H143" s="136"/>
      <c r="I143" s="136"/>
      <c r="J143" s="136"/>
    </row>
    <row r="144" spans="5:10" ht="12.75">
      <c r="E144" s="136"/>
      <c r="F144" s="136"/>
      <c r="G144" s="136"/>
      <c r="H144" s="136"/>
      <c r="I144" s="136"/>
      <c r="J144" s="136"/>
    </row>
    <row r="145" spans="5:10" ht="12.75">
      <c r="E145" s="136"/>
      <c r="F145" s="136"/>
      <c r="G145" s="136"/>
      <c r="H145" s="136"/>
      <c r="I145" s="136"/>
      <c r="J145" s="136"/>
    </row>
    <row r="146" spans="5:10" ht="12.75">
      <c r="E146" s="136"/>
      <c r="F146" s="136"/>
      <c r="G146" s="136"/>
      <c r="H146" s="136"/>
      <c r="I146" s="136"/>
      <c r="J146" s="136"/>
    </row>
    <row r="147" spans="5:10" ht="12.75">
      <c r="E147" s="136"/>
      <c r="F147" s="136"/>
      <c r="G147" s="136"/>
      <c r="H147" s="136"/>
      <c r="I147" s="136"/>
      <c r="J147" s="136"/>
    </row>
    <row r="148" spans="5:10" ht="12.75">
      <c r="E148" s="136"/>
      <c r="F148" s="136"/>
      <c r="G148" s="136"/>
      <c r="H148" s="136"/>
      <c r="I148" s="136"/>
      <c r="J148" s="136"/>
    </row>
    <row r="149" spans="5:10" ht="12.75">
      <c r="E149" s="136"/>
      <c r="F149" s="136"/>
      <c r="G149" s="136"/>
      <c r="H149" s="136"/>
      <c r="I149" s="136"/>
      <c r="J149" s="136"/>
    </row>
    <row r="150" spans="5:10" ht="12.75">
      <c r="E150" s="136"/>
      <c r="F150" s="136"/>
      <c r="G150" s="136"/>
      <c r="H150" s="136"/>
      <c r="I150" s="136"/>
      <c r="J150" s="136"/>
    </row>
    <row r="151" spans="5:10" ht="12.75">
      <c r="E151" s="136"/>
      <c r="F151" s="136"/>
      <c r="G151" s="136"/>
      <c r="H151" s="136"/>
      <c r="I151" s="136"/>
      <c r="J151" s="136"/>
    </row>
    <row r="152" spans="5:10" ht="12.75">
      <c r="E152" s="136"/>
      <c r="F152" s="136"/>
      <c r="G152" s="136"/>
      <c r="H152" s="136"/>
      <c r="I152" s="136"/>
      <c r="J152" s="136"/>
    </row>
    <row r="153" spans="5:10" ht="12.75">
      <c r="E153" s="136"/>
      <c r="F153" s="136"/>
      <c r="G153" s="136"/>
      <c r="H153" s="136"/>
      <c r="I153" s="136"/>
      <c r="J153" s="136"/>
    </row>
    <row r="154" spans="5:10" ht="12.75">
      <c r="E154" s="136"/>
      <c r="F154" s="136"/>
      <c r="G154" s="136"/>
      <c r="H154" s="136"/>
      <c r="I154" s="136"/>
      <c r="J154" s="136"/>
    </row>
    <row r="155" spans="5:10" ht="12.75">
      <c r="E155" s="136"/>
      <c r="F155" s="136"/>
      <c r="G155" s="136"/>
      <c r="H155" s="136"/>
      <c r="I155" s="136"/>
      <c r="J155" s="136"/>
    </row>
    <row r="156" spans="5:10" ht="12.75">
      <c r="E156" s="136"/>
      <c r="F156" s="136"/>
      <c r="G156" s="136"/>
      <c r="H156" s="136"/>
      <c r="I156" s="136"/>
      <c r="J156" s="136"/>
    </row>
    <row r="157" spans="5:10" ht="12.75">
      <c r="E157" s="136"/>
      <c r="F157" s="136"/>
      <c r="G157" s="136"/>
      <c r="H157" s="136"/>
      <c r="I157" s="136"/>
      <c r="J157" s="136"/>
    </row>
    <row r="158" spans="5:10" ht="12.75">
      <c r="E158" s="136"/>
      <c r="F158" s="136"/>
      <c r="G158" s="136"/>
      <c r="H158" s="136"/>
      <c r="I158" s="136"/>
      <c r="J158" s="136"/>
    </row>
    <row r="159" spans="5:10" ht="12.75">
      <c r="E159" s="136"/>
      <c r="F159" s="136"/>
      <c r="G159" s="136"/>
      <c r="H159" s="136"/>
      <c r="I159" s="136"/>
      <c r="J159" s="136"/>
    </row>
    <row r="160" spans="5:10" ht="12.75">
      <c r="E160" s="136"/>
      <c r="F160" s="136"/>
      <c r="G160" s="136"/>
      <c r="H160" s="136"/>
      <c r="I160" s="136"/>
      <c r="J160" s="136"/>
    </row>
    <row r="161" spans="5:10" ht="12.75">
      <c r="E161" s="136"/>
      <c r="F161" s="136"/>
      <c r="G161" s="136"/>
      <c r="H161" s="136"/>
      <c r="I161" s="136"/>
      <c r="J161" s="136"/>
    </row>
    <row r="162" spans="5:10" ht="12.75">
      <c r="E162" s="136"/>
      <c r="F162" s="136"/>
      <c r="G162" s="136"/>
      <c r="H162" s="136"/>
      <c r="I162" s="136"/>
      <c r="J162" s="136"/>
    </row>
    <row r="163" spans="5:10" ht="12.75">
      <c r="E163" s="136"/>
      <c r="F163" s="136"/>
      <c r="G163" s="136"/>
      <c r="H163" s="136"/>
      <c r="I163" s="136"/>
      <c r="J163" s="136"/>
    </row>
    <row r="164" spans="5:10" ht="12.75">
      <c r="E164" s="136"/>
      <c r="F164" s="136"/>
      <c r="G164" s="136"/>
      <c r="H164" s="136"/>
      <c r="I164" s="136"/>
      <c r="J164" s="136"/>
    </row>
    <row r="165" spans="5:10" ht="12.75">
      <c r="E165" s="136"/>
      <c r="F165" s="136"/>
      <c r="G165" s="136"/>
      <c r="H165" s="136"/>
      <c r="I165" s="136"/>
      <c r="J165" s="136"/>
    </row>
    <row r="166" spans="5:10" ht="12.75">
      <c r="E166" s="136"/>
      <c r="F166" s="136"/>
      <c r="G166" s="136"/>
      <c r="H166" s="136"/>
      <c r="I166" s="136"/>
      <c r="J166" s="136"/>
    </row>
    <row r="167" spans="5:10" ht="12.75">
      <c r="E167" s="136"/>
      <c r="F167" s="136"/>
      <c r="G167" s="136"/>
      <c r="H167" s="136"/>
      <c r="I167" s="136"/>
      <c r="J167" s="136"/>
    </row>
    <row r="168" spans="5:10" ht="12.75">
      <c r="E168" s="136"/>
      <c r="F168" s="136"/>
      <c r="G168" s="136"/>
      <c r="H168" s="136"/>
      <c r="I168" s="136"/>
      <c r="J168" s="136"/>
    </row>
    <row r="169" spans="5:10" ht="12.75">
      <c r="E169" s="136"/>
      <c r="F169" s="136"/>
      <c r="G169" s="136"/>
      <c r="H169" s="136"/>
      <c r="I169" s="136"/>
      <c r="J169" s="136"/>
    </row>
    <row r="170" spans="5:10" ht="12.75">
      <c r="E170" s="136"/>
      <c r="F170" s="136"/>
      <c r="G170" s="136"/>
      <c r="H170" s="136"/>
      <c r="I170" s="136"/>
      <c r="J170" s="136"/>
    </row>
    <row r="171" spans="5:10" ht="12.75">
      <c r="E171" s="136"/>
      <c r="F171" s="136"/>
      <c r="G171" s="136"/>
      <c r="H171" s="136"/>
      <c r="I171" s="136"/>
      <c r="J171" s="136"/>
    </row>
    <row r="172" spans="5:10" ht="12.75">
      <c r="E172" s="136"/>
      <c r="F172" s="136"/>
      <c r="G172" s="136"/>
      <c r="H172" s="136"/>
      <c r="I172" s="136"/>
      <c r="J172" s="136"/>
    </row>
    <row r="173" spans="5:10" ht="12.75">
      <c r="E173" s="136"/>
      <c r="F173" s="136"/>
      <c r="G173" s="136"/>
      <c r="H173" s="136"/>
      <c r="I173" s="136"/>
      <c r="J173" s="136"/>
    </row>
    <row r="174" spans="5:10" ht="12.75">
      <c r="E174" s="136"/>
      <c r="F174" s="136"/>
      <c r="G174" s="136"/>
      <c r="H174" s="136"/>
      <c r="I174" s="136"/>
      <c r="J174" s="136"/>
    </row>
    <row r="175" spans="5:10" ht="12.75">
      <c r="E175" s="136"/>
      <c r="F175" s="136"/>
      <c r="G175" s="136"/>
      <c r="H175" s="136"/>
      <c r="I175" s="136"/>
      <c r="J175" s="136"/>
    </row>
    <row r="176" spans="5:10" ht="12.75">
      <c r="E176" s="136"/>
      <c r="F176" s="136"/>
      <c r="G176" s="136"/>
      <c r="H176" s="136"/>
      <c r="I176" s="136"/>
      <c r="J176" s="136"/>
    </row>
    <row r="177" spans="5:10" ht="12.75">
      <c r="E177" s="136"/>
      <c r="F177" s="136"/>
      <c r="G177" s="136"/>
      <c r="H177" s="136"/>
      <c r="I177" s="136"/>
      <c r="J177" s="136"/>
    </row>
    <row r="178" spans="5:10" ht="12.75">
      <c r="E178" s="136"/>
      <c r="F178" s="136"/>
      <c r="G178" s="136"/>
      <c r="H178" s="136"/>
      <c r="I178" s="136"/>
      <c r="J178" s="136"/>
    </row>
    <row r="179" spans="5:10" ht="12.75">
      <c r="E179" s="136"/>
      <c r="F179" s="136"/>
      <c r="G179" s="136"/>
      <c r="H179" s="136"/>
      <c r="I179" s="136"/>
      <c r="J179" s="136"/>
    </row>
    <row r="180" spans="5:10" ht="12.75">
      <c r="E180" s="136"/>
      <c r="F180" s="136"/>
      <c r="G180" s="136"/>
      <c r="H180" s="136"/>
      <c r="I180" s="136"/>
      <c r="J180" s="136"/>
    </row>
    <row r="181" spans="5:10" ht="12.75">
      <c r="E181" s="136"/>
      <c r="F181" s="136"/>
      <c r="G181" s="136"/>
      <c r="H181" s="136"/>
      <c r="I181" s="136"/>
      <c r="J181" s="136"/>
    </row>
    <row r="182" spans="5:10" ht="12.75">
      <c r="E182" s="136"/>
      <c r="F182" s="136"/>
      <c r="G182" s="136"/>
      <c r="H182" s="136"/>
      <c r="I182" s="136"/>
      <c r="J182" s="136"/>
    </row>
    <row r="183" spans="5:10" ht="12.75">
      <c r="E183" s="136"/>
      <c r="F183" s="136"/>
      <c r="G183" s="136"/>
      <c r="H183" s="136"/>
      <c r="I183" s="136"/>
      <c r="J183" s="136"/>
    </row>
    <row r="184" spans="5:10" ht="12.75">
      <c r="E184" s="136"/>
      <c r="F184" s="136"/>
      <c r="G184" s="136"/>
      <c r="H184" s="136"/>
      <c r="I184" s="136"/>
      <c r="J184" s="136"/>
    </row>
    <row r="185" spans="5:10" ht="12.75">
      <c r="E185" s="136"/>
      <c r="F185" s="136"/>
      <c r="G185" s="136"/>
      <c r="H185" s="136"/>
      <c r="I185" s="136"/>
      <c r="J185" s="136"/>
    </row>
    <row r="186" spans="5:10" ht="12.75">
      <c r="E186" s="136"/>
      <c r="F186" s="136"/>
      <c r="G186" s="136"/>
      <c r="H186" s="136"/>
      <c r="I186" s="136"/>
      <c r="J186" s="136"/>
    </row>
    <row r="187" spans="5:10" ht="12.75">
      <c r="E187" s="136"/>
      <c r="F187" s="136"/>
      <c r="G187" s="136"/>
      <c r="H187" s="136"/>
      <c r="I187" s="136"/>
      <c r="J187" s="136"/>
    </row>
    <row r="188" spans="5:10" ht="12.75">
      <c r="E188" s="136"/>
      <c r="F188" s="136"/>
      <c r="G188" s="136"/>
      <c r="H188" s="136"/>
      <c r="I188" s="136"/>
      <c r="J188" s="136"/>
    </row>
    <row r="189" spans="5:10" ht="12.75">
      <c r="E189" s="136"/>
      <c r="F189" s="136"/>
      <c r="G189" s="136"/>
      <c r="H189" s="136"/>
      <c r="I189" s="136"/>
      <c r="J189" s="136"/>
    </row>
    <row r="190" spans="5:10" ht="12.75">
      <c r="E190" s="136"/>
      <c r="F190" s="136"/>
      <c r="G190" s="136"/>
      <c r="H190" s="136"/>
      <c r="I190" s="136"/>
      <c r="J190" s="136"/>
    </row>
    <row r="191" spans="5:10" ht="12.75">
      <c r="E191" s="136"/>
      <c r="F191" s="136"/>
      <c r="G191" s="136"/>
      <c r="H191" s="136"/>
      <c r="I191" s="136"/>
      <c r="J191" s="136"/>
    </row>
    <row r="192" spans="5:10" ht="12.75">
      <c r="E192" s="136"/>
      <c r="F192" s="136"/>
      <c r="G192" s="136"/>
      <c r="H192" s="136"/>
      <c r="I192" s="136"/>
      <c r="J192" s="136"/>
    </row>
    <row r="193" spans="5:10" ht="12.75">
      <c r="E193" s="136"/>
      <c r="F193" s="136"/>
      <c r="G193" s="136"/>
      <c r="H193" s="136"/>
      <c r="I193" s="136"/>
      <c r="J193" s="136"/>
    </row>
    <row r="194" spans="5:10" ht="12.75">
      <c r="E194" s="136"/>
      <c r="F194" s="136"/>
      <c r="G194" s="136"/>
      <c r="H194" s="136"/>
      <c r="I194" s="136"/>
      <c r="J194" s="136"/>
    </row>
    <row r="195" spans="5:10" ht="12.75">
      <c r="E195" s="136"/>
      <c r="F195" s="136"/>
      <c r="G195" s="136"/>
      <c r="H195" s="136"/>
      <c r="I195" s="136"/>
      <c r="J195" s="136"/>
    </row>
    <row r="196" spans="5:10" ht="12.75">
      <c r="E196" s="136"/>
      <c r="F196" s="136"/>
      <c r="G196" s="136"/>
      <c r="H196" s="136"/>
      <c r="I196" s="136"/>
      <c r="J196" s="136"/>
    </row>
    <row r="197" spans="5:10" ht="12.75">
      <c r="E197" s="136"/>
      <c r="F197" s="136"/>
      <c r="G197" s="136"/>
      <c r="H197" s="136"/>
      <c r="I197" s="136"/>
      <c r="J197" s="136"/>
    </row>
    <row r="198" spans="5:10" ht="12.75">
      <c r="E198" s="136"/>
      <c r="F198" s="136"/>
      <c r="G198" s="136"/>
      <c r="H198" s="136"/>
      <c r="I198" s="136"/>
      <c r="J198" s="136"/>
    </row>
    <row r="199" spans="5:10" ht="12.75">
      <c r="E199" s="136"/>
      <c r="F199" s="136"/>
      <c r="G199" s="136"/>
      <c r="H199" s="136"/>
      <c r="I199" s="136"/>
      <c r="J199" s="136"/>
    </row>
    <row r="200" spans="5:10" ht="12.75">
      <c r="E200" s="136"/>
      <c r="F200" s="136"/>
      <c r="G200" s="136"/>
      <c r="H200" s="136"/>
      <c r="I200" s="136"/>
      <c r="J200" s="136"/>
    </row>
    <row r="201" spans="5:10" ht="12.75">
      <c r="E201" s="136"/>
      <c r="F201" s="136"/>
      <c r="G201" s="136"/>
      <c r="H201" s="136"/>
      <c r="I201" s="136"/>
      <c r="J201" s="136"/>
    </row>
    <row r="202" spans="5:10" ht="12.75">
      <c r="E202" s="136"/>
      <c r="F202" s="136"/>
      <c r="G202" s="136"/>
      <c r="H202" s="136"/>
      <c r="I202" s="136"/>
      <c r="J202" s="136"/>
    </row>
    <row r="203" spans="5:10" ht="12.75">
      <c r="E203" s="136"/>
      <c r="F203" s="136"/>
      <c r="G203" s="136"/>
      <c r="H203" s="136"/>
      <c r="I203" s="136"/>
      <c r="J203" s="136"/>
    </row>
    <row r="204" spans="5:10" ht="12.75">
      <c r="E204" s="136"/>
      <c r="F204" s="136"/>
      <c r="G204" s="136"/>
      <c r="H204" s="136"/>
      <c r="I204" s="136"/>
      <c r="J204" s="136"/>
    </row>
    <row r="205" spans="5:10" ht="12.75">
      <c r="E205" s="136"/>
      <c r="F205" s="136"/>
      <c r="G205" s="136"/>
      <c r="H205" s="136"/>
      <c r="I205" s="136"/>
      <c r="J205" s="136"/>
    </row>
    <row r="206" spans="5:10" ht="12.75">
      <c r="E206" s="136"/>
      <c r="F206" s="136"/>
      <c r="G206" s="136"/>
      <c r="H206" s="136"/>
      <c r="I206" s="136"/>
      <c r="J206" s="136"/>
    </row>
    <row r="207" spans="5:10" ht="12.75">
      <c r="E207" s="136"/>
      <c r="F207" s="136"/>
      <c r="G207" s="136"/>
      <c r="H207" s="136"/>
      <c r="I207" s="136"/>
      <c r="J207" s="136"/>
    </row>
    <row r="208" spans="5:10" ht="12.75">
      <c r="E208" s="136"/>
      <c r="F208" s="136"/>
      <c r="G208" s="136"/>
      <c r="H208" s="136"/>
      <c r="I208" s="136"/>
      <c r="J208" s="136"/>
    </row>
    <row r="209" spans="5:10" ht="12.75">
      <c r="E209" s="136"/>
      <c r="F209" s="136"/>
      <c r="G209" s="136"/>
      <c r="H209" s="136"/>
      <c r="I209" s="136"/>
      <c r="J209" s="136"/>
    </row>
    <row r="210" spans="5:10" ht="12.75">
      <c r="E210" s="136"/>
      <c r="F210" s="136"/>
      <c r="G210" s="136"/>
      <c r="H210" s="136"/>
      <c r="I210" s="136"/>
      <c r="J210" s="136"/>
    </row>
    <row r="211" spans="5:10" ht="12.75">
      <c r="E211" s="136"/>
      <c r="F211" s="136"/>
      <c r="G211" s="136"/>
      <c r="H211" s="136"/>
      <c r="I211" s="136"/>
      <c r="J211" s="136"/>
    </row>
    <row r="212" spans="5:10" ht="12.75">
      <c r="E212" s="136"/>
      <c r="F212" s="136"/>
      <c r="G212" s="136"/>
      <c r="H212" s="136"/>
      <c r="I212" s="136"/>
      <c r="J212" s="136"/>
    </row>
    <row r="213" spans="5:10" ht="12.75">
      <c r="E213" s="136"/>
      <c r="F213" s="136"/>
      <c r="G213" s="136"/>
      <c r="H213" s="136"/>
      <c r="I213" s="136"/>
      <c r="J213" s="136"/>
    </row>
    <row r="214" spans="5:10" ht="12.75">
      <c r="E214" s="136"/>
      <c r="F214" s="136"/>
      <c r="G214" s="136"/>
      <c r="H214" s="136"/>
      <c r="I214" s="136"/>
      <c r="J214" s="136"/>
    </row>
    <row r="215" spans="5:10" ht="12.75">
      <c r="E215" s="136"/>
      <c r="F215" s="136"/>
      <c r="G215" s="136"/>
      <c r="H215" s="136"/>
      <c r="I215" s="136"/>
      <c r="J215" s="136"/>
    </row>
    <row r="216" spans="5:10" ht="12.75">
      <c r="E216" s="136"/>
      <c r="F216" s="136"/>
      <c r="G216" s="136"/>
      <c r="H216" s="136"/>
      <c r="I216" s="136"/>
      <c r="J216" s="136"/>
    </row>
    <row r="217" spans="5:10" ht="12.75">
      <c r="E217" s="136"/>
      <c r="F217" s="136"/>
      <c r="G217" s="136"/>
      <c r="H217" s="136"/>
      <c r="I217" s="136"/>
      <c r="J217" s="136"/>
    </row>
    <row r="218" spans="5:10" ht="12.75">
      <c r="E218" s="136"/>
      <c r="F218" s="136"/>
      <c r="G218" s="136"/>
      <c r="H218" s="136"/>
      <c r="I218" s="136"/>
      <c r="J218" s="136"/>
    </row>
    <row r="219" spans="5:10" ht="12.75">
      <c r="E219" s="136"/>
      <c r="F219" s="136"/>
      <c r="G219" s="136"/>
      <c r="H219" s="136"/>
      <c r="I219" s="136"/>
      <c r="J219" s="136"/>
    </row>
    <row r="220" spans="5:10" ht="12.75">
      <c r="E220" s="136"/>
      <c r="F220" s="136"/>
      <c r="G220" s="136"/>
      <c r="H220" s="136"/>
      <c r="I220" s="136"/>
      <c r="J220" s="136"/>
    </row>
    <row r="221" spans="5:10" ht="12.75">
      <c r="E221" s="136"/>
      <c r="F221" s="136"/>
      <c r="G221" s="136"/>
      <c r="H221" s="136"/>
      <c r="I221" s="136"/>
      <c r="J221" s="136"/>
    </row>
    <row r="222" spans="5:10" ht="12.75">
      <c r="E222" s="136"/>
      <c r="F222" s="136"/>
      <c r="G222" s="136"/>
      <c r="H222" s="136"/>
      <c r="I222" s="136"/>
      <c r="J222" s="136"/>
    </row>
    <row r="223" spans="5:10" ht="12.75">
      <c r="E223" s="136"/>
      <c r="F223" s="136"/>
      <c r="G223" s="136"/>
      <c r="H223" s="136"/>
      <c r="I223" s="136"/>
      <c r="J223" s="136"/>
    </row>
    <row r="224" spans="5:10" ht="12.75">
      <c r="E224" s="136"/>
      <c r="F224" s="136"/>
      <c r="G224" s="136"/>
      <c r="H224" s="136"/>
      <c r="I224" s="136"/>
      <c r="J224" s="136"/>
    </row>
    <row r="225" spans="5:10" ht="12.75">
      <c r="E225" s="136"/>
      <c r="F225" s="136"/>
      <c r="G225" s="136"/>
      <c r="H225" s="136"/>
      <c r="I225" s="136"/>
      <c r="J225" s="136"/>
    </row>
    <row r="226" spans="5:10" ht="12.75">
      <c r="E226" s="136"/>
      <c r="F226" s="136"/>
      <c r="G226" s="136"/>
      <c r="H226" s="136"/>
      <c r="I226" s="136"/>
      <c r="J226" s="136"/>
    </row>
    <row r="227" spans="5:10" ht="12.75">
      <c r="E227" s="136"/>
      <c r="F227" s="136"/>
      <c r="G227" s="136"/>
      <c r="H227" s="136"/>
      <c r="I227" s="136"/>
      <c r="J227" s="136"/>
    </row>
    <row r="228" spans="5:10" ht="12.75">
      <c r="E228" s="136"/>
      <c r="F228" s="136"/>
      <c r="G228" s="136"/>
      <c r="H228" s="136"/>
      <c r="I228" s="136"/>
      <c r="J228" s="136"/>
    </row>
    <row r="229" spans="5:10" ht="12.75">
      <c r="E229" s="136"/>
      <c r="F229" s="136"/>
      <c r="G229" s="136"/>
      <c r="H229" s="136"/>
      <c r="I229" s="136"/>
      <c r="J229" s="136"/>
    </row>
    <row r="230" spans="5:10" ht="12.75">
      <c r="E230" s="136"/>
      <c r="F230" s="136"/>
      <c r="G230" s="136"/>
      <c r="H230" s="136"/>
      <c r="I230" s="136"/>
      <c r="J230" s="136"/>
    </row>
    <row r="231" spans="5:10" ht="12.75">
      <c r="E231" s="136"/>
      <c r="F231" s="136"/>
      <c r="G231" s="136"/>
      <c r="H231" s="136"/>
      <c r="I231" s="136"/>
      <c r="J231" s="136"/>
    </row>
    <row r="232" spans="5:10" ht="12.75">
      <c r="E232" s="136"/>
      <c r="F232" s="136"/>
      <c r="G232" s="136"/>
      <c r="H232" s="136"/>
      <c r="I232" s="136"/>
      <c r="J232" s="136"/>
    </row>
    <row r="233" spans="5:10" ht="12.75">
      <c r="E233" s="136"/>
      <c r="F233" s="136"/>
      <c r="G233" s="136"/>
      <c r="H233" s="136"/>
      <c r="I233" s="136"/>
      <c r="J233" s="136"/>
    </row>
    <row r="234" spans="5:10" ht="12.75">
      <c r="E234" s="136"/>
      <c r="F234" s="136"/>
      <c r="G234" s="136"/>
      <c r="H234" s="136"/>
      <c r="I234" s="136"/>
      <c r="J234" s="136"/>
    </row>
    <row r="235" spans="5:10" ht="12.75">
      <c r="E235" s="136"/>
      <c r="F235" s="136"/>
      <c r="G235" s="136"/>
      <c r="H235" s="136"/>
      <c r="I235" s="136"/>
      <c r="J235" s="136"/>
    </row>
    <row r="236" spans="5:10" ht="12.75">
      <c r="E236" s="136"/>
      <c r="F236" s="136"/>
      <c r="G236" s="136"/>
      <c r="H236" s="136"/>
      <c r="I236" s="136"/>
      <c r="J236" s="136"/>
    </row>
    <row r="237" spans="5:10" ht="12.75">
      <c r="E237" s="136"/>
      <c r="F237" s="136"/>
      <c r="G237" s="136"/>
      <c r="H237" s="136"/>
      <c r="I237" s="136"/>
      <c r="J237" s="136"/>
    </row>
    <row r="238" spans="5:10" ht="12.75">
      <c r="E238" s="136"/>
      <c r="F238" s="136"/>
      <c r="G238" s="136"/>
      <c r="H238" s="136"/>
      <c r="I238" s="136"/>
      <c r="J238" s="136"/>
    </row>
    <row r="239" spans="5:10" ht="12.75">
      <c r="E239" s="136"/>
      <c r="F239" s="136"/>
      <c r="G239" s="136"/>
      <c r="H239" s="136"/>
      <c r="I239" s="136"/>
      <c r="J239" s="136"/>
    </row>
    <row r="240" spans="5:10" ht="12.75">
      <c r="E240" s="136"/>
      <c r="F240" s="136"/>
      <c r="G240" s="136"/>
      <c r="H240" s="136"/>
      <c r="I240" s="136"/>
      <c r="J240" s="136"/>
    </row>
    <row r="241" spans="5:10" ht="12.75">
      <c r="E241" s="136"/>
      <c r="F241" s="136"/>
      <c r="G241" s="136"/>
      <c r="H241" s="136"/>
      <c r="I241" s="136"/>
      <c r="J241" s="136"/>
    </row>
    <row r="242" spans="5:10" ht="12.75">
      <c r="E242" s="136"/>
      <c r="F242" s="136"/>
      <c r="G242" s="136"/>
      <c r="H242" s="136"/>
      <c r="I242" s="136"/>
      <c r="J242" s="136"/>
    </row>
    <row r="243" spans="5:10" ht="12.75">
      <c r="E243" s="136"/>
      <c r="F243" s="136"/>
      <c r="G243" s="136"/>
      <c r="H243" s="136"/>
      <c r="I243" s="136"/>
      <c r="J243" s="136"/>
    </row>
    <row r="244" spans="5:10" ht="12.75">
      <c r="E244" s="136"/>
      <c r="F244" s="136"/>
      <c r="G244" s="136"/>
      <c r="H244" s="136"/>
      <c r="I244" s="136"/>
      <c r="J244" s="136"/>
    </row>
    <row r="245" spans="5:10" ht="12.75">
      <c r="E245" s="136"/>
      <c r="F245" s="136"/>
      <c r="G245" s="136"/>
      <c r="H245" s="136"/>
      <c r="I245" s="136"/>
      <c r="J245" s="136"/>
    </row>
    <row r="246" spans="5:10" ht="12.75">
      <c r="E246" s="136"/>
      <c r="F246" s="136"/>
      <c r="G246" s="136"/>
      <c r="H246" s="136"/>
      <c r="I246" s="136"/>
      <c r="J246" s="136"/>
    </row>
    <row r="247" spans="5:10" ht="12.75">
      <c r="E247" s="136"/>
      <c r="F247" s="136"/>
      <c r="G247" s="136"/>
      <c r="H247" s="136"/>
      <c r="I247" s="136"/>
      <c r="J247" s="136"/>
    </row>
    <row r="248" spans="5:10" ht="12.75">
      <c r="E248" s="136"/>
      <c r="F248" s="136"/>
      <c r="G248" s="136"/>
      <c r="H248" s="136"/>
      <c r="I248" s="136"/>
      <c r="J248" s="136"/>
    </row>
    <row r="249" spans="5:10" ht="12.75">
      <c r="E249" s="136"/>
      <c r="F249" s="136"/>
      <c r="G249" s="136"/>
      <c r="H249" s="136"/>
      <c r="I249" s="136"/>
      <c r="J249" s="136"/>
    </row>
    <row r="250" spans="5:10" ht="12.75">
      <c r="E250" s="136"/>
      <c r="F250" s="136"/>
      <c r="G250" s="136"/>
      <c r="H250" s="136"/>
      <c r="I250" s="136"/>
      <c r="J250" s="136"/>
    </row>
    <row r="251" spans="5:10" ht="12.75">
      <c r="E251" s="136"/>
      <c r="F251" s="136"/>
      <c r="G251" s="136"/>
      <c r="H251" s="136"/>
      <c r="I251" s="136"/>
      <c r="J251" s="136"/>
    </row>
    <row r="252" spans="5:10" ht="12.75">
      <c r="E252" s="136"/>
      <c r="F252" s="136"/>
      <c r="G252" s="136"/>
      <c r="H252" s="136"/>
      <c r="I252" s="136"/>
      <c r="J252" s="136"/>
    </row>
    <row r="253" spans="5:10" ht="12.75">
      <c r="E253" s="136"/>
      <c r="F253" s="136"/>
      <c r="G253" s="136"/>
      <c r="H253" s="136"/>
      <c r="I253" s="136"/>
      <c r="J253" s="136"/>
    </row>
    <row r="254" spans="5:10" ht="12.75">
      <c r="E254" s="136"/>
      <c r="F254" s="136"/>
      <c r="G254" s="136"/>
      <c r="H254" s="136"/>
      <c r="I254" s="136"/>
      <c r="J254" s="136"/>
    </row>
    <row r="255" spans="5:10" ht="12.75">
      <c r="E255" s="136"/>
      <c r="F255" s="136"/>
      <c r="G255" s="136"/>
      <c r="H255" s="136"/>
      <c r="I255" s="136"/>
      <c r="J255" s="136"/>
    </row>
    <row r="256" spans="5:10" ht="12.75">
      <c r="E256" s="136"/>
      <c r="F256" s="136"/>
      <c r="G256" s="136"/>
      <c r="H256" s="136"/>
      <c r="I256" s="136"/>
      <c r="J256" s="136"/>
    </row>
    <row r="257" spans="5:10" ht="12.75">
      <c r="E257" s="136"/>
      <c r="F257" s="136"/>
      <c r="G257" s="136"/>
      <c r="H257" s="136"/>
      <c r="I257" s="136"/>
      <c r="J257" s="136"/>
    </row>
    <row r="258" spans="5:10" ht="12.75">
      <c r="E258" s="136"/>
      <c r="F258" s="136"/>
      <c r="G258" s="136"/>
      <c r="H258" s="136"/>
      <c r="I258" s="136"/>
      <c r="J258" s="136"/>
    </row>
    <row r="259" spans="5:10" ht="12.75">
      <c r="E259" s="136"/>
      <c r="F259" s="136"/>
      <c r="G259" s="136"/>
      <c r="H259" s="136"/>
      <c r="I259" s="136"/>
      <c r="J259" s="136"/>
    </row>
    <row r="260" spans="5:10" ht="12.75">
      <c r="E260" s="136"/>
      <c r="F260" s="136"/>
      <c r="G260" s="136"/>
      <c r="H260" s="136"/>
      <c r="I260" s="136"/>
      <c r="J260" s="136"/>
    </row>
    <row r="261" spans="5:10" ht="12.75">
      <c r="E261" s="136"/>
      <c r="F261" s="136"/>
      <c r="G261" s="136"/>
      <c r="H261" s="136"/>
      <c r="I261" s="136"/>
      <c r="J261" s="136"/>
    </row>
    <row r="262" spans="5:10" ht="12.75">
      <c r="E262" s="136"/>
      <c r="F262" s="136"/>
      <c r="G262" s="136"/>
      <c r="H262" s="136"/>
      <c r="I262" s="136"/>
      <c r="J262" s="136"/>
    </row>
    <row r="263" spans="5:10" ht="12.75">
      <c r="E263" s="136"/>
      <c r="F263" s="136"/>
      <c r="G263" s="136"/>
      <c r="H263" s="136"/>
      <c r="I263" s="136"/>
      <c r="J263" s="136"/>
    </row>
    <row r="264" spans="5:10" ht="12.75">
      <c r="E264" s="136"/>
      <c r="F264" s="136"/>
      <c r="G264" s="136"/>
      <c r="H264" s="136"/>
      <c r="I264" s="136"/>
      <c r="J264" s="136"/>
    </row>
    <row r="265" spans="5:10" ht="12.75">
      <c r="E265" s="136"/>
      <c r="F265" s="136"/>
      <c r="G265" s="136"/>
      <c r="H265" s="136"/>
      <c r="I265" s="136"/>
      <c r="J265" s="136"/>
    </row>
    <row r="266" spans="5:10" ht="12.75">
      <c r="E266" s="136"/>
      <c r="F266" s="136"/>
      <c r="G266" s="136"/>
      <c r="H266" s="136"/>
      <c r="I266" s="136"/>
      <c r="J266" s="136"/>
    </row>
    <row r="267" spans="5:10" ht="12.75">
      <c r="E267" s="136"/>
      <c r="F267" s="136"/>
      <c r="G267" s="136"/>
      <c r="H267" s="136"/>
      <c r="I267" s="136"/>
      <c r="J267" s="136"/>
    </row>
    <row r="268" spans="5:10" ht="12.75">
      <c r="E268" s="136"/>
      <c r="F268" s="136"/>
      <c r="G268" s="136"/>
      <c r="H268" s="136"/>
      <c r="I268" s="136"/>
      <c r="J268" s="136"/>
    </row>
    <row r="269" spans="5:10" ht="12.75">
      <c r="E269" s="136"/>
      <c r="F269" s="136"/>
      <c r="G269" s="136"/>
      <c r="H269" s="136"/>
      <c r="I269" s="136"/>
      <c r="J269" s="136"/>
    </row>
    <row r="270" spans="5:10" ht="12.75">
      <c r="E270" s="136"/>
      <c r="F270" s="136"/>
      <c r="G270" s="136"/>
      <c r="H270" s="136"/>
      <c r="I270" s="136"/>
      <c r="J270" s="136"/>
    </row>
    <row r="271" spans="5:10" ht="12.75">
      <c r="E271" s="136"/>
      <c r="F271" s="136"/>
      <c r="G271" s="136"/>
      <c r="H271" s="136"/>
      <c r="I271" s="136"/>
      <c r="J271" s="136"/>
    </row>
    <row r="272" spans="5:10" ht="12.75">
      <c r="E272" s="136"/>
      <c r="F272" s="136"/>
      <c r="G272" s="136"/>
      <c r="H272" s="136"/>
      <c r="I272" s="136"/>
      <c r="J272" s="136"/>
    </row>
    <row r="273" spans="5:10" ht="12.75">
      <c r="E273" s="136"/>
      <c r="F273" s="136"/>
      <c r="G273" s="136"/>
      <c r="H273" s="136"/>
      <c r="I273" s="136"/>
      <c r="J273" s="136"/>
    </row>
    <row r="274" spans="5:10" ht="12.75">
      <c r="E274" s="136"/>
      <c r="F274" s="136"/>
      <c r="G274" s="136"/>
      <c r="H274" s="136"/>
      <c r="I274" s="136"/>
      <c r="J274" s="136"/>
    </row>
    <row r="275" spans="5:10" ht="12.75">
      <c r="E275" s="136"/>
      <c r="F275" s="136"/>
      <c r="G275" s="136"/>
      <c r="H275" s="136"/>
      <c r="I275" s="136"/>
      <c r="J275" s="136"/>
    </row>
    <row r="276" spans="5:10" ht="12.75">
      <c r="E276" s="136"/>
      <c r="F276" s="136"/>
      <c r="G276" s="136"/>
      <c r="H276" s="136"/>
      <c r="I276" s="136"/>
      <c r="J276" s="136"/>
    </row>
    <row r="277" spans="5:10" ht="12.75">
      <c r="E277" s="136"/>
      <c r="F277" s="136"/>
      <c r="G277" s="136"/>
      <c r="H277" s="136"/>
      <c r="I277" s="136"/>
      <c r="J277" s="136"/>
    </row>
    <row r="278" spans="5:10" ht="12.75">
      <c r="E278" s="136"/>
      <c r="F278" s="136"/>
      <c r="G278" s="136"/>
      <c r="H278" s="136"/>
      <c r="I278" s="136"/>
      <c r="J278" s="136"/>
    </row>
    <row r="279" spans="5:10" ht="12.75">
      <c r="E279" s="136"/>
      <c r="F279" s="136"/>
      <c r="G279" s="136"/>
      <c r="H279" s="136"/>
      <c r="I279" s="136"/>
      <c r="J279" s="136"/>
    </row>
    <row r="280" spans="5:10" ht="12.75">
      <c r="E280" s="136"/>
      <c r="F280" s="136"/>
      <c r="G280" s="136"/>
      <c r="H280" s="136"/>
      <c r="I280" s="136"/>
      <c r="J280" s="136"/>
    </row>
    <row r="281" spans="5:10" ht="12.75">
      <c r="E281" s="136"/>
      <c r="F281" s="136"/>
      <c r="G281" s="136"/>
      <c r="H281" s="136"/>
      <c r="I281" s="136"/>
      <c r="J281" s="136"/>
    </row>
    <row r="282" spans="5:10" ht="12.75">
      <c r="E282" s="136"/>
      <c r="F282" s="136"/>
      <c r="G282" s="136"/>
      <c r="H282" s="136"/>
      <c r="I282" s="136"/>
      <c r="J282" s="136"/>
    </row>
    <row r="283" spans="5:10" ht="12.75">
      <c r="E283" s="136"/>
      <c r="F283" s="136"/>
      <c r="G283" s="136"/>
      <c r="H283" s="136"/>
      <c r="I283" s="136"/>
      <c r="J283" s="136"/>
    </row>
    <row r="284" spans="5:10" ht="12.75">
      <c r="E284" s="136"/>
      <c r="F284" s="136"/>
      <c r="G284" s="136"/>
      <c r="H284" s="136"/>
      <c r="I284" s="136"/>
      <c r="J284" s="136"/>
    </row>
    <row r="285" spans="5:10" ht="12.75">
      <c r="E285" s="136"/>
      <c r="F285" s="136"/>
      <c r="G285" s="136"/>
      <c r="H285" s="136"/>
      <c r="I285" s="136"/>
      <c r="J285" s="136"/>
    </row>
    <row r="286" spans="5:10" ht="12.75">
      <c r="E286" s="136"/>
      <c r="F286" s="136"/>
      <c r="G286" s="136"/>
      <c r="H286" s="136"/>
      <c r="I286" s="136"/>
      <c r="J286" s="136"/>
    </row>
    <row r="287" spans="5:10" ht="12.75">
      <c r="E287" s="136"/>
      <c r="F287" s="136"/>
      <c r="G287" s="136"/>
      <c r="H287" s="136"/>
      <c r="I287" s="136"/>
      <c r="J287" s="136"/>
    </row>
    <row r="288" spans="5:10" ht="12.75">
      <c r="E288" s="136"/>
      <c r="F288" s="136"/>
      <c r="G288" s="136"/>
      <c r="H288" s="136"/>
      <c r="I288" s="136"/>
      <c r="J288" s="136"/>
    </row>
    <row r="289" spans="5:10" ht="12.75">
      <c r="E289" s="136"/>
      <c r="F289" s="136"/>
      <c r="G289" s="136"/>
      <c r="H289" s="136"/>
      <c r="I289" s="136"/>
      <c r="J289" s="136"/>
    </row>
    <row r="290" spans="5:10" ht="12.75">
      <c r="E290" s="136"/>
      <c r="F290" s="136"/>
      <c r="G290" s="136"/>
      <c r="H290" s="136"/>
      <c r="I290" s="136"/>
      <c r="J290" s="136"/>
    </row>
    <row r="291" spans="5:10" ht="12.75">
      <c r="E291" s="136"/>
      <c r="F291" s="136"/>
      <c r="G291" s="136"/>
      <c r="H291" s="136"/>
      <c r="I291" s="136"/>
      <c r="J291" s="136"/>
    </row>
    <row r="292" spans="5:10" ht="12.75">
      <c r="E292" s="136"/>
      <c r="F292" s="136"/>
      <c r="G292" s="136"/>
      <c r="H292" s="136"/>
      <c r="I292" s="136"/>
      <c r="J292" s="136"/>
    </row>
    <row r="293" spans="5:10" ht="12.75">
      <c r="E293" s="136"/>
      <c r="F293" s="136"/>
      <c r="G293" s="136"/>
      <c r="H293" s="136"/>
      <c r="I293" s="136"/>
      <c r="J293" s="136"/>
    </row>
    <row r="294" spans="5:10" ht="12.75">
      <c r="E294" s="136"/>
      <c r="F294" s="136"/>
      <c r="G294" s="136"/>
      <c r="H294" s="136"/>
      <c r="I294" s="136"/>
      <c r="J294" s="136"/>
    </row>
    <row r="295" spans="5:10" ht="12.75">
      <c r="E295" s="136"/>
      <c r="F295" s="136"/>
      <c r="G295" s="136"/>
      <c r="H295" s="136"/>
      <c r="I295" s="136"/>
      <c r="J295" s="136"/>
    </row>
    <row r="296" spans="5:10" ht="12.75">
      <c r="E296" s="136"/>
      <c r="F296" s="136"/>
      <c r="G296" s="136"/>
      <c r="H296" s="136"/>
      <c r="I296" s="136"/>
      <c r="J296" s="136"/>
    </row>
    <row r="297" spans="5:10" ht="12.75">
      <c r="E297" s="136"/>
      <c r="F297" s="136"/>
      <c r="G297" s="136"/>
      <c r="H297" s="136"/>
      <c r="I297" s="136"/>
      <c r="J297" s="136"/>
    </row>
    <row r="298" spans="5:10" ht="12.75">
      <c r="E298" s="136"/>
      <c r="F298" s="136"/>
      <c r="G298" s="136"/>
      <c r="H298" s="136"/>
      <c r="I298" s="136"/>
      <c r="J298" s="136"/>
    </row>
    <row r="299" spans="5:10" ht="12.75">
      <c r="E299" s="136"/>
      <c r="F299" s="136"/>
      <c r="G299" s="136"/>
      <c r="H299" s="136"/>
      <c r="I299" s="136"/>
      <c r="J299" s="136"/>
    </row>
    <row r="300" spans="5:10" ht="12.75">
      <c r="E300" s="136"/>
      <c r="F300" s="136"/>
      <c r="G300" s="136"/>
      <c r="H300" s="136"/>
      <c r="I300" s="136"/>
      <c r="J300" s="136"/>
    </row>
    <row r="301" spans="5:10" ht="12.75">
      <c r="E301" s="136"/>
      <c r="F301" s="136"/>
      <c r="G301" s="136"/>
      <c r="H301" s="136"/>
      <c r="I301" s="136"/>
      <c r="J301" s="136"/>
    </row>
    <row r="302" spans="5:10" ht="12.75">
      <c r="E302" s="136"/>
      <c r="F302" s="136"/>
      <c r="G302" s="136"/>
      <c r="H302" s="136"/>
      <c r="I302" s="136"/>
      <c r="J302" s="136"/>
    </row>
    <row r="303" spans="5:10" ht="12.75">
      <c r="E303" s="136"/>
      <c r="F303" s="136"/>
      <c r="G303" s="136"/>
      <c r="H303" s="136"/>
      <c r="I303" s="136"/>
      <c r="J303" s="136"/>
    </row>
    <row r="304" spans="5:10" ht="12.75">
      <c r="E304" s="136"/>
      <c r="F304" s="136"/>
      <c r="G304" s="136"/>
      <c r="H304" s="136"/>
      <c r="I304" s="136"/>
      <c r="J304" s="136"/>
    </row>
    <row r="305" spans="5:10" ht="12.75">
      <c r="E305" s="136"/>
      <c r="F305" s="136"/>
      <c r="G305" s="136"/>
      <c r="H305" s="136"/>
      <c r="I305" s="136"/>
      <c r="J305" s="136"/>
    </row>
    <row r="306" spans="5:10" ht="12.75">
      <c r="E306" s="136"/>
      <c r="F306" s="136"/>
      <c r="G306" s="136"/>
      <c r="H306" s="136"/>
      <c r="I306" s="136"/>
      <c r="J306" s="136"/>
    </row>
    <row r="307" spans="5:10" ht="12.75">
      <c r="E307" s="136"/>
      <c r="F307" s="136"/>
      <c r="G307" s="136"/>
      <c r="H307" s="136"/>
      <c r="I307" s="136"/>
      <c r="J307" s="136"/>
    </row>
    <row r="308" spans="5:10" ht="12.75">
      <c r="E308" s="136"/>
      <c r="F308" s="136"/>
      <c r="G308" s="136"/>
      <c r="H308" s="136"/>
      <c r="I308" s="136"/>
      <c r="J308" s="136"/>
    </row>
    <row r="309" spans="5:10" ht="12.75">
      <c r="E309" s="136"/>
      <c r="F309" s="136"/>
      <c r="G309" s="136"/>
      <c r="H309" s="136"/>
      <c r="I309" s="136"/>
      <c r="J309" s="136"/>
    </row>
    <row r="310" spans="5:10" ht="12.75">
      <c r="E310" s="136"/>
      <c r="F310" s="136"/>
      <c r="G310" s="136"/>
      <c r="H310" s="136"/>
      <c r="I310" s="136"/>
      <c r="J310" s="136"/>
    </row>
    <row r="311" spans="5:10" ht="12.75">
      <c r="E311" s="136"/>
      <c r="F311" s="136"/>
      <c r="G311" s="136"/>
      <c r="H311" s="136"/>
      <c r="I311" s="136"/>
      <c r="J311" s="136"/>
    </row>
    <row r="312" spans="5:10" ht="12.75">
      <c r="E312" s="136"/>
      <c r="F312" s="136"/>
      <c r="G312" s="136"/>
      <c r="H312" s="136"/>
      <c r="I312" s="136"/>
      <c r="J312" s="136"/>
    </row>
    <row r="313" spans="5:10" ht="12.75">
      <c r="E313" s="136"/>
      <c r="F313" s="136"/>
      <c r="G313" s="136"/>
      <c r="H313" s="136"/>
      <c r="I313" s="136"/>
      <c r="J313" s="136"/>
    </row>
    <row r="314" spans="5:10" ht="12.75">
      <c r="E314" s="136"/>
      <c r="F314" s="136"/>
      <c r="G314" s="136"/>
      <c r="H314" s="136"/>
      <c r="I314" s="136"/>
      <c r="J314" s="136"/>
    </row>
    <row r="315" spans="5:10" ht="12.75">
      <c r="E315" s="136"/>
      <c r="F315" s="136"/>
      <c r="G315" s="136"/>
      <c r="H315" s="136"/>
      <c r="I315" s="136"/>
      <c r="J315" s="136"/>
    </row>
    <row r="316" spans="5:10" ht="12.75">
      <c r="E316" s="136"/>
      <c r="F316" s="136"/>
      <c r="G316" s="136"/>
      <c r="H316" s="136"/>
      <c r="I316" s="136"/>
      <c r="J316" s="136"/>
    </row>
    <row r="317" spans="5:10" ht="12.75">
      <c r="E317" s="136"/>
      <c r="F317" s="136"/>
      <c r="G317" s="136"/>
      <c r="H317" s="136"/>
      <c r="I317" s="136"/>
      <c r="J317" s="136"/>
    </row>
    <row r="318" spans="5:10" ht="12.75">
      <c r="E318" s="136"/>
      <c r="F318" s="136"/>
      <c r="G318" s="136"/>
      <c r="H318" s="136"/>
      <c r="I318" s="136"/>
      <c r="J318" s="136"/>
    </row>
    <row r="319" spans="5:10" ht="12.75">
      <c r="E319" s="136"/>
      <c r="F319" s="136"/>
      <c r="G319" s="136"/>
      <c r="H319" s="136"/>
      <c r="I319" s="136"/>
      <c r="J319" s="136"/>
    </row>
    <row r="320" spans="5:10" ht="12.75">
      <c r="E320" s="136"/>
      <c r="F320" s="136"/>
      <c r="G320" s="136"/>
      <c r="H320" s="136"/>
      <c r="I320" s="136"/>
      <c r="J320" s="136"/>
    </row>
    <row r="321" spans="5:10" ht="12.75">
      <c r="E321" s="136"/>
      <c r="F321" s="136"/>
      <c r="G321" s="136"/>
      <c r="H321" s="136"/>
      <c r="I321" s="136"/>
      <c r="J321" s="136"/>
    </row>
    <row r="322" spans="5:10" ht="12.75">
      <c r="E322" s="136"/>
      <c r="F322" s="136"/>
      <c r="G322" s="136"/>
      <c r="H322" s="136"/>
      <c r="I322" s="136"/>
      <c r="J322" s="136"/>
    </row>
    <row r="323" spans="5:10" ht="12.75">
      <c r="E323" s="136"/>
      <c r="F323" s="136"/>
      <c r="G323" s="136"/>
      <c r="H323" s="136"/>
      <c r="I323" s="136"/>
      <c r="J323" s="136"/>
    </row>
    <row r="324" spans="5:10" ht="12.75">
      <c r="E324" s="136"/>
      <c r="F324" s="136"/>
      <c r="G324" s="136"/>
      <c r="H324" s="136"/>
      <c r="I324" s="136"/>
      <c r="J324" s="136"/>
    </row>
    <row r="325" spans="5:10" ht="12.75">
      <c r="E325" s="136"/>
      <c r="F325" s="136"/>
      <c r="G325" s="136"/>
      <c r="H325" s="136"/>
      <c r="I325" s="136"/>
      <c r="J325" s="136"/>
    </row>
    <row r="326" spans="5:10" ht="12.75">
      <c r="E326" s="136"/>
      <c r="F326" s="136"/>
      <c r="G326" s="136"/>
      <c r="H326" s="136"/>
      <c r="I326" s="136"/>
      <c r="J326" s="136"/>
    </row>
    <row r="327" spans="5:10" ht="12.75">
      <c r="E327" s="136"/>
      <c r="F327" s="136"/>
      <c r="G327" s="136"/>
      <c r="H327" s="136"/>
      <c r="I327" s="136"/>
      <c r="J327" s="136"/>
    </row>
    <row r="328" spans="5:10" ht="12.75">
      <c r="E328" s="136"/>
      <c r="F328" s="136"/>
      <c r="G328" s="136"/>
      <c r="H328" s="136"/>
      <c r="I328" s="136"/>
      <c r="J328" s="136"/>
    </row>
    <row r="329" spans="5:10" ht="12.75">
      <c r="E329" s="136"/>
      <c r="F329" s="136"/>
      <c r="G329" s="136"/>
      <c r="H329" s="136"/>
      <c r="I329" s="136"/>
      <c r="J329" s="136"/>
    </row>
    <row r="330" spans="5:10" ht="12.75">
      <c r="E330" s="136"/>
      <c r="F330" s="136"/>
      <c r="G330" s="136"/>
      <c r="H330" s="136"/>
      <c r="I330" s="136"/>
      <c r="J330" s="136"/>
    </row>
    <row r="331" spans="5:10" ht="12.75">
      <c r="E331" s="136"/>
      <c r="F331" s="136"/>
      <c r="G331" s="136"/>
      <c r="H331" s="136"/>
      <c r="I331" s="136"/>
      <c r="J331" s="136"/>
    </row>
    <row r="332" spans="5:10" ht="12.75">
      <c r="E332" s="136"/>
      <c r="F332" s="136"/>
      <c r="G332" s="136"/>
      <c r="H332" s="136"/>
      <c r="I332" s="136"/>
      <c r="J332" s="136"/>
    </row>
    <row r="333" spans="5:10" ht="12.75">
      <c r="E333" s="136"/>
      <c r="F333" s="136"/>
      <c r="G333" s="136"/>
      <c r="H333" s="136"/>
      <c r="I333" s="136"/>
      <c r="J333" s="136"/>
    </row>
    <row r="334" spans="5:10" ht="12.75">
      <c r="E334" s="136"/>
      <c r="F334" s="136"/>
      <c r="G334" s="136"/>
      <c r="H334" s="136"/>
      <c r="I334" s="136"/>
      <c r="J334" s="136"/>
    </row>
    <row r="335" spans="5:10" ht="12.75">
      <c r="E335" s="136"/>
      <c r="F335" s="136"/>
      <c r="G335" s="136"/>
      <c r="H335" s="136"/>
      <c r="I335" s="136"/>
      <c r="J335" s="136"/>
    </row>
    <row r="336" spans="5:10" ht="12.75">
      <c r="E336" s="136"/>
      <c r="F336" s="136"/>
      <c r="G336" s="136"/>
      <c r="H336" s="136"/>
      <c r="I336" s="136"/>
      <c r="J336" s="136"/>
    </row>
    <row r="337" spans="5:10" ht="12.75">
      <c r="E337" s="136"/>
      <c r="F337" s="136"/>
      <c r="G337" s="136"/>
      <c r="H337" s="136"/>
      <c r="I337" s="136"/>
      <c r="J337" s="136"/>
    </row>
    <row r="338" spans="5:10" ht="12.75">
      <c r="E338" s="136"/>
      <c r="F338" s="136"/>
      <c r="G338" s="136"/>
      <c r="H338" s="136"/>
      <c r="I338" s="136"/>
      <c r="J338" s="136"/>
    </row>
    <row r="339" spans="5:10" ht="12.75">
      <c r="E339" s="136"/>
      <c r="F339" s="136"/>
      <c r="G339" s="136"/>
      <c r="H339" s="136"/>
      <c r="I339" s="136"/>
      <c r="J339" s="136"/>
    </row>
    <row r="340" spans="5:10" ht="12.75">
      <c r="E340" s="136"/>
      <c r="F340" s="136"/>
      <c r="G340" s="136"/>
      <c r="H340" s="136"/>
      <c r="I340" s="136"/>
      <c r="J340" s="136"/>
    </row>
    <row r="341" spans="5:10" ht="12.75">
      <c r="E341" s="136"/>
      <c r="F341" s="136"/>
      <c r="G341" s="136"/>
      <c r="H341" s="136"/>
      <c r="I341" s="136"/>
      <c r="J341" s="136"/>
    </row>
    <row r="342" spans="5:10" ht="12.75">
      <c r="E342" s="136"/>
      <c r="F342" s="136"/>
      <c r="G342" s="136"/>
      <c r="H342" s="136"/>
      <c r="I342" s="136"/>
      <c r="J342" s="136"/>
    </row>
    <row r="343" spans="5:10" ht="12.75">
      <c r="E343" s="136"/>
      <c r="F343" s="136"/>
      <c r="G343" s="136"/>
      <c r="H343" s="136"/>
      <c r="I343" s="136"/>
      <c r="J343" s="136"/>
    </row>
    <row r="344" spans="5:10" ht="12.75">
      <c r="E344" s="136"/>
      <c r="F344" s="136"/>
      <c r="G344" s="136"/>
      <c r="H344" s="136"/>
      <c r="I344" s="136"/>
      <c r="J344" s="136"/>
    </row>
    <row r="345" spans="5:10" ht="12.75">
      <c r="E345" s="136"/>
      <c r="F345" s="136"/>
      <c r="G345" s="136"/>
      <c r="H345" s="136"/>
      <c r="I345" s="136"/>
      <c r="J345" s="136"/>
    </row>
    <row r="346" spans="5:10" ht="12.75">
      <c r="E346" s="136"/>
      <c r="F346" s="136"/>
      <c r="G346" s="136"/>
      <c r="H346" s="136"/>
      <c r="I346" s="136"/>
      <c r="J346" s="136"/>
    </row>
    <row r="347" spans="5:10" ht="12.75">
      <c r="E347" s="136"/>
      <c r="F347" s="136"/>
      <c r="G347" s="136"/>
      <c r="H347" s="136"/>
      <c r="I347" s="136"/>
      <c r="J347" s="136"/>
    </row>
    <row r="348" spans="5:10" ht="12.75">
      <c r="E348" s="136"/>
      <c r="F348" s="136"/>
      <c r="G348" s="136"/>
      <c r="H348" s="136"/>
      <c r="I348" s="136"/>
      <c r="J348" s="136"/>
    </row>
    <row r="349" spans="5:10" ht="12.75">
      <c r="E349" s="136"/>
      <c r="F349" s="136"/>
      <c r="G349" s="136"/>
      <c r="H349" s="136"/>
      <c r="I349" s="136"/>
      <c r="J349" s="136"/>
    </row>
    <row r="350" spans="5:10" ht="12.75">
      <c r="E350" s="136"/>
      <c r="F350" s="136"/>
      <c r="G350" s="136"/>
      <c r="H350" s="136"/>
      <c r="I350" s="136"/>
      <c r="J350" s="136"/>
    </row>
    <row r="351" spans="5:10" ht="12.75">
      <c r="E351" s="136"/>
      <c r="F351" s="136"/>
      <c r="G351" s="136"/>
      <c r="H351" s="136"/>
      <c r="I351" s="136"/>
      <c r="J351" s="136"/>
    </row>
    <row r="352" spans="5:10" ht="12.75">
      <c r="E352" s="136"/>
      <c r="F352" s="136"/>
      <c r="G352" s="136"/>
      <c r="H352" s="136"/>
      <c r="I352" s="136"/>
      <c r="J352" s="136"/>
    </row>
    <row r="353" spans="5:10" ht="12.75">
      <c r="E353" s="136"/>
      <c r="F353" s="136"/>
      <c r="G353" s="136"/>
      <c r="H353" s="136"/>
      <c r="I353" s="136"/>
      <c r="J353" s="136"/>
    </row>
    <row r="354" spans="5:10" ht="12.75">
      <c r="E354" s="136"/>
      <c r="F354" s="136"/>
      <c r="G354" s="136"/>
      <c r="H354" s="136"/>
      <c r="I354" s="136"/>
      <c r="J354" s="136"/>
    </row>
    <row r="355" spans="5:10" ht="12.75">
      <c r="E355" s="136"/>
      <c r="F355" s="136"/>
      <c r="G355" s="136"/>
      <c r="H355" s="136"/>
      <c r="I355" s="136"/>
      <c r="J355" s="136"/>
    </row>
    <row r="356" spans="5:10" ht="12.75">
      <c r="E356" s="136"/>
      <c r="F356" s="136"/>
      <c r="G356" s="136"/>
      <c r="H356" s="136"/>
      <c r="I356" s="136"/>
      <c r="J356" s="136"/>
    </row>
    <row r="357" spans="5:10" ht="12.75">
      <c r="E357" s="136"/>
      <c r="F357" s="136"/>
      <c r="G357" s="136"/>
      <c r="H357" s="136"/>
      <c r="I357" s="136"/>
      <c r="J357" s="136"/>
    </row>
    <row r="358" spans="5:10" ht="12.75">
      <c r="E358" s="136"/>
      <c r="F358" s="136"/>
      <c r="G358" s="136"/>
      <c r="H358" s="136"/>
      <c r="I358" s="136"/>
      <c r="J358" s="136"/>
    </row>
    <row r="359" spans="5:10" ht="12.75">
      <c r="E359" s="136"/>
      <c r="F359" s="136"/>
      <c r="G359" s="136"/>
      <c r="H359" s="136"/>
      <c r="I359" s="136"/>
      <c r="J359" s="136"/>
    </row>
    <row r="360" spans="5:10" ht="12.75">
      <c r="E360" s="136"/>
      <c r="F360" s="136"/>
      <c r="G360" s="136"/>
      <c r="H360" s="136"/>
      <c r="I360" s="136"/>
      <c r="J360" s="136"/>
    </row>
    <row r="361" spans="5:10" ht="12.75">
      <c r="E361" s="136"/>
      <c r="F361" s="136"/>
      <c r="G361" s="136"/>
      <c r="H361" s="136"/>
      <c r="I361" s="136"/>
      <c r="J361" s="136"/>
    </row>
    <row r="362" spans="5:10" ht="12.75">
      <c r="E362" s="136"/>
      <c r="F362" s="136"/>
      <c r="G362" s="136"/>
      <c r="H362" s="136"/>
      <c r="I362" s="136"/>
      <c r="J362" s="136"/>
    </row>
    <row r="363" spans="5:10" ht="12.75">
      <c r="E363" s="136"/>
      <c r="F363" s="136"/>
      <c r="G363" s="136"/>
      <c r="H363" s="136"/>
      <c r="I363" s="136"/>
      <c r="J363" s="136"/>
    </row>
    <row r="364" spans="5:10" ht="12.75">
      <c r="E364" s="136"/>
      <c r="F364" s="136"/>
      <c r="G364" s="136"/>
      <c r="H364" s="136"/>
      <c r="I364" s="136"/>
      <c r="J364" s="136"/>
    </row>
    <row r="365" spans="5:10" ht="12.75">
      <c r="E365" s="136"/>
      <c r="F365" s="136"/>
      <c r="G365" s="136"/>
      <c r="H365" s="136"/>
      <c r="I365" s="136"/>
      <c r="J365" s="136"/>
    </row>
    <row r="366" spans="5:10" ht="12.75">
      <c r="E366" s="136"/>
      <c r="F366" s="136"/>
      <c r="G366" s="136"/>
      <c r="H366" s="136"/>
      <c r="I366" s="136"/>
      <c r="J366" s="136"/>
    </row>
    <row r="367" spans="5:10" ht="12.75">
      <c r="E367" s="136"/>
      <c r="F367" s="136"/>
      <c r="G367" s="136"/>
      <c r="H367" s="136"/>
      <c r="I367" s="136"/>
      <c r="J367" s="136"/>
    </row>
    <row r="368" spans="5:10" ht="12.75">
      <c r="E368" s="136"/>
      <c r="F368" s="136"/>
      <c r="G368" s="136"/>
      <c r="H368" s="136"/>
      <c r="I368" s="136"/>
      <c r="J368" s="136"/>
    </row>
    <row r="369" spans="5:10" ht="12.75">
      <c r="E369" s="136"/>
      <c r="F369" s="136"/>
      <c r="G369" s="136"/>
      <c r="H369" s="136"/>
      <c r="I369" s="136"/>
      <c r="J369" s="136"/>
    </row>
    <row r="370" spans="5:10" ht="12.75">
      <c r="E370" s="136"/>
      <c r="F370" s="136"/>
      <c r="G370" s="136"/>
      <c r="H370" s="136"/>
      <c r="I370" s="136"/>
      <c r="J370" s="136"/>
    </row>
    <row r="371" spans="5:10" ht="12.75">
      <c r="E371" s="136"/>
      <c r="F371" s="136"/>
      <c r="G371" s="136"/>
      <c r="H371" s="136"/>
      <c r="I371" s="136"/>
      <c r="J371" s="136"/>
    </row>
    <row r="372" spans="5:10" ht="12.75">
      <c r="E372" s="136"/>
      <c r="F372" s="136"/>
      <c r="G372" s="136"/>
      <c r="H372" s="136"/>
      <c r="I372" s="136"/>
      <c r="J372" s="136"/>
    </row>
    <row r="373" spans="5:10" ht="12.75">
      <c r="E373" s="136"/>
      <c r="F373" s="136"/>
      <c r="G373" s="136"/>
      <c r="H373" s="136"/>
      <c r="I373" s="136"/>
      <c r="J373" s="136"/>
    </row>
    <row r="374" spans="5:10" ht="12.75">
      <c r="E374" s="136"/>
      <c r="F374" s="136"/>
      <c r="G374" s="136"/>
      <c r="H374" s="136"/>
      <c r="I374" s="136"/>
      <c r="J374" s="136"/>
    </row>
    <row r="375" spans="5:10" ht="12.75">
      <c r="E375" s="136"/>
      <c r="F375" s="136"/>
      <c r="G375" s="136"/>
      <c r="H375" s="136"/>
      <c r="I375" s="136"/>
      <c r="J375" s="136"/>
    </row>
    <row r="376" spans="5:10" ht="12.75">
      <c r="E376" s="136"/>
      <c r="F376" s="136"/>
      <c r="G376" s="136"/>
      <c r="H376" s="136"/>
      <c r="I376" s="136"/>
      <c r="J376" s="136"/>
    </row>
    <row r="377" spans="5:10" ht="12.75">
      <c r="E377" s="136"/>
      <c r="F377" s="136"/>
      <c r="G377" s="136"/>
      <c r="H377" s="136"/>
      <c r="I377" s="136"/>
      <c r="J377" s="136"/>
    </row>
    <row r="378" spans="5:10" ht="12.75">
      <c r="E378" s="136"/>
      <c r="F378" s="136"/>
      <c r="G378" s="136"/>
      <c r="H378" s="136"/>
      <c r="I378" s="136"/>
      <c r="J378" s="136"/>
    </row>
    <row r="379" spans="5:10" ht="12.75">
      <c r="E379" s="136"/>
      <c r="F379" s="136"/>
      <c r="G379" s="136"/>
      <c r="H379" s="136"/>
      <c r="I379" s="136"/>
      <c r="J379" s="136"/>
    </row>
    <row r="380" spans="5:10" ht="12.75">
      <c r="E380" s="136"/>
      <c r="F380" s="136"/>
      <c r="G380" s="136"/>
      <c r="H380" s="136"/>
      <c r="I380" s="136"/>
      <c r="J380" s="136"/>
    </row>
    <row r="381" spans="5:10" ht="12.75">
      <c r="E381" s="136"/>
      <c r="F381" s="136"/>
      <c r="G381" s="136"/>
      <c r="H381" s="136"/>
      <c r="I381" s="136"/>
      <c r="J381" s="136"/>
    </row>
    <row r="382" spans="5:10" ht="12.75">
      <c r="E382" s="136"/>
      <c r="F382" s="136"/>
      <c r="G382" s="136"/>
      <c r="H382" s="136"/>
      <c r="I382" s="136"/>
      <c r="J382" s="136"/>
    </row>
    <row r="383" spans="5:10" ht="12.75">
      <c r="E383" s="136"/>
      <c r="F383" s="136"/>
      <c r="G383" s="136"/>
      <c r="H383" s="136"/>
      <c r="I383" s="136"/>
      <c r="J383" s="136"/>
    </row>
    <row r="384" spans="5:10" ht="12.75">
      <c r="E384" s="136"/>
      <c r="F384" s="136"/>
      <c r="G384" s="136"/>
      <c r="H384" s="136"/>
      <c r="I384" s="136"/>
      <c r="J384" s="136"/>
    </row>
    <row r="385" spans="5:10" ht="12.75">
      <c r="E385" s="136"/>
      <c r="F385" s="136"/>
      <c r="G385" s="136"/>
      <c r="H385" s="136"/>
      <c r="I385" s="136"/>
      <c r="J385" s="136"/>
    </row>
    <row r="386" spans="5:10" ht="12.75">
      <c r="E386" s="136"/>
      <c r="F386" s="136"/>
      <c r="G386" s="136"/>
      <c r="H386" s="136"/>
      <c r="I386" s="136"/>
      <c r="J386" s="136"/>
    </row>
    <row r="387" spans="5:10" ht="12.75">
      <c r="E387" s="136"/>
      <c r="F387" s="136"/>
      <c r="G387" s="136"/>
      <c r="H387" s="136"/>
      <c r="I387" s="136"/>
      <c r="J387" s="136"/>
    </row>
    <row r="388" spans="5:10" ht="12.75">
      <c r="E388" s="136"/>
      <c r="F388" s="136"/>
      <c r="G388" s="136"/>
      <c r="H388" s="136"/>
      <c r="I388" s="136"/>
      <c r="J388" s="136"/>
    </row>
    <row r="389" spans="5:10" ht="12.75">
      <c r="E389" s="136"/>
      <c r="F389" s="136"/>
      <c r="G389" s="136"/>
      <c r="H389" s="136"/>
      <c r="I389" s="136"/>
      <c r="J389" s="136"/>
    </row>
    <row r="390" spans="5:10" ht="12.75">
      <c r="E390" s="136"/>
      <c r="F390" s="136"/>
      <c r="G390" s="136"/>
      <c r="H390" s="136"/>
      <c r="I390" s="136"/>
      <c r="J390" s="136"/>
    </row>
    <row r="391" spans="5:10" ht="12.75">
      <c r="E391" s="136"/>
      <c r="F391" s="136"/>
      <c r="G391" s="136"/>
      <c r="H391" s="136"/>
      <c r="I391" s="136"/>
      <c r="J391" s="136"/>
    </row>
    <row r="392" spans="5:10" ht="12.75">
      <c r="E392" s="136"/>
      <c r="F392" s="136"/>
      <c r="G392" s="136"/>
      <c r="H392" s="136"/>
      <c r="I392" s="136"/>
      <c r="J392" s="136"/>
    </row>
    <row r="393" spans="5:10" ht="12.75">
      <c r="E393" s="136"/>
      <c r="F393" s="136"/>
      <c r="G393" s="136"/>
      <c r="H393" s="136"/>
      <c r="I393" s="136"/>
      <c r="J393" s="136"/>
    </row>
    <row r="394" spans="5:10" ht="12.75">
      <c r="E394" s="136"/>
      <c r="F394" s="136"/>
      <c r="G394" s="136"/>
      <c r="H394" s="136"/>
      <c r="I394" s="136"/>
      <c r="J394" s="136"/>
    </row>
    <row r="395" spans="5:10" ht="12.75">
      <c r="E395" s="136"/>
      <c r="F395" s="136"/>
      <c r="G395" s="136"/>
      <c r="H395" s="136"/>
      <c r="I395" s="136"/>
      <c r="J395" s="136"/>
    </row>
    <row r="396" spans="5:10" ht="12.75">
      <c r="E396" s="136"/>
      <c r="F396" s="136"/>
      <c r="G396" s="136"/>
      <c r="H396" s="136"/>
      <c r="I396" s="136"/>
      <c r="J396" s="136"/>
    </row>
    <row r="397" spans="5:10" ht="12.75">
      <c r="E397" s="136"/>
      <c r="F397" s="136"/>
      <c r="G397" s="136"/>
      <c r="H397" s="136"/>
      <c r="I397" s="136"/>
      <c r="J397" s="136"/>
    </row>
    <row r="398" spans="5:10" ht="12.75">
      <c r="E398" s="136"/>
      <c r="F398" s="136"/>
      <c r="G398" s="136"/>
      <c r="H398" s="136"/>
      <c r="I398" s="136"/>
      <c r="J398" s="136"/>
    </row>
    <row r="399" spans="5:10" ht="12.75">
      <c r="E399" s="136"/>
      <c r="F399" s="136"/>
      <c r="G399" s="136"/>
      <c r="H399" s="136"/>
      <c r="I399" s="136"/>
      <c r="J399" s="136"/>
    </row>
    <row r="400" spans="5:10" ht="12.75">
      <c r="E400" s="136"/>
      <c r="F400" s="136"/>
      <c r="G400" s="136"/>
      <c r="H400" s="136"/>
      <c r="I400" s="136"/>
      <c r="J400" s="136"/>
    </row>
    <row r="401" spans="5:10" ht="12.75">
      <c r="E401" s="136"/>
      <c r="F401" s="136"/>
      <c r="G401" s="136"/>
      <c r="H401" s="136"/>
      <c r="I401" s="136"/>
      <c r="J401" s="136"/>
    </row>
    <row r="402" spans="5:10" ht="12.75">
      <c r="E402" s="136"/>
      <c r="F402" s="136"/>
      <c r="G402" s="136"/>
      <c r="H402" s="136"/>
      <c r="I402" s="136"/>
      <c r="J402" s="136"/>
    </row>
    <row r="403" spans="5:10" ht="12.75">
      <c r="E403" s="136"/>
      <c r="F403" s="136"/>
      <c r="G403" s="136"/>
      <c r="H403" s="136"/>
      <c r="I403" s="136"/>
      <c r="J403" s="136"/>
    </row>
    <row r="404" spans="5:10" ht="12.75">
      <c r="E404" s="136"/>
      <c r="F404" s="136"/>
      <c r="G404" s="136"/>
      <c r="H404" s="136"/>
      <c r="I404" s="136"/>
      <c r="J404" s="136"/>
    </row>
    <row r="405" spans="5:10" ht="12.75">
      <c r="E405" s="136"/>
      <c r="F405" s="136"/>
      <c r="G405" s="136"/>
      <c r="H405" s="136"/>
      <c r="I405" s="136"/>
      <c r="J405" s="136"/>
    </row>
    <row r="406" spans="5:10" ht="12.75">
      <c r="E406" s="136"/>
      <c r="F406" s="136"/>
      <c r="G406" s="136"/>
      <c r="H406" s="136"/>
      <c r="I406" s="136"/>
      <c r="J406" s="136"/>
    </row>
    <row r="407" spans="5:10" ht="12.75">
      <c r="E407" s="136"/>
      <c r="F407" s="136"/>
      <c r="G407" s="136"/>
      <c r="H407" s="136"/>
      <c r="I407" s="136"/>
      <c r="J407" s="136"/>
    </row>
    <row r="408" spans="5:10" ht="12.75">
      <c r="E408" s="136"/>
      <c r="F408" s="136"/>
      <c r="G408" s="136"/>
      <c r="H408" s="136"/>
      <c r="I408" s="136"/>
      <c r="J408" s="136"/>
    </row>
    <row r="409" spans="5:10" ht="12.75">
      <c r="E409" s="136"/>
      <c r="F409" s="136"/>
      <c r="G409" s="136"/>
      <c r="H409" s="136"/>
      <c r="I409" s="136"/>
      <c r="J409" s="136"/>
    </row>
    <row r="410" spans="5:10" ht="12.75">
      <c r="E410" s="136"/>
      <c r="F410" s="136"/>
      <c r="G410" s="136"/>
      <c r="H410" s="136"/>
      <c r="I410" s="136"/>
      <c r="J410" s="136"/>
    </row>
    <row r="411" spans="5:10" ht="12.75">
      <c r="E411" s="136"/>
      <c r="F411" s="136"/>
      <c r="G411" s="136"/>
      <c r="H411" s="136"/>
      <c r="I411" s="136"/>
      <c r="J411" s="136"/>
    </row>
    <row r="412" spans="5:10" ht="12.75">
      <c r="E412" s="136"/>
      <c r="F412" s="136"/>
      <c r="G412" s="136"/>
      <c r="H412" s="136"/>
      <c r="I412" s="136"/>
      <c r="J412" s="136"/>
    </row>
    <row r="413" spans="5:10" ht="12.75">
      <c r="E413" s="136"/>
      <c r="F413" s="136"/>
      <c r="G413" s="136"/>
      <c r="H413" s="136"/>
      <c r="I413" s="136"/>
      <c r="J413" s="136"/>
    </row>
    <row r="414" spans="5:10" ht="12.75">
      <c r="E414" s="136"/>
      <c r="F414" s="136"/>
      <c r="G414" s="136"/>
      <c r="H414" s="136"/>
      <c r="I414" s="136"/>
      <c r="J414" s="136"/>
    </row>
    <row r="415" spans="5:10" ht="12.75">
      <c r="E415" s="136"/>
      <c r="F415" s="136"/>
      <c r="G415" s="136"/>
      <c r="H415" s="136"/>
      <c r="I415" s="136"/>
      <c r="J415" s="136"/>
    </row>
    <row r="416" spans="5:10" ht="12.75">
      <c r="E416" s="136"/>
      <c r="F416" s="136"/>
      <c r="G416" s="136"/>
      <c r="H416" s="136"/>
      <c r="I416" s="136"/>
      <c r="J416" s="136"/>
    </row>
    <row r="417" spans="5:10" ht="12.75">
      <c r="E417" s="136"/>
      <c r="F417" s="136"/>
      <c r="G417" s="136"/>
      <c r="H417" s="136"/>
      <c r="I417" s="136"/>
      <c r="J417" s="136"/>
    </row>
    <row r="418" spans="5:10" ht="12.75">
      <c r="E418" s="136"/>
      <c r="F418" s="136"/>
      <c r="G418" s="136"/>
      <c r="H418" s="136"/>
      <c r="I418" s="136"/>
      <c r="J418" s="136"/>
    </row>
    <row r="419" spans="5:10" ht="12.75">
      <c r="E419" s="136"/>
      <c r="F419" s="136"/>
      <c r="G419" s="136"/>
      <c r="H419" s="136"/>
      <c r="I419" s="136"/>
      <c r="J419" s="136"/>
    </row>
    <row r="420" spans="5:10" ht="12.75">
      <c r="E420" s="136"/>
      <c r="F420" s="136"/>
      <c r="G420" s="136"/>
      <c r="H420" s="136"/>
      <c r="I420" s="136"/>
      <c r="J420" s="136"/>
    </row>
    <row r="421" spans="5:10" ht="12.75">
      <c r="E421" s="136"/>
      <c r="F421" s="136"/>
      <c r="G421" s="136"/>
      <c r="H421" s="136"/>
      <c r="I421" s="136"/>
      <c r="J421" s="136"/>
    </row>
    <row r="422" spans="5:10" ht="12.75">
      <c r="E422" s="136"/>
      <c r="F422" s="136"/>
      <c r="G422" s="136"/>
      <c r="H422" s="136"/>
      <c r="I422" s="136"/>
      <c r="J422" s="136"/>
    </row>
    <row r="423" spans="5:10" ht="12.75">
      <c r="E423" s="136"/>
      <c r="F423" s="136"/>
      <c r="G423" s="136"/>
      <c r="H423" s="136"/>
      <c r="I423" s="136"/>
      <c r="J423" s="136"/>
    </row>
    <row r="424" spans="5:10" ht="12.75">
      <c r="E424" s="136"/>
      <c r="F424" s="136"/>
      <c r="G424" s="136"/>
      <c r="H424" s="136"/>
      <c r="I424" s="136"/>
      <c r="J424" s="136"/>
    </row>
    <row r="425" spans="5:10" ht="12.75">
      <c r="E425" s="136"/>
      <c r="F425" s="136"/>
      <c r="G425" s="136"/>
      <c r="H425" s="136"/>
      <c r="I425" s="136"/>
      <c r="J425" s="136"/>
    </row>
    <row r="426" spans="5:10" ht="12.75">
      <c r="E426" s="136"/>
      <c r="F426" s="136"/>
      <c r="G426" s="136"/>
      <c r="H426" s="136"/>
      <c r="I426" s="136"/>
      <c r="J426" s="136"/>
    </row>
    <row r="427" spans="5:10" ht="12.75">
      <c r="E427" s="136"/>
      <c r="F427" s="136"/>
      <c r="G427" s="136"/>
      <c r="H427" s="136"/>
      <c r="I427" s="136"/>
      <c r="J427" s="136"/>
    </row>
    <row r="428" spans="5:10" ht="12.75">
      <c r="E428" s="136"/>
      <c r="F428" s="136"/>
      <c r="G428" s="136"/>
      <c r="H428" s="136"/>
      <c r="I428" s="136"/>
      <c r="J428" s="136"/>
    </row>
    <row r="429" spans="5:10" ht="12.75">
      <c r="E429" s="136"/>
      <c r="F429" s="136"/>
      <c r="G429" s="136"/>
      <c r="H429" s="136"/>
      <c r="I429" s="136"/>
      <c r="J429" s="136"/>
    </row>
    <row r="430" spans="5:10" ht="12.75">
      <c r="E430" s="136"/>
      <c r="F430" s="136"/>
      <c r="G430" s="136"/>
      <c r="H430" s="136"/>
      <c r="I430" s="136"/>
      <c r="J430" s="136"/>
    </row>
    <row r="431" spans="5:10" ht="12.75">
      <c r="E431" s="136"/>
      <c r="F431" s="136"/>
      <c r="G431" s="136"/>
      <c r="H431" s="136"/>
      <c r="I431" s="136"/>
      <c r="J431" s="136"/>
    </row>
    <row r="432" spans="5:10" ht="12.75">
      <c r="E432" s="136"/>
      <c r="F432" s="136"/>
      <c r="G432" s="136"/>
      <c r="H432" s="136"/>
      <c r="I432" s="136"/>
      <c r="J432" s="136"/>
    </row>
    <row r="433" spans="5:10" ht="12.75">
      <c r="E433" s="136"/>
      <c r="F433" s="136"/>
      <c r="G433" s="136"/>
      <c r="H433" s="136"/>
      <c r="I433" s="136"/>
      <c r="J433" s="136"/>
    </row>
    <row r="434" spans="5:10" ht="12.75">
      <c r="E434" s="136"/>
      <c r="F434" s="136"/>
      <c r="G434" s="136"/>
      <c r="H434" s="136"/>
      <c r="I434" s="136"/>
      <c r="J434" s="136"/>
    </row>
    <row r="435" spans="5:10" ht="12.75">
      <c r="E435" s="136"/>
      <c r="F435" s="136"/>
      <c r="G435" s="136"/>
      <c r="H435" s="136"/>
      <c r="I435" s="136"/>
      <c r="J435" s="136"/>
    </row>
    <row r="436" spans="5:10" ht="12.75">
      <c r="E436" s="136"/>
      <c r="F436" s="136"/>
      <c r="G436" s="136"/>
      <c r="H436" s="136"/>
      <c r="I436" s="136"/>
      <c r="J436" s="136"/>
    </row>
    <row r="437" spans="5:10" ht="12.75">
      <c r="E437" s="136"/>
      <c r="F437" s="136"/>
      <c r="G437" s="136"/>
      <c r="H437" s="136"/>
      <c r="I437" s="136"/>
      <c r="J437" s="136"/>
    </row>
    <row r="438" spans="5:10" ht="12.75">
      <c r="E438" s="136"/>
      <c r="F438" s="136"/>
      <c r="G438" s="136"/>
      <c r="H438" s="136"/>
      <c r="I438" s="136"/>
      <c r="J438" s="136"/>
    </row>
    <row r="439" spans="5:10" ht="12.75">
      <c r="E439" s="136"/>
      <c r="F439" s="136"/>
      <c r="G439" s="136"/>
      <c r="H439" s="136"/>
      <c r="I439" s="136"/>
      <c r="J439" s="136"/>
    </row>
    <row r="440" spans="5:10" ht="12.75">
      <c r="E440" s="136"/>
      <c r="F440" s="136"/>
      <c r="G440" s="136"/>
      <c r="H440" s="136"/>
      <c r="I440" s="136"/>
      <c r="J440" s="136"/>
    </row>
    <row r="441" spans="5:10" ht="12.75">
      <c r="E441" s="136"/>
      <c r="F441" s="136"/>
      <c r="G441" s="136"/>
      <c r="H441" s="136"/>
      <c r="I441" s="136"/>
      <c r="J441" s="136"/>
    </row>
    <row r="442" spans="5:10" ht="12.75">
      <c r="E442" s="136"/>
      <c r="F442" s="136"/>
      <c r="G442" s="136"/>
      <c r="H442" s="136"/>
      <c r="I442" s="136"/>
      <c r="J442" s="136"/>
    </row>
    <row r="443" spans="5:10" ht="12.75">
      <c r="E443" s="136"/>
      <c r="F443" s="136"/>
      <c r="G443" s="136"/>
      <c r="H443" s="136"/>
      <c r="I443" s="136"/>
      <c r="J443" s="136"/>
    </row>
    <row r="444" spans="5:10" ht="12.75">
      <c r="E444" s="136"/>
      <c r="F444" s="136"/>
      <c r="G444" s="136"/>
      <c r="H444" s="136"/>
      <c r="I444" s="136"/>
      <c r="J444" s="136"/>
    </row>
    <row r="445" spans="5:10" ht="12.75">
      <c r="E445" s="136"/>
      <c r="F445" s="136"/>
      <c r="G445" s="136"/>
      <c r="H445" s="136"/>
      <c r="I445" s="136"/>
      <c r="J445" s="136"/>
    </row>
    <row r="446" spans="5:10" ht="12.75">
      <c r="E446" s="136"/>
      <c r="F446" s="136"/>
      <c r="G446" s="136"/>
      <c r="H446" s="136"/>
      <c r="I446" s="136"/>
      <c r="J446" s="136"/>
    </row>
  </sheetData>
  <printOptions horizontalCentered="1"/>
  <pageMargins left="0.5" right="0.5" top="0.75" bottom="0.5" header="0.5" footer="0.5"/>
  <pageSetup horizontalDpi="600" verticalDpi="600" orientation="landscape" scale="70" r:id="rId1"/>
  <rowBreaks count="1" manualBreakCount="1">
    <brk id="60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="85" zoomScaleNormal="85" workbookViewId="0" topLeftCell="B2">
      <selection activeCell="B6" sqref="B6"/>
    </sheetView>
  </sheetViews>
  <sheetFormatPr defaultColWidth="9.140625" defaultRowHeight="12.75"/>
  <cols>
    <col min="1" max="1" width="2.140625" style="463" hidden="1" customWidth="1"/>
    <col min="2" max="2" width="75.00390625" style="463" customWidth="1"/>
    <col min="3" max="8" width="21.28125" style="464" customWidth="1"/>
    <col min="9" max="9" width="15.28125" style="463" hidden="1" customWidth="1"/>
    <col min="10" max="15" width="0" style="463" hidden="1" customWidth="1"/>
    <col min="16" max="16" width="13.7109375" style="463" hidden="1" customWidth="1"/>
    <col min="17" max="19" width="10.28125" style="463" hidden="1" customWidth="1"/>
    <col min="20" max="16384" width="10.28125" style="463" customWidth="1"/>
  </cols>
  <sheetData>
    <row r="1" spans="1:6" ht="12" hidden="1">
      <c r="A1" s="463" t="s">
        <v>527</v>
      </c>
      <c r="C1" s="464" t="s">
        <v>528</v>
      </c>
      <c r="D1" s="464" t="s">
        <v>529</v>
      </c>
      <c r="E1" s="464" t="s">
        <v>530</v>
      </c>
      <c r="F1" s="464" t="s">
        <v>704</v>
      </c>
    </row>
    <row r="2" spans="2:18" s="465" customFormat="1" ht="15.75" customHeight="1">
      <c r="B2" s="466" t="str">
        <f>"University of Missouri - "&amp;RBN</f>
        <v>University of Missouri - University Hospital</v>
      </c>
      <c r="C2" s="467"/>
      <c r="D2" s="467"/>
      <c r="E2" s="467"/>
      <c r="F2" s="467"/>
      <c r="G2" s="467"/>
      <c r="H2" s="468"/>
      <c r="M2" s="465" t="s">
        <v>531</v>
      </c>
      <c r="P2" s="469" t="s">
        <v>532</v>
      </c>
      <c r="R2" s="465" t="s">
        <v>813</v>
      </c>
    </row>
    <row r="3" spans="2:16" s="465" customFormat="1" ht="15.75" customHeight="1">
      <c r="B3" s="470" t="s">
        <v>533</v>
      </c>
      <c r="C3" s="471"/>
      <c r="D3" s="472"/>
      <c r="E3" s="471"/>
      <c r="F3" s="471"/>
      <c r="G3" s="471"/>
      <c r="H3" s="473"/>
      <c r="M3" s="465" t="s">
        <v>341</v>
      </c>
      <c r="P3" s="474">
        <f ca="1">NOW()</f>
        <v>38440.60271331018</v>
      </c>
    </row>
    <row r="4" spans="2:16" ht="15.75" customHeight="1">
      <c r="B4" s="475" t="str">
        <f>"For the Year Ending "&amp;TEXT(M4,"MMMM DD, YYYY")</f>
        <v>For the Year Ending June 30, 2004</v>
      </c>
      <c r="C4" s="476"/>
      <c r="D4" s="477"/>
      <c r="E4" s="476"/>
      <c r="F4" s="476"/>
      <c r="G4" s="476"/>
      <c r="H4" s="478"/>
      <c r="M4" s="463" t="s">
        <v>265</v>
      </c>
      <c r="P4" s="479">
        <f ca="1">NOW()</f>
        <v>38440.60271331018</v>
      </c>
    </row>
    <row r="5" spans="2:9" ht="12.75" customHeight="1">
      <c r="B5" s="480"/>
      <c r="C5" s="481"/>
      <c r="D5" s="482"/>
      <c r="E5" s="481"/>
      <c r="F5" s="481"/>
      <c r="G5" s="481"/>
      <c r="H5" s="483"/>
      <c r="I5" s="484"/>
    </row>
    <row r="6" spans="2:8" ht="38.25" customHeight="1">
      <c r="B6" s="485"/>
      <c r="C6" s="486" t="s">
        <v>534</v>
      </c>
      <c r="D6" s="487" t="s">
        <v>773</v>
      </c>
      <c r="E6" s="488" t="s">
        <v>774</v>
      </c>
      <c r="F6" s="488" t="s">
        <v>775</v>
      </c>
      <c r="G6" s="488" t="s">
        <v>535</v>
      </c>
      <c r="H6" s="487" t="s">
        <v>816</v>
      </c>
    </row>
    <row r="7" spans="2:8" ht="12.75" customHeight="1">
      <c r="B7" s="485"/>
      <c r="C7" s="489"/>
      <c r="D7" s="490"/>
      <c r="E7" s="488"/>
      <c r="F7" s="488"/>
      <c r="G7" s="488"/>
      <c r="H7" s="490"/>
    </row>
    <row r="8" spans="2:8" ht="12.75" customHeight="1">
      <c r="B8" s="491" t="s">
        <v>536</v>
      </c>
      <c r="C8" s="492"/>
      <c r="D8" s="493"/>
      <c r="E8" s="494"/>
      <c r="F8" s="495" t="s">
        <v>537</v>
      </c>
      <c r="G8" s="494"/>
      <c r="H8" s="496"/>
    </row>
    <row r="9" spans="2:8" ht="12.75" customHeight="1">
      <c r="B9" s="485"/>
      <c r="C9" s="497"/>
      <c r="D9" s="496"/>
      <c r="E9" s="496"/>
      <c r="F9" s="496"/>
      <c r="G9" s="496"/>
      <c r="H9" s="496"/>
    </row>
    <row r="10" spans="1:8" ht="12.75" customHeight="1">
      <c r="A10" s="463" t="s">
        <v>538</v>
      </c>
      <c r="B10" s="485" t="s">
        <v>342</v>
      </c>
      <c r="C10" s="498">
        <v>0</v>
      </c>
      <c r="D10" s="499">
        <v>0</v>
      </c>
      <c r="E10" s="499">
        <v>1500</v>
      </c>
      <c r="F10" s="499">
        <v>0</v>
      </c>
      <c r="G10" s="499">
        <v>0</v>
      </c>
      <c r="H10" s="499">
        <f>C10+D10+E10+F10+G10</f>
        <v>1500</v>
      </c>
    </row>
    <row r="11" spans="2:8" ht="12.75" customHeight="1">
      <c r="B11" s="485"/>
      <c r="C11" s="500"/>
      <c r="D11" s="501"/>
      <c r="E11" s="501"/>
      <c r="F11" s="501"/>
      <c r="G11" s="501"/>
      <c r="H11" s="501"/>
    </row>
    <row r="12" spans="1:8" ht="12.75" customHeight="1">
      <c r="A12" s="463" t="s">
        <v>539</v>
      </c>
      <c r="B12" s="485" t="s">
        <v>343</v>
      </c>
      <c r="C12" s="502">
        <v>0</v>
      </c>
      <c r="D12" s="503">
        <v>0</v>
      </c>
      <c r="E12" s="503">
        <v>1554.79</v>
      </c>
      <c r="F12" s="503">
        <v>0</v>
      </c>
      <c r="G12" s="503">
        <v>0</v>
      </c>
      <c r="H12" s="503">
        <f>C12+D12+E12+F12+G12</f>
        <v>1554.79</v>
      </c>
    </row>
    <row r="13" spans="2:8" ht="12.75" customHeight="1">
      <c r="B13" s="485"/>
      <c r="C13" s="502"/>
      <c r="D13" s="503"/>
      <c r="E13" s="503"/>
      <c r="F13" s="503"/>
      <c r="G13" s="503"/>
      <c r="H13" s="503"/>
    </row>
    <row r="14" spans="1:8" ht="12.75" customHeight="1">
      <c r="A14" s="463" t="s">
        <v>540</v>
      </c>
      <c r="B14" s="485" t="s">
        <v>344</v>
      </c>
      <c r="C14" s="502">
        <v>0</v>
      </c>
      <c r="D14" s="503">
        <v>0</v>
      </c>
      <c r="E14" s="503">
        <v>0</v>
      </c>
      <c r="F14" s="503">
        <v>0</v>
      </c>
      <c r="G14" s="503">
        <v>0</v>
      </c>
      <c r="H14" s="503">
        <f>C14+D14+E14+F14+G14</f>
        <v>0</v>
      </c>
    </row>
    <row r="15" spans="2:8" ht="12.75" customHeight="1">
      <c r="B15" s="485"/>
      <c r="C15" s="502"/>
      <c r="D15" s="503"/>
      <c r="E15" s="503"/>
      <c r="F15" s="503"/>
      <c r="G15" s="503"/>
      <c r="H15" s="503"/>
    </row>
    <row r="16" spans="1:8" ht="12.75" customHeight="1">
      <c r="A16" s="463" t="s">
        <v>541</v>
      </c>
      <c r="B16" s="485" t="s">
        <v>345</v>
      </c>
      <c r="C16" s="502">
        <v>0</v>
      </c>
      <c r="D16" s="503">
        <v>0</v>
      </c>
      <c r="E16" s="503">
        <v>0</v>
      </c>
      <c r="F16" s="503">
        <v>0</v>
      </c>
      <c r="G16" s="503">
        <v>0</v>
      </c>
      <c r="H16" s="503">
        <f>C16+D16+E16+F16+G16</f>
        <v>0</v>
      </c>
    </row>
    <row r="17" spans="2:8" ht="12.75" customHeight="1">
      <c r="B17" s="485"/>
      <c r="C17" s="502"/>
      <c r="D17" s="503"/>
      <c r="E17" s="503"/>
      <c r="F17" s="503"/>
      <c r="G17" s="503"/>
      <c r="H17" s="503"/>
    </row>
    <row r="18" spans="1:8" ht="12.75" customHeight="1">
      <c r="A18" s="463" t="s">
        <v>542</v>
      </c>
      <c r="B18" s="485" t="s">
        <v>346</v>
      </c>
      <c r="C18" s="502">
        <v>0</v>
      </c>
      <c r="D18" s="503">
        <v>0</v>
      </c>
      <c r="E18" s="503">
        <v>0</v>
      </c>
      <c r="F18" s="503">
        <v>0</v>
      </c>
      <c r="G18" s="503">
        <v>0</v>
      </c>
      <c r="H18" s="503">
        <f>C18+D18+E18+F18+G18</f>
        <v>0</v>
      </c>
    </row>
    <row r="19" spans="2:8" ht="12.75" customHeight="1">
      <c r="B19" s="485"/>
      <c r="C19" s="502"/>
      <c r="D19" s="503"/>
      <c r="E19" s="503"/>
      <c r="F19" s="503"/>
      <c r="G19" s="503"/>
      <c r="H19" s="503"/>
    </row>
    <row r="20" spans="1:8" ht="12.75" customHeight="1">
      <c r="A20" s="463" t="s">
        <v>543</v>
      </c>
      <c r="B20" s="485" t="s">
        <v>347</v>
      </c>
      <c r="C20" s="502">
        <v>0</v>
      </c>
      <c r="D20" s="503">
        <v>0</v>
      </c>
      <c r="E20" s="503">
        <v>0</v>
      </c>
      <c r="F20" s="503">
        <v>0</v>
      </c>
      <c r="G20" s="503">
        <v>0</v>
      </c>
      <c r="H20" s="503">
        <f>C20+D20+E20+F20+G20</f>
        <v>0</v>
      </c>
    </row>
    <row r="21" spans="2:8" ht="12.75" customHeight="1">
      <c r="B21" s="485"/>
      <c r="C21" s="502"/>
      <c r="D21" s="503"/>
      <c r="E21" s="503"/>
      <c r="F21" s="503"/>
      <c r="G21" s="503"/>
      <c r="H21" s="503"/>
    </row>
    <row r="22" spans="1:8" ht="12.75" customHeight="1">
      <c r="A22" s="463" t="s">
        <v>544</v>
      </c>
      <c r="B22" s="485" t="s">
        <v>348</v>
      </c>
      <c r="C22" s="502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f>C22+D22+E22+F22+G22</f>
        <v>0</v>
      </c>
    </row>
    <row r="23" spans="2:8" ht="12.75" customHeight="1">
      <c r="B23" s="485" t="s">
        <v>545</v>
      </c>
      <c r="C23" s="502"/>
      <c r="D23" s="503"/>
      <c r="E23" s="503"/>
      <c r="F23" s="503"/>
      <c r="G23" s="503"/>
      <c r="H23" s="503"/>
    </row>
    <row r="24" spans="1:8" ht="12.75" customHeight="1">
      <c r="A24" s="463" t="s">
        <v>704</v>
      </c>
      <c r="B24" s="485" t="s">
        <v>349</v>
      </c>
      <c r="C24" s="502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f>C24+D24+E24+F24+G24</f>
        <v>0</v>
      </c>
    </row>
    <row r="25" spans="2:8" ht="12.75" customHeight="1">
      <c r="B25" s="485"/>
      <c r="C25" s="502"/>
      <c r="D25" s="503"/>
      <c r="E25" s="503"/>
      <c r="F25" s="503"/>
      <c r="G25" s="503"/>
      <c r="H25" s="503"/>
    </row>
    <row r="26" spans="2:8" s="504" customFormat="1" ht="12.75" customHeight="1">
      <c r="B26" s="491" t="s">
        <v>350</v>
      </c>
      <c r="C26" s="505">
        <f aca="true" t="shared" si="0" ref="C26:H26">+C24+C22+C20+C18+C16+C14+C12+C10</f>
        <v>0</v>
      </c>
      <c r="D26" s="505">
        <f t="shared" si="0"/>
        <v>0</v>
      </c>
      <c r="E26" s="505">
        <f t="shared" si="0"/>
        <v>3054.79</v>
      </c>
      <c r="F26" s="505">
        <f t="shared" si="0"/>
        <v>0</v>
      </c>
      <c r="G26" s="505">
        <f t="shared" si="0"/>
        <v>0</v>
      </c>
      <c r="H26" s="505">
        <f t="shared" si="0"/>
        <v>3054.79</v>
      </c>
    </row>
    <row r="27" spans="2:8" ht="12.75" customHeight="1">
      <c r="B27" s="485"/>
      <c r="C27" s="502"/>
      <c r="D27" s="503"/>
      <c r="E27" s="503"/>
      <c r="F27" s="503"/>
      <c r="G27" s="503"/>
      <c r="H27" s="503"/>
    </row>
    <row r="28" spans="1:8" ht="12.75" customHeight="1">
      <c r="A28" s="463" t="s">
        <v>546</v>
      </c>
      <c r="B28" s="485" t="s">
        <v>351</v>
      </c>
      <c r="C28" s="502">
        <v>156610326</v>
      </c>
      <c r="D28" s="503">
        <v>41708710</v>
      </c>
      <c r="E28" s="503">
        <v>167136020.32999992</v>
      </c>
      <c r="F28" s="503">
        <v>0</v>
      </c>
      <c r="G28" s="503">
        <v>0</v>
      </c>
      <c r="H28" s="503">
        <f>C28+D28+E28+F28+G28</f>
        <v>365455056.3299999</v>
      </c>
    </row>
    <row r="29" spans="2:8" ht="12.75" customHeight="1">
      <c r="B29" s="485"/>
      <c r="C29" s="502"/>
      <c r="D29" s="503"/>
      <c r="E29" s="503"/>
      <c r="F29" s="503"/>
      <c r="G29" s="503"/>
      <c r="H29" s="503"/>
    </row>
    <row r="30" spans="2:8" s="504" customFormat="1" ht="12.75" customHeight="1">
      <c r="B30" s="491" t="s">
        <v>352</v>
      </c>
      <c r="C30" s="505">
        <f aca="true" t="shared" si="1" ref="C30:H30">C28+C26</f>
        <v>156610326</v>
      </c>
      <c r="D30" s="505">
        <f t="shared" si="1"/>
        <v>41708710</v>
      </c>
      <c r="E30" s="505">
        <f t="shared" si="1"/>
        <v>167139075.11999992</v>
      </c>
      <c r="F30" s="505">
        <f t="shared" si="1"/>
        <v>0</v>
      </c>
      <c r="G30" s="505">
        <f t="shared" si="1"/>
        <v>0</v>
      </c>
      <c r="H30" s="505">
        <f t="shared" si="1"/>
        <v>365458111.11999995</v>
      </c>
    </row>
    <row r="31" spans="2:8" ht="12.75" customHeight="1">
      <c r="B31" s="485"/>
      <c r="C31" s="502"/>
      <c r="D31" s="503"/>
      <c r="E31" s="503"/>
      <c r="F31" s="503"/>
      <c r="G31" s="503"/>
      <c r="H31" s="503"/>
    </row>
    <row r="32" spans="1:8" ht="12.75" customHeight="1">
      <c r="A32" s="463" t="s">
        <v>353</v>
      </c>
      <c r="B32" s="491" t="s">
        <v>547</v>
      </c>
      <c r="C32" s="506">
        <v>0</v>
      </c>
      <c r="D32" s="506">
        <v>0</v>
      </c>
      <c r="E32" s="506">
        <v>0</v>
      </c>
      <c r="F32" s="506">
        <v>0</v>
      </c>
      <c r="G32" s="506">
        <v>0</v>
      </c>
      <c r="H32" s="506">
        <f>C32+D32+E32+F32+G32</f>
        <v>0</v>
      </c>
    </row>
    <row r="33" spans="2:8" ht="12.75" customHeight="1">
      <c r="B33" s="491"/>
      <c r="C33" s="506"/>
      <c r="D33" s="506"/>
      <c r="E33" s="506"/>
      <c r="F33" s="506"/>
      <c r="G33" s="506"/>
      <c r="H33" s="506"/>
    </row>
    <row r="34" spans="1:8" ht="12.75" customHeight="1">
      <c r="A34" s="463" t="s">
        <v>354</v>
      </c>
      <c r="B34" s="491" t="s">
        <v>548</v>
      </c>
      <c r="C34" s="506">
        <v>0</v>
      </c>
      <c r="D34" s="506">
        <v>0</v>
      </c>
      <c r="E34" s="506">
        <v>0</v>
      </c>
      <c r="F34" s="506">
        <v>0</v>
      </c>
      <c r="G34" s="506">
        <v>0</v>
      </c>
      <c r="H34" s="506">
        <f>C34+D34+E34+F34+G34</f>
        <v>0</v>
      </c>
    </row>
    <row r="35" spans="2:8" ht="12.75" customHeight="1">
      <c r="B35" s="491"/>
      <c r="C35" s="506"/>
      <c r="D35" s="506"/>
      <c r="E35" s="506"/>
      <c r="F35" s="506"/>
      <c r="G35" s="506"/>
      <c r="H35" s="506"/>
    </row>
    <row r="36" spans="1:8" ht="12.75" customHeight="1">
      <c r="A36" s="463" t="s">
        <v>549</v>
      </c>
      <c r="B36" s="491" t="s">
        <v>550</v>
      </c>
      <c r="C36" s="506">
        <v>0</v>
      </c>
      <c r="D36" s="506">
        <v>0</v>
      </c>
      <c r="E36" s="506">
        <v>223256.59999999776</v>
      </c>
      <c r="F36" s="506">
        <v>0</v>
      </c>
      <c r="G36" s="506">
        <v>0</v>
      </c>
      <c r="H36" s="506">
        <f>C36+D36+E36+F36+G36</f>
        <v>223256.59999999776</v>
      </c>
    </row>
    <row r="37" spans="2:8" ht="12.75" customHeight="1">
      <c r="B37" s="491"/>
      <c r="C37" s="506"/>
      <c r="D37" s="506"/>
      <c r="E37" s="506"/>
      <c r="F37" s="506"/>
      <c r="G37" s="506"/>
      <c r="H37" s="506"/>
    </row>
    <row r="38" spans="2:8" ht="12.75" customHeight="1">
      <c r="B38" s="491" t="s">
        <v>535</v>
      </c>
      <c r="C38" s="506">
        <v>0</v>
      </c>
      <c r="D38" s="506">
        <v>0</v>
      </c>
      <c r="E38" s="506">
        <v>0</v>
      </c>
      <c r="F38" s="506">
        <v>0</v>
      </c>
      <c r="G38" s="506">
        <v>24552473.34</v>
      </c>
      <c r="H38" s="506">
        <f>C38+D38+E38+F38+G38</f>
        <v>24552473.34</v>
      </c>
    </row>
    <row r="39" spans="2:8" ht="12.75" customHeight="1">
      <c r="B39" s="485"/>
      <c r="C39" s="501"/>
      <c r="D39" s="501"/>
      <c r="E39" s="501"/>
      <c r="F39" s="501"/>
      <c r="G39" s="501"/>
      <c r="H39" s="501"/>
    </row>
    <row r="40" spans="2:8" s="504" customFormat="1" ht="12.75" customHeight="1">
      <c r="B40" s="491" t="s">
        <v>355</v>
      </c>
      <c r="C40" s="507">
        <f aca="true" t="shared" si="2" ref="C40:H40">C30+C32+C34+C36+C38</f>
        <v>156610326</v>
      </c>
      <c r="D40" s="507">
        <f t="shared" si="2"/>
        <v>41708710</v>
      </c>
      <c r="E40" s="507">
        <f t="shared" si="2"/>
        <v>167362331.7199999</v>
      </c>
      <c r="F40" s="507">
        <f t="shared" si="2"/>
        <v>0</v>
      </c>
      <c r="G40" s="507">
        <f t="shared" si="2"/>
        <v>24552473.34</v>
      </c>
      <c r="H40" s="507">
        <f t="shared" si="2"/>
        <v>390233841.05999994</v>
      </c>
    </row>
    <row r="41" spans="2:8" ht="12.75">
      <c r="B41" s="508"/>
      <c r="C41" s="509"/>
      <c r="D41" s="509"/>
      <c r="E41" s="509"/>
      <c r="F41" s="509"/>
      <c r="G41" s="509"/>
      <c r="H41" s="509"/>
    </row>
    <row r="42" spans="2:8" ht="12.75">
      <c r="B42" s="508" t="s">
        <v>356</v>
      </c>
      <c r="C42" s="509"/>
      <c r="D42" s="509"/>
      <c r="E42" s="509"/>
      <c r="F42" s="509"/>
      <c r="G42" s="509"/>
      <c r="H42" s="509"/>
    </row>
    <row r="43" spans="2:8" ht="12.75">
      <c r="B43" s="508" t="s">
        <v>357</v>
      </c>
      <c r="C43" s="509"/>
      <c r="D43" s="509"/>
      <c r="E43" s="509"/>
      <c r="F43" s="509"/>
      <c r="G43" s="509"/>
      <c r="H43" s="509"/>
    </row>
    <row r="44" spans="2:8" ht="9.75" customHeight="1">
      <c r="B44" s="508"/>
      <c r="C44" s="509"/>
      <c r="D44" s="509"/>
      <c r="E44" s="509"/>
      <c r="F44" s="509"/>
      <c r="G44" s="509"/>
      <c r="H44" s="509"/>
    </row>
    <row r="45" spans="2:8" ht="12.75">
      <c r="B45" s="508" t="s">
        <v>551</v>
      </c>
      <c r="C45" s="509"/>
      <c r="D45" s="509"/>
      <c r="E45" s="509"/>
      <c r="F45" s="509"/>
      <c r="G45" s="509"/>
      <c r="H45" s="509"/>
    </row>
    <row r="46" ht="9.75" customHeight="1"/>
    <row r="47" spans="1:18" ht="12.75">
      <c r="A47" s="410"/>
      <c r="B47" s="411" t="s">
        <v>552</v>
      </c>
      <c r="C47" s="412"/>
      <c r="D47" s="412"/>
      <c r="E47" s="412"/>
      <c r="F47" s="412"/>
      <c r="G47" s="412"/>
      <c r="H47" s="412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ht="9.75" customHeight="1"/>
    <row r="49" spans="1:18" ht="12.75">
      <c r="A49" s="410"/>
      <c r="B49" s="411" t="s">
        <v>553</v>
      </c>
      <c r="C49" s="412"/>
      <c r="D49" s="412"/>
      <c r="E49" s="412"/>
      <c r="F49" s="412"/>
      <c r="G49" s="412"/>
      <c r="H49" s="412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ht="9.75" customHeight="1"/>
    <row r="51" spans="1:18" ht="12.75">
      <c r="A51" s="410"/>
      <c r="B51" s="411" t="s">
        <v>554</v>
      </c>
      <c r="C51" s="412"/>
      <c r="D51" s="412"/>
      <c r="E51" s="412"/>
      <c r="F51" s="412"/>
      <c r="G51" s="412"/>
      <c r="H51" s="412"/>
      <c r="I51" s="410"/>
      <c r="J51" s="410"/>
      <c r="K51" s="410"/>
      <c r="L51" s="410"/>
      <c r="M51" s="410"/>
      <c r="N51" s="410"/>
      <c r="O51" s="410"/>
      <c r="P51" s="410"/>
      <c r="Q51" s="410"/>
      <c r="R51" s="410"/>
    </row>
    <row r="52" ht="9.75" customHeight="1"/>
    <row r="53" spans="1:18" ht="12.75">
      <c r="A53" s="410"/>
      <c r="B53" s="411" t="s">
        <v>555</v>
      </c>
      <c r="C53" s="412"/>
      <c r="D53" s="412"/>
      <c r="E53" s="412"/>
      <c r="F53" s="412"/>
      <c r="G53" s="412"/>
      <c r="H53" s="412"/>
      <c r="I53" s="410"/>
      <c r="J53" s="410"/>
      <c r="K53" s="410"/>
      <c r="L53" s="410"/>
      <c r="M53" s="410"/>
      <c r="N53" s="410"/>
      <c r="O53" s="410"/>
      <c r="P53" s="410"/>
      <c r="Q53" s="410"/>
      <c r="R53" s="410"/>
    </row>
    <row r="54" ht="9.75" customHeight="1"/>
    <row r="55" spans="1:18" ht="12.75">
      <c r="A55" s="410"/>
      <c r="B55" s="411" t="s">
        <v>556</v>
      </c>
      <c r="C55" s="412"/>
      <c r="D55" s="412"/>
      <c r="E55" s="412"/>
      <c r="F55" s="412"/>
      <c r="G55" s="412"/>
      <c r="H55" s="412"/>
      <c r="I55" s="410"/>
      <c r="J55" s="410"/>
      <c r="K55" s="410"/>
      <c r="L55" s="410"/>
      <c r="M55" s="410"/>
      <c r="N55" s="410"/>
      <c r="O55" s="410"/>
      <c r="P55" s="410"/>
      <c r="Q55" s="410"/>
      <c r="R55" s="410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117" hidden="1" customWidth="1"/>
    <col min="2" max="2" width="3.00390625" style="240" customWidth="1"/>
    <col min="3" max="3" width="65.7109375" style="255" customWidth="1"/>
    <col min="4" max="7" width="18.7109375" style="231" customWidth="1"/>
    <col min="8" max="8" width="18.7109375" style="117" customWidth="1"/>
    <col min="9" max="9" width="13.421875" style="117" hidden="1" customWidth="1"/>
    <col min="10" max="13" width="0" style="117" hidden="1" customWidth="1"/>
    <col min="14" max="16384" width="9.140625" style="117" customWidth="1"/>
  </cols>
  <sheetData>
    <row r="1" spans="1:8" ht="12.75" hidden="1">
      <c r="A1" s="117" t="s">
        <v>527</v>
      </c>
      <c r="B1" s="237"/>
      <c r="C1" s="238" t="s">
        <v>705</v>
      </c>
      <c r="D1" s="239" t="s">
        <v>557</v>
      </c>
      <c r="E1" s="239" t="s">
        <v>558</v>
      </c>
      <c r="F1" s="239" t="s">
        <v>559</v>
      </c>
      <c r="G1" s="239" t="s">
        <v>560</v>
      </c>
      <c r="H1" s="110" t="s">
        <v>706</v>
      </c>
    </row>
    <row r="2" spans="1:12" ht="15.75" customHeight="1">
      <c r="A2" s="240"/>
      <c r="B2" s="274" t="s">
        <v>707</v>
      </c>
      <c r="C2" s="413"/>
      <c r="D2" s="241"/>
      <c r="E2" s="242"/>
      <c r="F2" s="241"/>
      <c r="G2" s="241"/>
      <c r="H2" s="243"/>
      <c r="I2" s="414" t="s">
        <v>532</v>
      </c>
      <c r="J2" s="117" t="s">
        <v>813</v>
      </c>
      <c r="L2" s="229" t="s">
        <v>531</v>
      </c>
    </row>
    <row r="3" spans="1:12" ht="15.75" customHeight="1">
      <c r="A3" s="240"/>
      <c r="B3" s="145" t="s">
        <v>561</v>
      </c>
      <c r="C3" s="413"/>
      <c r="D3" s="244"/>
      <c r="E3" s="245"/>
      <c r="F3" s="244"/>
      <c r="G3" s="244"/>
      <c r="H3" s="97"/>
      <c r="I3" s="415">
        <f ca="1">NOW()</f>
        <v>38440.60271331018</v>
      </c>
      <c r="L3" s="229" t="s">
        <v>358</v>
      </c>
    </row>
    <row r="4" spans="1:12" ht="15.75" customHeight="1">
      <c r="A4" s="240"/>
      <c r="B4" s="226" t="str">
        <f>"As of "&amp;TEXT(L4,"MMMM DD, YYYY")</f>
        <v>As of June 30, 2004</v>
      </c>
      <c r="C4" s="413"/>
      <c r="D4" s="244"/>
      <c r="E4" s="245"/>
      <c r="F4" s="244"/>
      <c r="G4" s="244"/>
      <c r="H4" s="97"/>
      <c r="I4" s="416">
        <f ca="1">NOW()</f>
        <v>38440.60271331018</v>
      </c>
      <c r="L4" s="229" t="s">
        <v>265</v>
      </c>
    </row>
    <row r="5" spans="1:12" ht="12.75" customHeight="1">
      <c r="A5" s="240"/>
      <c r="B5" s="227"/>
      <c r="C5" s="413"/>
      <c r="D5" s="247"/>
      <c r="E5" s="248"/>
      <c r="F5" s="247"/>
      <c r="G5" s="247"/>
      <c r="H5" s="102"/>
      <c r="I5" s="417"/>
      <c r="L5" s="229"/>
    </row>
    <row r="6" spans="2:8" ht="51">
      <c r="B6" s="249"/>
      <c r="C6" s="250"/>
      <c r="D6" s="251" t="s">
        <v>359</v>
      </c>
      <c r="E6" s="252" t="s">
        <v>562</v>
      </c>
      <c r="F6" s="252" t="s">
        <v>563</v>
      </c>
      <c r="G6" s="251" t="s">
        <v>564</v>
      </c>
      <c r="H6" s="253" t="s">
        <v>360</v>
      </c>
    </row>
    <row r="7" spans="2:7" ht="12.75">
      <c r="B7" s="254" t="s">
        <v>565</v>
      </c>
      <c r="E7" s="256"/>
      <c r="F7" s="256"/>
      <c r="G7" s="230"/>
    </row>
    <row r="8" spans="1:8" ht="12.75" outlineLevel="1">
      <c r="A8" s="117" t="s">
        <v>566</v>
      </c>
      <c r="B8" s="237"/>
      <c r="C8" s="238" t="s">
        <v>567</v>
      </c>
      <c r="D8" s="257">
        <v>-64752587.09</v>
      </c>
      <c r="E8" s="257">
        <v>82937533.50999999</v>
      </c>
      <c r="F8" s="257">
        <v>75387050.75999999</v>
      </c>
      <c r="G8" s="257">
        <v>-5854114.66</v>
      </c>
      <c r="H8" s="257">
        <f>D8+E8-F8+G8</f>
        <v>-63056219</v>
      </c>
    </row>
    <row r="9" spans="1:8" ht="12.75" outlineLevel="1">
      <c r="A9" s="117" t="s">
        <v>568</v>
      </c>
      <c r="B9" s="237"/>
      <c r="C9" s="418" t="s">
        <v>569</v>
      </c>
      <c r="D9" s="258">
        <v>-130048.7</v>
      </c>
      <c r="E9" s="258">
        <v>0</v>
      </c>
      <c r="F9" s="258">
        <v>0</v>
      </c>
      <c r="G9" s="258">
        <v>0</v>
      </c>
      <c r="H9" s="258">
        <f>D9+E9-F9+G9</f>
        <v>-130048.7</v>
      </c>
    </row>
    <row r="10" spans="1:8" ht="12.75" outlineLevel="1">
      <c r="A10" s="117" t="s">
        <v>570</v>
      </c>
      <c r="B10" s="237"/>
      <c r="C10" s="418" t="s">
        <v>571</v>
      </c>
      <c r="D10" s="258">
        <v>9522117.61</v>
      </c>
      <c r="E10" s="258">
        <v>26305538.240000002</v>
      </c>
      <c r="F10" s="258">
        <v>31029924.330000002</v>
      </c>
      <c r="G10" s="258">
        <v>10033817.42</v>
      </c>
      <c r="H10" s="258">
        <f>D10+E10-F10+G10</f>
        <v>14831548.94</v>
      </c>
    </row>
    <row r="11" spans="1:8" ht="12.75" outlineLevel="1">
      <c r="A11" s="117" t="s">
        <v>572</v>
      </c>
      <c r="B11" s="237"/>
      <c r="C11" s="418" t="s">
        <v>573</v>
      </c>
      <c r="D11" s="258">
        <v>126836993.99</v>
      </c>
      <c r="E11" s="258">
        <v>300313875.44</v>
      </c>
      <c r="F11" s="258">
        <v>258110568.96000007</v>
      </c>
      <c r="G11" s="258">
        <v>10279756.83</v>
      </c>
      <c r="H11" s="258">
        <f>D11+E11-F11+G11</f>
        <v>179320057.29999995</v>
      </c>
    </row>
    <row r="12" spans="1:8" s="229" customFormat="1" ht="12.75">
      <c r="A12" s="229" t="s">
        <v>574</v>
      </c>
      <c r="B12" s="254"/>
      <c r="C12" s="419" t="s">
        <v>575</v>
      </c>
      <c r="D12" s="235">
        <v>71476475.80999999</v>
      </c>
      <c r="E12" s="235">
        <v>409556947.19</v>
      </c>
      <c r="F12" s="235">
        <v>364527544.0500001</v>
      </c>
      <c r="G12" s="260">
        <v>14459459.59</v>
      </c>
      <c r="H12" s="235">
        <f>D12+E12-F12+G12</f>
        <v>130965338.53999993</v>
      </c>
    </row>
    <row r="13" spans="3:8" ht="12.75">
      <c r="C13" s="232"/>
      <c r="D13" s="233"/>
      <c r="E13" s="233"/>
      <c r="F13" s="233"/>
      <c r="G13" s="233"/>
      <c r="H13" s="233"/>
    </row>
    <row r="14" spans="2:8" ht="12.75">
      <c r="B14" s="420" t="s">
        <v>576</v>
      </c>
      <c r="D14" s="233"/>
      <c r="E14" s="233"/>
      <c r="F14" s="233"/>
      <c r="G14" s="233"/>
      <c r="H14" s="233"/>
    </row>
    <row r="15" spans="1:8" s="229" customFormat="1" ht="12.75">
      <c r="A15" s="229" t="s">
        <v>504</v>
      </c>
      <c r="B15" s="254"/>
      <c r="C15" s="419" t="s">
        <v>577</v>
      </c>
      <c r="D15" s="236">
        <v>0</v>
      </c>
      <c r="E15" s="236">
        <v>0</v>
      </c>
      <c r="F15" s="236">
        <v>0</v>
      </c>
      <c r="G15" s="236">
        <v>0</v>
      </c>
      <c r="H15" s="236">
        <f>D15+E15-F15+G15</f>
        <v>0</v>
      </c>
    </row>
    <row r="16" spans="3:8" ht="12.75">
      <c r="C16" s="421"/>
      <c r="D16" s="233"/>
      <c r="E16" s="233"/>
      <c r="F16" s="233"/>
      <c r="G16" s="233"/>
      <c r="H16" s="233"/>
    </row>
    <row r="17" spans="3:8" ht="12.75" hidden="1">
      <c r="C17" s="512" t="s">
        <v>361</v>
      </c>
      <c r="D17" s="513"/>
      <c r="E17" s="513"/>
      <c r="F17" s="233"/>
      <c r="G17" s="233"/>
      <c r="H17" s="233"/>
    </row>
    <row r="18" spans="1:8" ht="12.75" hidden="1">
      <c r="A18" s="117" t="s">
        <v>800</v>
      </c>
      <c r="C18" s="234" t="s">
        <v>830</v>
      </c>
      <c r="D18" s="233">
        <v>0.1</v>
      </c>
      <c r="E18" s="233">
        <v>0</v>
      </c>
      <c r="F18" s="233">
        <v>0</v>
      </c>
      <c r="G18" s="233">
        <v>0</v>
      </c>
      <c r="H18" s="235">
        <f>D18+E18-F18+G18</f>
        <v>0.1</v>
      </c>
    </row>
    <row r="19" spans="1:8" ht="12.75" hidden="1">
      <c r="A19" s="117" t="s">
        <v>362</v>
      </c>
      <c r="C19" s="234" t="s">
        <v>363</v>
      </c>
      <c r="D19" s="233">
        <v>0</v>
      </c>
      <c r="E19" s="233">
        <v>0</v>
      </c>
      <c r="F19" s="233">
        <v>0</v>
      </c>
      <c r="G19" s="233">
        <v>0</v>
      </c>
      <c r="H19" s="235">
        <f>D19+E19-F19+G19</f>
        <v>0</v>
      </c>
    </row>
    <row r="20" spans="1:8" ht="12.75" hidden="1">
      <c r="A20" s="117" t="s">
        <v>364</v>
      </c>
      <c r="C20" s="234" t="s">
        <v>365</v>
      </c>
      <c r="D20" s="233">
        <v>0</v>
      </c>
      <c r="E20" s="233">
        <v>0</v>
      </c>
      <c r="F20" s="233">
        <v>0</v>
      </c>
      <c r="G20" s="233">
        <v>0</v>
      </c>
      <c r="H20" s="235">
        <f>D20+E20-F20+G20</f>
        <v>0</v>
      </c>
    </row>
    <row r="21" spans="3:8" ht="12.75" hidden="1">
      <c r="C21" s="259" t="s">
        <v>366</v>
      </c>
      <c r="D21" s="236">
        <f>D12+D15+D18+D19+D20</f>
        <v>71476475.90999998</v>
      </c>
      <c r="E21" s="236">
        <f>E12+E15+E18+E19+E20</f>
        <v>409556947.19</v>
      </c>
      <c r="F21" s="236">
        <f>F12+F15+F18+F19+F20</f>
        <v>364527544.0500001</v>
      </c>
      <c r="G21" s="236">
        <f>G12+G15+G18+G19+G20</f>
        <v>14459459.59</v>
      </c>
      <c r="H21" s="236">
        <f>H12+H15+H18+H19+H20</f>
        <v>130965338.63999993</v>
      </c>
    </row>
  </sheetData>
  <mergeCells count="1">
    <mergeCell ref="C17:E17"/>
  </mergeCells>
  <printOptions horizontalCentered="1"/>
  <pageMargins left="0.5" right="0.75" top="0.75" bottom="0.75" header="0.5" footer="0.2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264" hidden="1" customWidth="1"/>
    <col min="2" max="2" width="2.7109375" style="265" customWidth="1"/>
    <col min="3" max="3" width="2.7109375" style="267" customWidth="1"/>
    <col min="4" max="4" width="43.28125" style="267" hidden="1" customWidth="1"/>
    <col min="5" max="5" width="60.7109375" style="272" customWidth="1"/>
    <col min="6" max="6" width="14.7109375" style="315" customWidth="1"/>
    <col min="7" max="12" width="14.7109375" style="270" customWidth="1"/>
    <col min="13" max="13" width="11.57421875" style="271" hidden="1" customWidth="1"/>
    <col min="14" max="14" width="0" style="272" hidden="1" customWidth="1"/>
    <col min="15" max="16" width="9.140625" style="264" customWidth="1"/>
    <col min="17" max="17" width="9.140625" style="264" hidden="1" customWidth="1"/>
    <col min="18" max="16384" width="9.140625" style="264" customWidth="1"/>
  </cols>
  <sheetData>
    <row r="1" spans="1:12" ht="12.75" hidden="1">
      <c r="A1" s="264" t="s">
        <v>527</v>
      </c>
      <c r="B1" s="265" t="s">
        <v>704</v>
      </c>
      <c r="C1" s="266"/>
      <c r="D1" s="267" t="s">
        <v>705</v>
      </c>
      <c r="E1" s="268" t="s">
        <v>706</v>
      </c>
      <c r="F1" s="269" t="s">
        <v>578</v>
      </c>
      <c r="G1" s="270" t="s">
        <v>579</v>
      </c>
      <c r="H1" s="270" t="s">
        <v>580</v>
      </c>
      <c r="I1" s="270" t="s">
        <v>581</v>
      </c>
      <c r="J1" s="270" t="s">
        <v>582</v>
      </c>
      <c r="K1" s="270" t="s">
        <v>583</v>
      </c>
      <c r="L1" s="270" t="s">
        <v>706</v>
      </c>
    </row>
    <row r="2" spans="2:17" s="273" customFormat="1" ht="15.75" customHeight="1">
      <c r="B2" s="274" t="s">
        <v>707</v>
      </c>
      <c r="C2" s="275"/>
      <c r="D2" s="276"/>
      <c r="E2" s="87"/>
      <c r="F2" s="277"/>
      <c r="G2" s="278"/>
      <c r="H2" s="279"/>
      <c r="I2" s="278"/>
      <c r="J2" s="280"/>
      <c r="K2" s="278"/>
      <c r="L2" s="281"/>
      <c r="M2" s="282"/>
      <c r="N2" s="283" t="s">
        <v>813</v>
      </c>
      <c r="Q2" s="273" t="s">
        <v>531</v>
      </c>
    </row>
    <row r="3" spans="2:17" s="284" customFormat="1" ht="15.75" customHeight="1">
      <c r="B3" s="145" t="s">
        <v>584</v>
      </c>
      <c r="C3" s="285"/>
      <c r="D3" s="286"/>
      <c r="E3" s="91"/>
      <c r="F3" s="287"/>
      <c r="G3" s="224"/>
      <c r="H3" s="225"/>
      <c r="I3" s="288"/>
      <c r="J3" s="224"/>
      <c r="K3" s="224"/>
      <c r="L3" s="289"/>
      <c r="M3" s="290"/>
      <c r="N3" s="291"/>
      <c r="Q3" s="284" t="s">
        <v>367</v>
      </c>
    </row>
    <row r="4" spans="2:17" ht="15.75" customHeight="1">
      <c r="B4" s="226" t="str">
        <f>"As of "&amp;TEXT(Q4,"MMMM DD, YYYY")</f>
        <v>As of June 30, 2004</v>
      </c>
      <c r="C4" s="292"/>
      <c r="D4" s="293"/>
      <c r="E4" s="97"/>
      <c r="F4" s="294"/>
      <c r="G4" s="244"/>
      <c r="H4" s="244"/>
      <c r="I4" s="244"/>
      <c r="J4" s="244"/>
      <c r="K4" s="244"/>
      <c r="L4" s="295"/>
      <c r="Q4" s="264" t="s">
        <v>265</v>
      </c>
    </row>
    <row r="5" spans="2:13" ht="12.75" customHeight="1">
      <c r="B5" s="227"/>
      <c r="C5" s="296"/>
      <c r="D5" s="297"/>
      <c r="E5" s="102"/>
      <c r="F5" s="246"/>
      <c r="G5" s="247"/>
      <c r="H5" s="247"/>
      <c r="I5" s="247"/>
      <c r="J5" s="247"/>
      <c r="K5" s="247"/>
      <c r="L5" s="298"/>
      <c r="M5" s="299"/>
    </row>
    <row r="6" spans="2:14" s="300" customFormat="1" ht="39" customHeight="1">
      <c r="B6" s="301"/>
      <c r="C6" s="302"/>
      <c r="D6" s="302"/>
      <c r="E6" s="303"/>
      <c r="F6" s="228" t="s">
        <v>368</v>
      </c>
      <c r="G6" s="304" t="s">
        <v>585</v>
      </c>
      <c r="H6" s="304" t="s">
        <v>586</v>
      </c>
      <c r="I6" s="304" t="s">
        <v>587</v>
      </c>
      <c r="J6" s="304" t="s">
        <v>588</v>
      </c>
      <c r="K6" s="304" t="s">
        <v>589</v>
      </c>
      <c r="L6" s="304" t="str">
        <f>"Balance
"&amp;TEXT(Q4,"MMMM DD, YYYY")</f>
        <v>Balance
June 30, 2004</v>
      </c>
      <c r="M6" s="305"/>
      <c r="N6" s="303"/>
    </row>
    <row r="7" spans="2:14" s="306" customFormat="1" ht="12.75" customHeight="1">
      <c r="B7" s="307" t="s">
        <v>590</v>
      </c>
      <c r="C7" s="308"/>
      <c r="D7" s="309"/>
      <c r="E7" s="310"/>
      <c r="F7" s="311"/>
      <c r="G7" s="312"/>
      <c r="H7" s="312"/>
      <c r="I7" s="312"/>
      <c r="J7" s="312"/>
      <c r="K7" s="312"/>
      <c r="L7" s="312"/>
      <c r="M7" s="313"/>
      <c r="N7" s="310"/>
    </row>
    <row r="8" ht="12.75" customHeight="1">
      <c r="C8" s="314" t="s">
        <v>591</v>
      </c>
    </row>
    <row r="9" spans="1:12" ht="12.75" outlineLevel="1">
      <c r="A9" s="264" t="s">
        <v>592</v>
      </c>
      <c r="C9" s="266"/>
      <c r="D9" s="267" t="s">
        <v>593</v>
      </c>
      <c r="E9" s="268" t="str">
        <f aca="true" t="shared" si="0" ref="E9:E15">UPPER(D9)</f>
        <v>ANDREWS MEM</v>
      </c>
      <c r="F9" s="316">
        <v>8871.23</v>
      </c>
      <c r="G9" s="317">
        <v>0</v>
      </c>
      <c r="H9" s="317">
        <v>12.12</v>
      </c>
      <c r="I9" s="317">
        <v>506.8</v>
      </c>
      <c r="J9" s="317">
        <v>0</v>
      </c>
      <c r="K9" s="317">
        <v>0</v>
      </c>
      <c r="L9" s="317">
        <f aca="true" t="shared" si="1" ref="L9:L15">F9+G9+H9+I9-J9+K9</f>
        <v>9390.15</v>
      </c>
    </row>
    <row r="10" spans="1:12" ht="12.75" outlineLevel="1">
      <c r="A10" s="264" t="s">
        <v>594</v>
      </c>
      <c r="C10" s="266"/>
      <c r="D10" s="267" t="s">
        <v>595</v>
      </c>
      <c r="E10" s="268" t="str">
        <f t="shared" si="0"/>
        <v>FUNK-KIWANIS FUND</v>
      </c>
      <c r="F10" s="318">
        <v>110221.65</v>
      </c>
      <c r="G10" s="319">
        <v>0</v>
      </c>
      <c r="H10" s="319">
        <v>1043.93</v>
      </c>
      <c r="I10" s="319">
        <v>-6070.13</v>
      </c>
      <c r="J10" s="319">
        <v>0</v>
      </c>
      <c r="K10" s="319">
        <v>0</v>
      </c>
      <c r="L10" s="319">
        <f t="shared" si="1"/>
        <v>105195.44999999998</v>
      </c>
    </row>
    <row r="11" spans="1:12" ht="12.75" outlineLevel="1">
      <c r="A11" s="264" t="s">
        <v>596</v>
      </c>
      <c r="C11" s="266"/>
      <c r="D11" s="267" t="s">
        <v>597</v>
      </c>
      <c r="E11" s="268" t="str">
        <f t="shared" si="0"/>
        <v>LEONARD TRUST</v>
      </c>
      <c r="F11" s="318">
        <v>14367.19</v>
      </c>
      <c r="G11" s="319">
        <v>0</v>
      </c>
      <c r="H11" s="319">
        <v>-428.4</v>
      </c>
      <c r="I11" s="319">
        <v>2165.54</v>
      </c>
      <c r="J11" s="319">
        <v>0</v>
      </c>
      <c r="K11" s="319">
        <v>0</v>
      </c>
      <c r="L11" s="319">
        <f t="shared" si="1"/>
        <v>16104.330000000002</v>
      </c>
    </row>
    <row r="12" spans="1:12" ht="12.75" outlineLevel="1">
      <c r="A12" s="264" t="s">
        <v>598</v>
      </c>
      <c r="C12" s="266"/>
      <c r="D12" s="267" t="s">
        <v>599</v>
      </c>
      <c r="E12" s="268" t="str">
        <f t="shared" si="0"/>
        <v>R &amp; G MILLER FUND</v>
      </c>
      <c r="F12" s="318">
        <v>203203.33</v>
      </c>
      <c r="G12" s="319">
        <v>0</v>
      </c>
      <c r="H12" s="319">
        <v>-6059.07</v>
      </c>
      <c r="I12" s="319">
        <v>30628.15</v>
      </c>
      <c r="J12" s="319">
        <v>0</v>
      </c>
      <c r="K12" s="319">
        <v>0</v>
      </c>
      <c r="L12" s="319">
        <f t="shared" si="1"/>
        <v>227772.40999999997</v>
      </c>
    </row>
    <row r="13" spans="1:12" ht="12.75" outlineLevel="1">
      <c r="A13" s="264" t="s">
        <v>600</v>
      </c>
      <c r="C13" s="266"/>
      <c r="D13" s="267" t="s">
        <v>601</v>
      </c>
      <c r="E13" s="268" t="str">
        <f t="shared" si="0"/>
        <v>M C TURNER FUND</v>
      </c>
      <c r="F13" s="318">
        <v>24872.27</v>
      </c>
      <c r="G13" s="319">
        <v>0</v>
      </c>
      <c r="H13" s="319">
        <v>-741.63</v>
      </c>
      <c r="I13" s="319">
        <v>3748.92</v>
      </c>
      <c r="J13" s="319">
        <v>0</v>
      </c>
      <c r="K13" s="319">
        <v>0</v>
      </c>
      <c r="L13" s="319">
        <f t="shared" si="1"/>
        <v>27879.559999999998</v>
      </c>
    </row>
    <row r="14" spans="1:12" ht="12.75" outlineLevel="1">
      <c r="A14" s="264" t="s">
        <v>602</v>
      </c>
      <c r="C14" s="266"/>
      <c r="D14" s="267" t="s">
        <v>603</v>
      </c>
      <c r="E14" s="268" t="str">
        <f t="shared" si="0"/>
        <v>MITCHELL ENDOWMENT</v>
      </c>
      <c r="F14" s="318">
        <v>134287.29</v>
      </c>
      <c r="G14" s="319">
        <v>0</v>
      </c>
      <c r="H14" s="319">
        <v>-550.93</v>
      </c>
      <c r="I14" s="319">
        <v>-7353.33</v>
      </c>
      <c r="J14" s="319">
        <v>0</v>
      </c>
      <c r="K14" s="319">
        <v>0</v>
      </c>
      <c r="L14" s="319">
        <f t="shared" si="1"/>
        <v>126383.03000000001</v>
      </c>
    </row>
    <row r="15" spans="1:12" ht="12.75" outlineLevel="1">
      <c r="A15" s="264" t="s">
        <v>604</v>
      </c>
      <c r="C15" s="266"/>
      <c r="D15" s="267" t="s">
        <v>605</v>
      </c>
      <c r="E15" s="268" t="str">
        <f t="shared" si="0"/>
        <v>D ABRAMS HLTH ENDOWMENT</v>
      </c>
      <c r="F15" s="318">
        <v>24556.17</v>
      </c>
      <c r="G15" s="319">
        <v>2296</v>
      </c>
      <c r="H15" s="319">
        <v>-359.77</v>
      </c>
      <c r="I15" s="319">
        <v>3996.25</v>
      </c>
      <c r="J15" s="319">
        <v>0</v>
      </c>
      <c r="K15" s="319">
        <v>0</v>
      </c>
      <c r="L15" s="319">
        <f t="shared" si="1"/>
        <v>30488.649999999998</v>
      </c>
    </row>
    <row r="16" spans="1:12" ht="12.75" customHeight="1">
      <c r="A16" s="264" t="s">
        <v>606</v>
      </c>
      <c r="D16" s="320" t="s">
        <v>607</v>
      </c>
      <c r="E16" s="321" t="str">
        <f>UPPER(D16)</f>
        <v>TOTAL INCOME RESTRICTED</v>
      </c>
      <c r="F16" s="235">
        <v>520379.13</v>
      </c>
      <c r="G16" s="234">
        <v>2296</v>
      </c>
      <c r="H16" s="234">
        <v>-7083.75</v>
      </c>
      <c r="I16" s="234">
        <v>27622.2</v>
      </c>
      <c r="J16" s="234">
        <v>0</v>
      </c>
      <c r="K16" s="234">
        <v>0</v>
      </c>
      <c r="L16" s="234">
        <f>F16+G16+H16+I16-J16+K16</f>
        <v>543213.58</v>
      </c>
    </row>
    <row r="17" spans="6:12" ht="12.75" customHeight="1">
      <c r="F17" s="235"/>
      <c r="G17" s="234"/>
      <c r="H17" s="234"/>
      <c r="I17" s="234"/>
      <c r="J17" s="234"/>
      <c r="K17" s="234"/>
      <c r="L17" s="234"/>
    </row>
    <row r="18" spans="4:12" ht="12.75" customHeight="1">
      <c r="D18" s="322"/>
      <c r="E18" s="308" t="s">
        <v>369</v>
      </c>
      <c r="F18" s="235">
        <f aca="true" t="shared" si="2" ref="F18:L18">F16</f>
        <v>520379.13</v>
      </c>
      <c r="G18" s="234">
        <f t="shared" si="2"/>
        <v>2296</v>
      </c>
      <c r="H18" s="234">
        <f t="shared" si="2"/>
        <v>-7083.75</v>
      </c>
      <c r="I18" s="234">
        <f t="shared" si="2"/>
        <v>27622.2</v>
      </c>
      <c r="J18" s="234">
        <f t="shared" si="2"/>
        <v>0</v>
      </c>
      <c r="K18" s="234">
        <f t="shared" si="2"/>
        <v>0</v>
      </c>
      <c r="L18" s="234">
        <f t="shared" si="2"/>
        <v>543213.58</v>
      </c>
    </row>
    <row r="19" spans="4:12" ht="12.75" customHeight="1">
      <c r="D19" s="314"/>
      <c r="E19" s="255"/>
      <c r="F19" s="323"/>
      <c r="G19" s="319"/>
      <c r="H19" s="319"/>
      <c r="I19" s="319"/>
      <c r="J19" s="319"/>
      <c r="K19" s="319"/>
      <c r="L19" s="319"/>
    </row>
    <row r="20" spans="2:12" ht="12.75" customHeight="1">
      <c r="B20" s="254" t="s">
        <v>608</v>
      </c>
      <c r="F20" s="323"/>
      <c r="G20" s="319"/>
      <c r="H20" s="319"/>
      <c r="I20" s="319"/>
      <c r="J20" s="319"/>
      <c r="K20" s="319"/>
      <c r="L20" s="319"/>
    </row>
    <row r="21" spans="3:12" ht="12.75" customHeight="1">
      <c r="C21" s="314" t="s">
        <v>591</v>
      </c>
      <c r="F21" s="323"/>
      <c r="G21" s="319"/>
      <c r="H21" s="319"/>
      <c r="I21" s="319"/>
      <c r="J21" s="319"/>
      <c r="K21" s="319"/>
      <c r="L21" s="319"/>
    </row>
    <row r="22" spans="1:12" ht="12.75" outlineLevel="1">
      <c r="A22" s="264" t="s">
        <v>609</v>
      </c>
      <c r="C22" s="266"/>
      <c r="D22" s="267" t="s">
        <v>610</v>
      </c>
      <c r="E22" s="268" t="str">
        <f>UPPER(D22)</f>
        <v>M RILEY MEMORIAL END</v>
      </c>
      <c r="F22" s="318">
        <v>75776.34</v>
      </c>
      <c r="G22" s="319">
        <v>40</v>
      </c>
      <c r="H22" s="319">
        <v>-2258.86</v>
      </c>
      <c r="I22" s="319">
        <v>11423.68</v>
      </c>
      <c r="J22" s="319">
        <v>0</v>
      </c>
      <c r="K22" s="319">
        <v>0</v>
      </c>
      <c r="L22" s="319">
        <f>F22+G22+H22+I22-J22+K22</f>
        <v>84981.16</v>
      </c>
    </row>
    <row r="23" spans="1:12" ht="12.75" customHeight="1">
      <c r="A23" s="264" t="s">
        <v>370</v>
      </c>
      <c r="D23" s="320" t="s">
        <v>607</v>
      </c>
      <c r="E23" s="321" t="str">
        <f>UPPER(D23)</f>
        <v>TOTAL INCOME RESTRICTED</v>
      </c>
      <c r="F23" s="235">
        <v>75776.34</v>
      </c>
      <c r="G23" s="234">
        <v>40</v>
      </c>
      <c r="H23" s="234">
        <v>-2258.86</v>
      </c>
      <c r="I23" s="234">
        <v>11423.68</v>
      </c>
      <c r="J23" s="234">
        <v>0</v>
      </c>
      <c r="K23" s="234">
        <v>0</v>
      </c>
      <c r="L23" s="234">
        <f>F23+G23+H23+I23-J23+K23</f>
        <v>84981.16</v>
      </c>
    </row>
    <row r="24" spans="6:12" ht="12.75" customHeight="1">
      <c r="F24" s="323"/>
      <c r="G24" s="319"/>
      <c r="H24" s="319"/>
      <c r="I24" s="319"/>
      <c r="J24" s="319"/>
      <c r="K24" s="319"/>
      <c r="L24" s="319"/>
    </row>
    <row r="25" spans="3:12" ht="12.75" customHeight="1">
      <c r="C25" s="314" t="s">
        <v>611</v>
      </c>
      <c r="F25" s="323"/>
      <c r="G25" s="319"/>
      <c r="H25" s="319"/>
      <c r="I25" s="319"/>
      <c r="J25" s="319"/>
      <c r="K25" s="319"/>
      <c r="L25" s="319"/>
    </row>
    <row r="26" spans="1:12" ht="12.75" customHeight="1">
      <c r="A26" s="264" t="s">
        <v>612</v>
      </c>
      <c r="D26" s="320" t="s">
        <v>613</v>
      </c>
      <c r="E26" s="321" t="str">
        <f>UPPER(D26)</f>
        <v>TOTAL INCOME UNRESTRICTED</v>
      </c>
      <c r="F26" s="235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324">
        <f>F26+G26+H26+I26-J26+K26</f>
        <v>0</v>
      </c>
    </row>
    <row r="27" spans="6:12" ht="12.75" customHeight="1">
      <c r="F27" s="235"/>
      <c r="G27" s="234"/>
      <c r="H27" s="234"/>
      <c r="I27" s="234"/>
      <c r="J27" s="234"/>
      <c r="K27" s="234"/>
      <c r="L27" s="324"/>
    </row>
    <row r="28" spans="5:12" ht="12.75" customHeight="1">
      <c r="E28" s="308" t="s">
        <v>371</v>
      </c>
      <c r="F28" s="235">
        <f aca="true" t="shared" si="3" ref="F28:L28">F23+F26</f>
        <v>75776.34</v>
      </c>
      <c r="G28" s="234">
        <f t="shared" si="3"/>
        <v>40</v>
      </c>
      <c r="H28" s="234">
        <f t="shared" si="3"/>
        <v>-2258.86</v>
      </c>
      <c r="I28" s="234">
        <f t="shared" si="3"/>
        <v>11423.68</v>
      </c>
      <c r="J28" s="234">
        <f t="shared" si="3"/>
        <v>0</v>
      </c>
      <c r="K28" s="234">
        <f t="shared" si="3"/>
        <v>0</v>
      </c>
      <c r="L28" s="234">
        <f t="shared" si="3"/>
        <v>84981.16</v>
      </c>
    </row>
    <row r="29" spans="6:12" ht="12.75" customHeight="1">
      <c r="F29" s="323"/>
      <c r="G29" s="319"/>
      <c r="H29" s="319"/>
      <c r="I29" s="319"/>
      <c r="J29" s="319"/>
      <c r="K29" s="319"/>
      <c r="L29" s="319"/>
    </row>
    <row r="30" spans="2:12" ht="12.75" customHeight="1">
      <c r="B30" s="254" t="s">
        <v>372</v>
      </c>
      <c r="F30" s="323"/>
      <c r="G30" s="319"/>
      <c r="H30" s="319"/>
      <c r="I30" s="319"/>
      <c r="J30" s="319"/>
      <c r="K30" s="319"/>
      <c r="L30" s="319"/>
    </row>
    <row r="31" spans="3:12" ht="12.75" customHeight="1">
      <c r="C31" s="314" t="s">
        <v>614</v>
      </c>
      <c r="F31" s="323"/>
      <c r="G31" s="319"/>
      <c r="H31" s="319"/>
      <c r="I31" s="319"/>
      <c r="J31" s="319"/>
      <c r="K31" s="319"/>
      <c r="L31" s="319"/>
    </row>
    <row r="32" spans="1:12" ht="12.75" customHeight="1">
      <c r="A32" s="264" t="s">
        <v>373</v>
      </c>
      <c r="D32" s="308" t="s">
        <v>615</v>
      </c>
      <c r="E32" s="321" t="str">
        <f>UPPER(D32)</f>
        <v>TOTAL UNITRUST FUNDS</v>
      </c>
      <c r="F32" s="235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f>F32+G32+H32+I32-J32+K32</f>
        <v>0</v>
      </c>
    </row>
    <row r="33" spans="6:12" ht="12.75" customHeight="1">
      <c r="F33" s="325"/>
      <c r="G33" s="319"/>
      <c r="H33" s="319"/>
      <c r="I33" s="319"/>
      <c r="J33" s="319"/>
      <c r="K33" s="319"/>
      <c r="L33" s="319"/>
    </row>
    <row r="34" spans="1:12" ht="12.75" customHeight="1">
      <c r="A34" s="264" t="s">
        <v>704</v>
      </c>
      <c r="C34" s="314" t="s">
        <v>616</v>
      </c>
      <c r="F34" s="325"/>
      <c r="G34" s="319"/>
      <c r="H34" s="319"/>
      <c r="I34" s="319"/>
      <c r="J34" s="319"/>
      <c r="K34" s="319"/>
      <c r="L34" s="319"/>
    </row>
    <row r="35" spans="1:12" ht="12.75" customHeight="1">
      <c r="A35" s="264" t="s">
        <v>374</v>
      </c>
      <c r="D35" s="308" t="s">
        <v>617</v>
      </c>
      <c r="E35" s="321" t="str">
        <f>UPPER(D35)</f>
        <v>TOTAL LIFE INCOME FUNDS</v>
      </c>
      <c r="F35" s="235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f>F35+G35+H35+I35-J35+K35</f>
        <v>0</v>
      </c>
    </row>
    <row r="36" spans="6:12" ht="12.75" customHeight="1">
      <c r="F36" s="235"/>
      <c r="G36" s="234"/>
      <c r="H36" s="234"/>
      <c r="I36" s="234"/>
      <c r="J36" s="234"/>
      <c r="K36" s="234"/>
      <c r="L36" s="234"/>
    </row>
    <row r="37" spans="3:12" ht="12.75" customHeight="1">
      <c r="C37" s="314" t="s">
        <v>375</v>
      </c>
      <c r="F37" s="235"/>
      <c r="G37" s="234"/>
      <c r="H37" s="234"/>
      <c r="I37" s="234"/>
      <c r="J37" s="234"/>
      <c r="K37" s="234"/>
      <c r="L37" s="234"/>
    </row>
    <row r="38" spans="1:12" ht="12.75" customHeight="1">
      <c r="A38" s="264" t="s">
        <v>376</v>
      </c>
      <c r="D38" s="267" t="s">
        <v>821</v>
      </c>
      <c r="E38" s="321" t="s">
        <v>377</v>
      </c>
      <c r="F38" s="235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f>F38+G38+H38+I38-J38+K38</f>
        <v>0</v>
      </c>
    </row>
    <row r="39" spans="6:12" ht="12.75" customHeight="1">
      <c r="F39" s="235"/>
      <c r="G39" s="234"/>
      <c r="H39" s="234"/>
      <c r="I39" s="234"/>
      <c r="J39" s="234"/>
      <c r="K39" s="234"/>
      <c r="L39" s="234"/>
    </row>
    <row r="40" spans="5:12" ht="12.75" customHeight="1">
      <c r="E40" s="261" t="s">
        <v>378</v>
      </c>
      <c r="F40" s="235">
        <f aca="true" t="shared" si="4" ref="F40:L40">F32+F35+F38</f>
        <v>0</v>
      </c>
      <c r="G40" s="235">
        <f t="shared" si="4"/>
        <v>0</v>
      </c>
      <c r="H40" s="235">
        <f t="shared" si="4"/>
        <v>0</v>
      </c>
      <c r="I40" s="235">
        <f t="shared" si="4"/>
        <v>0</v>
      </c>
      <c r="J40" s="235">
        <f t="shared" si="4"/>
        <v>0</v>
      </c>
      <c r="K40" s="235">
        <f t="shared" si="4"/>
        <v>0</v>
      </c>
      <c r="L40" s="235">
        <f t="shared" si="4"/>
        <v>0</v>
      </c>
    </row>
    <row r="41" ht="12.75" customHeight="1"/>
    <row r="42" spans="5:12" ht="12.75" customHeight="1">
      <c r="E42" s="261" t="s">
        <v>379</v>
      </c>
      <c r="F42" s="236">
        <f aca="true" t="shared" si="5" ref="F42:L42">F18+F28+F40</f>
        <v>596155.47</v>
      </c>
      <c r="G42" s="326">
        <f t="shared" si="5"/>
        <v>2336</v>
      </c>
      <c r="H42" s="326">
        <f t="shared" si="5"/>
        <v>-9342.61</v>
      </c>
      <c r="I42" s="326">
        <f t="shared" si="5"/>
        <v>39045.880000000005</v>
      </c>
      <c r="J42" s="326">
        <f t="shared" si="5"/>
        <v>0</v>
      </c>
      <c r="K42" s="326">
        <f t="shared" si="5"/>
        <v>0</v>
      </c>
      <c r="L42" s="326">
        <f t="shared" si="5"/>
        <v>628194.74</v>
      </c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49" hidden="1" customWidth="1"/>
    <col min="2" max="2" width="2.7109375" style="366" customWidth="1"/>
    <col min="3" max="3" width="45.7109375" style="349" customWidth="1"/>
    <col min="4" max="4" width="8.8515625" style="349" hidden="1" customWidth="1"/>
    <col min="5" max="5" width="16.421875" style="367" customWidth="1"/>
    <col min="6" max="6" width="14.7109375" style="367" customWidth="1"/>
    <col min="7" max="8" width="15.00390625" style="367" customWidth="1"/>
    <col min="9" max="9" width="15.28125" style="367" customWidth="1"/>
    <col min="10" max="10" width="16.00390625" style="367" customWidth="1"/>
    <col min="11" max="11" width="17.140625" style="367" customWidth="1"/>
    <col min="12" max="12" width="16.8515625" style="367" customWidth="1"/>
    <col min="13" max="15" width="0" style="331" hidden="1" customWidth="1"/>
    <col min="16" max="16384" width="9.140625" style="331" customWidth="1"/>
  </cols>
  <sheetData>
    <row r="1" spans="1:12" ht="12.75" hidden="1">
      <c r="A1" s="327" t="s">
        <v>618</v>
      </c>
      <c r="B1" s="327"/>
      <c r="C1" s="328" t="s">
        <v>500</v>
      </c>
      <c r="D1" s="328" t="s">
        <v>619</v>
      </c>
      <c r="E1" s="329" t="s">
        <v>578</v>
      </c>
      <c r="F1" s="329" t="s">
        <v>519</v>
      </c>
      <c r="G1" s="329" t="s">
        <v>620</v>
      </c>
      <c r="H1" s="329" t="s">
        <v>621</v>
      </c>
      <c r="I1" s="329" t="s">
        <v>622</v>
      </c>
      <c r="J1" s="329" t="s">
        <v>623</v>
      </c>
      <c r="K1" s="329" t="s">
        <v>583</v>
      </c>
      <c r="L1" s="330" t="s">
        <v>706</v>
      </c>
    </row>
    <row r="2" spans="1:15" s="337" customFormat="1" ht="15.75" customHeight="1">
      <c r="A2" s="332"/>
      <c r="B2" s="406" t="s">
        <v>707</v>
      </c>
      <c r="C2" s="423"/>
      <c r="D2" s="423"/>
      <c r="E2" s="423"/>
      <c r="F2" s="424"/>
      <c r="G2" s="333"/>
      <c r="H2" s="334"/>
      <c r="I2" s="335"/>
      <c r="J2" s="335"/>
      <c r="K2" s="335"/>
      <c r="L2" s="336"/>
      <c r="O2" s="290" t="s">
        <v>813</v>
      </c>
    </row>
    <row r="3" spans="1:15" s="337" customFormat="1" ht="15.75" customHeight="1">
      <c r="A3" s="332"/>
      <c r="B3" s="407" t="s">
        <v>624</v>
      </c>
      <c r="C3" s="425"/>
      <c r="D3" s="425"/>
      <c r="E3" s="425"/>
      <c r="F3" s="426"/>
      <c r="G3" s="338"/>
      <c r="H3" s="225"/>
      <c r="I3" s="339"/>
      <c r="J3" s="339"/>
      <c r="K3" s="339"/>
      <c r="L3" s="289"/>
      <c r="O3" s="290" t="s">
        <v>380</v>
      </c>
    </row>
    <row r="4" spans="1:15" s="263" customFormat="1" ht="15.75" customHeight="1">
      <c r="A4" s="340"/>
      <c r="B4" s="226" t="str">
        <f>"As of "&amp;TEXT(O4,"MMMM DD, YYYY")</f>
        <v>As of June 30, 2004</v>
      </c>
      <c r="C4" s="427"/>
      <c r="D4" s="341"/>
      <c r="E4" s="342"/>
      <c r="F4" s="343"/>
      <c r="G4" s="342"/>
      <c r="H4" s="342"/>
      <c r="I4" s="342"/>
      <c r="J4" s="342"/>
      <c r="K4" s="342"/>
      <c r="L4" s="295"/>
      <c r="O4" s="262" t="s">
        <v>265</v>
      </c>
    </row>
    <row r="5" spans="1:12" s="271" customFormat="1" ht="12.75" customHeight="1">
      <c r="A5" s="344"/>
      <c r="B5" s="428"/>
      <c r="C5" s="346"/>
      <c r="D5" s="346"/>
      <c r="E5" s="345"/>
      <c r="F5" s="345"/>
      <c r="G5" s="347"/>
      <c r="H5" s="345"/>
      <c r="I5" s="345"/>
      <c r="J5" s="345"/>
      <c r="K5" s="345"/>
      <c r="L5" s="348"/>
    </row>
    <row r="6" spans="3:15" ht="42" customHeight="1">
      <c r="C6" s="350"/>
      <c r="D6" s="351" t="s">
        <v>625</v>
      </c>
      <c r="E6" s="352" t="s">
        <v>381</v>
      </c>
      <c r="F6" s="352" t="s">
        <v>382</v>
      </c>
      <c r="G6" s="353" t="s">
        <v>627</v>
      </c>
      <c r="H6" s="353" t="s">
        <v>628</v>
      </c>
      <c r="I6" s="353" t="s">
        <v>629</v>
      </c>
      <c r="J6" s="354"/>
      <c r="K6" s="353" t="s">
        <v>630</v>
      </c>
      <c r="L6" s="353" t="s">
        <v>626</v>
      </c>
      <c r="O6" s="355"/>
    </row>
    <row r="7" spans="1:15" s="360" customFormat="1" ht="13.5" thickBot="1">
      <c r="A7" s="356"/>
      <c r="B7" s="429"/>
      <c r="C7" s="357"/>
      <c r="D7" s="358" t="s">
        <v>631</v>
      </c>
      <c r="E7" s="359">
        <v>37803</v>
      </c>
      <c r="F7" s="252" t="s">
        <v>383</v>
      </c>
      <c r="G7" s="252" t="s">
        <v>632</v>
      </c>
      <c r="H7" s="252" t="s">
        <v>633</v>
      </c>
      <c r="I7" s="252" t="s">
        <v>634</v>
      </c>
      <c r="J7" s="252" t="s">
        <v>588</v>
      </c>
      <c r="K7" s="252" t="s">
        <v>635</v>
      </c>
      <c r="L7" s="359">
        <v>38168</v>
      </c>
      <c r="O7" s="361"/>
    </row>
    <row r="8" spans="2:12" ht="12.75" customHeight="1" thickTop="1">
      <c r="B8" s="430"/>
      <c r="C8" s="255"/>
      <c r="D8" s="431"/>
      <c r="E8" s="231"/>
      <c r="F8" s="231"/>
      <c r="G8" s="231"/>
      <c r="H8" s="231"/>
      <c r="I8" s="231"/>
      <c r="J8" s="231"/>
      <c r="K8" s="231"/>
      <c r="L8" s="231"/>
    </row>
    <row r="9" spans="2:12" ht="12.75" customHeight="1">
      <c r="B9" s="229" t="s">
        <v>636</v>
      </c>
      <c r="C9" s="82"/>
      <c r="D9" s="229"/>
      <c r="E9" s="231"/>
      <c r="F9" s="231"/>
      <c r="G9" s="231"/>
      <c r="H9" s="231"/>
      <c r="I9" s="231"/>
      <c r="J9" s="231"/>
      <c r="K9" s="231"/>
      <c r="L9" s="231"/>
    </row>
    <row r="10" spans="1:12" s="362" customFormat="1" ht="12.75" customHeight="1">
      <c r="A10" s="362" t="s">
        <v>637</v>
      </c>
      <c r="B10" s="254"/>
      <c r="C10" s="259" t="s">
        <v>638</v>
      </c>
      <c r="D10" s="364"/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f>E10+F10+G10+H10+I10+K10-J10</f>
        <v>0</v>
      </c>
    </row>
    <row r="11" spans="1:12" s="132" customFormat="1" ht="12.75" customHeight="1">
      <c r="A11" s="362"/>
      <c r="B11" s="254"/>
      <c r="C11" s="261"/>
      <c r="D11" s="229"/>
      <c r="E11" s="235"/>
      <c r="F11" s="235"/>
      <c r="G11" s="235"/>
      <c r="H11" s="235"/>
      <c r="I11" s="235"/>
      <c r="J11" s="235"/>
      <c r="K11" s="235"/>
      <c r="L11" s="235"/>
    </row>
    <row r="12" spans="2:12" ht="12.75" customHeight="1">
      <c r="B12" s="229" t="s">
        <v>639</v>
      </c>
      <c r="C12" s="82"/>
      <c r="D12" s="229"/>
      <c r="E12" s="233"/>
      <c r="F12" s="233"/>
      <c r="G12" s="233"/>
      <c r="H12" s="233"/>
      <c r="I12" s="233"/>
      <c r="J12" s="233"/>
      <c r="K12" s="233"/>
      <c r="L12" s="233"/>
    </row>
    <row r="13" spans="1:12" ht="12.75" outlineLevel="1">
      <c r="A13" s="327" t="s">
        <v>640</v>
      </c>
      <c r="B13" s="237"/>
      <c r="C13" s="365" t="s">
        <v>641</v>
      </c>
      <c r="D13" s="135" t="s">
        <v>642</v>
      </c>
      <c r="E13" s="233">
        <v>1147875.86</v>
      </c>
      <c r="F13" s="233">
        <v>0</v>
      </c>
      <c r="G13" s="233">
        <v>0</v>
      </c>
      <c r="H13" s="233">
        <v>-990494.94</v>
      </c>
      <c r="I13" s="233">
        <v>0</v>
      </c>
      <c r="J13" s="233">
        <v>0</v>
      </c>
      <c r="K13" s="233">
        <v>0</v>
      </c>
      <c r="L13" s="233">
        <f aca="true" t="shared" si="0" ref="L13:L20">E13+F13+G13+H13+I13+K13-J13</f>
        <v>157380.92000000016</v>
      </c>
    </row>
    <row r="14" spans="1:12" ht="12.75" outlineLevel="1">
      <c r="A14" s="327" t="s">
        <v>643</v>
      </c>
      <c r="B14" s="237"/>
      <c r="C14" s="365" t="s">
        <v>644</v>
      </c>
      <c r="D14" s="135" t="s">
        <v>645</v>
      </c>
      <c r="E14" s="233">
        <v>75259.81</v>
      </c>
      <c r="F14" s="233">
        <v>0</v>
      </c>
      <c r="G14" s="233">
        <v>0</v>
      </c>
      <c r="H14" s="233">
        <v>2490.19</v>
      </c>
      <c r="I14" s="233">
        <v>0</v>
      </c>
      <c r="J14" s="233">
        <v>3180</v>
      </c>
      <c r="K14" s="233">
        <v>62013.33</v>
      </c>
      <c r="L14" s="233">
        <f t="shared" si="0"/>
        <v>136583.33000000002</v>
      </c>
    </row>
    <row r="15" spans="1:12" ht="12.75" outlineLevel="1">
      <c r="A15" s="327" t="s">
        <v>646</v>
      </c>
      <c r="B15" s="237"/>
      <c r="C15" s="365" t="s">
        <v>647</v>
      </c>
      <c r="D15" s="135" t="s">
        <v>648</v>
      </c>
      <c r="E15" s="233">
        <v>186703.57</v>
      </c>
      <c r="F15" s="233">
        <v>0</v>
      </c>
      <c r="G15" s="233">
        <v>0</v>
      </c>
      <c r="H15" s="233">
        <v>6100.55</v>
      </c>
      <c r="I15" s="233">
        <v>0</v>
      </c>
      <c r="J15" s="233">
        <v>28545.12</v>
      </c>
      <c r="K15" s="233">
        <v>-8577.17</v>
      </c>
      <c r="L15" s="233">
        <f t="shared" si="0"/>
        <v>155681.83</v>
      </c>
    </row>
    <row r="16" spans="1:12" ht="12.75" outlineLevel="1">
      <c r="A16" s="327" t="s">
        <v>649</v>
      </c>
      <c r="B16" s="237"/>
      <c r="C16" s="365" t="s">
        <v>650</v>
      </c>
      <c r="D16" s="135" t="s">
        <v>651</v>
      </c>
      <c r="E16" s="233">
        <v>154655.45</v>
      </c>
      <c r="F16" s="233">
        <v>0</v>
      </c>
      <c r="G16" s="233">
        <v>0</v>
      </c>
      <c r="H16" s="233">
        <v>5369.72</v>
      </c>
      <c r="I16" s="233">
        <v>0</v>
      </c>
      <c r="J16" s="233">
        <v>5852</v>
      </c>
      <c r="K16" s="233">
        <v>5278.67</v>
      </c>
      <c r="L16" s="233">
        <f t="shared" si="0"/>
        <v>159451.84000000003</v>
      </c>
    </row>
    <row r="17" spans="1:12" ht="12.75" outlineLevel="1">
      <c r="A17" s="327" t="s">
        <v>652</v>
      </c>
      <c r="B17" s="237"/>
      <c r="C17" s="365" t="s">
        <v>653</v>
      </c>
      <c r="D17" s="135" t="s">
        <v>654</v>
      </c>
      <c r="E17" s="233">
        <v>3000000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-1962925.72</v>
      </c>
      <c r="L17" s="233">
        <f t="shared" si="0"/>
        <v>1037074.28</v>
      </c>
    </row>
    <row r="18" spans="1:12" ht="12.75" outlineLevel="1">
      <c r="A18" s="327" t="s">
        <v>655</v>
      </c>
      <c r="B18" s="237"/>
      <c r="C18" s="365" t="s">
        <v>656</v>
      </c>
      <c r="D18" s="135" t="s">
        <v>657</v>
      </c>
      <c r="E18" s="233">
        <v>1700000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-1698079</v>
      </c>
      <c r="L18" s="233">
        <f t="shared" si="0"/>
        <v>1921</v>
      </c>
    </row>
    <row r="19" spans="1:12" ht="12.75" outlineLevel="1">
      <c r="A19" s="327" t="s">
        <v>658</v>
      </c>
      <c r="B19" s="237"/>
      <c r="C19" s="365" t="s">
        <v>659</v>
      </c>
      <c r="D19" s="135" t="s">
        <v>660</v>
      </c>
      <c r="E19" s="233">
        <v>22119116.08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-21090497.08</v>
      </c>
      <c r="L19" s="233">
        <f t="shared" si="0"/>
        <v>1028619</v>
      </c>
    </row>
    <row r="20" spans="1:12" ht="12.75" outlineLevel="1">
      <c r="A20" s="327" t="s">
        <v>661</v>
      </c>
      <c r="B20" s="240"/>
      <c r="C20" s="365" t="s">
        <v>662</v>
      </c>
      <c r="D20" s="135" t="s">
        <v>663</v>
      </c>
      <c r="E20" s="233">
        <v>4384405.19</v>
      </c>
      <c r="F20" s="233">
        <v>0</v>
      </c>
      <c r="G20" s="233">
        <v>0</v>
      </c>
      <c r="H20" s="233">
        <v>0</v>
      </c>
      <c r="I20" s="233">
        <v>0</v>
      </c>
      <c r="J20" s="233">
        <v>16277339.29</v>
      </c>
      <c r="K20" s="233">
        <v>27348393.779999997</v>
      </c>
      <c r="L20" s="233">
        <f t="shared" si="0"/>
        <v>15455459.68</v>
      </c>
    </row>
    <row r="21" spans="1:12" s="362" customFormat="1" ht="12.75" customHeight="1">
      <c r="A21" s="362" t="s">
        <v>664</v>
      </c>
      <c r="B21" s="254"/>
      <c r="C21" s="363" t="s">
        <v>665</v>
      </c>
      <c r="D21" s="219"/>
      <c r="E21" s="422">
        <v>32768015.96</v>
      </c>
      <c r="F21" s="235">
        <v>0</v>
      </c>
      <c r="G21" s="235">
        <v>0</v>
      </c>
      <c r="H21" s="235">
        <v>-976534.48</v>
      </c>
      <c r="I21" s="235">
        <v>0</v>
      </c>
      <c r="J21" s="235">
        <v>16314916.409999998</v>
      </c>
      <c r="K21" s="235">
        <v>2655606.81</v>
      </c>
      <c r="L21" s="235">
        <f>E21+F21+G21+H21+I21+K21-J21</f>
        <v>18132171.880000003</v>
      </c>
    </row>
    <row r="22" spans="2:12" ht="12.75" customHeight="1">
      <c r="B22" s="240"/>
      <c r="C22" s="365"/>
      <c r="D22" s="369"/>
      <c r="E22" s="233"/>
      <c r="F22" s="233"/>
      <c r="G22" s="233"/>
      <c r="H22" s="233"/>
      <c r="I22" s="233"/>
      <c r="J22" s="233"/>
      <c r="K22" s="233"/>
      <c r="L22" s="233"/>
    </row>
    <row r="23" spans="2:12" ht="12.75" customHeight="1">
      <c r="B23" s="240"/>
      <c r="C23" s="363" t="s">
        <v>666</v>
      </c>
      <c r="D23" s="432"/>
      <c r="E23" s="236">
        <f aca="true" t="shared" si="1" ref="E23:K23">E10+E21</f>
        <v>32768015.96</v>
      </c>
      <c r="F23" s="236">
        <f t="shared" si="1"/>
        <v>0</v>
      </c>
      <c r="G23" s="236">
        <f t="shared" si="1"/>
        <v>0</v>
      </c>
      <c r="H23" s="236">
        <f t="shared" si="1"/>
        <v>-976534.48</v>
      </c>
      <c r="I23" s="236">
        <f t="shared" si="1"/>
        <v>0</v>
      </c>
      <c r="J23" s="236">
        <f t="shared" si="1"/>
        <v>16314916.409999998</v>
      </c>
      <c r="K23" s="236">
        <f t="shared" si="1"/>
        <v>2655606.81</v>
      </c>
      <c r="L23" s="236">
        <f>E23+F23+G23+H23+I23+K23-J23</f>
        <v>18132171.880000003</v>
      </c>
    </row>
    <row r="25" ht="12.75">
      <c r="A25" s="349" t="s">
        <v>704</v>
      </c>
    </row>
    <row r="26" ht="12.75">
      <c r="A26" s="349" t="s">
        <v>704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2005-02-15T21:40:11Z</cp:lastPrinted>
  <dcterms:created xsi:type="dcterms:W3CDTF">2004-03-09T15:43:48Z</dcterms:created>
  <dcterms:modified xsi:type="dcterms:W3CDTF">2005-03-29T20:33:40Z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