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Net Assets_U" sheetId="1" r:id="rId1"/>
    <sheet name="RECNA_U" sheetId="2" r:id="rId2"/>
    <sheet name="NA by Fund_U" sheetId="3" r:id="rId3"/>
    <sheet name="RECNA by Fund_U" sheetId="4" r:id="rId4"/>
    <sheet name="RECNA Unrest CF_U" sheetId="5" r:id="rId5"/>
    <sheet name="Oper Exp_U" sheetId="6" r:id="rId6"/>
    <sheet name="Aux &amp; SO_U" sheetId="7" r:id="rId7"/>
    <sheet name="Loan_U" sheetId="8" r:id="rId8"/>
    <sheet name="Endow &amp; Similar_U" sheetId="9" r:id="rId9"/>
    <sheet name="Rest &amp; Unrest Plant_U" sheetId="10" r:id="rId10"/>
    <sheet name="Invest in Plant_U" sheetId="11" r:id="rId11"/>
    <sheet name="Bonds &amp; Notes_U" sheetId="12" r:id="rId12"/>
    <sheet name="Self Insurance_U" sheetId="13" r:id="rId13"/>
  </sheets>
  <definedNames>
    <definedName name="ABC" localSheetId="9">'Rest &amp; Unrest Plant_U'!#REF!</definedName>
    <definedName name="ABC">#REF!</definedName>
    <definedName name="ASD" localSheetId="8">'Endow &amp; Similar_U'!$R$4</definedName>
    <definedName name="ASD" localSheetId="7">'Loan_U'!$O$4</definedName>
    <definedName name="ASD" localSheetId="5">'Oper Exp_U'!$M$4</definedName>
    <definedName name="ASD" localSheetId="9">'Rest &amp; Unrest Plant_U'!$P$4</definedName>
    <definedName name="ASD">#REF!</definedName>
    <definedName name="AsofDate">#REF!</definedName>
    <definedName name="ASSD" localSheetId="8">'Endow &amp; Similar_U'!$R$4</definedName>
    <definedName name="ASSD" localSheetId="7">'Loan_U'!$O$4</definedName>
    <definedName name="ASSD">#REF!</definedName>
    <definedName name="NvsASD" localSheetId="6">"V2005-06-30"</definedName>
    <definedName name="NvsASD" localSheetId="8">"V2005-06-30"</definedName>
    <definedName name="NvsASD" localSheetId="10">"V2005-06-30"</definedName>
    <definedName name="NvsASD" localSheetId="7">"V2005-06-30"</definedName>
    <definedName name="NvsASD" localSheetId="2">"V2005-06-30"</definedName>
    <definedName name="NvsASD" localSheetId="5">"V2005-06-30"</definedName>
    <definedName name="NvsASD" localSheetId="3">"V2005-06-30"</definedName>
    <definedName name="NvsASD" localSheetId="4">"V2005-06-30"</definedName>
    <definedName name="NvsASD" localSheetId="9">"V2005-06-30"</definedName>
    <definedName name="NvsASD" localSheetId="12">"V2005-06-30"</definedName>
    <definedName name="NvsASD">"V2002-06-30"</definedName>
    <definedName name="NvsAutoDrillOk" localSheetId="6">"VN"</definedName>
    <definedName name="NvsAutoDrillOk" localSheetId="8">"VN"</definedName>
    <definedName name="NvsAutoDrillOk" localSheetId="7">"VN"</definedName>
    <definedName name="NvsAutoDrillOk" localSheetId="9">"VN"</definedName>
    <definedName name="NvsAutoDrillOk" localSheetId="12">"VN"</definedName>
    <definedName name="NvsAutoDrillOk">"VY"</definedName>
    <definedName name="NvsElapsedTime" localSheetId="6">0.0000462962925666943</definedName>
    <definedName name="NvsElapsedTime" localSheetId="8">0.0000347222230629995</definedName>
    <definedName name="NvsElapsedTime" localSheetId="10">0.000196759261598345</definedName>
    <definedName name="NvsElapsedTime" localSheetId="7">0.0000115740695036948</definedName>
    <definedName name="NvsElapsedTime" localSheetId="2">0.0000694444461259991</definedName>
    <definedName name="NvsElapsedTime" localSheetId="5">0.00390046296524815</definedName>
    <definedName name="NvsElapsedTime" localSheetId="3">0.0000694444388500415</definedName>
    <definedName name="NvsElapsedTime" localSheetId="4">0.000439814815763384</definedName>
    <definedName name="NvsElapsedTime" localSheetId="9">0.0000115740767796524</definedName>
    <definedName name="NvsElapsedTime" localSheetId="12">0.0000578703693463467</definedName>
    <definedName name="NvsElapsedTime">0.0269587962975493</definedName>
    <definedName name="NvsEndTime" localSheetId="6">38674.2795949074</definedName>
    <definedName name="NvsEndTime" localSheetId="8">38674.28125</definedName>
    <definedName name="NvsEndTime" localSheetId="10">38569.7111689815</definedName>
    <definedName name="NvsEndTime" localSheetId="7">38674.2800925926</definedName>
    <definedName name="NvsEndTime" localSheetId="2">38674.2509143519</definedName>
    <definedName name="NvsEndTime" localSheetId="5">38673.2934606482</definedName>
    <definedName name="NvsEndTime" localSheetId="3">38674.2475578704</definedName>
    <definedName name="NvsEndTime" localSheetId="4">38674.2642592593</definedName>
    <definedName name="NvsEndTime" localSheetId="9">38674.252650463</definedName>
    <definedName name="NvsEndTime" localSheetId="12">38574.5740740741</definedName>
    <definedName name="NvsEndTime">37456.430659375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6">"V2025-12-31"</definedName>
    <definedName name="NvsPanelEffdt" localSheetId="8">"V2025-12-31"</definedName>
    <definedName name="NvsPanelEffdt" localSheetId="10">"V2099-01-01"</definedName>
    <definedName name="NvsPanelEffdt" localSheetId="7">"V2025-12-31"</definedName>
    <definedName name="NvsPanelEffdt" localSheetId="2">"V2099-01-01"</definedName>
    <definedName name="NvsPanelEffdt" localSheetId="5">"V2025-12-31"</definedName>
    <definedName name="NvsPanelEffdt" localSheetId="3">"V2099-01-01"</definedName>
    <definedName name="NvsPanelEffdt" localSheetId="4">"V2099-01-01"</definedName>
    <definedName name="NvsPanelEffdt" localSheetId="9">"V2099-01-01"</definedName>
    <definedName name="NvsPanelEffdt" localSheetId="12">"V2025-12-31"</definedName>
    <definedName name="NvsPanelEffdt">"V1900-01-01"</definedName>
    <definedName name="NvsPanelSetid">"VUOFMO"</definedName>
    <definedName name="NvsReqBU" localSheetId="6">"VUWIDE"</definedName>
    <definedName name="NvsReqBU" localSheetId="8">"VUWIDE"</definedName>
    <definedName name="NvsReqBU" localSheetId="10">"VUWIDE"</definedName>
    <definedName name="NvsReqBU" localSheetId="7">"VUWIDE"</definedName>
    <definedName name="NvsReqBU" localSheetId="2">"VUWIDE"</definedName>
    <definedName name="NvsReqBU" localSheetId="5">"VUWIDE"</definedName>
    <definedName name="NvsReqBU" localSheetId="3">"VUWIDE"</definedName>
    <definedName name="NvsReqBU" localSheetId="4">"VUWIDE"</definedName>
    <definedName name="NvsReqBU" localSheetId="9">"VUWIDE"</definedName>
    <definedName name="NvsReqBU" localSheetId="12">"VUWIDE"</definedName>
    <definedName name="NvsReqBU">"VKCITY"</definedName>
    <definedName name="NvsReqBUOnly" localSheetId="10">"VN"</definedName>
    <definedName name="NvsReqBUOnly">"VY"</definedName>
    <definedName name="NvsSheetType" localSheetId="6">"M"</definedName>
    <definedName name="NvsSheetType" localSheetId="8">"M"</definedName>
    <definedName name="NvsSheetType" localSheetId="7">"M"</definedName>
    <definedName name="NvsSheetType" localSheetId="2">"M"</definedName>
    <definedName name="NvsSheetType" localSheetId="5">"M"</definedName>
    <definedName name="NvsSheetType" localSheetId="3">"M"</definedName>
    <definedName name="NvsSheetType" localSheetId="4">"M"</definedName>
    <definedName name="NvsSheetType" localSheetId="9">"M"</definedName>
    <definedName name="NvsSheetType" localSheetId="12">"M"</definedName>
    <definedName name="NvsTransLed">"VN"</definedName>
    <definedName name="NvsTree.GASB_34_35_FUND" localSheetId="3">"YNNYN"</definedName>
    <definedName name="NvsTree.GASB_34_35_FUND" localSheetId="4">"YNNYN"</definedName>
    <definedName name="NvsTreeASD" localSheetId="6">"V2005-06-30"</definedName>
    <definedName name="NvsTreeASD" localSheetId="8">"V2005-06-30"</definedName>
    <definedName name="NvsTreeASD" localSheetId="10">"V2005-06-30"</definedName>
    <definedName name="NvsTreeASD" localSheetId="7">"V2005-06-30"</definedName>
    <definedName name="NvsTreeASD" localSheetId="2">"V2005-06-30"</definedName>
    <definedName name="NvsTreeASD" localSheetId="5">"V2005-06-30"</definedName>
    <definedName name="NvsTreeASD" localSheetId="3">"V2005-06-30"</definedName>
    <definedName name="NvsTreeASD" localSheetId="4">"V2005-06-30"</definedName>
    <definedName name="NvsTreeASD" localSheetId="9">"V2005-06-30"</definedName>
    <definedName name="NvsTreeASD" localSheetId="12">"V2005-06-30"</definedName>
    <definedName name="NvsTreeASD">"V2002-06-30"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6">'Aux &amp; SO_U'!$B$2:$I$12</definedName>
    <definedName name="_xlnm.Print_Area" localSheetId="11">'Bonds &amp; Notes_U'!$A$1:$G$13</definedName>
    <definedName name="_xlnm.Print_Area" localSheetId="8">'Endow &amp; Similar_U'!$A$2:$M$59</definedName>
    <definedName name="_xlnm.Print_Area" localSheetId="10">'Invest in Plant_U'!$A$1:$H$27</definedName>
    <definedName name="_xlnm.Print_Area" localSheetId="7">'Loan_U'!$A$2:$L$23</definedName>
    <definedName name="_xlnm.Print_Area" localSheetId="2">'NA by Fund_U'!$A$1:$Y$123</definedName>
    <definedName name="_xlnm.Print_Area" localSheetId="0">'Net Assets_U'!$A$1:$E$69</definedName>
    <definedName name="_xlnm.Print_Area" localSheetId="5">'Oper Exp_U'!$B$1:$H$55</definedName>
    <definedName name="_xlnm.Print_Area" localSheetId="3">'RECNA by Fund_U'!$A:$Z</definedName>
    <definedName name="_xlnm.Print_Area" localSheetId="1">'RECNA_U'!$A$1:$E$61</definedName>
    <definedName name="_xlnm.Print_Area" localSheetId="9">'Rest &amp; Unrest Plant_U'!$A$2:$M$18</definedName>
    <definedName name="_xlnm.Print_Area" localSheetId="12">'Self Insurance_U'!$A:$M</definedName>
    <definedName name="_xlnm.Print_Titles" localSheetId="6">'Aux &amp; SO_U'!$2:$6</definedName>
    <definedName name="_xlnm.Print_Titles" localSheetId="8">'Endow &amp; Similar_U'!$2:$6</definedName>
    <definedName name="_xlnm.Print_Titles" localSheetId="7">'Loan_U'!$2:$6</definedName>
    <definedName name="_xlnm.Print_Titles" localSheetId="2">'NA by Fund_U'!$2:$10</definedName>
    <definedName name="_xlnm.Print_Titles" localSheetId="3">'RECNA by Fund_U'!$2:$10</definedName>
    <definedName name="_xlnm.Print_Titles" localSheetId="4">'RECNA Unrest CF_U'!$2:$8</definedName>
    <definedName name="_xlnm.Print_Titles" localSheetId="9">'Rest &amp; Unrest Plant_U'!$2:$7</definedName>
    <definedName name="_xlnm.Print_Titles" localSheetId="12">'Self Insurance_U'!$2:$6</definedName>
    <definedName name="RBN" localSheetId="6">'Aux &amp; SO_U'!$K$2</definedName>
    <definedName name="RBN" localSheetId="8">'Endow &amp; Similar_U'!$O$2</definedName>
    <definedName name="RBN" localSheetId="7">'Loan_U'!$N$2</definedName>
    <definedName name="RBN" localSheetId="2">'NA by Fund_U'!$AC$4</definedName>
    <definedName name="RBN" localSheetId="5">'Oper Exp_U'!$R$2</definedName>
    <definedName name="RBN" localSheetId="3">'RECNA by Fund_U'!$AE$2</definedName>
    <definedName name="RBN" localSheetId="4">'RECNA Unrest CF_U'!$V$3</definedName>
    <definedName name="RBN" localSheetId="9">'Rest &amp; Unrest Plant_U'!$P$2</definedName>
    <definedName name="RBN">#REF!</definedName>
    <definedName name="RBU" localSheetId="6">'Aux &amp; SO_U'!$N$2</definedName>
    <definedName name="RBU" localSheetId="8">'Endow &amp; Similar_U'!$R$2</definedName>
    <definedName name="RBU" localSheetId="7">'Loan_U'!$O$2</definedName>
    <definedName name="RBU" localSheetId="5">'Oper Exp_U'!$M$2</definedName>
    <definedName name="RBU" localSheetId="9">'Rest &amp; Unrest Plant_U'!$P$2</definedName>
    <definedName name="RBU">#REF!</definedName>
    <definedName name="RID" localSheetId="8">'Endow &amp; Similar_U'!$R$3</definedName>
    <definedName name="RID" localSheetId="7">'Loan_U'!$O$3</definedName>
    <definedName name="RID" localSheetId="5">'Oper Exp_U'!$M$3</definedName>
    <definedName name="RID" localSheetId="9">'Rest &amp; Unrest Plant_U'!$P$3</definedName>
    <definedName name="RID">#REF!</definedName>
  </definedNames>
  <calcPr fullCalcOnLoad="1"/>
</workbook>
</file>

<file path=xl/sharedStrings.xml><?xml version="1.0" encoding="utf-8"?>
<sst xmlns="http://schemas.openxmlformats.org/spreadsheetml/2006/main" count="2062" uniqueCount="1138">
  <si>
    <t>Library Books</t>
  </si>
  <si>
    <t>Construction In Progress</t>
  </si>
  <si>
    <t xml:space="preserve">    Total Capital Assets</t>
  </si>
  <si>
    <t>Less Accumulated Depreciation:</t>
  </si>
  <si>
    <t xml:space="preserve">    Total Accumulated Depreciation</t>
  </si>
  <si>
    <t xml:space="preserve">        Total Investment in Plant Capital Assets, Net</t>
  </si>
  <si>
    <t xml:space="preserve">University of Missouri - University Wide Resources                                                        </t>
  </si>
  <si>
    <t xml:space="preserve">               </t>
  </si>
  <si>
    <t xml:space="preserve">BONDS AND NOTES PAYABLE </t>
  </si>
  <si>
    <t>As of June 30, 2005</t>
  </si>
  <si>
    <t xml:space="preserve">                                                                      </t>
  </si>
  <si>
    <t>Original</t>
  </si>
  <si>
    <t>Issue</t>
  </si>
  <si>
    <t>Defeasance</t>
  </si>
  <si>
    <t>Retired</t>
  </si>
  <si>
    <t>Bonds Payable:</t>
  </si>
  <si>
    <t>System Facilities Revenue Bond Dated June, 2002,</t>
  </si>
  <si>
    <t xml:space="preserve">   Series 2002a Variable Interest Rate, Due November 2032</t>
  </si>
  <si>
    <t xml:space="preserve">            Total Bonds Payable                                                          </t>
  </si>
  <si>
    <t xml:space="preserve">              </t>
  </si>
  <si>
    <t>%,AFT,FACCOUNT,UACCOUNT</t>
  </si>
  <si>
    <t>%,FFUND_CODE,V0900</t>
  </si>
  <si>
    <t>%,FFUND_CODE,V0910</t>
  </si>
  <si>
    <t>%,FFUND_CODE,V0920</t>
  </si>
  <si>
    <t>%,FFUND_CODE,V0925</t>
  </si>
  <si>
    <t>%,FFUND_CODE,V0930</t>
  </si>
  <si>
    <t>%,FFUND_CODE,V0935</t>
  </si>
  <si>
    <t>%,FFUND_CODE,V0915</t>
  </si>
  <si>
    <t>%,FFUND_CODE,V0950</t>
  </si>
  <si>
    <t>%,FFUND_CODE,V0905,V0940,V0945</t>
  </si>
  <si>
    <t>University Of Missouri - University Wide Resourses</t>
  </si>
  <si>
    <t>SELF-INSURANCE FUNDS</t>
  </si>
  <si>
    <t>Auto and General Liability</t>
  </si>
  <si>
    <t>Long-term Disability</t>
  </si>
  <si>
    <t>Professional Liability</t>
  </si>
  <si>
    <t>Other</t>
  </si>
  <si>
    <t>Revenues and Other Additions:</t>
  </si>
  <si>
    <t>%,R,FACCOUNT,TGASB_34_35,NBENEFIT CONTRIBUTION</t>
  </si>
  <si>
    <t xml:space="preserve">    Plan Contributions</t>
  </si>
  <si>
    <t xml:space="preserve">    Investment Income</t>
  </si>
  <si>
    <t>%,R,FACCOUNT,TGASB_34_35,X,NFEDERAL GRANTS,NOTHER GOVT GRANTS,NOTHER OPERATING REV,NPATIENT MED SERV,NPRIVATE GRANTS,NSALES OF AUX/EDUC,NSTATE GRANTS,NSTUDENT AID,NSTUDENT FEES,NFEDERAL APPROPS,NOTHER REV &amp; EXP,NSTATE APPROPS</t>
  </si>
  <si>
    <t xml:space="preserve">    Other Miscellaneous Revenues</t>
  </si>
  <si>
    <t xml:space="preserve">        Total Revenues and Other Additions</t>
  </si>
  <si>
    <t>Expenditures and Other Deductions:</t>
  </si>
  <si>
    <t>%,FACCOUNT,TGASB_34_35,X,NEMPLOYEE BENE PAID</t>
  </si>
  <si>
    <t xml:space="preserve">    Benefit Payments</t>
  </si>
  <si>
    <t>%,FACCOUNT,TGASB_34_35,X,NAUX &amp; EDUC ACTIV,NDEPRECIATION,NOTHER DEPT OPERATING,NPROFESSIONAL &amp; CONSU,NSALARIES,NSCHOLAR &amp; FELLOW,NSTAFF BENEFITS,NSUPPLY_NONCAP ASSET,NUTILITIES,NPAYROLL W/H DISBURSE,NSELF INS EXPENSES</t>
  </si>
  <si>
    <t xml:space="preserve">    Administrative and Other Plan Deductions</t>
  </si>
  <si>
    <t xml:space="preserve">        Total Expenditures and Other Deductions</t>
  </si>
  <si>
    <t>Operating Income (Loss) Before Transfers</t>
  </si>
  <si>
    <t>%,R,FACCOUNT,TGASB_34_35,X,NMANDATORY TRFS,NNON MANDATORY TRFS,NINTER CAMPUS TRFS,NINTRA FUND TRFS</t>
  </si>
  <si>
    <t>Transfers In (Out)</t>
  </si>
  <si>
    <t>Increase (Decrease) in Net Assets</t>
  </si>
  <si>
    <t>%,SBAL,R,FACCOUNT,X,V300000</t>
  </si>
  <si>
    <t>As of June 30, 2005 and 2004</t>
  </si>
  <si>
    <t>Nonexpendable</t>
  </si>
  <si>
    <t>Expendable</t>
  </si>
  <si>
    <t>For the Years Ended June 30, 2005 and  2004</t>
  </si>
  <si>
    <t>Operating Income (Loss)</t>
  </si>
  <si>
    <t>Income (Loss) after State Appropriations, before Nonoperating</t>
  </si>
  <si>
    <t xml:space="preserve">    Revenues (Expenses) and Transfers</t>
  </si>
  <si>
    <t>Income before Capital Contributions and Additions to Permanent Endowments</t>
  </si>
  <si>
    <t>Increase in Net Assets</t>
  </si>
  <si>
    <t>STATEMENTS OF NET ASSETS</t>
  </si>
  <si>
    <t xml:space="preserve">          Total Current Assets</t>
  </si>
  <si>
    <t xml:space="preserve">          Total Noncurrent Assets</t>
  </si>
  <si>
    <t xml:space="preserve">          Total Current Liabilities</t>
  </si>
  <si>
    <t xml:space="preserve">          Total Noncurrent Liabilities</t>
  </si>
  <si>
    <t>Staff Benefits*</t>
  </si>
  <si>
    <t>State Capital Appropriations and State Bond Funds</t>
  </si>
  <si>
    <t>Intra Fund Transfers In (Out)</t>
  </si>
  <si>
    <t xml:space="preserve"> </t>
  </si>
  <si>
    <t>%,ATF,FDESCR,UDESCR</t>
  </si>
  <si>
    <t>%,C</t>
  </si>
  <si>
    <t>(in thousands of dollars)</t>
  </si>
  <si>
    <t>Assets</t>
  </si>
  <si>
    <t>Current Assets:</t>
  </si>
  <si>
    <t>Cash and Cash Equivalents</t>
  </si>
  <si>
    <t>{A}</t>
  </si>
  <si>
    <t>Accounts Receivable, net</t>
  </si>
  <si>
    <t>{B}</t>
  </si>
  <si>
    <t>Current Pledges Receivable, net</t>
  </si>
  <si>
    <t>Investment Settlements Receivable</t>
  </si>
  <si>
    <t>Current Notes Receivable, net</t>
  </si>
  <si>
    <t>Inventories</t>
  </si>
  <si>
    <t>Due From Other Funds</t>
  </si>
  <si>
    <t>Noncurrent Assets:</t>
  </si>
  <si>
    <t>Pledges Receivable, net</t>
  </si>
  <si>
    <t>Notes Receivable, net</t>
  </si>
  <si>
    <t>Deferred Charges and Other Assets</t>
  </si>
  <si>
    <t>Long Term Investments</t>
  </si>
  <si>
    <t>Capital Assets, net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</si>
  <si>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</si>
  <si>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</si>
  <si>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</si>
  <si>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</si>
  <si>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</si>
  <si>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</si>
  <si>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</si>
  <si>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</si>
  <si>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Investment Settlements Payable</t>
  </si>
  <si>
    <t>Collateral for Securities on Loan</t>
  </si>
  <si>
    <t>Bonds and Notes Payable, current</t>
  </si>
  <si>
    <t>Noncurrent Liabilities:</t>
  </si>
  <si>
    <t>Bonds and Notes Payable</t>
  </si>
  <si>
    <t>Net Assets</t>
  </si>
  <si>
    <t>Invested in Capital Assets, Net of Related Debt</t>
  </si>
  <si>
    <t>Restricted: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</si>
  <si>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</si>
  <si>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</si>
  <si>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</si>
  <si>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</si>
  <si>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 xml:space="preserve">STATEMENTS OF REVENUES, EXPENSES AND CHANGES IN NET ASSETS </t>
  </si>
  <si>
    <t>Operating Revenues:</t>
  </si>
  <si>
    <t>Tuition and Fees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</si>
  <si>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</si>
  <si>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</si>
  <si>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</si>
  <si>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</si>
  <si>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</si>
  <si>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</si>
  <si>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>Notes Receivable Interest Income, net of Fees</t>
  </si>
  <si>
    <t>Other Operating Revenues</t>
  </si>
  <si>
    <t>Operating Expenses:</t>
  </si>
  <si>
    <t>Salaries and Wages</t>
  </si>
  <si>
    <t>Supplies, Services and Other Operating Expenses</t>
  </si>
  <si>
    <t>Scholarships and Fellowships</t>
  </si>
  <si>
    <t xml:space="preserve">Depreciation </t>
  </si>
  <si>
    <t>State Appropriations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</si>
  <si>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</si>
  <si>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</si>
  <si>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</si>
  <si>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</si>
  <si>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</si>
  <si>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Revenues (Expenses)</t>
  </si>
  <si>
    <t>Capital Gifts and Grants</t>
  </si>
  <si>
    <t>Private Gifts for Endowment Purposes</t>
  </si>
  <si>
    <t>Mandatory Transfers In (Out)</t>
  </si>
  <si>
    <t>Non Mandatory Transfers In (Out)</t>
  </si>
  <si>
    <t>Net Assets, End of Year</t>
  </si>
  <si>
    <t>Net Assets, Beginning of Year</t>
  </si>
  <si>
    <t xml:space="preserve">              Total Assets</t>
  </si>
  <si>
    <t xml:space="preserve">              Total Liabilities</t>
  </si>
  <si>
    <t xml:space="preserve">              Total Net Assets</t>
  </si>
  <si>
    <t xml:space="preserve">                   Total Liabilities and Net Assets</t>
  </si>
  <si>
    <t xml:space="preserve">        Total Operating Revenues</t>
  </si>
  <si>
    <t xml:space="preserve">        Total Operating Expenses</t>
  </si>
  <si>
    <t xml:space="preserve">        Net Nonoperating Revenues (Expenses)</t>
  </si>
  <si>
    <t xml:space="preserve">    Patient Medical Services</t>
  </si>
  <si>
    <t xml:space="preserve">    Housing and Dining Services</t>
  </si>
  <si>
    <t xml:space="preserve">    Bookstores</t>
  </si>
  <si>
    <t xml:space="preserve">    Other Auxilliary Enterprises</t>
  </si>
  <si>
    <t>University of Missouri - University Wide Resources</t>
  </si>
  <si>
    <t>*Certain 2004 balances have been restated to conform with the 2005 presentation.</t>
  </si>
  <si>
    <t>Prepaid Expenses and Other Current Assets*</t>
  </si>
  <si>
    <t>Unrestricted*</t>
  </si>
  <si>
    <t>Less:  Scholarship Allowances*</t>
  </si>
  <si>
    <t>%,QKRDJ_UGL_GASB_35_FIN_STMTS_BS,CA.POSTED_TOTAL_AMT,SBAL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</si>
  <si>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</si>
  <si>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</si>
  <si>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</si>
  <si>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</si>
  <si>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</si>
  <si>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</si>
  <si>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</si>
  <si>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</si>
  <si>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</si>
  <si>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</si>
  <si>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</si>
  <si>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</si>
  <si>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</si>
  <si>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</si>
  <si>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</si>
  <si>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</si>
  <si>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</si>
  <si>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2005-06-30</t>
  </si>
  <si>
    <t>University Wide Resources</t>
  </si>
  <si>
    <t>Unrestricted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</si>
  <si>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</si>
  <si>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</si>
  <si>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</si>
  <si>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</si>
  <si>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</si>
  <si>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</si>
  <si>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</si>
  <si>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</si>
  <si>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</si>
  <si>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</si>
  <si>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</si>
  <si>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</si>
  <si>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</si>
  <si>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</si>
  <si>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</si>
  <si>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</si>
  <si>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</si>
  <si>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</si>
  <si>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</si>
  <si>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</si>
  <si>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</si>
  <si>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</si>
  <si>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%,V120600</t>
  </si>
  <si>
    <t>Temp Invest - Retirement Fund</t>
  </si>
  <si>
    <t>120600</t>
  </si>
  <si>
    <t>%,V121000</t>
  </si>
  <si>
    <t>Temp Invest - Gen Pool 2</t>
  </si>
  <si>
    <t>121000</t>
  </si>
  <si>
    <t>%,V121200</t>
  </si>
  <si>
    <t>Temp Invest - Spec Instruction</t>
  </si>
  <si>
    <t>121200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</si>
  <si>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</si>
  <si>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</si>
  <si>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</si>
  <si>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</si>
  <si>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</si>
  <si>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</si>
  <si>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%,V121750</t>
  </si>
  <si>
    <t>Temp invest-deposit w/ trustee</t>
  </si>
  <si>
    <t>121750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</si>
  <si>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</si>
  <si>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</si>
  <si>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</si>
  <si>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</si>
  <si>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</si>
  <si>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</si>
  <si>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</si>
  <si>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</si>
  <si>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</si>
  <si>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</si>
  <si>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</si>
  <si>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</si>
  <si>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</si>
  <si>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</si>
  <si>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%,FACCOUNT,TGASB_34_35,X,NCURRENT PLEDGES REC</t>
  </si>
  <si>
    <t>%,V132000</t>
  </si>
  <si>
    <t>Accts rec - students</t>
  </si>
  <si>
    <t>132000</t>
  </si>
  <si>
    <t>%,V132200</t>
  </si>
  <si>
    <t>Accounts Receivable-PS AR/BI</t>
  </si>
  <si>
    <t>132200</t>
  </si>
  <si>
    <t>%,V132500</t>
  </si>
  <si>
    <t>Accts rec - miscellaneous</t>
  </si>
  <si>
    <t>132500</t>
  </si>
  <si>
    <t>%,FACCOUNT,TGASB_34_35,X,NACCOUNTS RECEIVABLE</t>
  </si>
  <si>
    <t>Other Accounts Receivable, net</t>
  </si>
  <si>
    <t>%,V132900</t>
  </si>
  <si>
    <t>Invest Settlement Receivables</t>
  </si>
  <si>
    <t>132900</t>
  </si>
  <si>
    <t>%,FACCOUNT,TGASB_34_35,X,NINVESTMENT RECEIVE</t>
  </si>
  <si>
    <t>%,FACCOUNT,TGASB_34_35,X,NSUSPENSE/CLEARING</t>
  </si>
  <si>
    <t>Suspense/Clearing</t>
  </si>
  <si>
    <t>%,FACCOUNT,TGASB_34_35,X,NINVENTORIES</t>
  </si>
  <si>
    <t>%,FACCOUNT,TGASB_34_35,X,NPREPAID EXPENSE</t>
  </si>
  <si>
    <t>Prepaid Expenses</t>
  </si>
  <si>
    <t>%,FACCOUNT,TGASB_34_35,X,NCURRENT NOTES REC</t>
  </si>
  <si>
    <t>%,V191000</t>
  </si>
  <si>
    <t>Due from other funds</t>
  </si>
  <si>
    <t>191000</t>
  </si>
  <si>
    <t>%,FACCOUNT,TGASB_34_35,X,NDUE FROM OTHER FUNDS</t>
  </si>
  <si>
    <t>Due from Other Funds</t>
  </si>
  <si>
    <t xml:space="preserve">        Total Current Assets</t>
  </si>
  <si>
    <t>%,FACCOUNT,TGASB_34_35,X,NRESTRICTED CASH</t>
  </si>
  <si>
    <t>Restricted Cash and Cash Equivalents</t>
  </si>
  <si>
    <t>%,FACCOUNT,TGASB_34_35,X,NPLEDGES RECEIVABLE</t>
  </si>
  <si>
    <t>%,FACCOUNT,TGASB_34_35,X,NNOTES  RECEIVABLE</t>
  </si>
  <si>
    <t>%,V165100</t>
  </si>
  <si>
    <t>Bond issue cost</t>
  </si>
  <si>
    <t>165100</t>
  </si>
  <si>
    <t>%,FACCOUNT,TGASB_34_35,X,NDEFERRED AND OTHER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</si>
  <si>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</si>
  <si>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</si>
  <si>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</si>
  <si>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</si>
  <si>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</si>
  <si>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</si>
  <si>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%,V122500</t>
  </si>
  <si>
    <t>Long Term Inv - Miscellaneous</t>
  </si>
  <si>
    <t>122500</t>
  </si>
  <si>
    <t>%,V122600</t>
  </si>
  <si>
    <t>Long term inv-retire fd-balanc</t>
  </si>
  <si>
    <t>122600</t>
  </si>
  <si>
    <t>%,V122800</t>
  </si>
  <si>
    <t>Long term inv-deposit/trustee</t>
  </si>
  <si>
    <t>122800</t>
  </si>
  <si>
    <t>%,V124000</t>
  </si>
  <si>
    <t>Long Term Inv - Gen Pool 2</t>
  </si>
  <si>
    <t>124000</t>
  </si>
  <si>
    <t>%,V124100</t>
  </si>
  <si>
    <t>Long Term Inv - Gen Pool 3</t>
  </si>
  <si>
    <t>124100</t>
  </si>
  <si>
    <t>%,V125000</t>
  </si>
  <si>
    <t>Accrued investment income</t>
  </si>
  <si>
    <t>125000</t>
  </si>
  <si>
    <t>%,FACCOUNT,TGASB_34_35,X,NLONG_TERM INVESTMENT</t>
  </si>
  <si>
    <t>%,V175000</t>
  </si>
  <si>
    <t>Furniture &amp; equipment</t>
  </si>
  <si>
    <t>175000</t>
  </si>
  <si>
    <t>%,V175900</t>
  </si>
  <si>
    <t>Furn &amp; equip - accum deprec</t>
  </si>
  <si>
    <t>175900</t>
  </si>
  <si>
    <t>%,FACCOUNT,TGASB_34_35,X,NCAPITAL_ASSETS</t>
  </si>
  <si>
    <t xml:space="preserve">        Total Noncurrent Assets</t>
  </si>
  <si>
    <t xml:space="preserve">            Total Assets</t>
  </si>
  <si>
    <t>%,V210000</t>
  </si>
  <si>
    <t>Accts payable (automated feed)</t>
  </si>
  <si>
    <t>210000</t>
  </si>
  <si>
    <t>%,V211000</t>
  </si>
  <si>
    <t>Accts payable (manual entries)</t>
  </si>
  <si>
    <t>211000</t>
  </si>
  <si>
    <t>%,V212000</t>
  </si>
  <si>
    <t>Notes pay( short term)</t>
  </si>
  <si>
    <t>212000</t>
  </si>
  <si>
    <t>%,V215005</t>
  </si>
  <si>
    <t>Sales Tax Beginning Balance</t>
  </si>
  <si>
    <t>215005</t>
  </si>
  <si>
    <t>%,V223000</t>
  </si>
  <si>
    <t>Other accruals</t>
  </si>
  <si>
    <t>223000</t>
  </si>
  <si>
    <t>%,V299999</t>
  </si>
  <si>
    <t>Other Liabilities</t>
  </si>
  <si>
    <t>299999</t>
  </si>
  <si>
    <t>%,R,FACCOUNT,TGASB_34_35,X,NACCOUNTS_PAYABLE,NOTHER_ACCRUALS</t>
  </si>
  <si>
    <t>%,V220000</t>
  </si>
  <si>
    <t>Accr salary &amp; ben (auto feed)</t>
  </si>
  <si>
    <t>220000</t>
  </si>
  <si>
    <t>%,V221000</t>
  </si>
  <si>
    <t>Accrued sal (manual entries)</t>
  </si>
  <si>
    <t>221000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</si>
  <si>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</si>
  <si>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</si>
  <si>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</si>
  <si>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</si>
  <si>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</si>
  <si>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</si>
  <si>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</si>
  <si>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%,V222000</t>
  </si>
  <si>
    <t>Accrued interest payable</t>
  </si>
  <si>
    <t>222000</t>
  </si>
  <si>
    <t>%,R,FACCOUNT,TGASB_34_35,X,NACCRUED INTEREST</t>
  </si>
  <si>
    <t>Accrued Interest Payable</t>
  </si>
  <si>
    <t>%,V224000</t>
  </si>
  <si>
    <t>IBNR/Benefit Reserves</t>
  </si>
  <si>
    <t>224000</t>
  </si>
  <si>
    <t>%,R,FACCOUNT,TGASB_34_35,X,NACCRUED SELF INSURAN</t>
  </si>
  <si>
    <t>Accrued Self-Insurance Claims</t>
  </si>
  <si>
    <t>%,V233000</t>
  </si>
  <si>
    <t>Def rev - other</t>
  </si>
  <si>
    <t>233000</t>
  </si>
  <si>
    <t>%,R,FACCOUNT,TGASB_34_35,X,NDEFERRED_REV</t>
  </si>
  <si>
    <t>Deferred Revenue, Current</t>
  </si>
  <si>
    <t>%,V226000</t>
  </si>
  <si>
    <t>Payroll Withholdings-Employee</t>
  </si>
  <si>
    <t>226000</t>
  </si>
  <si>
    <t>%,V227000</t>
  </si>
  <si>
    <t>P/R W/H Employer Contribution</t>
  </si>
  <si>
    <t>227000</t>
  </si>
  <si>
    <t>%,V227600</t>
  </si>
  <si>
    <t>Payroll Withhold Carryforward</t>
  </si>
  <si>
    <t>227600</t>
  </si>
  <si>
    <t>%,R,FACCOUNT,TGASB_34_35,X,NPAYROLL WITHHOLDINGS</t>
  </si>
  <si>
    <t>Payroll Withholdings and Other Employee Benefits</t>
  </si>
  <si>
    <t>%,V218000</t>
  </si>
  <si>
    <t>Invest Settlement Payables</t>
  </si>
  <si>
    <t>218000</t>
  </si>
  <si>
    <t>%,R,FACCOUNT,TGASB_34_35,X,NINVESTMENT PAYABLES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</si>
  <si>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</si>
  <si>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</si>
  <si>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</si>
  <si>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</si>
  <si>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</si>
  <si>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</si>
  <si>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%,R,FACCOUNT,TGASB_34_35,X,NCURRENT BONDS PAYABL</t>
  </si>
  <si>
    <t>%,R,FACCOUNT,TGASB_34_35,X,NDUE TO OTHER FUNDS</t>
  </si>
  <si>
    <t>Due to Other Funds</t>
  </si>
  <si>
    <t xml:space="preserve">        Total Current Liabilities</t>
  </si>
  <si>
    <t>%,R,FACCOUNT,TGASB_34_35,X,NDEFERRED REVENUE</t>
  </si>
  <si>
    <t>%,R,FACCOUNT,TGASB_34_35,X,NCAPITAL LEASE OBLIG</t>
  </si>
  <si>
    <t>Capital Lease Obligations</t>
  </si>
  <si>
    <t>%,V252000</t>
  </si>
  <si>
    <t>Bonds pay</t>
  </si>
  <si>
    <t>252000</t>
  </si>
  <si>
    <t>%,R,FACCOUNT,TGASB_34_35,X,NBONDS_NOTES PAYABLE</t>
  </si>
  <si>
    <t xml:space="preserve">        Total Noncurrent Liabilities</t>
  </si>
  <si>
    <t xml:space="preserve">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</si>
  <si>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</si>
  <si>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</si>
  <si>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</si>
  <si>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</si>
  <si>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</si>
  <si>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</si>
  <si>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</si>
  <si>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</si>
  <si>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%,QKRDJ_UGL_GASB_35_FIN_STMTS,CA.POSTED_TOTAL_AMT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</si>
  <si>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</si>
  <si>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</si>
  <si>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</si>
  <si>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</si>
  <si>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</si>
  <si>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</si>
  <si>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</si>
  <si>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</si>
  <si>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Student Fees</t>
  </si>
  <si>
    <t>%,V760300</t>
  </si>
  <si>
    <t>Graduate   resident</t>
  </si>
  <si>
    <t>760300</t>
  </si>
  <si>
    <t>%,FACCOUNT,TGASB_34_35,X,NSTUDENT AID</t>
  </si>
  <si>
    <t>Less:  Scholarship Allowances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</si>
  <si>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</si>
  <si>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</si>
  <si>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</si>
  <si>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</si>
  <si>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</si>
  <si>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</si>
  <si>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</si>
  <si>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</si>
  <si>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 xml:space="preserve">   Housing and Dining Services</t>
  </si>
  <si>
    <t xml:space="preserve">   Bookstores</t>
  </si>
  <si>
    <t>%,R,FACCOUNT,TGASB_34_35,X,NPATIENT MED SERV</t>
  </si>
  <si>
    <t xml:space="preserve">   Other Medical Services</t>
  </si>
  <si>
    <t xml:space="preserve">   Other Auxiliary Enterprises</t>
  </si>
  <si>
    <t>%,R,FACCOUNT,TGASB_34_35,X,NINTEREST NOTES REC,NLOAN FUND DEDUCT</t>
  </si>
  <si>
    <t>%,V495000</t>
  </si>
  <si>
    <t>Misc Revenue-non taxable</t>
  </si>
  <si>
    <t>495000</t>
  </si>
  <si>
    <t>%,R,FACCOUNT,TGASB_34_35,X,NOTHER OPERATING REV</t>
  </si>
  <si>
    <t xml:space="preserve">       Total Operating Revenues</t>
  </si>
  <si>
    <t>%,V701000</t>
  </si>
  <si>
    <t>S&amp;W-Rank Fac(tenure &amp; ten tr)</t>
  </si>
  <si>
    <t>701000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</si>
  <si>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</si>
  <si>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</si>
  <si>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</si>
  <si>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</si>
  <si>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</si>
  <si>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</si>
  <si>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</si>
  <si>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S&amp;W-Exempt executive/admin</t>
  </si>
  <si>
    <t>705100</t>
  </si>
  <si>
    <t>%,V705200</t>
  </si>
  <si>
    <t>S&amp;W-Exempt professional</t>
  </si>
  <si>
    <t>705200</t>
  </si>
  <si>
    <t>%,V706300</t>
  </si>
  <si>
    <t>S&amp;W-Office/clerical</t>
  </si>
  <si>
    <t>706300</t>
  </si>
  <si>
    <t>%,V708000</t>
  </si>
  <si>
    <t>S&amp;W-Other</t>
  </si>
  <si>
    <t>708000</t>
  </si>
  <si>
    <t>%,V708200</t>
  </si>
  <si>
    <t>S&amp;W-Accrued vacation</t>
  </si>
  <si>
    <t>708200</t>
  </si>
  <si>
    <t>%,FACCOUNT,TGASB_34_35,X,NSALARIES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</si>
  <si>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</si>
  <si>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</si>
  <si>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</si>
  <si>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</si>
  <si>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</si>
  <si>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</si>
  <si>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</si>
  <si>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</si>
  <si>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</si>
  <si>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</si>
  <si>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</si>
  <si>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</si>
  <si>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</si>
  <si>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SB-Exempt executive/admin</t>
  </si>
  <si>
    <t>710500</t>
  </si>
  <si>
    <t>%,V710600</t>
  </si>
  <si>
    <t>SB-Exempt professional</t>
  </si>
  <si>
    <t>710600</t>
  </si>
  <si>
    <t>%,V710900</t>
  </si>
  <si>
    <t>SB-Non-exempt office/clerical</t>
  </si>
  <si>
    <t>710900</t>
  </si>
  <si>
    <t>%,V714000</t>
  </si>
  <si>
    <t>SB-Educational assist-summer</t>
  </si>
  <si>
    <t>714000</t>
  </si>
  <si>
    <t>%,V714100</t>
  </si>
  <si>
    <t>SB-Educational assist-fall</t>
  </si>
  <si>
    <t>714100</t>
  </si>
  <si>
    <t>%,V714200</t>
  </si>
  <si>
    <t>SB-Educational assist-winter</t>
  </si>
  <si>
    <t>714200</t>
  </si>
  <si>
    <t>%,V714300</t>
  </si>
  <si>
    <t>SB-Depend Educ Assist-Summer</t>
  </si>
  <si>
    <t>714300</t>
  </si>
  <si>
    <t>%,V714400</t>
  </si>
  <si>
    <t>SB-Depend Educ Assist-Fall</t>
  </si>
  <si>
    <t>714400</t>
  </si>
  <si>
    <t>%,V714500</t>
  </si>
  <si>
    <t>SB-Depend Educ Assist-Winter</t>
  </si>
  <si>
    <t>714500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</si>
  <si>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</si>
  <si>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</si>
  <si>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</si>
  <si>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</si>
  <si>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</si>
  <si>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</si>
  <si>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</si>
  <si>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Staff Benefits</t>
  </si>
  <si>
    <t>%,V450020</t>
  </si>
  <si>
    <t>Employee Contribution</t>
  </si>
  <si>
    <t>450020</t>
  </si>
  <si>
    <t>%,V450030</t>
  </si>
  <si>
    <t>Employer Contribution</t>
  </si>
  <si>
    <t>450030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</si>
  <si>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</si>
  <si>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</si>
  <si>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</si>
  <si>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</si>
  <si>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</si>
  <si>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</si>
  <si>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</si>
  <si>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</si>
  <si>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</si>
  <si>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</si>
  <si>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</si>
  <si>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</si>
  <si>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</si>
  <si>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</si>
  <si>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</si>
  <si>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</si>
  <si>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</si>
  <si>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</si>
  <si>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</si>
  <si>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</si>
  <si>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</si>
  <si>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</si>
  <si>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</si>
  <si>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</si>
  <si>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</si>
  <si>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</si>
  <si>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</si>
  <si>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%,V723000</t>
  </si>
  <si>
    <t>Postage/delivery services</t>
  </si>
  <si>
    <t>723000</t>
  </si>
  <si>
    <t>%,V723100</t>
  </si>
  <si>
    <t>Postage</t>
  </si>
  <si>
    <t>723100</t>
  </si>
  <si>
    <t>%,V723300</t>
  </si>
  <si>
    <t>Express mail delivery service</t>
  </si>
  <si>
    <t>723300</t>
  </si>
  <si>
    <t>%,V723400</t>
  </si>
  <si>
    <t>Other shipping charges</t>
  </si>
  <si>
    <t>723400</t>
  </si>
  <si>
    <t>%,V724000</t>
  </si>
  <si>
    <t>Telephone/fax services</t>
  </si>
  <si>
    <t>724000</t>
  </si>
  <si>
    <t>%,V724200</t>
  </si>
  <si>
    <t>Telephone change services</t>
  </si>
  <si>
    <t>724200</t>
  </si>
  <si>
    <t>%,V724500</t>
  </si>
  <si>
    <t>Cell phone charges</t>
  </si>
  <si>
    <t>724500</t>
  </si>
  <si>
    <t>%,V724700</t>
  </si>
  <si>
    <t>Wats</t>
  </si>
  <si>
    <t>724700</t>
  </si>
  <si>
    <t>%,V725000</t>
  </si>
  <si>
    <t>Marketing/advertising expense</t>
  </si>
  <si>
    <t>725000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</si>
  <si>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</si>
  <si>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</si>
  <si>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</si>
  <si>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</si>
  <si>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</si>
  <si>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</si>
  <si>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</si>
  <si>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</si>
  <si>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</si>
  <si>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%,V730000</t>
  </si>
  <si>
    <t>Supplies</t>
  </si>
  <si>
    <t>730000</t>
  </si>
  <si>
    <t>%,V730100</t>
  </si>
  <si>
    <t>Office supplies</t>
  </si>
  <si>
    <t>730100</t>
  </si>
  <si>
    <t>%,V730200</t>
  </si>
  <si>
    <t>Subscriptions,books,periodical</t>
  </si>
  <si>
    <t>730200</t>
  </si>
  <si>
    <t>%,V738100</t>
  </si>
  <si>
    <t>Employees dues to prof assoc</t>
  </si>
  <si>
    <t>738100</t>
  </si>
  <si>
    <t>%,V739000</t>
  </si>
  <si>
    <t>Computing expense</t>
  </si>
  <si>
    <t>739000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</si>
  <si>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</si>
  <si>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</si>
  <si>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</si>
  <si>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</si>
  <si>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</si>
  <si>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</si>
  <si>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</si>
  <si>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</si>
  <si>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</si>
  <si>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%,V739600</t>
  </si>
  <si>
    <t>Data port charges billable</t>
  </si>
  <si>
    <t>739600</t>
  </si>
  <si>
    <t>%,V739700</t>
  </si>
  <si>
    <t>Programs/support</t>
  </si>
  <si>
    <t>739700</t>
  </si>
  <si>
    <t>%,V739800</t>
  </si>
  <si>
    <t>Contracts/agreements/license</t>
  </si>
  <si>
    <t>739800</t>
  </si>
  <si>
    <t>%,V740100</t>
  </si>
  <si>
    <t>Computers - Non Capital</t>
  </si>
  <si>
    <t>740100</t>
  </si>
  <si>
    <t>%,V740300</t>
  </si>
  <si>
    <t>Other Equipment - Non Capital</t>
  </si>
  <si>
    <t>740300</t>
  </si>
  <si>
    <t>%,V742000</t>
  </si>
  <si>
    <t>Other misc expense</t>
  </si>
  <si>
    <t>742000</t>
  </si>
  <si>
    <t>%,V742600</t>
  </si>
  <si>
    <t>Service charge</t>
  </si>
  <si>
    <t>742600</t>
  </si>
  <si>
    <t>%,V743600</t>
  </si>
  <si>
    <t>Bank service charges</t>
  </si>
  <si>
    <t>743600</t>
  </si>
  <si>
    <t>%,V743700</t>
  </si>
  <si>
    <t>Credit card charges</t>
  </si>
  <si>
    <t>743700</t>
  </si>
  <si>
    <t>%,V750000</t>
  </si>
  <si>
    <t>Professional services</t>
  </si>
  <si>
    <t>750000</t>
  </si>
  <si>
    <t>%,V750100</t>
  </si>
  <si>
    <t>Consulting services</t>
  </si>
  <si>
    <t>750100</t>
  </si>
  <si>
    <t>%,V750900</t>
  </si>
  <si>
    <t>Other professional fees</t>
  </si>
  <si>
    <t>750900</t>
  </si>
  <si>
    <t>%,V830001</t>
  </si>
  <si>
    <t>Employee Benefits Paid</t>
  </si>
  <si>
    <t>830001</t>
  </si>
  <si>
    <t>%,V830400</t>
  </si>
  <si>
    <t>Medical - Gencare</t>
  </si>
  <si>
    <t>830400</t>
  </si>
  <si>
    <t>%,V830500</t>
  </si>
  <si>
    <t>Medical - General American</t>
  </si>
  <si>
    <t>830500</t>
  </si>
  <si>
    <t>%,V830600</t>
  </si>
  <si>
    <t>Medical - VBH</t>
  </si>
  <si>
    <t>830600</t>
  </si>
  <si>
    <t>%,V830700</t>
  </si>
  <si>
    <t>Medical - ESI</t>
  </si>
  <si>
    <t>830700</t>
  </si>
  <si>
    <t>%,V830750</t>
  </si>
  <si>
    <t>Medical - GenCare Admin Fee</t>
  </si>
  <si>
    <t>830750</t>
  </si>
  <si>
    <t>%,V830800</t>
  </si>
  <si>
    <t>Medical - Gen Am Admin Fee</t>
  </si>
  <si>
    <t>830800</t>
  </si>
  <si>
    <t>%,V831000</t>
  </si>
  <si>
    <t>Medical - ESI Admin Fee</t>
  </si>
  <si>
    <t>831000</t>
  </si>
  <si>
    <t>%,V831100</t>
  </si>
  <si>
    <t>Dental Benefits</t>
  </si>
  <si>
    <t>831100</t>
  </si>
  <si>
    <t>%,V831200</t>
  </si>
  <si>
    <t>Dental - Admin Fee</t>
  </si>
  <si>
    <t>831200</t>
  </si>
  <si>
    <t>%,V831300</t>
  </si>
  <si>
    <t>LTD - Columbia</t>
  </si>
  <si>
    <t>831300</t>
  </si>
  <si>
    <t>%,V831400</t>
  </si>
  <si>
    <t>LTD - Hospital</t>
  </si>
  <si>
    <t>831400</t>
  </si>
  <si>
    <t>%,V831500</t>
  </si>
  <si>
    <t>LTD - Kansas City</t>
  </si>
  <si>
    <t>831500</t>
  </si>
  <si>
    <t>%,V831600</t>
  </si>
  <si>
    <t>LTD - Rolla</t>
  </si>
  <si>
    <t>831600</t>
  </si>
  <si>
    <t>%,V831700</t>
  </si>
  <si>
    <t>LTD - St Louis</t>
  </si>
  <si>
    <t>831700</t>
  </si>
  <si>
    <t>%,V831800</t>
  </si>
  <si>
    <t>LTD - UMSa</t>
  </si>
  <si>
    <t>831800</t>
  </si>
  <si>
    <t>%,V831810</t>
  </si>
  <si>
    <t>LTD Overpayments/Returns</t>
  </si>
  <si>
    <t>831810</t>
  </si>
  <si>
    <t>%,V831900</t>
  </si>
  <si>
    <t>LTD - Admin Fee</t>
  </si>
  <si>
    <t>831900</t>
  </si>
  <si>
    <t>%,V832200</t>
  </si>
  <si>
    <t>Claims Expense-Self Insurance</t>
  </si>
  <si>
    <t>832200</t>
  </si>
  <si>
    <t>%,V832400</t>
  </si>
  <si>
    <t>Admin Expense - Self Insurance</t>
  </si>
  <si>
    <t>832400</t>
  </si>
  <si>
    <t>%,V832500</t>
  </si>
  <si>
    <t>Admin Expense TPA Cost Plus</t>
  </si>
  <si>
    <t>832500</t>
  </si>
  <si>
    <t>%,V832600</t>
  </si>
  <si>
    <t>Actuarial Fees-Self Insurance</t>
  </si>
  <si>
    <t>832600</t>
  </si>
  <si>
    <t>%,V832800</t>
  </si>
  <si>
    <t>Managed Care Fees - Work Comp</t>
  </si>
  <si>
    <t>832800</t>
  </si>
  <si>
    <t>%,V832900</t>
  </si>
  <si>
    <t>IBNR</t>
  </si>
  <si>
    <t>832900</t>
  </si>
  <si>
    <t>%,V833000</t>
  </si>
  <si>
    <t>Excess Insurance</t>
  </si>
  <si>
    <t>833000</t>
  </si>
  <si>
    <t>%,V833100</t>
  </si>
  <si>
    <t>State Taxes - Workers Comp</t>
  </si>
  <si>
    <t>833100</t>
  </si>
  <si>
    <t>%,V833200</t>
  </si>
  <si>
    <t>Loss Control - Self Insurance</t>
  </si>
  <si>
    <t>833200</t>
  </si>
  <si>
    <t>%,V863100</t>
  </si>
  <si>
    <t>Full costing</t>
  </si>
  <si>
    <t>863100</t>
  </si>
  <si>
    <t>%,V895000</t>
  </si>
  <si>
    <t>Custodian fees/bank fees</t>
  </si>
  <si>
    <t>895000</t>
  </si>
  <si>
    <t>%,FACCOUNT,TGASB_34_35,X,NAUX &amp; EDUC ACTIV,NINVESTMENT IN PLANT,NOTHER DEPT OPERATING,NPROFESSIONAL &amp; CONSU,NSUPPLY_NONCAP ASSET,NUTILITIES,NSELF INSURANCE BENE</t>
  </si>
  <si>
    <t>%,FACCOUNT,TGASB_34_35,X,NSCHOLAR &amp; FELLOW</t>
  </si>
  <si>
    <t>%,V501000</t>
  </si>
  <si>
    <t>Equipment assets offset</t>
  </si>
  <si>
    <t>501000</t>
  </si>
  <si>
    <t>%,FACCOUNT,TGASB_34_35,X,NCAPITAL ASSETS,NCAPITAL OFFSET</t>
  </si>
  <si>
    <t>Capital Expense</t>
  </si>
  <si>
    <t>%,V822000</t>
  </si>
  <si>
    <t>Equipment depreciation</t>
  </si>
  <si>
    <t>822000</t>
  </si>
  <si>
    <t>%,FACCOUNT,TGASB_34_35,X,NDEPR</t>
  </si>
  <si>
    <t xml:space="preserve">       Total Operating Expenses</t>
  </si>
  <si>
    <t>Income (Loss) after State Appropriations, before</t>
  </si>
  <si>
    <t xml:space="preserve">   Nonoperating Revenues (Expenses)</t>
  </si>
  <si>
    <t>%,R,FACCOUNT,TGASB_34_35,X,NFEDERAL APPROPS</t>
  </si>
  <si>
    <t>%,V470000</t>
  </si>
  <si>
    <t>Endowment income</t>
  </si>
  <si>
    <t>470000</t>
  </si>
  <si>
    <t>%,V470100</t>
  </si>
  <si>
    <t>Endowment income-balanced pool</t>
  </si>
  <si>
    <t>470100</t>
  </si>
  <si>
    <t>%,V470300</t>
  </si>
  <si>
    <t>Endowment income -annual distr</t>
  </si>
  <si>
    <t>470300</t>
  </si>
  <si>
    <t>%,V470400</t>
  </si>
  <si>
    <t>Endowment income -state match</t>
  </si>
  <si>
    <t>470400</t>
  </si>
  <si>
    <t>%,V470600</t>
  </si>
  <si>
    <t>Invest Income-Spec Instruction</t>
  </si>
  <si>
    <t>470600</t>
  </si>
  <si>
    <t>%,V470900</t>
  </si>
  <si>
    <t>Endow Inc- U S Government Pool</t>
  </si>
  <si>
    <t>470900</t>
  </si>
  <si>
    <t>%,V475000</t>
  </si>
  <si>
    <t>Investment income</t>
  </si>
  <si>
    <t>475000</t>
  </si>
  <si>
    <t>%,V475300</t>
  </si>
  <si>
    <t>Investment income-pool 3</t>
  </si>
  <si>
    <t>475300</t>
  </si>
  <si>
    <t>%,V475500</t>
  </si>
  <si>
    <t>Investment inc-retirement fund</t>
  </si>
  <si>
    <t>475500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</si>
  <si>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</si>
  <si>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</si>
  <si>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</si>
  <si>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</si>
  <si>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</si>
  <si>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</si>
  <si>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</si>
  <si>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</si>
  <si>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%,V506000</t>
  </si>
  <si>
    <t>Retire of Indebtedness</t>
  </si>
  <si>
    <t>506000</t>
  </si>
  <si>
    <t>%,V901000</t>
  </si>
  <si>
    <t>Debt service - interest</t>
  </si>
  <si>
    <t>901000</t>
  </si>
  <si>
    <t>%,V901001</t>
  </si>
  <si>
    <t>Accrued Interest Expense</t>
  </si>
  <si>
    <t>901001</t>
  </si>
  <si>
    <t>%,V901003</t>
  </si>
  <si>
    <t>Amortized Issue Costs</t>
  </si>
  <si>
    <t>901003</t>
  </si>
  <si>
    <t>%,R,FACCOUNT,TGASB_34_35,X,NINTEREST CAP DEBT</t>
  </si>
  <si>
    <t>%,V450040</t>
  </si>
  <si>
    <t>Employer Contrib - Retirement</t>
  </si>
  <si>
    <t>450040</t>
  </si>
  <si>
    <t>%,V833600</t>
  </si>
  <si>
    <t>University Retirement</t>
  </si>
  <si>
    <t>833600</t>
  </si>
  <si>
    <t>%,R,FACCOUNT,TGASB_34_35,X,NRETIREMENT BENEFITS</t>
  </si>
  <si>
    <t>Retirement Benefits, Net of University Contribution</t>
  </si>
  <si>
    <t>%,R,FACCOUNT,TGASB_34_35,X,NPAYMENTS TO BENE</t>
  </si>
  <si>
    <t>Payments to Beneficiaries</t>
  </si>
  <si>
    <t xml:space="preserve">    Income (Loss) before Capital and Endowment</t>
  </si>
  <si>
    <t xml:space="preserve">        Additions and Transfers</t>
  </si>
  <si>
    <t>Capital Gifts</t>
  </si>
  <si>
    <t>Capital Grants</t>
  </si>
  <si>
    <t xml:space="preserve">    Net Other Nonoperating Revenues (Expenses) before Transfers </t>
  </si>
  <si>
    <t>%,V390100</t>
  </si>
  <si>
    <t>Mandatory Trfs In-DRT</t>
  </si>
  <si>
    <t>390100</t>
  </si>
  <si>
    <t>%,V861100</t>
  </si>
  <si>
    <t>Mand Trf Out - Debt Retirement</t>
  </si>
  <si>
    <t>861100</t>
  </si>
  <si>
    <t>%,R,FACCOUNT,TGASB_34_35,X,NMANDATORY TRFS</t>
  </si>
  <si>
    <t>%,V391000</t>
  </si>
  <si>
    <t>Non Mandatory Trfs In</t>
  </si>
  <si>
    <t>391000</t>
  </si>
  <si>
    <t>%,V391100</t>
  </si>
  <si>
    <t>Non Man Trf In R&amp;R(NonCapPl)</t>
  </si>
  <si>
    <t>391100</t>
  </si>
  <si>
    <t>%,V391200</t>
  </si>
  <si>
    <t>NonMand Trf In R&amp;R(Cap Pool)</t>
  </si>
  <si>
    <t>391200</t>
  </si>
  <si>
    <t>%,V391300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</si>
  <si>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</si>
  <si>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</si>
  <si>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</si>
  <si>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</si>
  <si>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</si>
  <si>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</si>
  <si>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</si>
  <si>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</si>
  <si>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%,V862200</t>
  </si>
  <si>
    <t>Non-Mand Out-R&amp;R(capital pool)</t>
  </si>
  <si>
    <t>862200</t>
  </si>
  <si>
    <t>%,V862300</t>
  </si>
  <si>
    <t>Non-Mand Trf Out - Other</t>
  </si>
  <si>
    <t>862300</t>
  </si>
  <si>
    <t>%,R,FACCOUNT,TGASB_34_35,X,NNON MANDATORY TRFS</t>
  </si>
  <si>
    <t>%,V393000</t>
  </si>
  <si>
    <t>Other Allocations/Transfers In</t>
  </si>
  <si>
    <t>393000</t>
  </si>
  <si>
    <t>%,V863001</t>
  </si>
  <si>
    <t>Other Allocations/Transfer Out</t>
  </si>
  <si>
    <t>863001</t>
  </si>
  <si>
    <t>%,R,FACCOUNT,TGASB_34_35,X,NINTER CAMPUS TRFS,NINTRA FUND TRFS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</si>
  <si>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</si>
  <si>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</si>
  <si>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</si>
  <si>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</si>
  <si>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</si>
  <si>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</si>
  <si>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</si>
  <si>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</si>
  <si>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%,FACCOUNT,TGASB_34_35,X,NCHANGE IN ACCTG PRIN</t>
  </si>
  <si>
    <t>Accumulative Effect of Change in Accounting Principle</t>
  </si>
  <si>
    <t>%,FACCOUNT,TGASB_34_35,X,NDISP OF PLANT ASSETS</t>
  </si>
  <si>
    <t>Equipment Writeoff</t>
  </si>
  <si>
    <t>Net Assets, Beginning of Year, Adjusted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</si>
  <si>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</si>
  <si>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</si>
  <si>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</si>
  <si>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</si>
  <si>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%,FFUND_CODE,TGASB_34_35_FUND,X,NSVC_OPER_UNR</t>
  </si>
  <si>
    <t>%,V0900</t>
  </si>
  <si>
    <t>%,V0905</t>
  </si>
  <si>
    <t>%,V0910</t>
  </si>
  <si>
    <t>%,V0915</t>
  </si>
  <si>
    <t>%,V0920</t>
  </si>
  <si>
    <t>%,V0925</t>
  </si>
  <si>
    <t>%,V0930</t>
  </si>
  <si>
    <t>%,V0935</t>
  </si>
  <si>
    <t>%,V0940</t>
  </si>
  <si>
    <t>%,V0945</t>
  </si>
  <si>
    <t>%,V0950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</si>
  <si>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</si>
  <si>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</si>
  <si>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</si>
  <si>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</si>
  <si>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</si>
  <si>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</si>
  <si>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Service Operations - Funds 0700 through 0899</t>
  </si>
  <si>
    <t>Auto &amp; General Liability</t>
  </si>
  <si>
    <t>Comp/Collision on Rental</t>
  </si>
  <si>
    <t>Educators Legal Liability</t>
  </si>
  <si>
    <t>Group Life</t>
  </si>
  <si>
    <t>Long Term Disability</t>
  </si>
  <si>
    <t>Medical Benefits</t>
  </si>
  <si>
    <t>Medical Professional Liability</t>
  </si>
  <si>
    <t>Personal Property Insurance</t>
  </si>
  <si>
    <t>Police Liability</t>
  </si>
  <si>
    <t>Workers Compensation</t>
  </si>
  <si>
    <t>Self Insurance Funds - Funds 0900 through 0999</t>
  </si>
  <si>
    <t>Total Unrestricted Current Funds</t>
  </si>
  <si>
    <t>%,V760100</t>
  </si>
  <si>
    <t>Undergraduate resident</t>
  </si>
  <si>
    <t>760100</t>
  </si>
  <si>
    <t>%,R,FACCOUNT,TGASB_34_35,X,NFEDERAL GRANTS</t>
  </si>
  <si>
    <t>%,R,FACCOUNT,TGASB_34_35,X,NOTHER GOVT GRANTS,NSTATE GRANTS</t>
  </si>
  <si>
    <t>%,R,FACCOUNT,TGASB_34_35,X,NPRIVATE GRANTS</t>
  </si>
  <si>
    <t xml:space="preserve">    Patient Care Facilities</t>
  </si>
  <si>
    <t xml:space="preserve">    Other Medical Services</t>
  </si>
  <si>
    <t>%,FACCOUNT,TGASB_34_35,X,NAUX &amp; EDUC ACTIV,NOTHER DEPT OPERATING,NPROFESSIONAL &amp; CONSU,NSUPPLY_NONCAP ASSET,NUTILITIES,NINVESTMENT IN PLANT,NSELF INSURANCE BENE</t>
  </si>
  <si>
    <t>%,R,FACCOUNT,TGASB_34_35,NSTATE APPROPS</t>
  </si>
  <si>
    <t xml:space="preserve">    Nonoperating Revenues (Expenses) and Transfers</t>
  </si>
  <si>
    <t>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</si>
  <si>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</si>
  <si>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</si>
  <si>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</si>
  <si>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</si>
  <si>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</si>
  <si>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</si>
  <si>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</si>
  <si>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</si>
  <si>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</si>
  <si>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UWIDE</t>
  </si>
  <si>
    <t>Run Date:</t>
  </si>
  <si>
    <t>OPERATING EXPENSES BY OBJECT MATRIX</t>
  </si>
  <si>
    <t>PGASB09U</t>
  </si>
  <si>
    <t>Salary &amp; Wage</t>
  </si>
  <si>
    <t>Depreciation</t>
  </si>
  <si>
    <t>Educational &amp; General  (A)</t>
  </si>
  <si>
    <t/>
  </si>
  <si>
    <t>%,QUGL_CUR_FNDS_OBJECT_INSTR,CA.POSTED_TOTAL_AMT</t>
  </si>
  <si>
    <t xml:space="preserve">    Instruction</t>
  </si>
  <si>
    <t>%,QUGL_CUR_FNDS_OBJECT_RESEARCH,CA.POSTED_TOTAL_AMT</t>
  </si>
  <si>
    <t xml:space="preserve">    Research</t>
  </si>
  <si>
    <t>%,QUGL_CUR_FNDS_OBJECT_PUBLIC,CA.POSTED_TOTAL_AMT</t>
  </si>
  <si>
    <t xml:space="preserve">    Public Service</t>
  </si>
  <si>
    <t>%,QUGL_CUR_FNDS_OBJECT_ACADEMIC,CA.POSTED_TOTAL_AMT</t>
  </si>
  <si>
    <t xml:space="preserve">    Academic Support</t>
  </si>
  <si>
    <t>%,QUGL_CUR_FNDS_OBJECT_STUDENT,CA.POSTED_TOTAL_AMT</t>
  </si>
  <si>
    <t xml:space="preserve">    Student Services  (B)</t>
  </si>
  <si>
    <t>%,QUGL_CUR_FNDS_OBJECT_INSTRSUP,CA.POSTED_TOTAL_AMT</t>
  </si>
  <si>
    <t xml:space="preserve">    Institutional Support  ( C)</t>
  </si>
  <si>
    <t>%,QUGL_CUR_FNDS_OBJECT_OP_MAINT,CA.POSTED_TOTAL_AMT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</si>
  <si>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</si>
  <si>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</si>
  <si>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</si>
  <si>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</si>
  <si>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>%,QUGL_CUR_FNDS_OBJECT_AUX,CA.POSTED_TOTAL_AMT</t>
  </si>
  <si>
    <t xml:space="preserve">    Auxiliary Enterprises  (E)</t>
  </si>
  <si>
    <t xml:space="preserve">        Total Current Funds Operating Expenses</t>
  </si>
  <si>
    <t>%,FFUND_CODE,TGASB_34_35_FUND,NLOAN_FUNDS_NONEXP,NLOAN_FUNDS_UNR,NLOAN_FUNDS_RESTEXP</t>
  </si>
  <si>
    <t>Loan Funds  (F)</t>
  </si>
  <si>
    <t>%,FFUND_CODE,TGASB_34_35_FUND,NENDOW_FUNDS_NONEXP,NENDOW_FUNDS_UNR,NENDOW_FUNDS_RESTEXP</t>
  </si>
  <si>
    <t xml:space="preserve">Endowment Funds  (F)  </t>
  </si>
  <si>
    <t>%,FFUND_CODE,TGASB_34_35_FUND,NPLANT_FUNDS_NONEXP,NPLANT_FUNDS_RESTEXP,NPLANT_FUNDS_UNR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</si>
  <si>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</si>
  <si>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</si>
  <si>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</si>
  <si>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</si>
  <si>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</si>
  <si>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</si>
  <si>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</si>
  <si>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</si>
  <si>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</si>
  <si>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</si>
  <si>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</si>
  <si>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</si>
  <si>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</si>
  <si>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</si>
  <si>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</si>
  <si>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PGASB10U</t>
  </si>
  <si>
    <t>Net Assets
July 1, 2004</t>
  </si>
  <si>
    <t>Revenues</t>
  </si>
  <si>
    <t>Expenses</t>
  </si>
  <si>
    <t>Non-Operating Revenues, Expenditures &amp; Transfers</t>
  </si>
  <si>
    <t>Net Assets
June 30, 2005</t>
  </si>
  <si>
    <t>Auxiliaries:</t>
  </si>
  <si>
    <t>%,V0615</t>
  </si>
  <si>
    <t>Miscellaneous Other Auxiliarie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</si>
  <si>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</si>
  <si>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</si>
  <si>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</si>
  <si>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</si>
  <si>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</si>
  <si>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</si>
  <si>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</si>
  <si>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</si>
  <si>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</si>
  <si>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</si>
  <si>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</si>
  <si>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</si>
  <si>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%,SBEGBAL,R,FACCOUNT,V300000</t>
  </si>
  <si>
    <t>%,R,FACCOUNT,TGASB_34_35,NFEDERAL GRANTS,NGIFTS,NOTHER GOVT GRANTS,NPRIVATE GRANTS,NSTATE GRANTS</t>
  </si>
  <si>
    <t>%,R,FACCOUNT,TGASB_34_35,NINTEREST NOTES REC,NLOAN FUND DEDUCT</t>
  </si>
  <si>
    <t>%,R,FACCOUNT,TGASB_34_35,NINVEST INC ENDOW,NINVESTMENT INCOME,NOTHER OPERATING REV</t>
  </si>
  <si>
    <t>%,FACCOUNT,TGASB_34_35,NAUX &amp; EDUC ACTIV,NDEPRECIATION,NOTHER DEPT OPERATING,NPROFESSIONAL &amp; CONSU,NSALARIES,NSTAFF BENEFITS,NSUPPLY_NONCAP ASSET,NUTILITIES,NSCHOLAR &amp; FELLOW,NSELF INSURANCE BENE</t>
  </si>
  <si>
    <t>%,R,FACCOUNT,TGASB_34_35,NTRANSFERS</t>
  </si>
  <si>
    <t>LOAN FUNDS</t>
  </si>
  <si>
    <t>PGASB13U</t>
  </si>
  <si>
    <t>Balance
July 1, 2004</t>
  </si>
  <si>
    <t>Gifts, Grants
&amp; Contracts</t>
  </si>
  <si>
    <t>Income from
Student Loans</t>
  </si>
  <si>
    <t>Investments &amp;
Other Income</t>
  </si>
  <si>
    <t>Deductions</t>
  </si>
  <si>
    <t>Transfers
In (Out)</t>
  </si>
  <si>
    <t>RESTRICTED:</t>
  </si>
  <si>
    <t>%,VU6000</t>
  </si>
  <si>
    <t>Bryant Loan Fund</t>
  </si>
  <si>
    <t>%,VU6001</t>
  </si>
  <si>
    <t>Christian Loan Fund</t>
  </si>
  <si>
    <t>%,VU6002</t>
  </si>
  <si>
    <t>Gorman Loan Fund</t>
  </si>
  <si>
    <t>%,VU6003</t>
  </si>
  <si>
    <t>Hartvigsen Student Loan</t>
  </si>
  <si>
    <t>%,VU6004</t>
  </si>
  <si>
    <t>Jennison Loan Fund</t>
  </si>
  <si>
    <t>%,VU6005</t>
  </si>
  <si>
    <t>Nelson Student Loan</t>
  </si>
  <si>
    <t>%,VU6006</t>
  </si>
  <si>
    <t>Scott Loan Fund</t>
  </si>
  <si>
    <t>%,VU6008</t>
  </si>
  <si>
    <t>Von Gremp Student Loan</t>
  </si>
  <si>
    <t>%,VU6010</t>
  </si>
  <si>
    <t>Bryant Loan Fund - FISL</t>
  </si>
  <si>
    <t>%,FPROGRAM_CODE,TPROGRAM,X,NR_LOANPGM,NA_LOANPGM,NK_LOANPGM,NC_LOANPGM,NE_LOANPGM,NS_LOANPGM,NU_LOANPGM,FFUND_CODE,TGASB_34_35_FUND,NLOAN_FUNDS_RESTEXP,NLOAN_FUNDS_NONEXP</t>
  </si>
  <si>
    <t>TOTAL RESTRICTED</t>
  </si>
  <si>
    <t>UNRESTRICTED:</t>
  </si>
  <si>
    <t>%,VU6011</t>
  </si>
  <si>
    <t>Curators Student Loan Fund</t>
  </si>
  <si>
    <t>%,FPROGRAM_CODE,TPROGRAM,X,NR_LOANPGM,NA_LOANPGM,NC_LOANPGM,NK_LOANPGM,NS_LOANPGM,NU_LOANPGM,FFUND_CODE,TGASB_34_35_FUND,NUNRESTRICTED</t>
  </si>
  <si>
    <t>TOTAL UNRESTRICTED</t>
  </si>
  <si>
    <t xml:space="preserve">         TOTAL LOAN FUNDS</t>
  </si>
  <si>
    <t xml:space="preserve">        TOTAL LOAN FUNDS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</si>
  <si>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</si>
  <si>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</si>
  <si>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</si>
  <si>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</si>
  <si>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ENDOWMENT AND SIMILAR FUNDS</t>
  </si>
  <si>
    <t>PGASB14U</t>
  </si>
  <si>
    <t>Gifts and
Other
Additions</t>
  </si>
  <si>
    <t>Income (Loss)
added to
Principal</t>
  </si>
  <si>
    <t>Gain (Loss)
on Sale of
Securities</t>
  </si>
  <si>
    <t>ENDOWMENT FUNDS:</t>
  </si>
  <si>
    <t>INCOME RESTRICTED -</t>
  </si>
  <si>
    <t>%,VU0002</t>
  </si>
  <si>
    <t>Beimdiek Scholarship Fund</t>
  </si>
  <si>
    <t>%,VU0003</t>
  </si>
  <si>
    <t>Endowed Chairs - State Match</t>
  </si>
  <si>
    <t>%,VU0004</t>
  </si>
  <si>
    <t>Ames &amp; Farley Education Fund</t>
  </si>
  <si>
    <t>%,VU0005</t>
  </si>
  <si>
    <t>Gundlach Mem Scholarships</t>
  </si>
  <si>
    <t>%,VU0006</t>
  </si>
  <si>
    <t>Hargis Memorial Schp</t>
  </si>
  <si>
    <t>%,VU0007</t>
  </si>
  <si>
    <t>McKinney Scholar/Athlete</t>
  </si>
  <si>
    <t>%,VU0008</t>
  </si>
  <si>
    <t>McKinney Short Fiction Awd</t>
  </si>
  <si>
    <t>%,VU0009</t>
  </si>
  <si>
    <t>Noyes Foundation</t>
  </si>
  <si>
    <t>%,VU0012</t>
  </si>
  <si>
    <t>Templin Endowment</t>
  </si>
  <si>
    <t>%,VU0013</t>
  </si>
  <si>
    <t>Trans World Airline Schp</t>
  </si>
  <si>
    <t>%,VU0014</t>
  </si>
  <si>
    <t>Waggoner Scholarhip</t>
  </si>
  <si>
    <t>%,VU0015</t>
  </si>
  <si>
    <t>Strode Scholarship Fund</t>
  </si>
  <si>
    <t>%,VU0016</t>
  </si>
  <si>
    <t>CARNAHAN MEM SCHP</t>
  </si>
  <si>
    <t>%,VU0017</t>
  </si>
  <si>
    <t>Evelyn Sue Lumb Westran Schp</t>
  </si>
  <si>
    <t>%,VU0018</t>
  </si>
  <si>
    <t>Alberta Caquelard Scholarship</t>
  </si>
  <si>
    <t>%,VU0021</t>
  </si>
  <si>
    <t>Peter Potter Scholarship</t>
  </si>
  <si>
    <t>%,VU0023</t>
  </si>
  <si>
    <t>Hartvigsen Student Aid Fund</t>
  </si>
  <si>
    <t>%,VU0024</t>
  </si>
  <si>
    <t>ARTHUR WYAN NELSON LOAN FUND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</si>
  <si>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</si>
  <si>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</si>
  <si>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</si>
  <si>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FUNDS:</t>
  </si>
  <si>
    <t>%,VU0001</t>
  </si>
  <si>
    <t>Basore Endowment</t>
  </si>
  <si>
    <t>%,VU0010</t>
  </si>
  <si>
    <t>Payne Mem Foundation</t>
  </si>
  <si>
    <t>%,FPROGRAM_CODE,TGASB_34_35_PROGRAM,X,NENDOWMENT,NLOAN,NRESTGIFTS,FFUND_CODE,TGASB_34_35_FUND,NQUASI_ENDOW_EXPEND,NQUASI_ENDOW_NONEXP</t>
  </si>
  <si>
    <t>INCOME UNRESTRICTED -</t>
  </si>
  <si>
    <t>%,VU0000</t>
  </si>
  <si>
    <t>Weldon Springs Research Fund</t>
  </si>
  <si>
    <t>%,VU0011</t>
  </si>
  <si>
    <t>Missouri Research Park</t>
  </si>
  <si>
    <t>%,VU0025</t>
  </si>
  <si>
    <t>2005 Endowed Chairs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</si>
  <si>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</si>
  <si>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</si>
  <si>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</si>
  <si>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FUNDS:</t>
  </si>
  <si>
    <t>UNITRUST FUNDS -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</si>
  <si>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</si>
  <si>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</si>
  <si>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</si>
  <si>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</si>
  <si>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</si>
  <si>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</si>
  <si>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</si>
  <si>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</si>
  <si>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</si>
  <si>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</si>
  <si>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</si>
  <si>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</si>
  <si>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</si>
  <si>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</si>
  <si>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</si>
  <si>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</si>
  <si>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</si>
  <si>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PGASB15U</t>
  </si>
  <si>
    <t>Program</t>
  </si>
  <si>
    <t>Balance</t>
  </si>
  <si>
    <t>State
Appropriations
and State</t>
  </si>
  <si>
    <t>Gifts and</t>
  </si>
  <si>
    <t>Investment &amp;</t>
  </si>
  <si>
    <t>Bond</t>
  </si>
  <si>
    <t>Transfers In</t>
  </si>
  <si>
    <t>Code</t>
  </si>
  <si>
    <t>July 1, 2004</t>
  </si>
  <si>
    <t>Bond Funds</t>
  </si>
  <si>
    <t>Grants</t>
  </si>
  <si>
    <t>Other Income</t>
  </si>
  <si>
    <t>Proceeds</t>
  </si>
  <si>
    <t>(Out)</t>
  </si>
  <si>
    <t>June 30, 2005</t>
  </si>
  <si>
    <t>%,FPROGRAM_CODE,X,_,FFUND_CODE,TGASB_34_35_FUND,NUNEXP_RANDR_RESTEXP</t>
  </si>
  <si>
    <t xml:space="preserve">    TOTAL RESTRICTED</t>
  </si>
  <si>
    <t>%,V0</t>
  </si>
  <si>
    <t>Unspecified Program</t>
  </si>
  <si>
    <t>0</t>
  </si>
  <si>
    <t>%,VU8600</t>
  </si>
  <si>
    <t>Capital Pool</t>
  </si>
  <si>
    <t>U8600</t>
  </si>
  <si>
    <t>%,VU8601</t>
  </si>
  <si>
    <t>Internal Loan Program</t>
  </si>
  <si>
    <t>U8601</t>
  </si>
  <si>
    <t>%,FPROGRAM_CODE,X,_,FFUND_CODE,TGASB_34_35_FUND,NUNEXP_AND_RANDR_UNR</t>
  </si>
  <si>
    <t xml:space="preserve">    TOTAL UNRESTRICTED</t>
  </si>
  <si>
    <t xml:space="preserve">        TOTAL UNEXPENDED PLANT FUNDS</t>
  </si>
  <si>
    <t>INVESTMENT IN PLANT CAPITAL ASSETS</t>
  </si>
  <si>
    <t>June 30, 2002</t>
  </si>
  <si>
    <t>July 01, 2004</t>
  </si>
  <si>
    <t>Additions</t>
  </si>
  <si>
    <t>Deletions</t>
  </si>
  <si>
    <t>Capital Assets:</t>
  </si>
  <si>
    <t>Building</t>
  </si>
  <si>
    <t>Land</t>
  </si>
  <si>
    <t xml:space="preserve">     </t>
  </si>
  <si>
    <t>Infrastructure</t>
  </si>
  <si>
    <t>Equipment</t>
  </si>
  <si>
    <t>Livestock</t>
  </si>
  <si>
    <t>Art &amp; Museum Objects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</si>
</sst>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yy\-mm\-dd"/>
    <numFmt numFmtId="167" formatCode="mm/dd/yyyy"/>
    <numFmt numFmtId="168" formatCode="mmmm\ d\,\ yyyy"/>
    <numFmt numFmtId="169" formatCode="_(* #,##0_);_(* \(#,##0\);_(* &quot;&quot;??_);_(@_)"/>
    <numFmt numFmtId="170" formatCode="_(* #,##0.0_);_(* \(#,##0.0\);_(* &quot;-&quot;??_);_(@_)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#,##0.0_);[Red]\(#,##0.0\)"/>
    <numFmt numFmtId="175" formatCode="_(&quot;$&quot;* #,##0.0_);_(&quot;$&quot;* \(#,##0.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/dd/yy"/>
    <numFmt numFmtId="180" formatCode="[$€-2]\ #,##0.00_);[Red]\([$€-2]\ #,##0.00\)"/>
    <numFmt numFmtId="181" formatCode="[$-409]dddd\,\ mmmm\ dd\,\ yyyy"/>
    <numFmt numFmtId="182" formatCode="[$-409]h:mm:ss\ AM/PM"/>
    <numFmt numFmtId="183" formatCode="[$-F800]dddd\,\ mmmm\ dd\,\ yyyy"/>
    <numFmt numFmtId="184" formatCode="&quot;$&quot;#,##0"/>
    <numFmt numFmtId="185" formatCode="0.0000"/>
    <numFmt numFmtId="186" formatCode="[$-409]mmmm\ d\,\ yyyy;@"/>
  </numFmts>
  <fonts count="32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sz val="9"/>
      <name val="Verdana"/>
      <family val="0"/>
    </font>
    <font>
      <i/>
      <sz val="12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1" fontId="0" fillId="0" borderId="1" applyFont="0" applyFill="0">
      <alignment horizontal="center" wrapText="1"/>
      <protection/>
    </xf>
    <xf numFmtId="41" fontId="9" fillId="0" borderId="2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7" fontId="0" fillId="0" borderId="2" applyFill="0" applyBorder="0" applyAlignment="0">
      <protection/>
    </xf>
  </cellStyleXfs>
  <cellXfs count="565">
    <xf numFmtId="0" fontId="0" fillId="0" borderId="0" xfId="0" applyAlignment="1">
      <alignment/>
    </xf>
    <xf numFmtId="164" fontId="0" fillId="0" borderId="3" xfId="18" applyNumberFormat="1" applyFont="1" applyFill="1" applyBorder="1" applyAlignment="1">
      <alignment/>
    </xf>
    <xf numFmtId="164" fontId="0" fillId="0" borderId="0" xfId="18" applyNumberFormat="1" applyFont="1" applyFill="1" applyAlignment="1">
      <alignment/>
    </xf>
    <xf numFmtId="164" fontId="0" fillId="0" borderId="4" xfId="18" applyNumberFormat="1" applyFont="1" applyFill="1" applyBorder="1" applyAlignment="1">
      <alignment/>
    </xf>
    <xf numFmtId="164" fontId="1" fillId="0" borderId="0" xfId="18" applyNumberFormat="1" applyFont="1" applyFill="1" applyBorder="1" applyAlignment="1">
      <alignment/>
    </xf>
    <xf numFmtId="164" fontId="2" fillId="2" borderId="5" xfId="18" applyNumberFormat="1" applyFont="1" applyFill="1" applyBorder="1" applyAlignment="1">
      <alignment horizontal="left"/>
    </xf>
    <xf numFmtId="164" fontId="3" fillId="2" borderId="6" xfId="18" applyNumberFormat="1" applyFont="1" applyFill="1" applyBorder="1" applyAlignment="1">
      <alignment/>
    </xf>
    <xf numFmtId="164" fontId="4" fillId="2" borderId="6" xfId="18" applyNumberFormat="1" applyFont="1" applyFill="1" applyBorder="1" applyAlignment="1">
      <alignment/>
    </xf>
    <xf numFmtId="164" fontId="5" fillId="2" borderId="6" xfId="18" applyNumberFormat="1" applyFont="1" applyFill="1" applyBorder="1" applyAlignment="1">
      <alignment/>
    </xf>
    <xf numFmtId="164" fontId="4" fillId="2" borderId="7" xfId="18" applyNumberFormat="1" applyFont="1" applyFill="1" applyBorder="1" applyAlignment="1">
      <alignment/>
    </xf>
    <xf numFmtId="164" fontId="6" fillId="0" borderId="0" xfId="18" applyNumberFormat="1" applyFont="1" applyFill="1" applyAlignment="1">
      <alignment/>
    </xf>
    <xf numFmtId="164" fontId="3" fillId="2" borderId="3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/>
    </xf>
    <xf numFmtId="164" fontId="4" fillId="2" borderId="0" xfId="18" applyNumberFormat="1" applyFont="1" applyFill="1" applyBorder="1" applyAlignment="1">
      <alignment/>
    </xf>
    <xf numFmtId="164" fontId="5" fillId="2" borderId="0" xfId="18" applyNumberFormat="1" applyFont="1" applyFill="1" applyBorder="1" applyAlignment="1">
      <alignment/>
    </xf>
    <xf numFmtId="164" fontId="4" fillId="2" borderId="4" xfId="18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3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 horizontal="center"/>
    </xf>
    <xf numFmtId="164" fontId="8" fillId="2" borderId="0" xfId="18" applyNumberFormat="1" applyFont="1" applyFill="1" applyBorder="1" applyAlignment="1">
      <alignment horizontal="center"/>
    </xf>
    <xf numFmtId="164" fontId="7" fillId="2" borderId="4" xfId="18" applyNumberFormat="1" applyFont="1" applyFill="1" applyBorder="1" applyAlignment="1">
      <alignment/>
    </xf>
    <xf numFmtId="164" fontId="9" fillId="0" borderId="0" xfId="18" applyNumberFormat="1" applyFont="1" applyFill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9" xfId="18" applyNumberFormat="1" applyFont="1" applyFill="1" applyBorder="1" applyAlignment="1">
      <alignment/>
    </xf>
    <xf numFmtId="1" fontId="9" fillId="0" borderId="1" xfId="18" applyNumberFormat="1" applyFont="1" applyFill="1" applyBorder="1" applyAlignment="1">
      <alignment horizontal="center"/>
    </xf>
    <xf numFmtId="1" fontId="10" fillId="0" borderId="1" xfId="18" applyNumberFormat="1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164" fontId="10" fillId="0" borderId="9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1" fillId="0" borderId="9" xfId="18" applyNumberFormat="1" applyFont="1" applyFill="1" applyBorder="1" applyAlignment="1">
      <alignment/>
    </xf>
    <xf numFmtId="164" fontId="0" fillId="0" borderId="0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42" fontId="1" fillId="0" borderId="9" xfId="18" applyNumberFormat="1" applyFont="1" applyFill="1" applyBorder="1" applyAlignment="1" quotePrefix="1">
      <alignment/>
    </xf>
    <xf numFmtId="41" fontId="0" fillId="0" borderId="1" xfId="18" applyNumberFormat="1" applyFont="1" applyFill="1" applyBorder="1" applyAlignment="1">
      <alignment/>
    </xf>
    <xf numFmtId="41" fontId="1" fillId="0" borderId="9" xfId="18" applyNumberFormat="1" applyFont="1" applyFill="1" applyBorder="1" applyAlignment="1" quotePrefix="1">
      <alignment/>
    </xf>
    <xf numFmtId="41" fontId="1" fillId="0" borderId="9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41" fontId="10" fillId="0" borderId="9" xfId="18" applyNumberFormat="1" applyFont="1" applyFill="1" applyBorder="1" applyAlignment="1">
      <alignment/>
    </xf>
    <xf numFmtId="42" fontId="9" fillId="0" borderId="1" xfId="18" applyNumberFormat="1" applyFont="1" applyFill="1" applyBorder="1" applyAlignment="1">
      <alignment/>
    </xf>
    <xf numFmtId="42" fontId="10" fillId="0" borderId="9" xfId="18" applyNumberFormat="1" applyFont="1" applyFill="1" applyBorder="1" applyAlignment="1">
      <alignment/>
    </xf>
    <xf numFmtId="42" fontId="1" fillId="0" borderId="9" xfId="18" applyNumberFormat="1" applyFont="1" applyFill="1" applyBorder="1" applyAlignment="1">
      <alignment/>
    </xf>
    <xf numFmtId="164" fontId="1" fillId="0" borderId="8" xfId="18" applyNumberFormat="1" applyFont="1" applyFill="1" applyBorder="1" applyAlignment="1">
      <alignment/>
    </xf>
    <xf numFmtId="164" fontId="1" fillId="0" borderId="1" xfId="18" applyNumberFormat="1" applyFont="1" applyFill="1" applyBorder="1" applyAlignment="1">
      <alignment/>
    </xf>
    <xf numFmtId="164" fontId="1" fillId="0" borderId="0" xfId="18" applyNumberFormat="1" applyFont="1" applyFill="1" applyAlignment="1">
      <alignment/>
    </xf>
    <xf numFmtId="164" fontId="1" fillId="0" borderId="8" xfId="18" applyNumberFormat="1" applyFont="1" applyFill="1" applyBorder="1" applyAlignment="1" quotePrefix="1">
      <alignment/>
    </xf>
    <xf numFmtId="164" fontId="0" fillId="0" borderId="6" xfId="18" applyNumberFormat="1" applyFont="1" applyFill="1" applyBorder="1" applyAlignment="1">
      <alignment/>
    </xf>
    <xf numFmtId="164" fontId="2" fillId="2" borderId="5" xfId="18" applyNumberFormat="1" applyFont="1" applyFill="1" applyBorder="1" applyAlignment="1">
      <alignment/>
    </xf>
    <xf numFmtId="164" fontId="3" fillId="2" borderId="6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 horizontal="left"/>
    </xf>
    <xf numFmtId="0" fontId="4" fillId="2" borderId="7" xfId="24" applyFont="1" applyFill="1" applyBorder="1">
      <alignment/>
      <protection/>
    </xf>
    <xf numFmtId="0" fontId="6" fillId="0" borderId="0" xfId="24" applyFont="1">
      <alignment/>
      <protection/>
    </xf>
    <xf numFmtId="164" fontId="3" fillId="2" borderId="3" xfId="18" applyNumberFormat="1" applyFont="1" applyFill="1" applyBorder="1" applyAlignment="1">
      <alignment/>
    </xf>
    <xf numFmtId="0" fontId="12" fillId="2" borderId="4" xfId="24" applyFont="1" applyFill="1" applyBorder="1">
      <alignment/>
      <protection/>
    </xf>
    <xf numFmtId="0" fontId="0" fillId="0" borderId="0" xfId="24" applyFont="1">
      <alignment/>
      <protection/>
    </xf>
    <xf numFmtId="0" fontId="4" fillId="2" borderId="4" xfId="24" applyFont="1" applyFill="1" applyBorder="1">
      <alignment/>
      <protection/>
    </xf>
    <xf numFmtId="164" fontId="3" fillId="2" borderId="10" xfId="18" applyNumberFormat="1" applyFont="1" applyFill="1" applyBorder="1" applyAlignment="1">
      <alignment horizontal="left"/>
    </xf>
    <xf numFmtId="0" fontId="12" fillId="2" borderId="11" xfId="24" applyFont="1" applyFill="1" applyBorder="1">
      <alignment/>
      <protection/>
    </xf>
    <xf numFmtId="164" fontId="13" fillId="0" borderId="8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9" fillId="0" borderId="1" xfId="24" applyFont="1" applyBorder="1" applyAlignment="1">
      <alignment horizontal="center"/>
      <protection/>
    </xf>
    <xf numFmtId="164" fontId="9" fillId="0" borderId="0" xfId="18" applyNumberFormat="1" applyFont="1" applyFill="1" applyBorder="1" applyAlignment="1">
      <alignment horizontal="center"/>
    </xf>
    <xf numFmtId="164" fontId="9" fillId="0" borderId="8" xfId="18" applyNumberFormat="1" applyFont="1" applyFill="1" applyBorder="1" applyAlignment="1">
      <alignment horizontal="left"/>
    </xf>
    <xf numFmtId="164" fontId="9" fillId="0" borderId="9" xfId="18" applyNumberFormat="1" applyFont="1" applyFill="1" applyBorder="1" applyAlignment="1">
      <alignment horizontal="left"/>
    </xf>
    <xf numFmtId="10" fontId="0" fillId="0" borderId="1" xfId="30" applyNumberFormat="1" applyFont="1" applyFill="1" applyBorder="1" applyAlignment="1">
      <alignment/>
    </xf>
    <xf numFmtId="10" fontId="0" fillId="0" borderId="0" xfId="30" applyNumberFormat="1" applyFont="1" applyFill="1" applyBorder="1" applyAlignment="1">
      <alignment/>
    </xf>
    <xf numFmtId="0" fontId="0" fillId="0" borderId="1" xfId="24" applyFont="1" applyBorder="1">
      <alignment/>
      <protection/>
    </xf>
    <xf numFmtId="0" fontId="0" fillId="0" borderId="0" xfId="24" applyFont="1" applyBorder="1">
      <alignment/>
      <protection/>
    </xf>
    <xf numFmtId="0" fontId="9" fillId="0" borderId="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41" fontId="0" fillId="0" borderId="0" xfId="18" applyNumberFormat="1" applyFont="1" applyFill="1" applyBorder="1" applyAlignment="1">
      <alignment/>
    </xf>
    <xf numFmtId="41" fontId="9" fillId="0" borderId="0" xfId="18" applyNumberFormat="1" applyFont="1" applyFill="1" applyBorder="1" applyAlignment="1">
      <alignment/>
    </xf>
    <xf numFmtId="164" fontId="9" fillId="0" borderId="9" xfId="18" applyNumberFormat="1" applyFont="1" applyFill="1" applyBorder="1" applyAlignment="1">
      <alignment/>
    </xf>
    <xf numFmtId="0" fontId="9" fillId="0" borderId="0" xfId="24" applyFont="1" applyBorder="1">
      <alignment/>
      <protection/>
    </xf>
    <xf numFmtId="0" fontId="9" fillId="0" borderId="1" xfId="24" applyFont="1" applyBorder="1">
      <alignment/>
      <protection/>
    </xf>
    <xf numFmtId="164" fontId="0" fillId="0" borderId="0" xfId="18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18" applyNumberFormat="1" applyFont="1" applyFill="1" applyAlignment="1">
      <alignment/>
    </xf>
    <xf numFmtId="164" fontId="0" fillId="0" borderId="0" xfId="18" applyNumberFormat="1" applyFont="1" applyFill="1" applyBorder="1" applyAlignment="1">
      <alignment/>
    </xf>
    <xf numFmtId="164" fontId="15" fillId="0" borderId="0" xfId="1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64" fontId="19" fillId="2" borderId="0" xfId="18" applyNumberFormat="1" applyFont="1" applyFill="1" applyAlignment="1">
      <alignment/>
    </xf>
    <xf numFmtId="164" fontId="2" fillId="2" borderId="6" xfId="18" applyNumberFormat="1" applyFont="1" applyFill="1" applyBorder="1" applyAlignment="1">
      <alignment/>
    </xf>
    <xf numFmtId="164" fontId="20" fillId="2" borderId="6" xfId="18" applyNumberFormat="1" applyFont="1" applyFill="1" applyBorder="1" applyAlignment="1">
      <alignment/>
    </xf>
    <xf numFmtId="164" fontId="20" fillId="2" borderId="7" xfId="18" applyNumberFormat="1" applyFont="1" applyFill="1" applyBorder="1" applyAlignment="1">
      <alignment horizontal="center"/>
    </xf>
    <xf numFmtId="0" fontId="20" fillId="2" borderId="7" xfId="0" applyFont="1" applyFill="1" applyBorder="1" applyAlignment="1">
      <alignment/>
    </xf>
    <xf numFmtId="0" fontId="19" fillId="0" borderId="0" xfId="0" applyFont="1" applyFill="1" applyAlignment="1">
      <alignment/>
    </xf>
    <xf numFmtId="164" fontId="6" fillId="2" borderId="0" xfId="18" applyNumberFormat="1" applyFont="1" applyFill="1" applyAlignment="1">
      <alignment/>
    </xf>
    <xf numFmtId="164" fontId="4" fillId="2" borderId="4" xfId="18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8" applyNumberFormat="1" applyFont="1" applyFill="1" applyAlignment="1">
      <alignment/>
    </xf>
    <xf numFmtId="0" fontId="7" fillId="2" borderId="3" xfId="0" applyFont="1" applyFill="1" applyBorder="1" applyAlignment="1">
      <alignment horizontal="left"/>
    </xf>
    <xf numFmtId="164" fontId="12" fillId="2" borderId="0" xfId="18" applyNumberFormat="1" applyFont="1" applyFill="1" applyBorder="1" applyAlignment="1">
      <alignment/>
    </xf>
    <xf numFmtId="164" fontId="12" fillId="2" borderId="4" xfId="18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164" fontId="0" fillId="0" borderId="0" xfId="18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3" fillId="2" borderId="1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64" fontId="12" fillId="2" borderId="10" xfId="18" applyNumberFormat="1" applyFont="1" applyFill="1" applyBorder="1" applyAlignment="1">
      <alignment/>
    </xf>
    <xf numFmtId="164" fontId="12" fillId="2" borderId="11" xfId="18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 horizontal="center"/>
    </xf>
    <xf numFmtId="164" fontId="9" fillId="0" borderId="2" xfId="18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164" fontId="9" fillId="0" borderId="2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5" xfId="0" applyFont="1" applyFill="1" applyBorder="1" applyAlignment="1">
      <alignment horizontal="centerContinuous"/>
    </xf>
    <xf numFmtId="164" fontId="9" fillId="0" borderId="13" xfId="18" applyNumberFormat="1" applyFont="1" applyFill="1" applyBorder="1" applyAlignment="1">
      <alignment/>
    </xf>
    <xf numFmtId="164" fontId="9" fillId="0" borderId="10" xfId="18" applyNumberFormat="1" applyFont="1" applyFill="1" applyBorder="1" applyAlignment="1">
      <alignment/>
    </xf>
    <xf numFmtId="164" fontId="9" fillId="0" borderId="11" xfId="18" applyNumberFormat="1" applyFont="1" applyFill="1" applyBorder="1" applyAlignment="1">
      <alignment/>
    </xf>
    <xf numFmtId="164" fontId="9" fillId="0" borderId="15" xfId="18" applyNumberFormat="1" applyFont="1" applyFill="1" applyBorder="1" applyAlignment="1">
      <alignment horizontal="center"/>
    </xf>
    <xf numFmtId="164" fontId="9" fillId="0" borderId="12" xfId="18" applyNumberFormat="1" applyFont="1" applyFill="1" applyBorder="1" applyAlignment="1">
      <alignment/>
    </xf>
    <xf numFmtId="164" fontId="0" fillId="0" borderId="12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 horizontal="center"/>
    </xf>
    <xf numFmtId="42" fontId="0" fillId="0" borderId="1" xfId="18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1" xfId="18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" xfId="18" applyNumberFormat="1" applyFont="1" applyFill="1" applyBorder="1" applyAlignment="1">
      <alignment horizontal="center"/>
    </xf>
    <xf numFmtId="42" fontId="9" fillId="0" borderId="1" xfId="18" applyNumberFormat="1" applyFont="1" applyFill="1" applyBorder="1" applyAlignment="1">
      <alignment horizontal="center"/>
    </xf>
    <xf numFmtId="0" fontId="0" fillId="0" borderId="0" xfId="28" applyFont="1" applyFill="1" applyAlignment="1">
      <alignment/>
      <protection/>
    </xf>
    <xf numFmtId="164" fontId="20" fillId="2" borderId="0" xfId="18" applyNumberFormat="1" applyFont="1" applyFill="1" applyAlignment="1">
      <alignment/>
    </xf>
    <xf numFmtId="164" fontId="2" fillId="2" borderId="6" xfId="18" applyNumberFormat="1" applyFont="1" applyFill="1" applyBorder="1" applyAlignment="1">
      <alignment horizontal="left"/>
    </xf>
    <xf numFmtId="164" fontId="20" fillId="2" borderId="6" xfId="18" applyNumberFormat="1" applyFont="1" applyFill="1" applyBorder="1" applyAlignment="1">
      <alignment/>
    </xf>
    <xf numFmtId="164" fontId="2" fillId="2" borderId="7" xfId="18" applyNumberFormat="1" applyFont="1" applyFill="1" applyBorder="1" applyAlignment="1">
      <alignment horizontal="left"/>
    </xf>
    <xf numFmtId="0" fontId="21" fillId="2" borderId="0" xfId="28" applyFont="1" applyFill="1" applyAlignment="1">
      <alignment/>
      <protection/>
    </xf>
    <xf numFmtId="164" fontId="4" fillId="2" borderId="0" xfId="18" applyNumberFormat="1" applyFont="1" applyFill="1" applyAlignment="1">
      <alignment/>
    </xf>
    <xf numFmtId="0" fontId="3" fillId="2" borderId="3" xfId="28" applyFont="1" applyFill="1" applyBorder="1">
      <alignment/>
      <protection/>
    </xf>
    <xf numFmtId="164" fontId="4" fillId="2" borderId="0" xfId="18" applyNumberFormat="1" applyFont="1" applyFill="1" applyBorder="1" applyAlignment="1">
      <alignment/>
    </xf>
    <xf numFmtId="164" fontId="3" fillId="2" borderId="4" xfId="18" applyNumberFormat="1" applyFont="1" applyFill="1" applyBorder="1" applyAlignment="1">
      <alignment horizontal="left"/>
    </xf>
    <xf numFmtId="0" fontId="12" fillId="2" borderId="0" xfId="28" applyFont="1" applyFill="1" applyAlignment="1">
      <alignment/>
      <protection/>
    </xf>
    <xf numFmtId="164" fontId="7" fillId="2" borderId="3" xfId="18" applyNumberFormat="1" applyFont="1" applyFill="1" applyBorder="1" applyAlignment="1">
      <alignment horizontal="left"/>
    </xf>
    <xf numFmtId="164" fontId="4" fillId="2" borderId="0" xfId="18" applyNumberFormat="1" applyFont="1" applyFill="1" applyAlignment="1" quotePrefix="1">
      <alignment/>
    </xf>
    <xf numFmtId="164" fontId="3" fillId="2" borderId="13" xfId="18" applyNumberFormat="1" applyFont="1" applyFill="1" applyBorder="1" applyAlignment="1">
      <alignment horizontal="left"/>
    </xf>
    <xf numFmtId="164" fontId="3" fillId="2" borderId="11" xfId="18" applyNumberFormat="1" applyFont="1" applyFill="1" applyBorder="1" applyAlignment="1">
      <alignment horizontal="left"/>
    </xf>
    <xf numFmtId="164" fontId="0" fillId="0" borderId="5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164" fontId="0" fillId="0" borderId="7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 horizontal="centerContinuous"/>
    </xf>
    <xf numFmtId="164" fontId="9" fillId="0" borderId="2" xfId="18" applyNumberFormat="1" applyFont="1" applyFill="1" applyBorder="1" applyAlignment="1">
      <alignment horizontal="centerContinuous"/>
    </xf>
    <xf numFmtId="164" fontId="9" fillId="0" borderId="2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4" xfId="18" applyNumberFormat="1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 horizontal="centerContinuous"/>
    </xf>
    <xf numFmtId="164" fontId="9" fillId="0" borderId="3" xfId="18" applyNumberFormat="1" applyFont="1" applyFill="1" applyBorder="1" applyAlignment="1">
      <alignment horizontal="center"/>
    </xf>
    <xf numFmtId="164" fontId="9" fillId="0" borderId="4" xfId="18" applyNumberFormat="1" applyFont="1" applyFill="1" applyBorder="1" applyAlignment="1">
      <alignment horizontal="center"/>
    </xf>
    <xf numFmtId="164" fontId="9" fillId="0" borderId="13" xfId="18" applyNumberFormat="1" applyFont="1" applyFill="1" applyBorder="1" applyAlignment="1">
      <alignment horizontal="centerContinuous"/>
    </xf>
    <xf numFmtId="164" fontId="9" fillId="0" borderId="10" xfId="18" applyNumberFormat="1" applyFont="1" applyFill="1" applyBorder="1" applyAlignment="1">
      <alignment horizontal="centerContinuous"/>
    </xf>
    <xf numFmtId="164" fontId="9" fillId="0" borderId="11" xfId="18" applyNumberFormat="1" applyFont="1" applyFill="1" applyBorder="1" applyAlignment="1">
      <alignment horizontal="centerContinuous"/>
    </xf>
    <xf numFmtId="164" fontId="9" fillId="0" borderId="8" xfId="18" applyNumberFormat="1" applyFont="1" applyFill="1" applyBorder="1" applyAlignment="1">
      <alignment horizontal="centerContinuous"/>
    </xf>
    <xf numFmtId="164" fontId="9" fillId="0" borderId="12" xfId="18" applyNumberFormat="1" applyFont="1" applyFill="1" applyBorder="1" applyAlignment="1">
      <alignment horizontal="centerContinuous"/>
    </xf>
    <xf numFmtId="164" fontId="9" fillId="0" borderId="9" xfId="18" applyNumberFormat="1" applyFont="1" applyFill="1" applyBorder="1" applyAlignment="1">
      <alignment horizontal="centerContinuous"/>
    </xf>
    <xf numFmtId="164" fontId="0" fillId="0" borderId="1" xfId="18" applyNumberFormat="1" applyFont="1" applyFill="1" applyBorder="1" applyAlignment="1">
      <alignment horizontal="centerContinuous"/>
    </xf>
    <xf numFmtId="164" fontId="6" fillId="0" borderId="0" xfId="18" applyNumberFormat="1" applyFont="1" applyFill="1" applyAlignment="1">
      <alignment/>
    </xf>
    <xf numFmtId="164" fontId="9" fillId="0" borderId="12" xfId="18" applyNumberFormat="1" applyFont="1" applyFill="1" applyBorder="1" applyAlignment="1">
      <alignment horizontal="left"/>
    </xf>
    <xf numFmtId="164" fontId="0" fillId="0" borderId="12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41" fontId="0" fillId="0" borderId="1" xfId="18" applyNumberFormat="1" applyFont="1" applyFill="1" applyBorder="1" applyAlignment="1">
      <alignment/>
    </xf>
    <xf numFmtId="164" fontId="13" fillId="0" borderId="0" xfId="18" applyNumberFormat="1" applyFont="1" applyFill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12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164" fontId="13" fillId="0" borderId="0" xfId="18" applyNumberFormat="1" applyFont="1" applyFill="1" applyBorder="1" applyAlignment="1">
      <alignment/>
    </xf>
    <xf numFmtId="0" fontId="9" fillId="0" borderId="0" xfId="28" applyFont="1" applyFill="1" applyAlignment="1">
      <alignment/>
      <protection/>
    </xf>
    <xf numFmtId="164" fontId="0" fillId="0" borderId="6" xfId="18" applyNumberFormat="1" applyFont="1" applyFill="1" applyBorder="1" applyAlignment="1">
      <alignment/>
    </xf>
    <xf numFmtId="164" fontId="6" fillId="0" borderId="0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6" fillId="0" borderId="12" xfId="28" applyFont="1" applyFill="1" applyBorder="1" applyAlignment="1">
      <alignment/>
      <protection/>
    </xf>
    <xf numFmtId="0" fontId="6" fillId="0" borderId="0" xfId="28" applyFont="1" applyFill="1" applyAlignment="1">
      <alignment/>
      <protection/>
    </xf>
    <xf numFmtId="42" fontId="9" fillId="0" borderId="1" xfId="18" applyNumberFormat="1" applyFont="1" applyFill="1" applyBorder="1" applyAlignment="1">
      <alignment/>
    </xf>
    <xf numFmtId="0" fontId="0" fillId="0" borderId="0" xfId="28" applyFont="1" applyFill="1">
      <alignment/>
      <protection/>
    </xf>
    <xf numFmtId="164" fontId="22" fillId="0" borderId="0" xfId="18" applyNumberFormat="1" applyFont="1" applyFill="1" applyAlignment="1">
      <alignment/>
    </xf>
    <xf numFmtId="164" fontId="22" fillId="0" borderId="0" xfId="18" applyNumberFormat="1" applyFont="1" applyFill="1" applyBorder="1" applyAlignment="1">
      <alignment/>
    </xf>
    <xf numFmtId="0" fontId="22" fillId="0" borderId="0" xfId="25" applyFont="1" applyFill="1" applyAlignment="1">
      <alignment/>
      <protection/>
    </xf>
    <xf numFmtId="164" fontId="4" fillId="0" borderId="0" xfId="18" applyNumberFormat="1" applyFont="1" applyFill="1" applyAlignment="1">
      <alignment/>
    </xf>
    <xf numFmtId="164" fontId="3" fillId="2" borderId="7" xfId="18" applyNumberFormat="1" applyFont="1" applyFill="1" applyBorder="1" applyAlignment="1">
      <alignment horizontal="left"/>
    </xf>
    <xf numFmtId="0" fontId="12" fillId="0" borderId="0" xfId="25" applyFont="1" applyFill="1" applyAlignment="1">
      <alignment/>
      <protection/>
    </xf>
    <xf numFmtId="164" fontId="4" fillId="0" borderId="0" xfId="18" applyNumberFormat="1" applyFont="1" applyFill="1" applyAlignment="1" quotePrefix="1">
      <alignment/>
    </xf>
    <xf numFmtId="164" fontId="12" fillId="2" borderId="3" xfId="18" applyNumberFormat="1" applyFont="1" applyFill="1" applyBorder="1" applyAlignment="1">
      <alignment/>
    </xf>
    <xf numFmtId="164" fontId="3" fillId="2" borderId="0" xfId="18" applyNumberFormat="1" applyFont="1" applyFill="1" applyBorder="1" applyAlignment="1">
      <alignment/>
    </xf>
    <xf numFmtId="164" fontId="3" fillId="2" borderId="4" xfId="18" applyNumberFormat="1" applyFont="1" applyFill="1" applyBorder="1" applyAlignment="1">
      <alignment horizontal="centerContinuous"/>
    </xf>
    <xf numFmtId="164" fontId="9" fillId="0" borderId="5" xfId="18" applyNumberFormat="1" applyFont="1" applyFill="1" applyBorder="1" applyAlignment="1">
      <alignment horizontal="center"/>
    </xf>
    <xf numFmtId="164" fontId="9" fillId="0" borderId="6" xfId="18" applyNumberFormat="1" applyFont="1" applyFill="1" applyBorder="1" applyAlignment="1">
      <alignment horizontal="center"/>
    </xf>
    <xf numFmtId="164" fontId="9" fillId="0" borderId="7" xfId="18" applyNumberFormat="1" applyFont="1" applyFill="1" applyBorder="1" applyAlignment="1">
      <alignment horizontal="center"/>
    </xf>
    <xf numFmtId="164" fontId="9" fillId="0" borderId="16" xfId="18" applyNumberFormat="1" applyFont="1" applyFill="1" applyBorder="1" applyAlignment="1">
      <alignment horizontal="center"/>
    </xf>
    <xf numFmtId="0" fontId="0" fillId="0" borderId="0" xfId="25" applyFont="1" applyFill="1" applyAlignment="1">
      <alignment/>
      <protection/>
    </xf>
    <xf numFmtId="164" fontId="0" fillId="0" borderId="0" xfId="18" applyNumberFormat="1" applyFont="1" applyFill="1" applyAlignment="1">
      <alignment wrapText="1"/>
    </xf>
    <xf numFmtId="164" fontId="9" fillId="0" borderId="13" xfId="18" applyNumberFormat="1" applyFont="1" applyFill="1" applyBorder="1" applyAlignment="1">
      <alignment horizontal="centerContinuous" wrapText="1"/>
    </xf>
    <xf numFmtId="164" fontId="9" fillId="0" borderId="10" xfId="18" applyNumberFormat="1" applyFont="1" applyFill="1" applyBorder="1" applyAlignment="1">
      <alignment horizontal="centerContinuous" wrapText="1"/>
    </xf>
    <xf numFmtId="164" fontId="9" fillId="0" borderId="11" xfId="18" applyNumberFormat="1" applyFont="1" applyFill="1" applyBorder="1" applyAlignment="1">
      <alignment horizontal="centerContinuous" wrapText="1"/>
    </xf>
    <xf numFmtId="164" fontId="9" fillId="0" borderId="1" xfId="18" applyNumberFormat="1" applyFont="1" applyFill="1" applyBorder="1" applyAlignment="1">
      <alignment horizontal="center" wrapText="1"/>
    </xf>
    <xf numFmtId="164" fontId="9" fillId="0" borderId="17" xfId="18" applyNumberFormat="1" applyFont="1" applyFill="1" applyBorder="1" applyAlignment="1">
      <alignment horizontal="center" wrapText="1"/>
    </xf>
    <xf numFmtId="0" fontId="0" fillId="0" borderId="0" xfId="25" applyFont="1" applyFill="1" applyAlignment="1">
      <alignment wrapText="1"/>
      <protection/>
    </xf>
    <xf numFmtId="0" fontId="0" fillId="0" borderId="0" xfId="25" applyFont="1" applyFill="1" applyBorder="1" applyAlignment="1">
      <alignment/>
      <protection/>
    </xf>
    <xf numFmtId="0" fontId="0" fillId="0" borderId="12" xfId="25" applyFont="1" applyFill="1" applyBorder="1" applyAlignment="1">
      <alignment/>
      <protection/>
    </xf>
    <xf numFmtId="164" fontId="6" fillId="0" borderId="8" xfId="18" applyNumberFormat="1" applyFont="1" applyFill="1" applyBorder="1" applyAlignment="1">
      <alignment/>
    </xf>
    <xf numFmtId="164" fontId="6" fillId="0" borderId="12" xfId="18" applyNumberFormat="1" applyFont="1" applyFill="1" applyBorder="1" applyAlignment="1">
      <alignment/>
    </xf>
    <xf numFmtId="164" fontId="13" fillId="0" borderId="8" xfId="18" applyNumberFormat="1" applyFont="1" applyFill="1" applyBorder="1" applyAlignment="1">
      <alignment/>
    </xf>
    <xf numFmtId="0" fontId="9" fillId="0" borderId="0" xfId="25" applyFont="1" applyFill="1" applyBorder="1" applyAlignment="1">
      <alignment/>
      <protection/>
    </xf>
    <xf numFmtId="0" fontId="9" fillId="0" borderId="12" xfId="25" applyFont="1" applyFill="1" applyBorder="1" applyAlignment="1">
      <alignment/>
      <protection/>
    </xf>
    <xf numFmtId="164" fontId="0" fillId="0" borderId="10" xfId="18" applyNumberFormat="1" applyFont="1" applyFill="1" applyBorder="1" applyAlignment="1">
      <alignment/>
    </xf>
    <xf numFmtId="0" fontId="9" fillId="0" borderId="0" xfId="25" applyFont="1" applyFill="1" applyAlignment="1">
      <alignment/>
      <protection/>
    </xf>
    <xf numFmtId="0" fontId="6" fillId="0" borderId="0" xfId="25" applyFont="1" applyFill="1" applyAlignment="1">
      <alignment/>
      <protection/>
    </xf>
    <xf numFmtId="0" fontId="14" fillId="0" borderId="0" xfId="26" applyFont="1" applyFill="1">
      <alignment/>
      <protection/>
    </xf>
    <xf numFmtId="39" fontId="14" fillId="0" borderId="0" xfId="26" applyNumberFormat="1" applyFont="1" applyFill="1">
      <alignment/>
      <protection/>
    </xf>
    <xf numFmtId="0" fontId="6" fillId="0" borderId="0" xfId="26" applyFont="1" applyFill="1">
      <alignment/>
      <protection/>
    </xf>
    <xf numFmtId="40" fontId="2" fillId="2" borderId="5" xfId="26" applyNumberFormat="1" applyFont="1" applyFill="1" applyBorder="1">
      <alignment/>
      <protection/>
    </xf>
    <xf numFmtId="0" fontId="4" fillId="2" borderId="6" xfId="26" applyFont="1" applyFill="1" applyBorder="1">
      <alignment/>
      <protection/>
    </xf>
    <xf numFmtId="0" fontId="4" fillId="2" borderId="7" xfId="26" applyFont="1" applyFill="1" applyBorder="1">
      <alignment/>
      <protection/>
    </xf>
    <xf numFmtId="0" fontId="6" fillId="0" borderId="0" xfId="26" applyFont="1" applyFill="1" quotePrefix="1">
      <alignment/>
      <protection/>
    </xf>
    <xf numFmtId="40" fontId="13" fillId="0" borderId="0" xfId="26" applyNumberFormat="1" applyFont="1" applyFill="1" applyBorder="1" applyAlignment="1">
      <alignment horizontal="right"/>
      <protection/>
    </xf>
    <xf numFmtId="0" fontId="3" fillId="2" borderId="3" xfId="26" applyFont="1" applyFill="1" applyBorder="1">
      <alignment/>
      <protection/>
    </xf>
    <xf numFmtId="39" fontId="4" fillId="2" borderId="0" xfId="26" applyNumberFormat="1" applyFont="1" applyFill="1" applyBorder="1">
      <alignment/>
      <protection/>
    </xf>
    <xf numFmtId="39" fontId="3" fillId="2" borderId="0" xfId="26" applyNumberFormat="1" applyFont="1" applyFill="1" applyBorder="1" applyAlignment="1">
      <alignment horizontal="center"/>
      <protection/>
    </xf>
    <xf numFmtId="0" fontId="4" fillId="2" borderId="4" xfId="26" applyFont="1" applyFill="1" applyBorder="1">
      <alignment/>
      <protection/>
    </xf>
    <xf numFmtId="166" fontId="6" fillId="0" borderId="0" xfId="26" applyNumberFormat="1" applyFont="1" applyFill="1" applyBorder="1">
      <alignment/>
      <protection/>
    </xf>
    <xf numFmtId="0" fontId="7" fillId="2" borderId="3" xfId="26" applyFont="1" applyFill="1" applyBorder="1">
      <alignment/>
      <protection/>
    </xf>
    <xf numFmtId="39" fontId="23" fillId="2" borderId="0" xfId="26" applyNumberFormat="1" applyFont="1" applyFill="1" applyBorder="1">
      <alignment/>
      <protection/>
    </xf>
    <xf numFmtId="39" fontId="24" fillId="2" borderId="0" xfId="26" applyNumberFormat="1" applyFont="1" applyFill="1" applyBorder="1" applyAlignment="1">
      <alignment horizontal="center"/>
      <protection/>
    </xf>
    <xf numFmtId="0" fontId="23" fillId="2" borderId="4" xfId="26" applyFont="1" applyFill="1" applyBorder="1">
      <alignment/>
      <protection/>
    </xf>
    <xf numFmtId="0" fontId="14" fillId="0" borderId="0" xfId="26" applyFont="1" applyFill="1" quotePrefix="1">
      <alignment/>
      <protection/>
    </xf>
    <xf numFmtId="19" fontId="14" fillId="0" borderId="0" xfId="26" applyNumberFormat="1" applyFont="1" applyFill="1" applyBorder="1">
      <alignment/>
      <protection/>
    </xf>
    <xf numFmtId="0" fontId="7" fillId="2" borderId="13" xfId="26" applyFont="1" applyFill="1" applyBorder="1">
      <alignment/>
      <protection/>
    </xf>
    <xf numFmtId="39" fontId="23" fillId="2" borderId="10" xfId="26" applyNumberFormat="1" applyFont="1" applyFill="1" applyBorder="1">
      <alignment/>
      <protection/>
    </xf>
    <xf numFmtId="39" fontId="24" fillId="2" borderId="10" xfId="26" applyNumberFormat="1" applyFont="1" applyFill="1" applyBorder="1" applyAlignment="1">
      <alignment horizontal="center"/>
      <protection/>
    </xf>
    <xf numFmtId="39" fontId="23" fillId="2" borderId="11" xfId="26" applyNumberFormat="1" applyFont="1" applyFill="1" applyBorder="1">
      <alignment/>
      <protection/>
    </xf>
    <xf numFmtId="19" fontId="14" fillId="0" borderId="0" xfId="26" applyNumberFormat="1" applyFont="1" applyFill="1">
      <alignment/>
      <protection/>
    </xf>
    <xf numFmtId="0" fontId="0" fillId="0" borderId="1" xfId="26" applyFont="1" applyFill="1" applyBorder="1">
      <alignment/>
      <protection/>
    </xf>
    <xf numFmtId="39" fontId="9" fillId="0" borderId="9" xfId="26" applyNumberFormat="1" applyFont="1" applyFill="1" applyBorder="1" applyAlignment="1">
      <alignment horizontal="center"/>
      <protection/>
    </xf>
    <xf numFmtId="39" fontId="9" fillId="0" borderId="1" xfId="26" applyNumberFormat="1" applyFont="1" applyFill="1" applyBorder="1" applyAlignment="1">
      <alignment horizontal="center"/>
      <protection/>
    </xf>
    <xf numFmtId="39" fontId="9" fillId="0" borderId="1" xfId="26" applyNumberFormat="1" applyFont="1" applyFill="1" applyBorder="1" applyAlignment="1">
      <alignment horizontal="center" wrapText="1"/>
      <protection/>
    </xf>
    <xf numFmtId="39" fontId="9" fillId="0" borderId="9" xfId="26" applyNumberFormat="1" applyFont="1" applyFill="1" applyBorder="1" applyAlignment="1">
      <alignment horizontal="center" vertical="top"/>
      <protection/>
    </xf>
    <xf numFmtId="39" fontId="9" fillId="0" borderId="1" xfId="26" applyNumberFormat="1" applyFont="1" applyFill="1" applyBorder="1" applyAlignment="1">
      <alignment horizontal="center" vertical="top"/>
      <protection/>
    </xf>
    <xf numFmtId="0" fontId="9" fillId="0" borderId="1" xfId="26" applyFont="1" applyFill="1" applyBorder="1">
      <alignment/>
      <protection/>
    </xf>
    <xf numFmtId="39" fontId="0" fillId="0" borderId="9" xfId="26" applyNumberFormat="1" applyFont="1" applyFill="1" applyBorder="1" applyAlignment="1">
      <alignment horizontal="center" vertical="top"/>
      <protection/>
    </xf>
    <xf numFmtId="39" fontId="0" fillId="0" borderId="1" xfId="26" applyNumberFormat="1" applyFont="1" applyFill="1" applyBorder="1" applyAlignment="1">
      <alignment horizontal="center" vertical="top"/>
      <protection/>
    </xf>
    <xf numFmtId="39" fontId="0" fillId="0" borderId="1" xfId="26" applyNumberFormat="1" applyFont="1" applyFill="1" applyBorder="1" applyAlignment="1">
      <alignment horizontal="center" wrapText="1"/>
      <protection/>
    </xf>
    <xf numFmtId="39" fontId="0" fillId="0" borderId="1" xfId="26" applyNumberFormat="1" applyFont="1" applyFill="1" applyBorder="1" applyAlignment="1" quotePrefix="1">
      <alignment horizontal="center" wrapText="1"/>
      <protection/>
    </xf>
    <xf numFmtId="39" fontId="0" fillId="0" borderId="1" xfId="26" applyNumberFormat="1" applyFont="1" applyFill="1" applyBorder="1">
      <alignment/>
      <protection/>
    </xf>
    <xf numFmtId="39" fontId="0" fillId="0" borderId="9" xfId="26" applyNumberFormat="1" applyFont="1" applyFill="1" applyBorder="1">
      <alignment/>
      <protection/>
    </xf>
    <xf numFmtId="42" fontId="0" fillId="0" borderId="9" xfId="26" applyNumberFormat="1" applyFont="1" applyFill="1" applyBorder="1">
      <alignment/>
      <protection/>
    </xf>
    <xf numFmtId="42" fontId="0" fillId="0" borderId="1" xfId="26" applyNumberFormat="1" applyFont="1" applyFill="1" applyBorder="1">
      <alignment/>
      <protection/>
    </xf>
    <xf numFmtId="41" fontId="0" fillId="0" borderId="9" xfId="26" applyNumberFormat="1" applyFont="1" applyFill="1" applyBorder="1">
      <alignment/>
      <protection/>
    </xf>
    <xf numFmtId="41" fontId="0" fillId="0" borderId="1" xfId="26" applyNumberFormat="1" applyFont="1" applyFill="1" applyBorder="1">
      <alignment/>
      <protection/>
    </xf>
    <xf numFmtId="0" fontId="25" fillId="0" borderId="0" xfId="26" applyFont="1" applyFill="1">
      <alignment/>
      <protection/>
    </xf>
    <xf numFmtId="41" fontId="9" fillId="0" borderId="9" xfId="26" applyNumberFormat="1" applyFont="1" applyFill="1" applyBorder="1">
      <alignment/>
      <protection/>
    </xf>
    <xf numFmtId="41" fontId="9" fillId="0" borderId="1" xfId="26" applyNumberFormat="1" applyFont="1" applyFill="1" applyBorder="1">
      <alignment/>
      <protection/>
    </xf>
    <xf numFmtId="42" fontId="9" fillId="0" borderId="1" xfId="26" applyNumberFormat="1" applyFont="1" applyFill="1" applyBorder="1">
      <alignment/>
      <protection/>
    </xf>
    <xf numFmtId="0" fontId="0" fillId="0" borderId="0" xfId="26" applyFont="1" applyFill="1">
      <alignment/>
      <protection/>
    </xf>
    <xf numFmtId="39" fontId="0" fillId="0" borderId="0" xfId="26" applyNumberFormat="1" applyFont="1" applyFill="1">
      <alignment/>
      <protection/>
    </xf>
    <xf numFmtId="0" fontId="14" fillId="0" borderId="0" xfId="29" applyFont="1" applyFill="1">
      <alignment/>
      <protection/>
    </xf>
    <xf numFmtId="0" fontId="0" fillId="0" borderId="0" xfId="29" applyFont="1" applyFill="1" quotePrefix="1">
      <alignment/>
      <protection/>
    </xf>
    <xf numFmtId="39" fontId="0" fillId="0" borderId="0" xfId="29" applyNumberFormat="1" applyFont="1" applyFill="1">
      <alignment/>
      <protection/>
    </xf>
    <xf numFmtId="0" fontId="9" fillId="0" borderId="0" xfId="26" applyFont="1" applyFill="1" applyBorder="1">
      <alignment/>
      <protection/>
    </xf>
    <xf numFmtId="0" fontId="0" fillId="0" borderId="0" xfId="26" applyFont="1" applyFill="1" applyBorder="1">
      <alignment/>
      <protection/>
    </xf>
    <xf numFmtId="0" fontId="0" fillId="0" borderId="1" xfId="27" applyFont="1" applyFill="1" applyBorder="1">
      <alignment/>
      <protection/>
    </xf>
    <xf numFmtId="0" fontId="0" fillId="0" borderId="5" xfId="27" applyFont="1" applyFill="1" applyBorder="1">
      <alignment/>
      <protection/>
    </xf>
    <xf numFmtId="0" fontId="0" fillId="0" borderId="6" xfId="27" applyFont="1" applyFill="1" applyBorder="1">
      <alignment/>
      <protection/>
    </xf>
    <xf numFmtId="0" fontId="0" fillId="0" borderId="7" xfId="27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8" xfId="27" applyFont="1" applyFill="1" applyBorder="1">
      <alignment/>
      <protection/>
    </xf>
    <xf numFmtId="0" fontId="2" fillId="2" borderId="5" xfId="27" applyFont="1" applyFill="1" applyBorder="1">
      <alignment/>
      <protection/>
    </xf>
    <xf numFmtId="0" fontId="2" fillId="2" borderId="6" xfId="27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3" fillId="2" borderId="3" xfId="27" applyFont="1" applyFill="1" applyBorder="1">
      <alignment/>
      <protection/>
    </xf>
    <xf numFmtId="0" fontId="3" fillId="2" borderId="0" xfId="27" applyFont="1" applyFill="1" applyBorder="1">
      <alignment/>
      <protection/>
    </xf>
    <xf numFmtId="0" fontId="7" fillId="2" borderId="3" xfId="27" applyFont="1" applyFill="1" applyBorder="1">
      <alignment/>
      <protection/>
    </xf>
    <xf numFmtId="0" fontId="7" fillId="2" borderId="0" xfId="27" applyFont="1" applyFill="1" applyBorder="1">
      <alignment/>
      <protection/>
    </xf>
    <xf numFmtId="0" fontId="0" fillId="2" borderId="13" xfId="27" applyFont="1" applyFill="1" applyBorder="1">
      <alignment/>
      <protection/>
    </xf>
    <xf numFmtId="0" fontId="7" fillId="2" borderId="10" xfId="27" applyFont="1" applyFill="1" applyBorder="1">
      <alignment/>
      <protection/>
    </xf>
    <xf numFmtId="0" fontId="9" fillId="0" borderId="1" xfId="27" applyFont="1" applyFill="1" applyBorder="1">
      <alignment/>
      <protection/>
    </xf>
    <xf numFmtId="0" fontId="9" fillId="0" borderId="13" xfId="27" applyFont="1" applyFill="1" applyBorder="1">
      <alignment/>
      <protection/>
    </xf>
    <xf numFmtId="0" fontId="9" fillId="0" borderId="10" xfId="27" applyFont="1" applyFill="1" applyBorder="1">
      <alignment/>
      <protection/>
    </xf>
    <xf numFmtId="0" fontId="9" fillId="0" borderId="11" xfId="27" applyFont="1" applyFill="1" applyBorder="1">
      <alignment/>
      <protection/>
    </xf>
    <xf numFmtId="41" fontId="9" fillId="0" borderId="1" xfId="15" applyFont="1" applyFill="1">
      <alignment horizontal="center" wrapText="1"/>
      <protection/>
    </xf>
    <xf numFmtId="0" fontId="9" fillId="0" borderId="8" xfId="27" applyFont="1" applyFill="1" applyBorder="1">
      <alignment/>
      <protection/>
    </xf>
    <xf numFmtId="0" fontId="9" fillId="0" borderId="12" xfId="27" applyFont="1" applyFill="1" applyBorder="1">
      <alignment/>
      <protection/>
    </xf>
    <xf numFmtId="0" fontId="9" fillId="0" borderId="9" xfId="27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9" xfId="15" applyFill="1" applyBorder="1">
      <alignment horizontal="center" wrapText="1"/>
      <protection/>
    </xf>
    <xf numFmtId="42" fontId="0" fillId="0" borderId="1" xfId="15" applyNumberFormat="1" applyFill="1">
      <alignment horizontal="center" wrapText="1"/>
      <protection/>
    </xf>
    <xf numFmtId="0" fontId="9" fillId="0" borderId="12" xfId="27" applyFont="1" applyFill="1" applyBorder="1" applyAlignment="1">
      <alignment horizontal="left"/>
      <protection/>
    </xf>
    <xf numFmtId="0" fontId="9" fillId="0" borderId="9" xfId="27" applyFont="1" applyFill="1" applyBorder="1" applyAlignment="1">
      <alignment horizontal="left"/>
      <protection/>
    </xf>
    <xf numFmtId="41" fontId="9" fillId="0" borderId="1" xfId="15" applyFont="1" applyFill="1" applyBorder="1">
      <alignment horizontal="center" wrapText="1"/>
      <protection/>
    </xf>
    <xf numFmtId="41" fontId="9" fillId="0" borderId="9" xfId="15" applyFont="1" applyFill="1" applyBorder="1">
      <alignment horizontal="center" wrapText="1"/>
      <protection/>
    </xf>
    <xf numFmtId="0" fontId="0" fillId="0" borderId="12" xfId="27" applyFont="1" applyFill="1" applyBorder="1">
      <alignment/>
      <protection/>
    </xf>
    <xf numFmtId="0" fontId="0" fillId="0" borderId="9" xfId="27" applyFont="1" applyFill="1" applyBorder="1">
      <alignment/>
      <protection/>
    </xf>
    <xf numFmtId="42" fontId="9" fillId="0" borderId="1" xfId="15" applyNumberFormat="1" applyFont="1" applyFill="1" applyBorder="1">
      <alignment horizontal="center" wrapText="1"/>
      <protection/>
    </xf>
    <xf numFmtId="42" fontId="9" fillId="0" borderId="9" xfId="15" applyNumberFormat="1" applyFont="1" applyFill="1" applyBorder="1">
      <alignment horizontal="center" wrapText="1"/>
      <protection/>
    </xf>
    <xf numFmtId="42" fontId="9" fillId="0" borderId="1" xfId="15" applyNumberFormat="1" applyFont="1" applyFill="1">
      <alignment horizontal="center" wrapText="1"/>
      <protection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1" fontId="0" fillId="0" borderId="1" xfId="16" applyFill="1">
      <alignment horizontal="center" wrapText="1"/>
      <protection/>
    </xf>
    <xf numFmtId="0" fontId="6" fillId="0" borderId="8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41" fontId="4" fillId="2" borderId="1" xfId="16" applyFont="1" applyFill="1">
      <alignment horizontal="center" wrapText="1"/>
      <protection/>
    </xf>
    <xf numFmtId="41" fontId="3" fillId="2" borderId="1" xfId="16" applyFont="1" applyFill="1">
      <alignment horizontal="center" wrapText="1"/>
      <protection/>
    </xf>
    <xf numFmtId="0" fontId="6" fillId="0" borderId="9" xfId="0" applyFont="1" applyFill="1" applyBorder="1" applyAlignment="1">
      <alignment/>
    </xf>
    <xf numFmtId="0" fontId="6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3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41" fontId="12" fillId="2" borderId="1" xfId="16" applyFont="1" applyFill="1">
      <alignment horizontal="center" wrapText="1"/>
      <protection/>
    </xf>
    <xf numFmtId="41" fontId="7" fillId="2" borderId="1" xfId="16" applyFont="1" applyFill="1">
      <alignment horizontal="center" wrapText="1"/>
      <protection/>
    </xf>
    <xf numFmtId="0" fontId="0" fillId="0" borderId="9" xfId="0" applyFill="1" applyBorder="1" applyAlignment="1">
      <alignment/>
    </xf>
    <xf numFmtId="0" fontId="0" fillId="0" borderId="1" xfId="0" applyFill="1" applyBorder="1" applyAlignment="1" quotePrefix="1">
      <alignment/>
    </xf>
    <xf numFmtId="0" fontId="7" fillId="2" borderId="3" xfId="0" applyFont="1" applyFill="1" applyBorder="1" applyAlignment="1">
      <alignment/>
    </xf>
    <xf numFmtId="19" fontId="0" fillId="0" borderId="9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1" fontId="9" fillId="0" borderId="1" xfId="16" applyFont="1" applyFill="1">
      <alignment horizontal="center" wrapText="1"/>
      <protection/>
    </xf>
    <xf numFmtId="0" fontId="9" fillId="0" borderId="8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2" fontId="0" fillId="0" borderId="1" xfId="16" applyNumberFormat="1" applyFill="1">
      <alignment horizontal="center" wrapText="1"/>
      <protection/>
    </xf>
    <xf numFmtId="0" fontId="9" fillId="0" borderId="1" xfId="0" applyFont="1" applyFill="1" applyBorder="1" applyAlignment="1">
      <alignment/>
    </xf>
    <xf numFmtId="0" fontId="9" fillId="0" borderId="12" xfId="0" applyFont="1" applyFill="1" applyBorder="1" applyAlignment="1">
      <alignment horizontal="left" indent="1"/>
    </xf>
    <xf numFmtId="42" fontId="9" fillId="0" borderId="1" xfId="0" applyNumberFormat="1" applyFont="1" applyFill="1" applyBorder="1" applyAlignment="1">
      <alignment/>
    </xf>
    <xf numFmtId="42" fontId="9" fillId="0" borderId="8" xfId="0" applyNumberFormat="1" applyFont="1" applyFill="1" applyBorder="1" applyAlignment="1">
      <alignment/>
    </xf>
    <xf numFmtId="42" fontId="9" fillId="0" borderId="12" xfId="0" applyNumberFormat="1" applyFont="1" applyFill="1" applyBorder="1" applyAlignment="1">
      <alignment/>
    </xf>
    <xf numFmtId="42" fontId="9" fillId="0" borderId="1" xfId="16" applyNumberFormat="1" applyFont="1" applyFill="1">
      <alignment horizontal="center" wrapText="1"/>
      <protection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41" fontId="0" fillId="0" borderId="2" xfId="17" applyFont="1" applyFill="1" applyBorder="1" applyAlignment="1">
      <alignment/>
      <protection/>
    </xf>
    <xf numFmtId="41" fontId="0" fillId="0" borderId="9" xfId="17" applyFont="1" applyFill="1" applyBorder="1" applyAlignment="1">
      <alignment/>
      <protection/>
    </xf>
    <xf numFmtId="0" fontId="19" fillId="0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41" fontId="0" fillId="2" borderId="5" xfId="17" applyFont="1" applyFill="1" applyBorder="1" applyAlignment="1">
      <alignment/>
      <protection/>
    </xf>
    <xf numFmtId="41" fontId="0" fillId="2" borderId="6" xfId="17" applyFont="1" applyFill="1" applyBorder="1" applyAlignment="1">
      <alignment/>
      <protection/>
    </xf>
    <xf numFmtId="41" fontId="0" fillId="2" borderId="6" xfId="17" applyFont="1" applyFill="1" applyBorder="1" applyAlignment="1">
      <alignment horizontal="center"/>
      <protection/>
    </xf>
    <xf numFmtId="41" fontId="0" fillId="2" borderId="6" xfId="17" applyFont="1" applyFill="1" applyBorder="1" applyAlignment="1">
      <alignment horizontal="left"/>
      <protection/>
    </xf>
    <xf numFmtId="41" fontId="0" fillId="2" borderId="7" xfId="17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0" fontId="19" fillId="0" borderId="9" xfId="0" applyFont="1" applyFill="1" applyBorder="1" applyAlignment="1" quotePrefix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1" fontId="0" fillId="2" borderId="3" xfId="17" applyFont="1" applyFill="1" applyBorder="1" applyAlignment="1">
      <alignment/>
      <protection/>
    </xf>
    <xf numFmtId="41" fontId="0" fillId="2" borderId="0" xfId="17" applyFont="1" applyFill="1" applyBorder="1" applyAlignment="1">
      <alignment/>
      <protection/>
    </xf>
    <xf numFmtId="41" fontId="0" fillId="2" borderId="0" xfId="17" applyFont="1" applyFill="1" applyBorder="1" applyAlignment="1">
      <alignment horizontal="center"/>
      <protection/>
    </xf>
    <xf numFmtId="41" fontId="0" fillId="2" borderId="0" xfId="17" applyFont="1" applyFill="1" applyBorder="1" applyAlignment="1">
      <alignment horizontal="left"/>
      <protection/>
    </xf>
    <xf numFmtId="41" fontId="0" fillId="2" borderId="4" xfId="17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41" fontId="0" fillId="2" borderId="13" xfId="17" applyFont="1" applyFill="1" applyBorder="1" applyAlignment="1">
      <alignment/>
      <protection/>
    </xf>
    <xf numFmtId="41" fontId="0" fillId="2" borderId="10" xfId="17" applyFont="1" applyFill="1" applyBorder="1" applyAlignment="1">
      <alignment/>
      <protection/>
    </xf>
    <xf numFmtId="41" fontId="0" fillId="2" borderId="11" xfId="17" applyFont="1" applyFill="1" applyBorder="1" applyAlignment="1">
      <alignment/>
      <protection/>
    </xf>
    <xf numFmtId="19" fontId="0" fillId="0" borderId="0" xfId="0" applyNumberForma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41" fontId="9" fillId="0" borderId="1" xfId="17" applyFont="1" applyFill="1" applyBorder="1" applyAlignment="1">
      <alignment horizontal="center" wrapText="1"/>
      <protection/>
    </xf>
    <xf numFmtId="41" fontId="9" fillId="0" borderId="9" xfId="17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1" fontId="0" fillId="0" borderId="1" xfId="17" applyFont="1" applyFill="1" applyBorder="1" applyAlignment="1">
      <alignment horizontal="left"/>
      <protection/>
    </xf>
    <xf numFmtId="41" fontId="0" fillId="0" borderId="9" xfId="17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41" fontId="0" fillId="0" borderId="1" xfId="17" applyFont="1" applyFill="1" applyBorder="1" applyAlignment="1">
      <alignment/>
      <protection/>
    </xf>
    <xf numFmtId="42" fontId="0" fillId="0" borderId="2" xfId="17" applyNumberFormat="1" applyFont="1" applyFill="1" applyBorder="1" applyAlignment="1">
      <alignment/>
      <protection/>
    </xf>
    <xf numFmtId="42" fontId="0" fillId="0" borderId="9" xfId="17" applyNumberFormat="1" applyFont="1" applyFill="1" applyBorder="1" applyAlignment="1">
      <alignment/>
      <protection/>
    </xf>
    <xf numFmtId="0" fontId="9" fillId="0" borderId="9" xfId="0" applyFont="1" applyFill="1" applyBorder="1" applyAlignment="1">
      <alignment horizontal="left" indent="1"/>
    </xf>
    <xf numFmtId="41" fontId="9" fillId="0" borderId="1" xfId="17" applyFont="1" applyFill="1" applyBorder="1" applyAlignment="1">
      <alignment/>
      <protection/>
    </xf>
    <xf numFmtId="41" fontId="9" fillId="0" borderId="9" xfId="17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1" fontId="9" fillId="0" borderId="9" xfId="17" applyFont="1" applyFill="1" applyBorder="1" applyAlignment="1">
      <alignment horizontal="right"/>
      <protection/>
    </xf>
    <xf numFmtId="41" fontId="0" fillId="0" borderId="9" xfId="17" applyFont="1" applyFill="1" applyBorder="1" applyAlignment="1">
      <alignment horizontal="right"/>
      <protection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1" fontId="0" fillId="0" borderId="15" xfId="17" applyFont="1" applyFill="1" applyBorder="1" applyAlignment="1">
      <alignment/>
      <protection/>
    </xf>
    <xf numFmtId="41" fontId="0" fillId="0" borderId="11" xfId="17" applyFont="1" applyFill="1" applyBorder="1" applyAlignment="1">
      <alignment/>
      <protection/>
    </xf>
    <xf numFmtId="42" fontId="9" fillId="0" borderId="1" xfId="17" applyNumberFormat="1" applyFont="1" applyFill="1" applyBorder="1" applyAlignment="1">
      <alignment/>
      <protection/>
    </xf>
    <xf numFmtId="42" fontId="9" fillId="0" borderId="9" xfId="17" applyNumberFormat="1" applyFont="1" applyFill="1" applyBorder="1" applyAlignment="1">
      <alignment/>
      <protection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41" fontId="9" fillId="0" borderId="2" xfId="15" applyFont="1" applyFill="1" applyBorder="1">
      <alignment horizontal="center" wrapText="1"/>
      <protection/>
    </xf>
    <xf numFmtId="0" fontId="10" fillId="0" borderId="8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49" fontId="9" fillId="0" borderId="15" xfId="15" applyNumberFormat="1" applyFont="1" applyFill="1" applyBorder="1">
      <alignment horizontal="center" wrapText="1"/>
      <protection/>
    </xf>
    <xf numFmtId="41" fontId="9" fillId="0" borderId="15" xfId="15" applyFont="1" applyFill="1" applyBorder="1">
      <alignment horizontal="center" wrapText="1"/>
      <protection/>
    </xf>
    <xf numFmtId="0" fontId="9" fillId="0" borderId="1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164" fontId="2" fillId="2" borderId="7" xfId="18" applyNumberFormat="1" applyFont="1" applyFill="1" applyBorder="1" applyAlignment="1">
      <alignment/>
    </xf>
    <xf numFmtId="164" fontId="3" fillId="2" borderId="4" xfId="18" applyNumberFormat="1" applyFont="1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9" fillId="0" borderId="15" xfId="18" applyNumberFormat="1" applyFont="1" applyFill="1" applyBorder="1" applyAlignment="1" quotePrefix="1">
      <alignment horizontal="center"/>
    </xf>
    <xf numFmtId="0" fontId="0" fillId="0" borderId="8" xfId="0" applyFont="1" applyBorder="1" applyAlignment="1">
      <alignment/>
    </xf>
    <xf numFmtId="43" fontId="0" fillId="0" borderId="0" xfId="18" applyNumberFormat="1" applyFont="1" applyFill="1" applyBorder="1" applyAlignment="1">
      <alignment/>
    </xf>
    <xf numFmtId="0" fontId="2" fillId="2" borderId="5" xfId="0" applyFont="1" applyFill="1" applyBorder="1" applyAlignment="1" applyProtection="1">
      <alignment/>
      <protection/>
    </xf>
    <xf numFmtId="0" fontId="12" fillId="2" borderId="6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7" fillId="2" borderId="3" xfId="0" applyFont="1" applyFill="1" applyBorder="1" applyAlignment="1" applyProtection="1">
      <alignment/>
      <protection/>
    </xf>
    <xf numFmtId="0" fontId="12" fillId="2" borderId="3" xfId="0" applyFont="1" applyFill="1" applyBorder="1" applyAlignment="1">
      <alignment/>
    </xf>
    <xf numFmtId="0" fontId="9" fillId="0" borderId="18" xfId="0" applyFont="1" applyFill="1" applyBorder="1" applyAlignment="1" applyProtection="1">
      <alignment/>
      <protection/>
    </xf>
    <xf numFmtId="0" fontId="9" fillId="0" borderId="19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9" fillId="0" borderId="21" xfId="0" applyFont="1" applyFill="1" applyBorder="1" applyAlignment="1" applyProtection="1">
      <alignment/>
      <protection/>
    </xf>
    <xf numFmtId="0" fontId="9" fillId="0" borderId="22" xfId="0" applyFont="1" applyBorder="1" applyAlignment="1">
      <alignment horizontal="center"/>
    </xf>
    <xf numFmtId="186" fontId="26" fillId="0" borderId="21" xfId="0" applyNumberFormat="1" applyFont="1" applyBorder="1" applyAlignment="1" quotePrefix="1">
      <alignment horizontal="center"/>
    </xf>
    <xf numFmtId="0" fontId="26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186" fontId="26" fillId="0" borderId="23" xfId="0" applyNumberFormat="1" applyFont="1" applyBorder="1" applyAlignment="1" quotePrefix="1">
      <alignment horizontal="center"/>
    </xf>
    <xf numFmtId="0" fontId="9" fillId="0" borderId="2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42" fontId="0" fillId="0" borderId="24" xfId="18" applyNumberFormat="1" applyFont="1" applyFill="1" applyBorder="1" applyAlignment="1" applyProtection="1">
      <alignment/>
      <protection/>
    </xf>
    <xf numFmtId="42" fontId="0" fillId="0" borderId="24" xfId="18" applyNumberFormat="1" applyFont="1" applyBorder="1" applyAlignment="1" applyProtection="1">
      <alignment/>
      <protection/>
    </xf>
    <xf numFmtId="43" fontId="0" fillId="0" borderId="24" xfId="18" applyFont="1" applyBorder="1" applyAlignment="1" applyProtection="1">
      <alignment/>
      <protection/>
    </xf>
    <xf numFmtId="43" fontId="0" fillId="0" borderId="24" xfId="18" applyFont="1" applyFill="1" applyBorder="1" applyAlignment="1" applyProtection="1">
      <alignment/>
      <protection/>
    </xf>
    <xf numFmtId="0" fontId="9" fillId="0" borderId="22" xfId="0" applyFont="1" applyBorder="1" applyAlignment="1">
      <alignment/>
    </xf>
    <xf numFmtId="42" fontId="9" fillId="0" borderId="24" xfId="18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3" fontId="0" fillId="0" borderId="20" xfId="18" applyFont="1" applyBorder="1" applyAlignment="1" applyProtection="1">
      <alignment/>
      <protection/>
    </xf>
    <xf numFmtId="164" fontId="27" fillId="0" borderId="0" xfId="18" applyNumberFormat="1" applyFont="1" applyFill="1" applyAlignment="1">
      <alignment/>
    </xf>
    <xf numFmtId="164" fontId="27" fillId="0" borderId="0" xfId="18" applyNumberFormat="1" applyFont="1" applyFill="1" applyBorder="1" applyAlignment="1">
      <alignment/>
    </xf>
    <xf numFmtId="164" fontId="28" fillId="2" borderId="0" xfId="18" applyNumberFormat="1" applyFont="1" applyFill="1" applyAlignment="1">
      <alignment/>
    </xf>
    <xf numFmtId="164" fontId="28" fillId="2" borderId="6" xfId="18" applyNumberFormat="1" applyFont="1" applyFill="1" applyBorder="1" applyAlignment="1">
      <alignment/>
    </xf>
    <xf numFmtId="164" fontId="29" fillId="2" borderId="6" xfId="18" applyNumberFormat="1" applyFont="1" applyFill="1" applyBorder="1" applyAlignment="1">
      <alignment horizontal="center"/>
    </xf>
    <xf numFmtId="164" fontId="29" fillId="2" borderId="7" xfId="18" applyNumberFormat="1" applyFont="1" applyFill="1" applyBorder="1" applyAlignment="1">
      <alignment horizontal="center"/>
    </xf>
    <xf numFmtId="164" fontId="28" fillId="2" borderId="4" xfId="18" applyNumberFormat="1" applyFont="1" applyFill="1" applyBorder="1" applyAlignment="1">
      <alignment/>
    </xf>
    <xf numFmtId="164" fontId="28" fillId="0" borderId="0" xfId="18" applyNumberFormat="1" applyFont="1" applyFill="1" applyAlignment="1">
      <alignment/>
    </xf>
    <xf numFmtId="164" fontId="30" fillId="0" borderId="0" xfId="18" applyNumberFormat="1" applyFont="1" applyFill="1" applyAlignment="1" quotePrefix="1">
      <alignment/>
    </xf>
    <xf numFmtId="164" fontId="28" fillId="2" borderId="0" xfId="18" applyNumberFormat="1" applyFont="1" applyFill="1" applyBorder="1" applyAlignment="1">
      <alignment/>
    </xf>
    <xf numFmtId="164" fontId="29" fillId="2" borderId="0" xfId="18" applyNumberFormat="1" applyFont="1" applyFill="1" applyBorder="1" applyAlignment="1">
      <alignment horizontal="center"/>
    </xf>
    <xf numFmtId="164" fontId="7" fillId="2" borderId="13" xfId="18" applyNumberFormat="1" applyFont="1" applyFill="1" applyBorder="1" applyAlignment="1">
      <alignment horizontal="left"/>
    </xf>
    <xf numFmtId="164" fontId="28" fillId="2" borderId="10" xfId="18" applyNumberFormat="1" applyFont="1" applyFill="1" applyBorder="1" applyAlignment="1">
      <alignment/>
    </xf>
    <xf numFmtId="164" fontId="28" fillId="2" borderId="11" xfId="18" applyNumberFormat="1" applyFont="1" applyFill="1" applyBorder="1" applyAlignment="1">
      <alignment/>
    </xf>
    <xf numFmtId="164" fontId="31" fillId="0" borderId="0" xfId="18" applyNumberFormat="1" applyFont="1" applyFill="1" applyAlignment="1">
      <alignment/>
    </xf>
    <xf numFmtId="164" fontId="31" fillId="0" borderId="0" xfId="18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1" fillId="0" borderId="0" xfId="28" applyFont="1" applyFill="1" applyAlignment="1">
      <alignment/>
      <protection/>
    </xf>
    <xf numFmtId="0" fontId="21" fillId="0" borderId="0" xfId="28" applyFont="1" applyFill="1" applyAlignment="1" quotePrefix="1">
      <alignment/>
      <protection/>
    </xf>
    <xf numFmtId="0" fontId="12" fillId="0" borderId="0" xfId="28" applyFont="1" applyFill="1" applyAlignment="1">
      <alignment/>
      <protection/>
    </xf>
    <xf numFmtId="0" fontId="0" fillId="0" borderId="3" xfId="27" applyFont="1" applyFill="1" applyBorder="1">
      <alignment/>
      <protection/>
    </xf>
    <xf numFmtId="0" fontId="9" fillId="0" borderId="3" xfId="27" applyFont="1" applyFill="1" applyBorder="1" applyAlignment="1">
      <alignment horizontal="right"/>
      <protection/>
    </xf>
    <xf numFmtId="167" fontId="0" fillId="0" borderId="3" xfId="27" applyNumberFormat="1" applyFont="1" applyFill="1" applyBorder="1">
      <alignment/>
      <protection/>
    </xf>
    <xf numFmtId="18" fontId="0" fillId="0" borderId="3" xfId="27" applyNumberFormat="1" applyFont="1" applyFill="1" applyBorder="1">
      <alignment/>
      <protection/>
    </xf>
    <xf numFmtId="0" fontId="9" fillId="0" borderId="3" xfId="27" applyFont="1" applyFill="1" applyBorder="1">
      <alignment/>
      <protection/>
    </xf>
    <xf numFmtId="0" fontId="0" fillId="0" borderId="0" xfId="27" applyFont="1" applyFill="1" applyBorder="1">
      <alignment/>
      <protection/>
    </xf>
    <xf numFmtId="0" fontId="9" fillId="0" borderId="0" xfId="27" applyFont="1" applyFill="1" applyBorder="1" quotePrefix="1">
      <alignment/>
      <protection/>
    </xf>
    <xf numFmtId="0" fontId="9" fillId="0" borderId="0" xfId="27" applyFont="1" applyFill="1" applyBorder="1">
      <alignment/>
      <protection/>
    </xf>
    <xf numFmtId="0" fontId="0" fillId="0" borderId="2" xfId="27" applyFont="1" applyFill="1" applyBorder="1">
      <alignment/>
      <protection/>
    </xf>
    <xf numFmtId="0" fontId="9" fillId="0" borderId="5" xfId="27" applyFont="1" applyFill="1" applyBorder="1" applyAlignment="1">
      <alignment horizontal="left"/>
      <protection/>
    </xf>
    <xf numFmtId="0" fontId="9" fillId="0" borderId="6" xfId="27" applyFont="1" applyFill="1" applyBorder="1" applyAlignment="1">
      <alignment horizontal="left"/>
      <protection/>
    </xf>
    <xf numFmtId="0" fontId="9" fillId="0" borderId="7" xfId="27" applyFont="1" applyFill="1" applyBorder="1" applyAlignment="1">
      <alignment horizontal="left"/>
      <protection/>
    </xf>
    <xf numFmtId="41" fontId="0" fillId="0" borderId="2" xfId="15" applyFill="1" applyBorder="1">
      <alignment horizontal="center" wrapText="1"/>
      <protection/>
    </xf>
    <xf numFmtId="41" fontId="0" fillId="0" borderId="0" xfId="15" applyFill="1" applyBorder="1">
      <alignment horizontal="center" wrapText="1"/>
      <protection/>
    </xf>
    <xf numFmtId="0" fontId="9" fillId="0" borderId="10" xfId="27" applyFont="1" applyFill="1" applyBorder="1" applyAlignment="1">
      <alignment/>
      <protection/>
    </xf>
    <xf numFmtId="0" fontId="9" fillId="0" borderId="11" xfId="27" applyFont="1" applyFill="1" applyBorder="1" applyAlignment="1">
      <alignment/>
      <protection/>
    </xf>
    <xf numFmtId="41" fontId="0" fillId="0" borderId="15" xfId="15" applyFill="1" applyBorder="1">
      <alignment horizontal="center" wrapText="1"/>
      <protection/>
    </xf>
    <xf numFmtId="0" fontId="0" fillId="0" borderId="6" xfId="27" applyFont="1" applyFill="1" applyBorder="1" applyAlignment="1">
      <alignment horizontal="right"/>
      <protection/>
    </xf>
    <xf numFmtId="41" fontId="0" fillId="0" borderId="6" xfId="15" applyFill="1" applyBorder="1">
      <alignment horizontal="center" wrapText="1"/>
      <protection/>
    </xf>
    <xf numFmtId="0" fontId="0" fillId="0" borderId="3" xfId="0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3" xfId="0" applyFill="1" applyBorder="1" applyAlignment="1">
      <alignment wrapText="1"/>
    </xf>
    <xf numFmtId="0" fontId="9" fillId="0" borderId="3" xfId="0" applyFont="1" applyFill="1" applyBorder="1" applyAlignment="1">
      <alignment/>
    </xf>
    <xf numFmtId="42" fontId="9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42" fontId="9" fillId="0" borderId="0" xfId="0" applyNumberFormat="1" applyFont="1" applyFill="1" applyBorder="1" applyAlignment="1">
      <alignment/>
    </xf>
    <xf numFmtId="41" fontId="0" fillId="0" borderId="6" xfId="16" applyFill="1" applyBorder="1">
      <alignment horizontal="center" wrapText="1"/>
      <protection/>
    </xf>
    <xf numFmtId="0" fontId="0" fillId="0" borderId="2" xfId="0" applyFill="1" applyBorder="1" applyAlignment="1">
      <alignment/>
    </xf>
    <xf numFmtId="41" fontId="0" fillId="0" borderId="0" xfId="16" applyFill="1" applyBorder="1">
      <alignment horizontal="center" wrapText="1"/>
      <protection/>
    </xf>
    <xf numFmtId="0" fontId="19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left"/>
    </xf>
    <xf numFmtId="0" fontId="19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 quotePrefix="1">
      <alignment/>
    </xf>
    <xf numFmtId="41" fontId="0" fillId="0" borderId="6" xfId="17" applyFont="1" applyFill="1" applyBorder="1" applyAlignment="1">
      <alignment/>
      <protection/>
    </xf>
    <xf numFmtId="41" fontId="0" fillId="0" borderId="0" xfId="17" applyFont="1" applyFill="1" applyBorder="1" applyAlignment="1">
      <alignment/>
      <protection/>
    </xf>
    <xf numFmtId="0" fontId="13" fillId="0" borderId="3" xfId="0" applyFont="1" applyFill="1" applyBorder="1" applyAlignment="1">
      <alignment/>
    </xf>
    <xf numFmtId="0" fontId="9" fillId="0" borderId="3" xfId="0" applyNumberFormat="1" applyFon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10" fillId="0" borderId="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/>
    </xf>
    <xf numFmtId="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18">
    <cellStyle name="Normal" xfId="0"/>
    <cellStyle name="C00A" xfId="15"/>
    <cellStyle name="C00A_GASB13_U-bl" xfId="16"/>
    <cellStyle name="C00A_GASB14_U-bl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Normal_Comparative SRECNA FY 2001" xfId="24"/>
    <cellStyle name="Normal_GASB06_U-bl" xfId="25"/>
    <cellStyle name="Normal_GASB09_U-bl" xfId="26"/>
    <cellStyle name="Normal_GASB10_U-bl" xfId="27"/>
    <cellStyle name="Normal_GASBIS_U-bl" xfId="28"/>
    <cellStyle name="Normal_Sheet1" xfId="29"/>
    <cellStyle name="Percent" xfId="30"/>
    <cellStyle name="Round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2">
      <selection activeCell="A69" sqref="A69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71</v>
      </c>
      <c r="B1" s="2" t="s">
        <v>72</v>
      </c>
      <c r="C1" s="3" t="s">
        <v>73</v>
      </c>
    </row>
    <row r="2" spans="1:5" s="10" customFormat="1" ht="15.75" customHeight="1">
      <c r="A2" s="5" t="s">
        <v>152</v>
      </c>
      <c r="B2" s="6"/>
      <c r="C2" s="7"/>
      <c r="D2" s="8"/>
      <c r="E2" s="9"/>
    </row>
    <row r="3" spans="1:5" s="10" customFormat="1" ht="15.75" customHeight="1">
      <c r="A3" s="11" t="s">
        <v>63</v>
      </c>
      <c r="B3" s="12"/>
      <c r="C3" s="13"/>
      <c r="D3" s="14"/>
      <c r="E3" s="15"/>
    </row>
    <row r="4" spans="1:5" s="10" customFormat="1" ht="15.75" customHeight="1">
      <c r="A4" s="11" t="s">
        <v>54</v>
      </c>
      <c r="B4" s="16"/>
      <c r="C4" s="13"/>
      <c r="D4" s="14"/>
      <c r="E4" s="15"/>
    </row>
    <row r="5" spans="1:5" s="22" customFormat="1" ht="12.75" customHeight="1">
      <c r="A5" s="17" t="s">
        <v>74</v>
      </c>
      <c r="B5" s="18"/>
      <c r="C5" s="19"/>
      <c r="D5" s="20"/>
      <c r="E5" s="21"/>
    </row>
    <row r="6" spans="1:5" s="22" customFormat="1" ht="15.75" customHeight="1">
      <c r="A6" s="23"/>
      <c r="B6" s="24"/>
      <c r="C6" s="25">
        <v>2005</v>
      </c>
      <c r="D6" s="26"/>
      <c r="E6" s="25">
        <v>2004</v>
      </c>
    </row>
    <row r="7" spans="1:5" s="29" customFormat="1" ht="12.75" customHeight="1">
      <c r="A7" s="23" t="s">
        <v>75</v>
      </c>
      <c r="B7" s="24"/>
      <c r="C7" s="27"/>
      <c r="D7" s="28"/>
      <c r="E7" s="27"/>
    </row>
    <row r="8" spans="1:5" s="34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76</v>
      </c>
      <c r="B9" s="24"/>
      <c r="C9" s="27"/>
      <c r="D9" s="28"/>
      <c r="E9" s="27"/>
    </row>
    <row r="10" spans="1:5" s="34" customFormat="1" ht="12.75" customHeight="1">
      <c r="A10" s="30"/>
      <c r="B10" s="31" t="s">
        <v>77</v>
      </c>
      <c r="C10" s="35">
        <v>70558</v>
      </c>
      <c r="D10" s="36" t="s">
        <v>78</v>
      </c>
      <c r="E10" s="35">
        <v>57439</v>
      </c>
    </row>
    <row r="11" spans="1:5" s="34" customFormat="1" ht="12.75" customHeight="1">
      <c r="A11" s="30"/>
      <c r="B11" s="31" t="s">
        <v>79</v>
      </c>
      <c r="C11" s="37">
        <v>227</v>
      </c>
      <c r="D11" s="38" t="s">
        <v>80</v>
      </c>
      <c r="E11" s="37">
        <v>423</v>
      </c>
    </row>
    <row r="12" spans="1:5" s="34" customFormat="1" ht="12.75" customHeight="1">
      <c r="A12" s="30"/>
      <c r="B12" s="31" t="s">
        <v>81</v>
      </c>
      <c r="C12" s="37">
        <v>0</v>
      </c>
      <c r="D12" s="39"/>
      <c r="E12" s="37">
        <v>0</v>
      </c>
    </row>
    <row r="13" spans="1:5" s="34" customFormat="1" ht="12.75" customHeight="1">
      <c r="A13" s="30"/>
      <c r="B13" s="31" t="s">
        <v>82</v>
      </c>
      <c r="C13" s="37">
        <v>6373</v>
      </c>
      <c r="D13" s="39"/>
      <c r="E13" s="37">
        <v>5480</v>
      </c>
    </row>
    <row r="14" spans="1:5" s="34" customFormat="1" ht="12.75" customHeight="1">
      <c r="A14" s="30"/>
      <c r="B14" s="31" t="s">
        <v>83</v>
      </c>
      <c r="C14" s="37">
        <v>0</v>
      </c>
      <c r="D14" s="39"/>
      <c r="E14" s="37">
        <v>0</v>
      </c>
    </row>
    <row r="15" spans="1:5" s="34" customFormat="1" ht="12.75" customHeight="1">
      <c r="A15" s="30"/>
      <c r="B15" s="31" t="s">
        <v>84</v>
      </c>
      <c r="C15" s="37">
        <v>0</v>
      </c>
      <c r="D15" s="39"/>
      <c r="E15" s="37">
        <v>0</v>
      </c>
    </row>
    <row r="16" spans="1:5" s="34" customFormat="1" ht="12.75" customHeight="1">
      <c r="A16" s="30"/>
      <c r="B16" s="31" t="s">
        <v>154</v>
      </c>
      <c r="C16" s="37">
        <v>0</v>
      </c>
      <c r="D16" s="39"/>
      <c r="E16" s="37">
        <v>47</v>
      </c>
    </row>
    <row r="17" spans="1:5" s="34" customFormat="1" ht="12.75" customHeight="1">
      <c r="A17" s="30"/>
      <c r="B17" s="31" t="s">
        <v>85</v>
      </c>
      <c r="C17" s="37">
        <v>52383</v>
      </c>
      <c r="D17" s="39"/>
      <c r="E17" s="37">
        <v>52223</v>
      </c>
    </row>
    <row r="18" spans="1:5" s="34" customFormat="1" ht="12.75" customHeight="1">
      <c r="A18" s="30"/>
      <c r="B18" s="31"/>
      <c r="C18" s="37"/>
      <c r="D18" s="39"/>
      <c r="E18" s="37"/>
    </row>
    <row r="19" spans="1:5" s="29" customFormat="1" ht="12.75" customHeight="1">
      <c r="A19" s="23" t="s">
        <v>64</v>
      </c>
      <c r="B19" s="24"/>
      <c r="C19" s="40">
        <f>SUM(C10:C17)</f>
        <v>129541</v>
      </c>
      <c r="D19" s="41"/>
      <c r="E19" s="40">
        <f>SUM(E10:E17)</f>
        <v>115612</v>
      </c>
    </row>
    <row r="20" spans="1:5" s="34" customFormat="1" ht="12.75" customHeight="1">
      <c r="A20" s="30"/>
      <c r="B20" s="31"/>
      <c r="C20" s="37"/>
      <c r="D20" s="39"/>
      <c r="E20" s="37"/>
    </row>
    <row r="21" spans="1:5" s="29" customFormat="1" ht="12.75" customHeight="1">
      <c r="A21" s="23" t="s">
        <v>86</v>
      </c>
      <c r="B21" s="24"/>
      <c r="C21" s="40"/>
      <c r="D21" s="41"/>
      <c r="E21" s="40"/>
    </row>
    <row r="22" spans="1:5" s="34" customFormat="1" ht="12.75" customHeight="1">
      <c r="A22" s="30"/>
      <c r="B22" s="31" t="s">
        <v>87</v>
      </c>
      <c r="C22" s="37">
        <v>0</v>
      </c>
      <c r="D22" s="39"/>
      <c r="E22" s="37">
        <v>0</v>
      </c>
    </row>
    <row r="23" spans="1:5" s="34" customFormat="1" ht="12.75" customHeight="1">
      <c r="A23" s="30"/>
      <c r="B23" s="31" t="s">
        <v>88</v>
      </c>
      <c r="C23" s="37">
        <v>0</v>
      </c>
      <c r="D23" s="39"/>
      <c r="E23" s="37">
        <v>0</v>
      </c>
    </row>
    <row r="24" spans="1:5" s="34" customFormat="1" ht="12.75" customHeight="1">
      <c r="A24" s="30"/>
      <c r="B24" s="31" t="s">
        <v>89</v>
      </c>
      <c r="C24" s="37">
        <v>287</v>
      </c>
      <c r="D24" s="39"/>
      <c r="E24" s="37">
        <v>298</v>
      </c>
    </row>
    <row r="25" spans="1:5" s="34" customFormat="1" ht="12.75" customHeight="1">
      <c r="A25" s="30"/>
      <c r="B25" s="31" t="s">
        <v>90</v>
      </c>
      <c r="C25" s="37">
        <v>233268</v>
      </c>
      <c r="D25" s="39"/>
      <c r="E25" s="37">
        <v>217470</v>
      </c>
    </row>
    <row r="26" spans="1:5" s="34" customFormat="1" ht="12.75" customHeight="1">
      <c r="A26" s="30"/>
      <c r="B26" s="31" t="s">
        <v>91</v>
      </c>
      <c r="C26" s="37">
        <v>257</v>
      </c>
      <c r="D26" s="39"/>
      <c r="E26" s="37">
        <v>320</v>
      </c>
    </row>
    <row r="27" spans="1:5" s="34" customFormat="1" ht="12.75" customHeight="1">
      <c r="A27" s="30"/>
      <c r="B27" s="31"/>
      <c r="C27" s="37"/>
      <c r="D27" s="39"/>
      <c r="E27" s="37"/>
    </row>
    <row r="28" spans="1:5" s="29" customFormat="1" ht="12.75" customHeight="1">
      <c r="A28" s="23" t="s">
        <v>65</v>
      </c>
      <c r="B28" s="24"/>
      <c r="C28" s="40">
        <f>SUM(C22:C26)</f>
        <v>233812</v>
      </c>
      <c r="D28" s="41"/>
      <c r="E28" s="40">
        <f>SUM(E22:E26)</f>
        <v>218088</v>
      </c>
    </row>
    <row r="29" spans="1:5" s="34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141</v>
      </c>
      <c r="B30" s="24"/>
      <c r="C30" s="42">
        <f>C28+C19</f>
        <v>363353</v>
      </c>
      <c r="D30" s="43"/>
      <c r="E30" s="42">
        <f>E28+E19</f>
        <v>333700</v>
      </c>
    </row>
    <row r="31" spans="1:5" s="34" customFormat="1" ht="12.75" customHeight="1">
      <c r="A31" s="30"/>
      <c r="B31" s="31"/>
      <c r="C31" s="35"/>
      <c r="D31" s="44"/>
      <c r="E31" s="35"/>
    </row>
    <row r="32" spans="1:5" s="29" customFormat="1" ht="12.75" customHeight="1">
      <c r="A32" s="23" t="s">
        <v>92</v>
      </c>
      <c r="B32" s="24"/>
      <c r="C32" s="42"/>
      <c r="D32" s="43"/>
      <c r="E32" s="42"/>
    </row>
    <row r="33" spans="1:5" s="34" customFormat="1" ht="12.75" customHeight="1">
      <c r="A33" s="23"/>
      <c r="B33" s="24"/>
      <c r="C33" s="35"/>
      <c r="D33" s="44"/>
      <c r="E33" s="35"/>
    </row>
    <row r="34" spans="1:5" s="29" customFormat="1" ht="12.75" customHeight="1">
      <c r="A34" s="23" t="s">
        <v>93</v>
      </c>
      <c r="B34" s="24"/>
      <c r="C34" s="42"/>
      <c r="D34" s="43"/>
      <c r="E34" s="42"/>
    </row>
    <row r="35" spans="1:5" s="34" customFormat="1" ht="12.75" customHeight="1">
      <c r="A35" s="30"/>
      <c r="B35" s="31" t="s">
        <v>94</v>
      </c>
      <c r="C35" s="35">
        <v>41334</v>
      </c>
      <c r="D35" s="44"/>
      <c r="E35" s="35">
        <v>37655</v>
      </c>
    </row>
    <row r="36" spans="1:5" s="34" customFormat="1" ht="12.75" customHeight="1">
      <c r="A36" s="30"/>
      <c r="B36" s="31" t="s">
        <v>95</v>
      </c>
      <c r="C36" s="37">
        <v>90018</v>
      </c>
      <c r="D36" s="38" t="s">
        <v>96</v>
      </c>
      <c r="E36" s="37">
        <v>81863</v>
      </c>
    </row>
    <row r="37" spans="1:5" s="34" customFormat="1" ht="12.75" customHeight="1">
      <c r="A37" s="30"/>
      <c r="B37" s="31" t="s">
        <v>97</v>
      </c>
      <c r="C37" s="37">
        <v>1992</v>
      </c>
      <c r="D37" s="39"/>
      <c r="E37" s="37">
        <v>1974</v>
      </c>
    </row>
    <row r="38" spans="1:5" s="34" customFormat="1" ht="12.75" customHeight="1">
      <c r="A38" s="30"/>
      <c r="B38" s="31" t="s">
        <v>98</v>
      </c>
      <c r="C38" s="37">
        <v>5281</v>
      </c>
      <c r="D38" s="38" t="s">
        <v>99</v>
      </c>
      <c r="E38" s="37">
        <v>4642</v>
      </c>
    </row>
    <row r="39" spans="1:5" s="34" customFormat="1" ht="12.75" customHeight="1">
      <c r="A39" s="30"/>
      <c r="B39" s="31" t="s">
        <v>100</v>
      </c>
      <c r="C39" s="37">
        <v>16171</v>
      </c>
      <c r="D39" s="38"/>
      <c r="E39" s="37">
        <v>18495</v>
      </c>
    </row>
    <row r="40" spans="1:5" s="34" customFormat="1" ht="12.75" customHeight="1">
      <c r="A40" s="30"/>
      <c r="B40" s="31" t="s">
        <v>101</v>
      </c>
      <c r="C40" s="37">
        <v>9518</v>
      </c>
      <c r="D40" s="39"/>
      <c r="E40" s="37">
        <v>7470</v>
      </c>
    </row>
    <row r="41" spans="1:5" s="34" customFormat="1" ht="12.75" customHeight="1">
      <c r="A41" s="30"/>
      <c r="B41" s="31" t="s">
        <v>102</v>
      </c>
      <c r="C41" s="37">
        <v>0</v>
      </c>
      <c r="D41" s="39"/>
      <c r="E41" s="37">
        <v>0</v>
      </c>
    </row>
    <row r="42" spans="1:5" s="34" customFormat="1" ht="12.75" customHeight="1">
      <c r="A42" s="30"/>
      <c r="B42" s="31"/>
      <c r="C42" s="37"/>
      <c r="D42" s="39"/>
      <c r="E42" s="37"/>
    </row>
    <row r="43" spans="1:5" s="29" customFormat="1" ht="12.75" customHeight="1">
      <c r="A43" s="23" t="s">
        <v>66</v>
      </c>
      <c r="B43" s="24"/>
      <c r="C43" s="40">
        <f>SUM(C35:C41)</f>
        <v>164314</v>
      </c>
      <c r="D43" s="41"/>
      <c r="E43" s="40">
        <f>SUM(E35:E41)</f>
        <v>152099</v>
      </c>
    </row>
    <row r="44" spans="1:5" s="34" customFormat="1" ht="12.75" customHeight="1">
      <c r="A44" s="30"/>
      <c r="B44" s="31"/>
      <c r="C44" s="37"/>
      <c r="D44" s="39"/>
      <c r="E44" s="37"/>
    </row>
    <row r="45" spans="1:5" s="29" customFormat="1" ht="12.75" customHeight="1">
      <c r="A45" s="23" t="s">
        <v>103</v>
      </c>
      <c r="B45" s="24"/>
      <c r="C45" s="40"/>
      <c r="D45" s="41"/>
      <c r="E45" s="40"/>
    </row>
    <row r="46" spans="1:5" s="34" customFormat="1" ht="12.75" customHeight="1">
      <c r="A46" s="30"/>
      <c r="B46" s="31" t="s">
        <v>104</v>
      </c>
      <c r="C46" s="37">
        <v>8220</v>
      </c>
      <c r="D46" s="39"/>
      <c r="E46" s="37">
        <v>8220</v>
      </c>
    </row>
    <row r="47" spans="1:5" s="34" customFormat="1" ht="12.75" customHeight="1">
      <c r="A47" s="30"/>
      <c r="B47" s="31"/>
      <c r="C47" s="37"/>
      <c r="D47" s="39"/>
      <c r="E47" s="37"/>
    </row>
    <row r="48" spans="1:5" s="29" customFormat="1" ht="12.75" customHeight="1">
      <c r="A48" s="23" t="s">
        <v>67</v>
      </c>
      <c r="B48" s="24"/>
      <c r="C48" s="40">
        <f>C46</f>
        <v>8220</v>
      </c>
      <c r="D48" s="41"/>
      <c r="E48" s="40">
        <f>E46</f>
        <v>8220</v>
      </c>
    </row>
    <row r="49" spans="1:5" s="34" customFormat="1" ht="12.75" customHeight="1">
      <c r="A49" s="30"/>
      <c r="B49" s="31"/>
      <c r="C49" s="37"/>
      <c r="D49" s="39"/>
      <c r="E49" s="37"/>
    </row>
    <row r="50" spans="1:5" s="29" customFormat="1" ht="12.75" customHeight="1">
      <c r="A50" s="23" t="s">
        <v>142</v>
      </c>
      <c r="B50" s="24"/>
      <c r="C50" s="40">
        <f>C48+C43</f>
        <v>172534</v>
      </c>
      <c r="D50" s="41"/>
      <c r="E50" s="40">
        <f>E48+E43</f>
        <v>160319</v>
      </c>
    </row>
    <row r="51" spans="1:5" s="34" customFormat="1" ht="12.75" customHeight="1">
      <c r="A51" s="30"/>
      <c r="B51" s="31"/>
      <c r="C51" s="37"/>
      <c r="D51" s="39"/>
      <c r="E51" s="37"/>
    </row>
    <row r="52" spans="1:5" s="34" customFormat="1" ht="12.75" customHeight="1">
      <c r="A52" s="23" t="s">
        <v>105</v>
      </c>
      <c r="B52" s="24"/>
      <c r="C52" s="37"/>
      <c r="D52" s="39"/>
      <c r="E52" s="37"/>
    </row>
    <row r="53" spans="1:5" s="34" customFormat="1" ht="12.75" customHeight="1">
      <c r="A53" s="30"/>
      <c r="B53" s="31"/>
      <c r="C53" s="37"/>
      <c r="D53" s="39"/>
      <c r="E53" s="37"/>
    </row>
    <row r="54" spans="1:5" s="34" customFormat="1" ht="12.75" customHeight="1">
      <c r="A54" s="30" t="s">
        <v>106</v>
      </c>
      <c r="B54" s="31"/>
      <c r="C54" s="37">
        <v>-7676</v>
      </c>
      <c r="D54" s="39"/>
      <c r="E54" s="37">
        <v>-7601</v>
      </c>
    </row>
    <row r="55" spans="1:5" s="34" customFormat="1" ht="12.75" customHeight="1">
      <c r="A55" s="30" t="s">
        <v>107</v>
      </c>
      <c r="B55" s="31"/>
      <c r="C55" s="37"/>
      <c r="D55" s="39"/>
      <c r="E55" s="37"/>
    </row>
    <row r="56" spans="1:5" s="34" customFormat="1" ht="12.75" customHeight="1">
      <c r="A56" s="30"/>
      <c r="B56" s="31" t="s">
        <v>55</v>
      </c>
      <c r="C56" s="37">
        <v>35115</v>
      </c>
      <c r="D56" s="39"/>
      <c r="E56" s="37">
        <v>33370</v>
      </c>
    </row>
    <row r="57" spans="1:5" s="34" customFormat="1" ht="12.75" customHeight="1">
      <c r="A57" s="30"/>
      <c r="B57" s="31" t="s">
        <v>56</v>
      </c>
      <c r="C57" s="37">
        <v>9364</v>
      </c>
      <c r="D57" s="39"/>
      <c r="E57" s="37">
        <v>7150</v>
      </c>
    </row>
    <row r="58" spans="1:5" s="34" customFormat="1" ht="12.75" customHeight="1">
      <c r="A58" s="30" t="s">
        <v>155</v>
      </c>
      <c r="B58" s="31"/>
      <c r="C58" s="37">
        <v>154016</v>
      </c>
      <c r="D58" s="39"/>
      <c r="E58" s="37">
        <v>140462</v>
      </c>
    </row>
    <row r="59" spans="1:5" s="29" customFormat="1" ht="12.75" customHeight="1">
      <c r="A59" s="23"/>
      <c r="B59" s="24"/>
      <c r="C59" s="40"/>
      <c r="D59" s="41"/>
      <c r="E59" s="40"/>
    </row>
    <row r="60" spans="1:5" s="29" customFormat="1" ht="12.75" customHeight="1">
      <c r="A60" s="23" t="s">
        <v>143</v>
      </c>
      <c r="B60" s="24"/>
      <c r="C60" s="40">
        <f>SUM(C54:C58)</f>
        <v>190819</v>
      </c>
      <c r="D60" s="41"/>
      <c r="E60" s="40">
        <f>SUM(E54:E58)</f>
        <v>173381</v>
      </c>
    </row>
    <row r="61" spans="1:5" s="34" customFormat="1" ht="12.75" customHeight="1">
      <c r="A61" s="30"/>
      <c r="B61" s="31"/>
      <c r="C61" s="37"/>
      <c r="D61" s="39"/>
      <c r="E61" s="37"/>
    </row>
    <row r="62" spans="1:5" s="29" customFormat="1" ht="12.75" customHeight="1">
      <c r="A62" s="23" t="s">
        <v>144</v>
      </c>
      <c r="B62" s="24"/>
      <c r="C62" s="42">
        <f>C60+C50</f>
        <v>363353</v>
      </c>
      <c r="D62" s="28"/>
      <c r="E62" s="42">
        <f>E60+E50</f>
        <v>333700</v>
      </c>
    </row>
    <row r="63" spans="1:4" s="34" customFormat="1" ht="12.75" customHeight="1" hidden="1">
      <c r="A63" s="30"/>
      <c r="B63" s="31"/>
      <c r="C63" s="32"/>
      <c r="D63" s="33"/>
    </row>
    <row r="64" spans="1:4" s="47" customFormat="1" ht="11.25" hidden="1">
      <c r="A64" s="45" t="s">
        <v>108</v>
      </c>
      <c r="B64" s="33"/>
      <c r="C64" s="46"/>
      <c r="D64" s="33"/>
    </row>
    <row r="65" spans="1:4" s="47" customFormat="1" ht="11.25" hidden="1">
      <c r="A65" s="48" t="s">
        <v>109</v>
      </c>
      <c r="B65" s="33"/>
      <c r="C65" s="46"/>
      <c r="D65" s="33"/>
    </row>
    <row r="66" spans="1:4" s="47" customFormat="1" ht="11.25" hidden="1">
      <c r="A66" s="48" t="s">
        <v>110</v>
      </c>
      <c r="B66" s="33"/>
      <c r="C66" s="46"/>
      <c r="D66" s="33"/>
    </row>
    <row r="67" spans="1:4" s="47" customFormat="1" ht="11.25" hidden="1">
      <c r="A67" s="48" t="s">
        <v>111</v>
      </c>
      <c r="B67" s="33"/>
      <c r="C67" s="46"/>
      <c r="D67" s="33"/>
    </row>
    <row r="68" spans="1:3" ht="12.75">
      <c r="A68" s="49"/>
      <c r="C68" s="49"/>
    </row>
    <row r="69" spans="1:3" ht="12.75">
      <c r="A69" s="82" t="s">
        <v>153</v>
      </c>
      <c r="C69" s="34"/>
    </row>
    <row r="70" spans="1:3" ht="12.75">
      <c r="A70" s="34"/>
      <c r="C70" s="34"/>
    </row>
    <row r="71" spans="1:3" ht="12.75">
      <c r="A71" s="34"/>
      <c r="C71" s="34"/>
    </row>
    <row r="72" spans="1:3" ht="12.75">
      <c r="A72" s="34"/>
      <c r="C72" s="34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90"/>
  <sheetViews>
    <sheetView zoomScale="90" zoomScaleNormal="90" workbookViewId="0" topLeftCell="C2">
      <selection activeCell="I29" sqref="I29"/>
    </sheetView>
  </sheetViews>
  <sheetFormatPr defaultColWidth="9.140625" defaultRowHeight="12.75" outlineLevelRow="1"/>
  <cols>
    <col min="1" max="1" width="9.140625" style="419" hidden="1" customWidth="1"/>
    <col min="2" max="2" width="15.140625" style="420" hidden="1" customWidth="1"/>
    <col min="3" max="3" width="3.28125" style="419" customWidth="1"/>
    <col min="4" max="4" width="45.7109375" style="408" customWidth="1"/>
    <col min="5" max="5" width="8.8515625" style="121" hidden="1" customWidth="1"/>
    <col min="6" max="13" width="15.7109375" style="285" customWidth="1"/>
    <col min="14" max="14" width="9.140625" style="532" customWidth="1"/>
    <col min="15" max="15" width="9.140625" style="83" customWidth="1"/>
    <col min="16" max="16" width="0" style="83" hidden="1" customWidth="1"/>
    <col min="17" max="17" width="9.140625" style="83" customWidth="1"/>
    <col min="18" max="18" width="0" style="83" hidden="1" customWidth="1"/>
    <col min="19" max="22" width="9.140625" style="83" customWidth="1"/>
    <col min="23" max="16384" width="9.140625" style="316" customWidth="1"/>
  </cols>
  <sheetData>
    <row r="1" spans="1:13" ht="344.25" hidden="1">
      <c r="A1" s="419" t="s">
        <v>1088</v>
      </c>
      <c r="B1" s="420" t="s">
        <v>72</v>
      </c>
      <c r="D1" s="408" t="s">
        <v>73</v>
      </c>
      <c r="E1" s="121" t="s">
        <v>1089</v>
      </c>
      <c r="F1" s="285" t="s">
        <v>968</v>
      </c>
      <c r="G1" s="285" t="s">
        <v>887</v>
      </c>
      <c r="H1" s="285" t="s">
        <v>1090</v>
      </c>
      <c r="I1" s="285" t="s">
        <v>1091</v>
      </c>
      <c r="J1" s="285" t="s">
        <v>1092</v>
      </c>
      <c r="K1" s="285" t="s">
        <v>1093</v>
      </c>
      <c r="L1" s="285" t="s">
        <v>973</v>
      </c>
      <c r="M1" s="285" t="s">
        <v>73</v>
      </c>
    </row>
    <row r="2" spans="1:22" s="425" customFormat="1" ht="15.75" customHeight="1">
      <c r="A2" s="421"/>
      <c r="B2" s="422"/>
      <c r="C2" s="423" t="str">
        <f>"University of Missouri - "&amp;RBN</f>
        <v>University of Missouri - University Wide Resources</v>
      </c>
      <c r="D2" s="424"/>
      <c r="E2" s="424"/>
      <c r="F2" s="289"/>
      <c r="G2" s="289"/>
      <c r="H2" s="289"/>
      <c r="I2" s="289"/>
      <c r="J2" s="289"/>
      <c r="K2" s="289"/>
      <c r="L2" s="289"/>
      <c r="M2" s="289"/>
      <c r="N2" s="550"/>
      <c r="O2" s="554"/>
      <c r="P2" s="546" t="s">
        <v>176</v>
      </c>
      <c r="Q2" s="554"/>
      <c r="R2" s="554"/>
      <c r="S2" s="554"/>
      <c r="T2" s="554"/>
      <c r="U2" s="554"/>
      <c r="V2" s="554"/>
    </row>
    <row r="3" spans="1:22" s="425" customFormat="1" ht="15.75" customHeight="1">
      <c r="A3" s="421"/>
      <c r="B3" s="422"/>
      <c r="C3" s="426" t="s">
        <v>1094</v>
      </c>
      <c r="D3" s="424"/>
      <c r="E3" s="424"/>
      <c r="F3" s="289"/>
      <c r="G3" s="289"/>
      <c r="H3" s="289"/>
      <c r="I3" s="289"/>
      <c r="J3" s="289"/>
      <c r="K3" s="289"/>
      <c r="L3" s="289"/>
      <c r="M3" s="289"/>
      <c r="N3" s="550"/>
      <c r="O3" s="554"/>
      <c r="P3" s="546" t="s">
        <v>1095</v>
      </c>
      <c r="Q3" s="554"/>
      <c r="R3" s="554"/>
      <c r="S3" s="554"/>
      <c r="T3" s="554"/>
      <c r="U3" s="554"/>
      <c r="V3" s="554"/>
    </row>
    <row r="4" spans="1:22" s="349" customFormat="1" ht="15.75" customHeight="1">
      <c r="A4" s="427"/>
      <c r="B4" s="422"/>
      <c r="C4" s="428" t="str">
        <f>"As of "&amp;TEXT(R4,"MMMM DD, YYYY")</f>
        <v>As of June 30, 2005</v>
      </c>
      <c r="D4" s="424"/>
      <c r="E4" s="429"/>
      <c r="F4" s="289"/>
      <c r="G4" s="289"/>
      <c r="H4" s="289"/>
      <c r="I4" s="289"/>
      <c r="J4" s="289"/>
      <c r="K4" s="289"/>
      <c r="L4" s="289"/>
      <c r="M4" s="289"/>
      <c r="N4" s="535"/>
      <c r="O4" s="405"/>
      <c r="P4" s="555" t="s">
        <v>175</v>
      </c>
      <c r="Q4" s="405"/>
      <c r="R4" s="556" t="s">
        <v>175</v>
      </c>
      <c r="S4" s="405"/>
      <c r="T4" s="405"/>
      <c r="U4" s="405"/>
      <c r="V4" s="405"/>
    </row>
    <row r="5" spans="2:13" ht="12.75" customHeight="1">
      <c r="B5" s="508"/>
      <c r="C5" s="508"/>
      <c r="D5" s="509"/>
      <c r="E5" s="429"/>
      <c r="F5" s="289"/>
      <c r="G5" s="289"/>
      <c r="H5" s="289"/>
      <c r="I5" s="289"/>
      <c r="J5" s="289"/>
      <c r="K5" s="289"/>
      <c r="L5" s="289"/>
      <c r="M5" s="289"/>
    </row>
    <row r="6" spans="1:22" s="349" customFormat="1" ht="42" customHeight="1">
      <c r="A6" s="427"/>
      <c r="B6" s="420"/>
      <c r="C6" s="430"/>
      <c r="D6" s="431"/>
      <c r="E6" s="432" t="s">
        <v>1096</v>
      </c>
      <c r="F6" s="433" t="s">
        <v>1097</v>
      </c>
      <c r="G6" s="433" t="s">
        <v>1098</v>
      </c>
      <c r="H6" s="433" t="s">
        <v>1099</v>
      </c>
      <c r="I6" s="433" t="s">
        <v>1100</v>
      </c>
      <c r="J6" s="433" t="s">
        <v>1101</v>
      </c>
      <c r="K6" s="433"/>
      <c r="L6" s="433" t="s">
        <v>1102</v>
      </c>
      <c r="M6" s="433" t="s">
        <v>1097</v>
      </c>
      <c r="N6" s="535"/>
      <c r="O6" s="405"/>
      <c r="P6" s="557"/>
      <c r="Q6" s="405"/>
      <c r="R6" s="405"/>
      <c r="S6" s="405"/>
      <c r="T6" s="405"/>
      <c r="U6" s="405"/>
      <c r="V6" s="405"/>
    </row>
    <row r="7" spans="1:22" s="441" customFormat="1" ht="12.75">
      <c r="A7" s="434"/>
      <c r="B7" s="435"/>
      <c r="C7" s="436"/>
      <c r="D7" s="437"/>
      <c r="E7" s="438" t="s">
        <v>1103</v>
      </c>
      <c r="F7" s="439" t="s">
        <v>1104</v>
      </c>
      <c r="G7" s="440" t="s">
        <v>1105</v>
      </c>
      <c r="H7" s="440" t="s">
        <v>1106</v>
      </c>
      <c r="I7" s="440" t="s">
        <v>1107</v>
      </c>
      <c r="J7" s="440" t="s">
        <v>1108</v>
      </c>
      <c r="K7" s="440" t="s">
        <v>980</v>
      </c>
      <c r="L7" s="440" t="s">
        <v>1109</v>
      </c>
      <c r="M7" s="439" t="s">
        <v>1110</v>
      </c>
      <c r="N7" s="551"/>
      <c r="O7" s="558"/>
      <c r="P7" s="559"/>
      <c r="Q7" s="558"/>
      <c r="R7" s="558"/>
      <c r="S7" s="558"/>
      <c r="T7" s="558"/>
      <c r="U7" s="558"/>
      <c r="V7" s="558"/>
    </row>
    <row r="8" spans="1:22" s="445" customFormat="1" ht="12.75">
      <c r="A8" s="442"/>
      <c r="B8" s="435"/>
      <c r="C8" s="442"/>
      <c r="D8" s="443"/>
      <c r="E8" s="444"/>
      <c r="F8" s="285"/>
      <c r="G8" s="285"/>
      <c r="H8" s="285"/>
      <c r="I8" s="285"/>
      <c r="J8" s="285"/>
      <c r="K8" s="285"/>
      <c r="L8" s="285"/>
      <c r="M8" s="285"/>
      <c r="N8" s="552"/>
      <c r="O8" s="560"/>
      <c r="P8" s="559"/>
      <c r="Q8" s="560"/>
      <c r="R8" s="560"/>
      <c r="S8" s="560"/>
      <c r="T8" s="560"/>
      <c r="U8" s="560"/>
      <c r="V8" s="560"/>
    </row>
    <row r="9" ht="12.75" customHeight="1">
      <c r="C9" s="345" t="s">
        <v>982</v>
      </c>
    </row>
    <row r="10" spans="1:22" s="448" customFormat="1" ht="12.75" customHeight="1">
      <c r="A10" s="427" t="s">
        <v>1111</v>
      </c>
      <c r="B10" s="446" t="s">
        <v>1112</v>
      </c>
      <c r="C10" s="392"/>
      <c r="D10" s="406" t="str">
        <f>UPPER(B10)</f>
        <v>    TOTAL RESTRICTED</v>
      </c>
      <c r="E10" s="447"/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315">
        <v>0</v>
      </c>
      <c r="M10" s="315">
        <f>F10+G10+H10+I10+J10+L10-K10</f>
        <v>0</v>
      </c>
      <c r="N10" s="553"/>
      <c r="O10" s="561"/>
      <c r="P10" s="561"/>
      <c r="Q10" s="561"/>
      <c r="R10" s="561"/>
      <c r="S10" s="561"/>
      <c r="T10" s="561"/>
      <c r="U10" s="561"/>
      <c r="V10" s="561"/>
    </row>
    <row r="11" spans="1:22" s="349" customFormat="1" ht="12.75" customHeight="1">
      <c r="A11" s="427"/>
      <c r="B11" s="420"/>
      <c r="C11" s="427"/>
      <c r="D11" s="408"/>
      <c r="E11" s="121"/>
      <c r="F11" s="285"/>
      <c r="G11" s="285"/>
      <c r="H11" s="285"/>
      <c r="I11" s="285"/>
      <c r="J11" s="285"/>
      <c r="K11" s="285"/>
      <c r="L11" s="285"/>
      <c r="M11" s="285"/>
      <c r="N11" s="535"/>
      <c r="O11" s="405"/>
      <c r="P11" s="405"/>
      <c r="Q11" s="405"/>
      <c r="R11" s="405"/>
      <c r="S11" s="405"/>
      <c r="T11" s="405"/>
      <c r="U11" s="405"/>
      <c r="V11" s="405"/>
    </row>
    <row r="12" ht="12.75" customHeight="1">
      <c r="C12" s="345" t="s">
        <v>1003</v>
      </c>
    </row>
    <row r="13" spans="1:13" ht="12.75" outlineLevel="1">
      <c r="A13" s="419" t="s">
        <v>1113</v>
      </c>
      <c r="B13" s="420" t="s">
        <v>1114</v>
      </c>
      <c r="D13" s="408" t="str">
        <f>UPPER(B13)</f>
        <v>UNSPECIFIED PROGRAM</v>
      </c>
      <c r="E13" s="121" t="s">
        <v>1115</v>
      </c>
      <c r="F13" s="285">
        <v>725510.71</v>
      </c>
      <c r="G13" s="285">
        <v>0</v>
      </c>
      <c r="H13" s="285">
        <v>0</v>
      </c>
      <c r="I13" s="285">
        <v>-628231.63</v>
      </c>
      <c r="J13" s="285">
        <v>0</v>
      </c>
      <c r="K13" s="285">
        <v>0</v>
      </c>
      <c r="L13" s="285">
        <v>0</v>
      </c>
      <c r="M13" s="285">
        <f>F13+G13+H13+I13+J13+L13-K13</f>
        <v>97279.07999999996</v>
      </c>
    </row>
    <row r="14" spans="1:13" ht="12.75" outlineLevel="1">
      <c r="A14" s="419" t="s">
        <v>1116</v>
      </c>
      <c r="B14" s="420" t="s">
        <v>1117</v>
      </c>
      <c r="D14" s="408" t="str">
        <f>UPPER(B14)</f>
        <v>CAPITAL POOL</v>
      </c>
      <c r="E14" s="121" t="s">
        <v>1118</v>
      </c>
      <c r="F14" s="285">
        <v>53564830.85</v>
      </c>
      <c r="G14" s="285">
        <v>0</v>
      </c>
      <c r="H14" s="285">
        <v>0</v>
      </c>
      <c r="I14" s="285">
        <v>1756379.37</v>
      </c>
      <c r="J14" s="285">
        <v>0</v>
      </c>
      <c r="K14" s="285">
        <v>0</v>
      </c>
      <c r="L14" s="285">
        <v>6793929.38</v>
      </c>
      <c r="M14" s="285">
        <f>F14+G14+H14+I14+J14+L14-K14</f>
        <v>62115139.6</v>
      </c>
    </row>
    <row r="15" spans="1:13" ht="12.75" outlineLevel="1">
      <c r="A15" s="419" t="s">
        <v>1119</v>
      </c>
      <c r="B15" s="420" t="s">
        <v>1120</v>
      </c>
      <c r="D15" s="408" t="str">
        <f>UPPER(B15)</f>
        <v>INTERNAL LOAN PROGRAM</v>
      </c>
      <c r="E15" s="121" t="s">
        <v>1121</v>
      </c>
      <c r="F15" s="285">
        <v>-7374123.47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-2448893.72</v>
      </c>
      <c r="M15" s="285">
        <f>F15+G15+H15+I15+J15+L15-K15</f>
        <v>-9823017.19</v>
      </c>
    </row>
    <row r="16" spans="1:22" s="448" customFormat="1" ht="12.75" customHeight="1">
      <c r="A16" s="427" t="s">
        <v>1122</v>
      </c>
      <c r="B16" s="446" t="s">
        <v>1123</v>
      </c>
      <c r="C16" s="392"/>
      <c r="D16" s="406" t="str">
        <f>UPPER(B16)</f>
        <v>    TOTAL UNRESTRICTED</v>
      </c>
      <c r="E16" s="449"/>
      <c r="F16" s="300">
        <v>46916218.09</v>
      </c>
      <c r="G16" s="300">
        <v>0</v>
      </c>
      <c r="H16" s="300">
        <v>0</v>
      </c>
      <c r="I16" s="300">
        <v>1128147.74</v>
      </c>
      <c r="J16" s="300">
        <v>0</v>
      </c>
      <c r="K16" s="300">
        <v>0</v>
      </c>
      <c r="L16" s="300">
        <v>4345035.66</v>
      </c>
      <c r="M16" s="300">
        <f>F16+G16+H16+I16+J16+L16-K16</f>
        <v>52389401.49000001</v>
      </c>
      <c r="N16" s="553"/>
      <c r="O16" s="561"/>
      <c r="P16" s="561"/>
      <c r="Q16" s="561"/>
      <c r="R16" s="561"/>
      <c r="S16" s="561"/>
      <c r="T16" s="561"/>
      <c r="U16" s="561"/>
      <c r="V16" s="561"/>
    </row>
    <row r="17" ht="12.75" customHeight="1"/>
    <row r="18" spans="1:22" s="349" customFormat="1" ht="12.75" customHeight="1">
      <c r="A18" s="427"/>
      <c r="B18" s="450"/>
      <c r="C18" s="427"/>
      <c r="D18" s="451" t="s">
        <v>1124</v>
      </c>
      <c r="E18" s="449"/>
      <c r="F18" s="315">
        <f aca="true" t="shared" si="0" ref="F18:L18">F10+F16</f>
        <v>46916218.09</v>
      </c>
      <c r="G18" s="315">
        <f t="shared" si="0"/>
        <v>0</v>
      </c>
      <c r="H18" s="315">
        <f t="shared" si="0"/>
        <v>0</v>
      </c>
      <c r="I18" s="315">
        <f t="shared" si="0"/>
        <v>1128147.74</v>
      </c>
      <c r="J18" s="315">
        <f t="shared" si="0"/>
        <v>0</v>
      </c>
      <c r="K18" s="315">
        <f t="shared" si="0"/>
        <v>0</v>
      </c>
      <c r="L18" s="315">
        <f t="shared" si="0"/>
        <v>4345035.66</v>
      </c>
      <c r="M18" s="315">
        <f>F18+G18+H18+I18+J18+L18-K18</f>
        <v>52389401.49000001</v>
      </c>
      <c r="N18" s="535"/>
      <c r="O18" s="405"/>
      <c r="P18" s="405"/>
      <c r="Q18" s="405"/>
      <c r="R18" s="405"/>
      <c r="S18" s="405"/>
      <c r="T18" s="405"/>
      <c r="U18" s="405"/>
      <c r="V18" s="405"/>
    </row>
    <row r="19" spans="1:22" s="540" customFormat="1" ht="12.75">
      <c r="A19" s="563"/>
      <c r="B19" s="562"/>
      <c r="C19" s="563"/>
      <c r="D19" s="431"/>
      <c r="E19" s="431"/>
      <c r="F19" s="531"/>
      <c r="G19" s="531"/>
      <c r="H19" s="531"/>
      <c r="I19" s="531"/>
      <c r="J19" s="531"/>
      <c r="K19" s="531"/>
      <c r="L19" s="531"/>
      <c r="M19" s="531"/>
      <c r="N19" s="83"/>
      <c r="O19" s="83"/>
      <c r="P19" s="83"/>
      <c r="Q19" s="83"/>
      <c r="R19" s="83"/>
      <c r="S19" s="83"/>
      <c r="T19" s="83"/>
      <c r="U19" s="83"/>
      <c r="V19" s="83"/>
    </row>
    <row r="20" spans="1:13" s="83" customFormat="1" ht="12.75">
      <c r="A20" s="564" t="s">
        <v>71</v>
      </c>
      <c r="B20" s="562"/>
      <c r="C20" s="564"/>
      <c r="D20" s="562"/>
      <c r="E20" s="562"/>
      <c r="F20" s="526"/>
      <c r="G20" s="526"/>
      <c r="H20" s="526"/>
      <c r="I20" s="526"/>
      <c r="J20" s="526"/>
      <c r="K20" s="526"/>
      <c r="L20" s="526"/>
      <c r="M20" s="526"/>
    </row>
    <row r="21" spans="1:13" s="83" customFormat="1" ht="12.75">
      <c r="A21" s="564" t="s">
        <v>71</v>
      </c>
      <c r="B21" s="562"/>
      <c r="C21" s="564"/>
      <c r="D21" s="562"/>
      <c r="E21" s="562"/>
      <c r="F21" s="526"/>
      <c r="G21" s="526"/>
      <c r="H21" s="526"/>
      <c r="I21" s="526"/>
      <c r="J21" s="526"/>
      <c r="K21" s="526"/>
      <c r="L21" s="526"/>
      <c r="M21" s="526"/>
    </row>
    <row r="22" spans="1:13" s="83" customFormat="1" ht="12.75">
      <c r="A22" s="564"/>
      <c r="B22" s="562"/>
      <c r="C22" s="564"/>
      <c r="D22" s="562"/>
      <c r="E22" s="562"/>
      <c r="F22" s="526"/>
      <c r="G22" s="526"/>
      <c r="H22" s="526"/>
      <c r="I22" s="526"/>
      <c r="J22" s="526"/>
      <c r="K22" s="526"/>
      <c r="L22" s="526"/>
      <c r="M22" s="526"/>
    </row>
    <row r="23" spans="1:13" s="83" customFormat="1" ht="12.75">
      <c r="A23" s="564"/>
      <c r="B23" s="562"/>
      <c r="C23" s="564"/>
      <c r="D23" s="562"/>
      <c r="E23" s="562"/>
      <c r="F23" s="526"/>
      <c r="G23" s="526"/>
      <c r="H23" s="526"/>
      <c r="I23" s="526"/>
      <c r="J23" s="526"/>
      <c r="K23" s="526"/>
      <c r="L23" s="526"/>
      <c r="M23" s="526"/>
    </row>
    <row r="24" spans="1:13" s="83" customFormat="1" ht="12.75">
      <c r="A24" s="564"/>
      <c r="B24" s="562"/>
      <c r="C24" s="564"/>
      <c r="D24" s="562"/>
      <c r="E24" s="562"/>
      <c r="F24" s="526"/>
      <c r="G24" s="526"/>
      <c r="H24" s="526"/>
      <c r="I24" s="526"/>
      <c r="J24" s="526"/>
      <c r="K24" s="526"/>
      <c r="L24" s="526"/>
      <c r="M24" s="526"/>
    </row>
    <row r="25" spans="1:13" s="83" customFormat="1" ht="12.75">
      <c r="A25" s="564"/>
      <c r="B25" s="562"/>
      <c r="C25" s="564"/>
      <c r="D25" s="562"/>
      <c r="E25" s="562"/>
      <c r="F25" s="526"/>
      <c r="G25" s="526"/>
      <c r="H25" s="526"/>
      <c r="I25" s="526"/>
      <c r="J25" s="526"/>
      <c r="K25" s="526"/>
      <c r="L25" s="526"/>
      <c r="M25" s="526"/>
    </row>
    <row r="26" spans="1:13" s="83" customFormat="1" ht="12.75">
      <c r="A26" s="564"/>
      <c r="B26" s="562"/>
      <c r="C26" s="564"/>
      <c r="D26" s="562"/>
      <c r="E26" s="562"/>
      <c r="F26" s="526"/>
      <c r="G26" s="526"/>
      <c r="H26" s="526"/>
      <c r="I26" s="526"/>
      <c r="J26" s="526"/>
      <c r="K26" s="526"/>
      <c r="L26" s="526"/>
      <c r="M26" s="526"/>
    </row>
    <row r="27" spans="1:13" s="83" customFormat="1" ht="12.75">
      <c r="A27" s="564"/>
      <c r="B27" s="562"/>
      <c r="C27" s="564"/>
      <c r="D27" s="562"/>
      <c r="E27" s="562"/>
      <c r="F27" s="526"/>
      <c r="G27" s="526"/>
      <c r="H27" s="526"/>
      <c r="I27" s="526"/>
      <c r="J27" s="526"/>
      <c r="K27" s="526"/>
      <c r="L27" s="526"/>
      <c r="M27" s="526"/>
    </row>
    <row r="28" spans="1:13" s="83" customFormat="1" ht="12.75">
      <c r="A28" s="564"/>
      <c r="B28" s="562"/>
      <c r="C28" s="564"/>
      <c r="D28" s="562"/>
      <c r="E28" s="562"/>
      <c r="F28" s="526"/>
      <c r="G28" s="526"/>
      <c r="H28" s="526"/>
      <c r="I28" s="526"/>
      <c r="J28" s="526"/>
      <c r="K28" s="526"/>
      <c r="L28" s="526"/>
      <c r="M28" s="526"/>
    </row>
    <row r="29" spans="1:13" s="83" customFormat="1" ht="12.75">
      <c r="A29" s="564"/>
      <c r="B29" s="562"/>
      <c r="C29" s="564"/>
      <c r="D29" s="562"/>
      <c r="E29" s="562"/>
      <c r="F29" s="526"/>
      <c r="G29" s="526"/>
      <c r="H29" s="526"/>
      <c r="I29" s="526"/>
      <c r="J29" s="526"/>
      <c r="K29" s="526"/>
      <c r="L29" s="526"/>
      <c r="M29" s="526"/>
    </row>
    <row r="30" spans="1:13" s="83" customFormat="1" ht="12.75">
      <c r="A30" s="564"/>
      <c r="B30" s="562"/>
      <c r="C30" s="564"/>
      <c r="D30" s="562"/>
      <c r="E30" s="562"/>
      <c r="F30" s="526"/>
      <c r="G30" s="526"/>
      <c r="H30" s="526"/>
      <c r="I30" s="526"/>
      <c r="J30" s="526"/>
      <c r="K30" s="526"/>
      <c r="L30" s="526"/>
      <c r="M30" s="526"/>
    </row>
    <row r="31" spans="1:13" s="83" customFormat="1" ht="12.75">
      <c r="A31" s="564"/>
      <c r="B31" s="562"/>
      <c r="C31" s="564"/>
      <c r="D31" s="562"/>
      <c r="E31" s="562"/>
      <c r="F31" s="526"/>
      <c r="G31" s="526"/>
      <c r="H31" s="526"/>
      <c r="I31" s="526"/>
      <c r="J31" s="526"/>
      <c r="K31" s="526"/>
      <c r="L31" s="526"/>
      <c r="M31" s="526"/>
    </row>
    <row r="32" spans="1:13" s="83" customFormat="1" ht="12.75">
      <c r="A32" s="564"/>
      <c r="B32" s="562"/>
      <c r="C32" s="564"/>
      <c r="D32" s="562"/>
      <c r="E32" s="562"/>
      <c r="F32" s="526"/>
      <c r="G32" s="526"/>
      <c r="H32" s="526"/>
      <c r="I32" s="526"/>
      <c r="J32" s="526"/>
      <c r="K32" s="526"/>
      <c r="L32" s="526"/>
      <c r="M32" s="526"/>
    </row>
    <row r="33" spans="1:13" s="83" customFormat="1" ht="12.75">
      <c r="A33" s="564"/>
      <c r="B33" s="562"/>
      <c r="C33" s="564"/>
      <c r="D33" s="562"/>
      <c r="E33" s="562"/>
      <c r="F33" s="526"/>
      <c r="G33" s="526"/>
      <c r="H33" s="526"/>
      <c r="I33" s="526"/>
      <c r="J33" s="526"/>
      <c r="K33" s="526"/>
      <c r="L33" s="526"/>
      <c r="M33" s="526"/>
    </row>
    <row r="34" spans="1:13" s="83" customFormat="1" ht="12.75">
      <c r="A34" s="564"/>
      <c r="B34" s="562"/>
      <c r="C34" s="564"/>
      <c r="D34" s="562"/>
      <c r="E34" s="562"/>
      <c r="F34" s="526"/>
      <c r="G34" s="526"/>
      <c r="H34" s="526"/>
      <c r="I34" s="526"/>
      <c r="J34" s="526"/>
      <c r="K34" s="526"/>
      <c r="L34" s="526"/>
      <c r="M34" s="526"/>
    </row>
    <row r="35" spans="1:13" s="83" customFormat="1" ht="12.75">
      <c r="A35" s="564"/>
      <c r="B35" s="562"/>
      <c r="C35" s="564"/>
      <c r="D35" s="562"/>
      <c r="E35" s="562"/>
      <c r="F35" s="526"/>
      <c r="G35" s="526"/>
      <c r="H35" s="526"/>
      <c r="I35" s="526"/>
      <c r="J35" s="526"/>
      <c r="K35" s="526"/>
      <c r="L35" s="526"/>
      <c r="M35" s="526"/>
    </row>
    <row r="36" spans="1:13" s="83" customFormat="1" ht="12.75">
      <c r="A36" s="564"/>
      <c r="B36" s="562"/>
      <c r="C36" s="564"/>
      <c r="D36" s="562"/>
      <c r="E36" s="562"/>
      <c r="F36" s="526"/>
      <c r="G36" s="526"/>
      <c r="H36" s="526"/>
      <c r="I36" s="526"/>
      <c r="J36" s="526"/>
      <c r="K36" s="526"/>
      <c r="L36" s="526"/>
      <c r="M36" s="526"/>
    </row>
    <row r="37" spans="1:13" s="83" customFormat="1" ht="12.75">
      <c r="A37" s="564"/>
      <c r="B37" s="562"/>
      <c r="C37" s="564"/>
      <c r="D37" s="562"/>
      <c r="E37" s="562"/>
      <c r="F37" s="526"/>
      <c r="G37" s="526"/>
      <c r="H37" s="526"/>
      <c r="I37" s="526"/>
      <c r="J37" s="526"/>
      <c r="K37" s="526"/>
      <c r="L37" s="526"/>
      <c r="M37" s="526"/>
    </row>
    <row r="38" spans="1:13" s="83" customFormat="1" ht="12.75">
      <c r="A38" s="564"/>
      <c r="B38" s="562"/>
      <c r="C38" s="564"/>
      <c r="D38" s="562"/>
      <c r="E38" s="562"/>
      <c r="F38" s="526"/>
      <c r="G38" s="526"/>
      <c r="H38" s="526"/>
      <c r="I38" s="526"/>
      <c r="J38" s="526"/>
      <c r="K38" s="526"/>
      <c r="L38" s="526"/>
      <c r="M38" s="526"/>
    </row>
    <row r="39" spans="1:13" s="83" customFormat="1" ht="12.75">
      <c r="A39" s="564"/>
      <c r="B39" s="562"/>
      <c r="C39" s="564"/>
      <c r="D39" s="562"/>
      <c r="E39" s="562"/>
      <c r="F39" s="526"/>
      <c r="G39" s="526"/>
      <c r="H39" s="526"/>
      <c r="I39" s="526"/>
      <c r="J39" s="526"/>
      <c r="K39" s="526"/>
      <c r="L39" s="526"/>
      <c r="M39" s="526"/>
    </row>
    <row r="40" spans="1:13" s="83" customFormat="1" ht="12.75">
      <c r="A40" s="564"/>
      <c r="B40" s="562"/>
      <c r="C40" s="564"/>
      <c r="D40" s="562"/>
      <c r="E40" s="562"/>
      <c r="F40" s="526"/>
      <c r="G40" s="526"/>
      <c r="H40" s="526"/>
      <c r="I40" s="526"/>
      <c r="J40" s="526"/>
      <c r="K40" s="526"/>
      <c r="L40" s="526"/>
      <c r="M40" s="526"/>
    </row>
    <row r="41" spans="1:13" s="83" customFormat="1" ht="12.75">
      <c r="A41" s="564"/>
      <c r="B41" s="562"/>
      <c r="C41" s="564"/>
      <c r="D41" s="562"/>
      <c r="E41" s="562"/>
      <c r="F41" s="526"/>
      <c r="G41" s="526"/>
      <c r="H41" s="526"/>
      <c r="I41" s="526"/>
      <c r="J41" s="526"/>
      <c r="K41" s="526"/>
      <c r="L41" s="526"/>
      <c r="M41" s="526"/>
    </row>
    <row r="42" spans="1:13" s="83" customFormat="1" ht="12.75">
      <c r="A42" s="564"/>
      <c r="B42" s="562"/>
      <c r="C42" s="564"/>
      <c r="D42" s="562"/>
      <c r="E42" s="562"/>
      <c r="F42" s="526"/>
      <c r="G42" s="526"/>
      <c r="H42" s="526"/>
      <c r="I42" s="526"/>
      <c r="J42" s="526"/>
      <c r="K42" s="526"/>
      <c r="L42" s="526"/>
      <c r="M42" s="526"/>
    </row>
    <row r="43" spans="1:13" s="83" customFormat="1" ht="12.75">
      <c r="A43" s="564"/>
      <c r="B43" s="562"/>
      <c r="C43" s="564"/>
      <c r="D43" s="562"/>
      <c r="E43" s="562"/>
      <c r="F43" s="526"/>
      <c r="G43" s="526"/>
      <c r="H43" s="526"/>
      <c r="I43" s="526"/>
      <c r="J43" s="526"/>
      <c r="K43" s="526"/>
      <c r="L43" s="526"/>
      <c r="M43" s="526"/>
    </row>
    <row r="44" spans="1:13" s="83" customFormat="1" ht="12.75">
      <c r="A44" s="564"/>
      <c r="B44" s="562"/>
      <c r="C44" s="564"/>
      <c r="D44" s="562"/>
      <c r="E44" s="562"/>
      <c r="F44" s="526"/>
      <c r="G44" s="526"/>
      <c r="H44" s="526"/>
      <c r="I44" s="526"/>
      <c r="J44" s="526"/>
      <c r="K44" s="526"/>
      <c r="L44" s="526"/>
      <c r="M44" s="526"/>
    </row>
    <row r="45" spans="1:13" s="83" customFormat="1" ht="12.75">
      <c r="A45" s="564"/>
      <c r="B45" s="562"/>
      <c r="C45" s="564"/>
      <c r="D45" s="562"/>
      <c r="E45" s="562"/>
      <c r="F45" s="526"/>
      <c r="G45" s="526"/>
      <c r="H45" s="526"/>
      <c r="I45" s="526"/>
      <c r="J45" s="526"/>
      <c r="K45" s="526"/>
      <c r="L45" s="526"/>
      <c r="M45" s="526"/>
    </row>
    <row r="46" spans="1:13" s="83" customFormat="1" ht="12.75">
      <c r="A46" s="564"/>
      <c r="B46" s="562"/>
      <c r="C46" s="564"/>
      <c r="D46" s="562"/>
      <c r="E46" s="562"/>
      <c r="F46" s="526"/>
      <c r="G46" s="526"/>
      <c r="H46" s="526"/>
      <c r="I46" s="526"/>
      <c r="J46" s="526"/>
      <c r="K46" s="526"/>
      <c r="L46" s="526"/>
      <c r="M46" s="526"/>
    </row>
    <row r="47" spans="1:13" s="83" customFormat="1" ht="12.75">
      <c r="A47" s="564"/>
      <c r="B47" s="562"/>
      <c r="C47" s="564"/>
      <c r="D47" s="562"/>
      <c r="E47" s="562"/>
      <c r="F47" s="526"/>
      <c r="G47" s="526"/>
      <c r="H47" s="526"/>
      <c r="I47" s="526"/>
      <c r="J47" s="526"/>
      <c r="K47" s="526"/>
      <c r="L47" s="526"/>
      <c r="M47" s="526"/>
    </row>
    <row r="48" spans="1:13" s="83" customFormat="1" ht="12.75">
      <c r="A48" s="564"/>
      <c r="B48" s="562"/>
      <c r="C48" s="564"/>
      <c r="D48" s="562"/>
      <c r="E48" s="562"/>
      <c r="F48" s="526"/>
      <c r="G48" s="526"/>
      <c r="H48" s="526"/>
      <c r="I48" s="526"/>
      <c r="J48" s="526"/>
      <c r="K48" s="526"/>
      <c r="L48" s="526"/>
      <c r="M48" s="526"/>
    </row>
    <row r="49" spans="1:13" s="83" customFormat="1" ht="12.75">
      <c r="A49" s="564"/>
      <c r="B49" s="562"/>
      <c r="C49" s="564"/>
      <c r="D49" s="562"/>
      <c r="E49" s="562"/>
      <c r="F49" s="526"/>
      <c r="G49" s="526"/>
      <c r="H49" s="526"/>
      <c r="I49" s="526"/>
      <c r="J49" s="526"/>
      <c r="K49" s="526"/>
      <c r="L49" s="526"/>
      <c r="M49" s="526"/>
    </row>
    <row r="50" spans="1:13" s="83" customFormat="1" ht="12.75">
      <c r="A50" s="564"/>
      <c r="B50" s="562"/>
      <c r="C50" s="564"/>
      <c r="D50" s="562"/>
      <c r="E50" s="562"/>
      <c r="F50" s="526"/>
      <c r="G50" s="526"/>
      <c r="H50" s="526"/>
      <c r="I50" s="526"/>
      <c r="J50" s="526"/>
      <c r="K50" s="526"/>
      <c r="L50" s="526"/>
      <c r="M50" s="526"/>
    </row>
    <row r="51" spans="1:13" s="83" customFormat="1" ht="12.75">
      <c r="A51" s="564"/>
      <c r="B51" s="562"/>
      <c r="C51" s="564"/>
      <c r="D51" s="562"/>
      <c r="E51" s="562"/>
      <c r="F51" s="526"/>
      <c r="G51" s="526"/>
      <c r="H51" s="526"/>
      <c r="I51" s="526"/>
      <c r="J51" s="526"/>
      <c r="K51" s="526"/>
      <c r="L51" s="526"/>
      <c r="M51" s="526"/>
    </row>
    <row r="52" spans="1:13" s="83" customFormat="1" ht="12.75">
      <c r="A52" s="564"/>
      <c r="B52" s="562"/>
      <c r="C52" s="564"/>
      <c r="D52" s="562"/>
      <c r="E52" s="562"/>
      <c r="F52" s="526"/>
      <c r="G52" s="526"/>
      <c r="H52" s="526"/>
      <c r="I52" s="526"/>
      <c r="J52" s="526"/>
      <c r="K52" s="526"/>
      <c r="L52" s="526"/>
      <c r="M52" s="526"/>
    </row>
    <row r="53" spans="1:13" s="83" customFormat="1" ht="12.75">
      <c r="A53" s="564"/>
      <c r="B53" s="562"/>
      <c r="C53" s="564"/>
      <c r="D53" s="562"/>
      <c r="E53" s="562"/>
      <c r="F53" s="526"/>
      <c r="G53" s="526"/>
      <c r="H53" s="526"/>
      <c r="I53" s="526"/>
      <c r="J53" s="526"/>
      <c r="K53" s="526"/>
      <c r="L53" s="526"/>
      <c r="M53" s="526"/>
    </row>
    <row r="54" spans="1:13" s="83" customFormat="1" ht="12.75">
      <c r="A54" s="564"/>
      <c r="B54" s="562"/>
      <c r="C54" s="564"/>
      <c r="D54" s="562"/>
      <c r="E54" s="562"/>
      <c r="F54" s="526"/>
      <c r="G54" s="526"/>
      <c r="H54" s="526"/>
      <c r="I54" s="526"/>
      <c r="J54" s="526"/>
      <c r="K54" s="526"/>
      <c r="L54" s="526"/>
      <c r="M54" s="526"/>
    </row>
    <row r="55" spans="1:13" s="83" customFormat="1" ht="12.75">
      <c r="A55" s="564"/>
      <c r="B55" s="562"/>
      <c r="C55" s="564"/>
      <c r="D55" s="562"/>
      <c r="E55" s="562"/>
      <c r="F55" s="526"/>
      <c r="G55" s="526"/>
      <c r="H55" s="526"/>
      <c r="I55" s="526"/>
      <c r="J55" s="526"/>
      <c r="K55" s="526"/>
      <c r="L55" s="526"/>
      <c r="M55" s="526"/>
    </row>
    <row r="56" spans="1:13" s="83" customFormat="1" ht="12.75">
      <c r="A56" s="564"/>
      <c r="B56" s="562"/>
      <c r="C56" s="564"/>
      <c r="D56" s="562"/>
      <c r="E56" s="562"/>
      <c r="F56" s="526"/>
      <c r="G56" s="526"/>
      <c r="H56" s="526"/>
      <c r="I56" s="526"/>
      <c r="J56" s="526"/>
      <c r="K56" s="526"/>
      <c r="L56" s="526"/>
      <c r="M56" s="526"/>
    </row>
    <row r="57" spans="1:13" s="83" customFormat="1" ht="12.75">
      <c r="A57" s="564"/>
      <c r="B57" s="562"/>
      <c r="C57" s="564"/>
      <c r="D57" s="562"/>
      <c r="E57" s="562"/>
      <c r="F57" s="526"/>
      <c r="G57" s="526"/>
      <c r="H57" s="526"/>
      <c r="I57" s="526"/>
      <c r="J57" s="526"/>
      <c r="K57" s="526"/>
      <c r="L57" s="526"/>
      <c r="M57" s="526"/>
    </row>
    <row r="58" spans="1:13" s="83" customFormat="1" ht="12.75">
      <c r="A58" s="564"/>
      <c r="B58" s="562"/>
      <c r="C58" s="564"/>
      <c r="D58" s="562"/>
      <c r="E58" s="562"/>
      <c r="F58" s="526"/>
      <c r="G58" s="526"/>
      <c r="H58" s="526"/>
      <c r="I58" s="526"/>
      <c r="J58" s="526"/>
      <c r="K58" s="526"/>
      <c r="L58" s="526"/>
      <c r="M58" s="526"/>
    </row>
    <row r="59" spans="1:13" s="83" customFormat="1" ht="12.75">
      <c r="A59" s="564"/>
      <c r="B59" s="562"/>
      <c r="C59" s="564"/>
      <c r="D59" s="562"/>
      <c r="E59" s="562"/>
      <c r="F59" s="526"/>
      <c r="G59" s="526"/>
      <c r="H59" s="526"/>
      <c r="I59" s="526"/>
      <c r="J59" s="526"/>
      <c r="K59" s="526"/>
      <c r="L59" s="526"/>
      <c r="M59" s="526"/>
    </row>
    <row r="60" spans="1:13" s="83" customFormat="1" ht="12.75">
      <c r="A60" s="564"/>
      <c r="B60" s="562"/>
      <c r="C60" s="564"/>
      <c r="D60" s="562"/>
      <c r="E60" s="562"/>
      <c r="F60" s="526"/>
      <c r="G60" s="526"/>
      <c r="H60" s="526"/>
      <c r="I60" s="526"/>
      <c r="J60" s="526"/>
      <c r="K60" s="526"/>
      <c r="L60" s="526"/>
      <c r="M60" s="526"/>
    </row>
    <row r="61" spans="1:13" s="83" customFormat="1" ht="12.75">
      <c r="A61" s="564"/>
      <c r="B61" s="562"/>
      <c r="C61" s="564"/>
      <c r="D61" s="562"/>
      <c r="E61" s="562"/>
      <c r="F61" s="526"/>
      <c r="G61" s="526"/>
      <c r="H61" s="526"/>
      <c r="I61" s="526"/>
      <c r="J61" s="526"/>
      <c r="K61" s="526"/>
      <c r="L61" s="526"/>
      <c r="M61" s="526"/>
    </row>
    <row r="62" spans="1:13" s="83" customFormat="1" ht="12.75">
      <c r="A62" s="564"/>
      <c r="B62" s="562"/>
      <c r="C62" s="564"/>
      <c r="D62" s="562"/>
      <c r="E62" s="562"/>
      <c r="F62" s="526"/>
      <c r="G62" s="526"/>
      <c r="H62" s="526"/>
      <c r="I62" s="526"/>
      <c r="J62" s="526"/>
      <c r="K62" s="526"/>
      <c r="L62" s="526"/>
      <c r="M62" s="526"/>
    </row>
    <row r="63" spans="1:13" s="83" customFormat="1" ht="12.75">
      <c r="A63" s="564"/>
      <c r="B63" s="562"/>
      <c r="C63" s="564"/>
      <c r="D63" s="562"/>
      <c r="E63" s="562"/>
      <c r="F63" s="526"/>
      <c r="G63" s="526"/>
      <c r="H63" s="526"/>
      <c r="I63" s="526"/>
      <c r="J63" s="526"/>
      <c r="K63" s="526"/>
      <c r="L63" s="526"/>
      <c r="M63" s="526"/>
    </row>
    <row r="64" spans="1:13" s="83" customFormat="1" ht="12.75">
      <c r="A64" s="564"/>
      <c r="B64" s="562"/>
      <c r="C64" s="564"/>
      <c r="D64" s="562"/>
      <c r="E64" s="562"/>
      <c r="F64" s="526"/>
      <c r="G64" s="526"/>
      <c r="H64" s="526"/>
      <c r="I64" s="526"/>
      <c r="J64" s="526"/>
      <c r="K64" s="526"/>
      <c r="L64" s="526"/>
      <c r="M64" s="526"/>
    </row>
    <row r="65" spans="1:13" s="83" customFormat="1" ht="12.75">
      <c r="A65" s="564"/>
      <c r="B65" s="562"/>
      <c r="C65" s="564"/>
      <c r="D65" s="562"/>
      <c r="E65" s="562"/>
      <c r="F65" s="526"/>
      <c r="G65" s="526"/>
      <c r="H65" s="526"/>
      <c r="I65" s="526"/>
      <c r="J65" s="526"/>
      <c r="K65" s="526"/>
      <c r="L65" s="526"/>
      <c r="M65" s="526"/>
    </row>
    <row r="66" spans="1:13" s="83" customFormat="1" ht="12.75">
      <c r="A66" s="564"/>
      <c r="B66" s="562"/>
      <c r="C66" s="564"/>
      <c r="D66" s="562"/>
      <c r="E66" s="562"/>
      <c r="F66" s="526"/>
      <c r="G66" s="526"/>
      <c r="H66" s="526"/>
      <c r="I66" s="526"/>
      <c r="J66" s="526"/>
      <c r="K66" s="526"/>
      <c r="L66" s="526"/>
      <c r="M66" s="526"/>
    </row>
    <row r="67" spans="1:13" s="83" customFormat="1" ht="12.75">
      <c r="A67" s="564"/>
      <c r="B67" s="562"/>
      <c r="C67" s="564"/>
      <c r="D67" s="562"/>
      <c r="E67" s="562"/>
      <c r="F67" s="526"/>
      <c r="G67" s="526"/>
      <c r="H67" s="526"/>
      <c r="I67" s="526"/>
      <c r="J67" s="526"/>
      <c r="K67" s="526"/>
      <c r="L67" s="526"/>
      <c r="M67" s="526"/>
    </row>
    <row r="68" spans="1:13" s="83" customFormat="1" ht="12.75">
      <c r="A68" s="564"/>
      <c r="B68" s="562"/>
      <c r="C68" s="564"/>
      <c r="D68" s="562"/>
      <c r="E68" s="562"/>
      <c r="F68" s="526"/>
      <c r="G68" s="526"/>
      <c r="H68" s="526"/>
      <c r="I68" s="526"/>
      <c r="J68" s="526"/>
      <c r="K68" s="526"/>
      <c r="L68" s="526"/>
      <c r="M68" s="526"/>
    </row>
    <row r="69" spans="1:13" s="83" customFormat="1" ht="12.75">
      <c r="A69" s="564"/>
      <c r="B69" s="562"/>
      <c r="C69" s="564"/>
      <c r="D69" s="562"/>
      <c r="E69" s="562"/>
      <c r="F69" s="526"/>
      <c r="G69" s="526"/>
      <c r="H69" s="526"/>
      <c r="I69" s="526"/>
      <c r="J69" s="526"/>
      <c r="K69" s="526"/>
      <c r="L69" s="526"/>
      <c r="M69" s="526"/>
    </row>
    <row r="70" spans="1:13" s="83" customFormat="1" ht="12.75">
      <c r="A70" s="564"/>
      <c r="B70" s="562"/>
      <c r="C70" s="564"/>
      <c r="D70" s="562"/>
      <c r="E70" s="562"/>
      <c r="F70" s="526"/>
      <c r="G70" s="526"/>
      <c r="H70" s="526"/>
      <c r="I70" s="526"/>
      <c r="J70" s="526"/>
      <c r="K70" s="526"/>
      <c r="L70" s="526"/>
      <c r="M70" s="526"/>
    </row>
    <row r="71" spans="1:13" s="83" customFormat="1" ht="12.75">
      <c r="A71" s="564"/>
      <c r="B71" s="562"/>
      <c r="C71" s="564"/>
      <c r="D71" s="562"/>
      <c r="E71" s="562"/>
      <c r="F71" s="526"/>
      <c r="G71" s="526"/>
      <c r="H71" s="526"/>
      <c r="I71" s="526"/>
      <c r="J71" s="526"/>
      <c r="K71" s="526"/>
      <c r="L71" s="526"/>
      <c r="M71" s="526"/>
    </row>
    <row r="72" spans="1:13" s="83" customFormat="1" ht="12.75">
      <c r="A72" s="564"/>
      <c r="B72" s="562"/>
      <c r="C72" s="564"/>
      <c r="D72" s="562"/>
      <c r="E72" s="562"/>
      <c r="F72" s="526"/>
      <c r="G72" s="526"/>
      <c r="H72" s="526"/>
      <c r="I72" s="526"/>
      <c r="J72" s="526"/>
      <c r="K72" s="526"/>
      <c r="L72" s="526"/>
      <c r="M72" s="526"/>
    </row>
    <row r="73" spans="1:13" s="83" customFormat="1" ht="12.75">
      <c r="A73" s="564"/>
      <c r="B73" s="562"/>
      <c r="C73" s="564"/>
      <c r="D73" s="562"/>
      <c r="E73" s="562"/>
      <c r="F73" s="526"/>
      <c r="G73" s="526"/>
      <c r="H73" s="526"/>
      <c r="I73" s="526"/>
      <c r="J73" s="526"/>
      <c r="K73" s="526"/>
      <c r="L73" s="526"/>
      <c r="M73" s="526"/>
    </row>
    <row r="74" spans="1:13" s="83" customFormat="1" ht="12.75">
      <c r="A74" s="564"/>
      <c r="B74" s="562"/>
      <c r="C74" s="564"/>
      <c r="D74" s="562"/>
      <c r="E74" s="562"/>
      <c r="F74" s="526"/>
      <c r="G74" s="526"/>
      <c r="H74" s="526"/>
      <c r="I74" s="526"/>
      <c r="J74" s="526"/>
      <c r="K74" s="526"/>
      <c r="L74" s="526"/>
      <c r="M74" s="526"/>
    </row>
    <row r="75" spans="1:13" s="83" customFormat="1" ht="12.75">
      <c r="A75" s="564"/>
      <c r="B75" s="562"/>
      <c r="C75" s="564"/>
      <c r="D75" s="562"/>
      <c r="E75" s="562"/>
      <c r="F75" s="526"/>
      <c r="G75" s="526"/>
      <c r="H75" s="526"/>
      <c r="I75" s="526"/>
      <c r="J75" s="526"/>
      <c r="K75" s="526"/>
      <c r="L75" s="526"/>
      <c r="M75" s="526"/>
    </row>
    <row r="76" spans="1:13" s="83" customFormat="1" ht="12.75">
      <c r="A76" s="564"/>
      <c r="B76" s="562"/>
      <c r="C76" s="564"/>
      <c r="D76" s="562"/>
      <c r="E76" s="562"/>
      <c r="F76" s="526"/>
      <c r="G76" s="526"/>
      <c r="H76" s="526"/>
      <c r="I76" s="526"/>
      <c r="J76" s="526"/>
      <c r="K76" s="526"/>
      <c r="L76" s="526"/>
      <c r="M76" s="526"/>
    </row>
    <row r="77" spans="1:13" s="83" customFormat="1" ht="12.75">
      <c r="A77" s="564"/>
      <c r="B77" s="562"/>
      <c r="C77" s="564"/>
      <c r="D77" s="562"/>
      <c r="E77" s="562"/>
      <c r="F77" s="526"/>
      <c r="G77" s="526"/>
      <c r="H77" s="526"/>
      <c r="I77" s="526"/>
      <c r="J77" s="526"/>
      <c r="K77" s="526"/>
      <c r="L77" s="526"/>
      <c r="M77" s="526"/>
    </row>
    <row r="78" spans="1:13" s="83" customFormat="1" ht="12.75">
      <c r="A78" s="564"/>
      <c r="B78" s="562"/>
      <c r="C78" s="564"/>
      <c r="D78" s="562"/>
      <c r="E78" s="562"/>
      <c r="F78" s="526"/>
      <c r="G78" s="526"/>
      <c r="H78" s="526"/>
      <c r="I78" s="526"/>
      <c r="J78" s="526"/>
      <c r="K78" s="526"/>
      <c r="L78" s="526"/>
      <c r="M78" s="526"/>
    </row>
    <row r="79" spans="1:13" s="83" customFormat="1" ht="12.75">
      <c r="A79" s="564"/>
      <c r="B79" s="562"/>
      <c r="C79" s="564"/>
      <c r="D79" s="562"/>
      <c r="E79" s="562"/>
      <c r="F79" s="526"/>
      <c r="G79" s="526"/>
      <c r="H79" s="526"/>
      <c r="I79" s="526"/>
      <c r="J79" s="526"/>
      <c r="K79" s="526"/>
      <c r="L79" s="526"/>
      <c r="M79" s="526"/>
    </row>
    <row r="80" spans="1:13" s="83" customFormat="1" ht="12.75">
      <c r="A80" s="564"/>
      <c r="B80" s="562"/>
      <c r="C80" s="564"/>
      <c r="D80" s="562"/>
      <c r="E80" s="562"/>
      <c r="F80" s="526"/>
      <c r="G80" s="526"/>
      <c r="H80" s="526"/>
      <c r="I80" s="526"/>
      <c r="J80" s="526"/>
      <c r="K80" s="526"/>
      <c r="L80" s="526"/>
      <c r="M80" s="526"/>
    </row>
    <row r="81" spans="1:13" s="83" customFormat="1" ht="12.75">
      <c r="A81" s="564"/>
      <c r="B81" s="562"/>
      <c r="C81" s="564"/>
      <c r="D81" s="562"/>
      <c r="E81" s="562"/>
      <c r="F81" s="526"/>
      <c r="G81" s="526"/>
      <c r="H81" s="526"/>
      <c r="I81" s="526"/>
      <c r="J81" s="526"/>
      <c r="K81" s="526"/>
      <c r="L81" s="526"/>
      <c r="M81" s="526"/>
    </row>
    <row r="82" spans="1:13" s="83" customFormat="1" ht="12.75">
      <c r="A82" s="564"/>
      <c r="B82" s="562"/>
      <c r="C82" s="564"/>
      <c r="D82" s="562"/>
      <c r="E82" s="562"/>
      <c r="F82" s="526"/>
      <c r="G82" s="526"/>
      <c r="H82" s="526"/>
      <c r="I82" s="526"/>
      <c r="J82" s="526"/>
      <c r="K82" s="526"/>
      <c r="L82" s="526"/>
      <c r="M82" s="526"/>
    </row>
    <row r="83" spans="1:13" s="83" customFormat="1" ht="12.75">
      <c r="A83" s="564"/>
      <c r="B83" s="562"/>
      <c r="C83" s="564"/>
      <c r="D83" s="562"/>
      <c r="E83" s="562"/>
      <c r="F83" s="526"/>
      <c r="G83" s="526"/>
      <c r="H83" s="526"/>
      <c r="I83" s="526"/>
      <c r="J83" s="526"/>
      <c r="K83" s="526"/>
      <c r="L83" s="526"/>
      <c r="M83" s="526"/>
    </row>
    <row r="84" spans="1:13" s="83" customFormat="1" ht="12.75">
      <c r="A84" s="564"/>
      <c r="B84" s="562"/>
      <c r="C84" s="564"/>
      <c r="D84" s="562"/>
      <c r="E84" s="562"/>
      <c r="F84" s="526"/>
      <c r="G84" s="526"/>
      <c r="H84" s="526"/>
      <c r="I84" s="526"/>
      <c r="J84" s="526"/>
      <c r="K84" s="526"/>
      <c r="L84" s="526"/>
      <c r="M84" s="526"/>
    </row>
    <row r="85" spans="1:13" s="83" customFormat="1" ht="12.75">
      <c r="A85" s="564"/>
      <c r="B85" s="562"/>
      <c r="C85" s="564"/>
      <c r="D85" s="562"/>
      <c r="E85" s="562"/>
      <c r="F85" s="526"/>
      <c r="G85" s="526"/>
      <c r="H85" s="526"/>
      <c r="I85" s="526"/>
      <c r="J85" s="526"/>
      <c r="K85" s="526"/>
      <c r="L85" s="526"/>
      <c r="M85" s="526"/>
    </row>
    <row r="86" spans="1:13" s="83" customFormat="1" ht="12.75">
      <c r="A86" s="564"/>
      <c r="B86" s="562"/>
      <c r="C86" s="564"/>
      <c r="D86" s="562"/>
      <c r="E86" s="562"/>
      <c r="F86" s="526"/>
      <c r="G86" s="526"/>
      <c r="H86" s="526"/>
      <c r="I86" s="526"/>
      <c r="J86" s="526"/>
      <c r="K86" s="526"/>
      <c r="L86" s="526"/>
      <c r="M86" s="526"/>
    </row>
    <row r="87" spans="1:13" s="83" customFormat="1" ht="12.75">
      <c r="A87" s="564"/>
      <c r="B87" s="562"/>
      <c r="C87" s="564"/>
      <c r="D87" s="562"/>
      <c r="E87" s="562"/>
      <c r="F87" s="526"/>
      <c r="G87" s="526"/>
      <c r="H87" s="526"/>
      <c r="I87" s="526"/>
      <c r="J87" s="526"/>
      <c r="K87" s="526"/>
      <c r="L87" s="526"/>
      <c r="M87" s="526"/>
    </row>
    <row r="88" spans="1:13" s="83" customFormat="1" ht="12.75">
      <c r="A88" s="564"/>
      <c r="B88" s="562"/>
      <c r="C88" s="564"/>
      <c r="D88" s="562"/>
      <c r="E88" s="562"/>
      <c r="F88" s="526"/>
      <c r="G88" s="526"/>
      <c r="H88" s="526"/>
      <c r="I88" s="526"/>
      <c r="J88" s="526"/>
      <c r="K88" s="526"/>
      <c r="L88" s="526"/>
      <c r="M88" s="526"/>
    </row>
    <row r="89" spans="1:13" s="83" customFormat="1" ht="12.75">
      <c r="A89" s="564"/>
      <c r="B89" s="562"/>
      <c r="C89" s="564"/>
      <c r="D89" s="562"/>
      <c r="E89" s="562"/>
      <c r="F89" s="526"/>
      <c r="G89" s="526"/>
      <c r="H89" s="526"/>
      <c r="I89" s="526"/>
      <c r="J89" s="526"/>
      <c r="K89" s="526"/>
      <c r="L89" s="526"/>
      <c r="M89" s="526"/>
    </row>
    <row r="90" spans="1:13" s="83" customFormat="1" ht="12.75">
      <c r="A90" s="564"/>
      <c r="B90" s="562"/>
      <c r="C90" s="564"/>
      <c r="D90" s="562"/>
      <c r="E90" s="562"/>
      <c r="F90" s="526"/>
      <c r="G90" s="526"/>
      <c r="H90" s="526"/>
      <c r="I90" s="526"/>
      <c r="J90" s="526"/>
      <c r="K90" s="526"/>
      <c r="L90" s="526"/>
      <c r="M90" s="526"/>
    </row>
    <row r="91" spans="1:13" s="83" customFormat="1" ht="12.75">
      <c r="A91" s="564"/>
      <c r="B91" s="562"/>
      <c r="C91" s="564"/>
      <c r="D91" s="562"/>
      <c r="E91" s="562"/>
      <c r="F91" s="526"/>
      <c r="G91" s="526"/>
      <c r="H91" s="526"/>
      <c r="I91" s="526"/>
      <c r="J91" s="526"/>
      <c r="K91" s="526"/>
      <c r="L91" s="526"/>
      <c r="M91" s="526"/>
    </row>
    <row r="92" spans="1:13" s="83" customFormat="1" ht="12.75">
      <c r="A92" s="564"/>
      <c r="B92" s="562"/>
      <c r="C92" s="564"/>
      <c r="D92" s="562"/>
      <c r="E92" s="562"/>
      <c r="F92" s="526"/>
      <c r="G92" s="526"/>
      <c r="H92" s="526"/>
      <c r="I92" s="526"/>
      <c r="J92" s="526"/>
      <c r="K92" s="526"/>
      <c r="L92" s="526"/>
      <c r="M92" s="526"/>
    </row>
    <row r="93" spans="1:13" s="83" customFormat="1" ht="12.75">
      <c r="A93" s="564"/>
      <c r="B93" s="562"/>
      <c r="C93" s="564"/>
      <c r="D93" s="562"/>
      <c r="E93" s="562"/>
      <c r="F93" s="526"/>
      <c r="G93" s="526"/>
      <c r="H93" s="526"/>
      <c r="I93" s="526"/>
      <c r="J93" s="526"/>
      <c r="K93" s="526"/>
      <c r="L93" s="526"/>
      <c r="M93" s="526"/>
    </row>
    <row r="94" spans="1:13" s="83" customFormat="1" ht="12.75">
      <c r="A94" s="564"/>
      <c r="B94" s="562"/>
      <c r="C94" s="564"/>
      <c r="D94" s="562"/>
      <c r="E94" s="562"/>
      <c r="F94" s="526"/>
      <c r="G94" s="526"/>
      <c r="H94" s="526"/>
      <c r="I94" s="526"/>
      <c r="J94" s="526"/>
      <c r="K94" s="526"/>
      <c r="L94" s="526"/>
      <c r="M94" s="526"/>
    </row>
    <row r="95" spans="1:13" s="83" customFormat="1" ht="12.75">
      <c r="A95" s="564"/>
      <c r="B95" s="562"/>
      <c r="C95" s="564"/>
      <c r="D95" s="562"/>
      <c r="E95" s="562"/>
      <c r="F95" s="526"/>
      <c r="G95" s="526"/>
      <c r="H95" s="526"/>
      <c r="I95" s="526"/>
      <c r="J95" s="526"/>
      <c r="K95" s="526"/>
      <c r="L95" s="526"/>
      <c r="M95" s="526"/>
    </row>
    <row r="96" spans="1:13" s="83" customFormat="1" ht="12.75">
      <c r="A96" s="564"/>
      <c r="B96" s="562"/>
      <c r="C96" s="564"/>
      <c r="D96" s="562"/>
      <c r="E96" s="562"/>
      <c r="F96" s="526"/>
      <c r="G96" s="526"/>
      <c r="H96" s="526"/>
      <c r="I96" s="526"/>
      <c r="J96" s="526"/>
      <c r="K96" s="526"/>
      <c r="L96" s="526"/>
      <c r="M96" s="526"/>
    </row>
    <row r="97" spans="1:13" s="83" customFormat="1" ht="12.75">
      <c r="A97" s="564"/>
      <c r="B97" s="562"/>
      <c r="C97" s="564"/>
      <c r="D97" s="562"/>
      <c r="E97" s="562"/>
      <c r="F97" s="526"/>
      <c r="G97" s="526"/>
      <c r="H97" s="526"/>
      <c r="I97" s="526"/>
      <c r="J97" s="526"/>
      <c r="K97" s="526"/>
      <c r="L97" s="526"/>
      <c r="M97" s="526"/>
    </row>
    <row r="98" spans="1:13" s="83" customFormat="1" ht="12.75">
      <c r="A98" s="564"/>
      <c r="B98" s="562"/>
      <c r="C98" s="564"/>
      <c r="D98" s="562"/>
      <c r="E98" s="562"/>
      <c r="F98" s="526"/>
      <c r="G98" s="526"/>
      <c r="H98" s="526"/>
      <c r="I98" s="526"/>
      <c r="J98" s="526"/>
      <c r="K98" s="526"/>
      <c r="L98" s="526"/>
      <c r="M98" s="526"/>
    </row>
    <row r="99" spans="1:13" s="83" customFormat="1" ht="12.75">
      <c r="A99" s="564"/>
      <c r="B99" s="562"/>
      <c r="C99" s="564"/>
      <c r="D99" s="562"/>
      <c r="E99" s="562"/>
      <c r="F99" s="526"/>
      <c r="G99" s="526"/>
      <c r="H99" s="526"/>
      <c r="I99" s="526"/>
      <c r="J99" s="526"/>
      <c r="K99" s="526"/>
      <c r="L99" s="526"/>
      <c r="M99" s="526"/>
    </row>
    <row r="100" spans="1:13" s="83" customFormat="1" ht="12.75">
      <c r="A100" s="564"/>
      <c r="B100" s="562"/>
      <c r="C100" s="564"/>
      <c r="D100" s="562"/>
      <c r="E100" s="562"/>
      <c r="F100" s="526"/>
      <c r="G100" s="526"/>
      <c r="H100" s="526"/>
      <c r="I100" s="526"/>
      <c r="J100" s="526"/>
      <c r="K100" s="526"/>
      <c r="L100" s="526"/>
      <c r="M100" s="526"/>
    </row>
    <row r="101" spans="1:13" s="83" customFormat="1" ht="12.75">
      <c r="A101" s="564"/>
      <c r="B101" s="562"/>
      <c r="C101" s="564"/>
      <c r="D101" s="562"/>
      <c r="E101" s="562"/>
      <c r="F101" s="526"/>
      <c r="G101" s="526"/>
      <c r="H101" s="526"/>
      <c r="I101" s="526"/>
      <c r="J101" s="526"/>
      <c r="K101" s="526"/>
      <c r="L101" s="526"/>
      <c r="M101" s="526"/>
    </row>
    <row r="102" spans="1:13" s="83" customFormat="1" ht="12.75">
      <c r="A102" s="564"/>
      <c r="B102" s="562"/>
      <c r="C102" s="564"/>
      <c r="D102" s="562"/>
      <c r="E102" s="562"/>
      <c r="F102" s="526"/>
      <c r="G102" s="526"/>
      <c r="H102" s="526"/>
      <c r="I102" s="526"/>
      <c r="J102" s="526"/>
      <c r="K102" s="526"/>
      <c r="L102" s="526"/>
      <c r="M102" s="526"/>
    </row>
    <row r="103" spans="1:13" s="83" customFormat="1" ht="12.75">
      <c r="A103" s="564"/>
      <c r="B103" s="562"/>
      <c r="C103" s="564"/>
      <c r="D103" s="562"/>
      <c r="E103" s="562"/>
      <c r="F103" s="526"/>
      <c r="G103" s="526"/>
      <c r="H103" s="526"/>
      <c r="I103" s="526"/>
      <c r="J103" s="526"/>
      <c r="K103" s="526"/>
      <c r="L103" s="526"/>
      <c r="M103" s="526"/>
    </row>
    <row r="104" spans="1:13" s="83" customFormat="1" ht="12.75">
      <c r="A104" s="564"/>
      <c r="B104" s="562"/>
      <c r="C104" s="564"/>
      <c r="D104" s="562"/>
      <c r="E104" s="562"/>
      <c r="F104" s="526"/>
      <c r="G104" s="526"/>
      <c r="H104" s="526"/>
      <c r="I104" s="526"/>
      <c r="J104" s="526"/>
      <c r="K104" s="526"/>
      <c r="L104" s="526"/>
      <c r="M104" s="526"/>
    </row>
    <row r="105" spans="1:13" s="83" customFormat="1" ht="12.75">
      <c r="A105" s="564"/>
      <c r="B105" s="562"/>
      <c r="C105" s="564"/>
      <c r="D105" s="562"/>
      <c r="E105" s="562"/>
      <c r="F105" s="526"/>
      <c r="G105" s="526"/>
      <c r="H105" s="526"/>
      <c r="I105" s="526"/>
      <c r="J105" s="526"/>
      <c r="K105" s="526"/>
      <c r="L105" s="526"/>
      <c r="M105" s="526"/>
    </row>
    <row r="106" spans="1:13" s="83" customFormat="1" ht="12.75">
      <c r="A106" s="564"/>
      <c r="B106" s="562"/>
      <c r="C106" s="564"/>
      <c r="D106" s="562"/>
      <c r="E106" s="562"/>
      <c r="F106" s="526"/>
      <c r="G106" s="526"/>
      <c r="H106" s="526"/>
      <c r="I106" s="526"/>
      <c r="J106" s="526"/>
      <c r="K106" s="526"/>
      <c r="L106" s="526"/>
      <c r="M106" s="526"/>
    </row>
    <row r="107" spans="1:13" s="83" customFormat="1" ht="12.75">
      <c r="A107" s="564"/>
      <c r="B107" s="562"/>
      <c r="C107" s="564"/>
      <c r="D107" s="562"/>
      <c r="E107" s="562"/>
      <c r="F107" s="526"/>
      <c r="G107" s="526"/>
      <c r="H107" s="526"/>
      <c r="I107" s="526"/>
      <c r="J107" s="526"/>
      <c r="K107" s="526"/>
      <c r="L107" s="526"/>
      <c r="M107" s="526"/>
    </row>
    <row r="108" spans="1:13" s="83" customFormat="1" ht="12.75">
      <c r="A108" s="564"/>
      <c r="B108" s="562"/>
      <c r="C108" s="564"/>
      <c r="D108" s="562"/>
      <c r="E108" s="562"/>
      <c r="F108" s="526"/>
      <c r="G108" s="526"/>
      <c r="H108" s="526"/>
      <c r="I108" s="526"/>
      <c r="J108" s="526"/>
      <c r="K108" s="526"/>
      <c r="L108" s="526"/>
      <c r="M108" s="526"/>
    </row>
    <row r="109" spans="1:13" s="83" customFormat="1" ht="12.75">
      <c r="A109" s="564"/>
      <c r="B109" s="562"/>
      <c r="C109" s="564"/>
      <c r="D109" s="562"/>
      <c r="E109" s="562"/>
      <c r="F109" s="526"/>
      <c r="G109" s="526"/>
      <c r="H109" s="526"/>
      <c r="I109" s="526"/>
      <c r="J109" s="526"/>
      <c r="K109" s="526"/>
      <c r="L109" s="526"/>
      <c r="M109" s="526"/>
    </row>
    <row r="110" spans="1:13" s="83" customFormat="1" ht="12.75">
      <c r="A110" s="564"/>
      <c r="B110" s="562"/>
      <c r="C110" s="564"/>
      <c r="D110" s="562"/>
      <c r="E110" s="562"/>
      <c r="F110" s="526"/>
      <c r="G110" s="526"/>
      <c r="H110" s="526"/>
      <c r="I110" s="526"/>
      <c r="J110" s="526"/>
      <c r="K110" s="526"/>
      <c r="L110" s="526"/>
      <c r="M110" s="526"/>
    </row>
    <row r="111" spans="1:13" s="83" customFormat="1" ht="12.75">
      <c r="A111" s="564"/>
      <c r="B111" s="562"/>
      <c r="C111" s="564"/>
      <c r="D111" s="562"/>
      <c r="E111" s="562"/>
      <c r="F111" s="526"/>
      <c r="G111" s="526"/>
      <c r="H111" s="526"/>
      <c r="I111" s="526"/>
      <c r="J111" s="526"/>
      <c r="K111" s="526"/>
      <c r="L111" s="526"/>
      <c r="M111" s="526"/>
    </row>
    <row r="112" spans="1:13" s="83" customFormat="1" ht="12.75">
      <c r="A112" s="564"/>
      <c r="B112" s="562"/>
      <c r="C112" s="564"/>
      <c r="D112" s="562"/>
      <c r="E112" s="562"/>
      <c r="F112" s="526"/>
      <c r="G112" s="526"/>
      <c r="H112" s="526"/>
      <c r="I112" s="526"/>
      <c r="J112" s="526"/>
      <c r="K112" s="526"/>
      <c r="L112" s="526"/>
      <c r="M112" s="526"/>
    </row>
    <row r="113" spans="1:13" s="83" customFormat="1" ht="12.75">
      <c r="A113" s="564"/>
      <c r="B113" s="562"/>
      <c r="C113" s="564"/>
      <c r="D113" s="562"/>
      <c r="E113" s="562"/>
      <c r="F113" s="526"/>
      <c r="G113" s="526"/>
      <c r="H113" s="526"/>
      <c r="I113" s="526"/>
      <c r="J113" s="526"/>
      <c r="K113" s="526"/>
      <c r="L113" s="526"/>
      <c r="M113" s="526"/>
    </row>
    <row r="114" spans="1:13" s="83" customFormat="1" ht="12.75">
      <c r="A114" s="564"/>
      <c r="B114" s="562"/>
      <c r="C114" s="564"/>
      <c r="D114" s="562"/>
      <c r="E114" s="562"/>
      <c r="F114" s="526"/>
      <c r="G114" s="526"/>
      <c r="H114" s="526"/>
      <c r="I114" s="526"/>
      <c r="J114" s="526"/>
      <c r="K114" s="526"/>
      <c r="L114" s="526"/>
      <c r="M114" s="526"/>
    </row>
    <row r="115" spans="1:13" s="83" customFormat="1" ht="12.75">
      <c r="A115" s="564"/>
      <c r="B115" s="562"/>
      <c r="C115" s="564"/>
      <c r="D115" s="562"/>
      <c r="E115" s="562"/>
      <c r="F115" s="526"/>
      <c r="G115" s="526"/>
      <c r="H115" s="526"/>
      <c r="I115" s="526"/>
      <c r="J115" s="526"/>
      <c r="K115" s="526"/>
      <c r="L115" s="526"/>
      <c r="M115" s="526"/>
    </row>
    <row r="116" spans="1:13" s="83" customFormat="1" ht="12.75">
      <c r="A116" s="564"/>
      <c r="B116" s="562"/>
      <c r="C116" s="564"/>
      <c r="D116" s="562"/>
      <c r="E116" s="562"/>
      <c r="F116" s="526"/>
      <c r="G116" s="526"/>
      <c r="H116" s="526"/>
      <c r="I116" s="526"/>
      <c r="J116" s="526"/>
      <c r="K116" s="526"/>
      <c r="L116" s="526"/>
      <c r="M116" s="526"/>
    </row>
    <row r="117" spans="1:13" s="83" customFormat="1" ht="12.75">
      <c r="A117" s="564"/>
      <c r="B117" s="562"/>
      <c r="C117" s="564"/>
      <c r="D117" s="562"/>
      <c r="E117" s="562"/>
      <c r="F117" s="526"/>
      <c r="G117" s="526"/>
      <c r="H117" s="526"/>
      <c r="I117" s="526"/>
      <c r="J117" s="526"/>
      <c r="K117" s="526"/>
      <c r="L117" s="526"/>
      <c r="M117" s="526"/>
    </row>
    <row r="118" spans="1:13" s="83" customFormat="1" ht="12.75">
      <c r="A118" s="564"/>
      <c r="B118" s="562"/>
      <c r="C118" s="564"/>
      <c r="D118" s="562"/>
      <c r="E118" s="562"/>
      <c r="F118" s="526"/>
      <c r="G118" s="526"/>
      <c r="H118" s="526"/>
      <c r="I118" s="526"/>
      <c r="J118" s="526"/>
      <c r="K118" s="526"/>
      <c r="L118" s="526"/>
      <c r="M118" s="526"/>
    </row>
    <row r="119" spans="1:13" s="83" customFormat="1" ht="12.75">
      <c r="A119" s="564"/>
      <c r="B119" s="562"/>
      <c r="C119" s="564"/>
      <c r="D119" s="562"/>
      <c r="E119" s="562"/>
      <c r="F119" s="526"/>
      <c r="G119" s="526"/>
      <c r="H119" s="526"/>
      <c r="I119" s="526"/>
      <c r="J119" s="526"/>
      <c r="K119" s="526"/>
      <c r="L119" s="526"/>
      <c r="M119" s="526"/>
    </row>
    <row r="120" spans="1:13" s="83" customFormat="1" ht="12.75">
      <c r="A120" s="564"/>
      <c r="B120" s="562"/>
      <c r="C120" s="564"/>
      <c r="D120" s="562"/>
      <c r="E120" s="562"/>
      <c r="F120" s="526"/>
      <c r="G120" s="526"/>
      <c r="H120" s="526"/>
      <c r="I120" s="526"/>
      <c r="J120" s="526"/>
      <c r="K120" s="526"/>
      <c r="L120" s="526"/>
      <c r="M120" s="526"/>
    </row>
    <row r="121" spans="1:13" s="83" customFormat="1" ht="12.75">
      <c r="A121" s="564"/>
      <c r="B121" s="562"/>
      <c r="C121" s="564"/>
      <c r="D121" s="562"/>
      <c r="E121" s="562"/>
      <c r="F121" s="526"/>
      <c r="G121" s="526"/>
      <c r="H121" s="526"/>
      <c r="I121" s="526"/>
      <c r="J121" s="526"/>
      <c r="K121" s="526"/>
      <c r="L121" s="526"/>
      <c r="M121" s="526"/>
    </row>
    <row r="122" spans="1:13" s="83" customFormat="1" ht="12.75">
      <c r="A122" s="564"/>
      <c r="B122" s="562"/>
      <c r="C122" s="564"/>
      <c r="D122" s="562"/>
      <c r="E122" s="562"/>
      <c r="F122" s="526"/>
      <c r="G122" s="526"/>
      <c r="H122" s="526"/>
      <c r="I122" s="526"/>
      <c r="J122" s="526"/>
      <c r="K122" s="526"/>
      <c r="L122" s="526"/>
      <c r="M122" s="526"/>
    </row>
    <row r="123" spans="1:13" s="83" customFormat="1" ht="12.75">
      <c r="A123" s="564"/>
      <c r="B123" s="562"/>
      <c r="C123" s="564"/>
      <c r="D123" s="562"/>
      <c r="E123" s="562"/>
      <c r="F123" s="526"/>
      <c r="G123" s="526"/>
      <c r="H123" s="526"/>
      <c r="I123" s="526"/>
      <c r="J123" s="526"/>
      <c r="K123" s="526"/>
      <c r="L123" s="526"/>
      <c r="M123" s="526"/>
    </row>
    <row r="124" spans="1:13" s="83" customFormat="1" ht="12.75">
      <c r="A124" s="564"/>
      <c r="B124" s="562"/>
      <c r="C124" s="564"/>
      <c r="D124" s="562"/>
      <c r="E124" s="562"/>
      <c r="F124" s="526"/>
      <c r="G124" s="526"/>
      <c r="H124" s="526"/>
      <c r="I124" s="526"/>
      <c r="J124" s="526"/>
      <c r="K124" s="526"/>
      <c r="L124" s="526"/>
      <c r="M124" s="526"/>
    </row>
    <row r="125" spans="1:13" s="83" customFormat="1" ht="12.75">
      <c r="A125" s="564"/>
      <c r="B125" s="562"/>
      <c r="C125" s="564"/>
      <c r="D125" s="562"/>
      <c r="E125" s="562"/>
      <c r="F125" s="526"/>
      <c r="G125" s="526"/>
      <c r="H125" s="526"/>
      <c r="I125" s="526"/>
      <c r="J125" s="526"/>
      <c r="K125" s="526"/>
      <c r="L125" s="526"/>
      <c r="M125" s="526"/>
    </row>
    <row r="126" spans="1:13" s="83" customFormat="1" ht="12.75">
      <c r="A126" s="564"/>
      <c r="B126" s="562"/>
      <c r="C126" s="564"/>
      <c r="D126" s="562"/>
      <c r="E126" s="562"/>
      <c r="F126" s="526"/>
      <c r="G126" s="526"/>
      <c r="H126" s="526"/>
      <c r="I126" s="526"/>
      <c r="J126" s="526"/>
      <c r="K126" s="526"/>
      <c r="L126" s="526"/>
      <c r="M126" s="526"/>
    </row>
    <row r="127" spans="1:13" s="83" customFormat="1" ht="12.75">
      <c r="A127" s="564"/>
      <c r="B127" s="562"/>
      <c r="C127" s="564"/>
      <c r="D127" s="562"/>
      <c r="E127" s="562"/>
      <c r="F127" s="526"/>
      <c r="G127" s="526"/>
      <c r="H127" s="526"/>
      <c r="I127" s="526"/>
      <c r="J127" s="526"/>
      <c r="K127" s="526"/>
      <c r="L127" s="526"/>
      <c r="M127" s="526"/>
    </row>
    <row r="128" spans="1:13" s="83" customFormat="1" ht="12.75">
      <c r="A128" s="564"/>
      <c r="B128" s="562"/>
      <c r="C128" s="564"/>
      <c r="D128" s="562"/>
      <c r="E128" s="562"/>
      <c r="F128" s="526"/>
      <c r="G128" s="526"/>
      <c r="H128" s="526"/>
      <c r="I128" s="526"/>
      <c r="J128" s="526"/>
      <c r="K128" s="526"/>
      <c r="L128" s="526"/>
      <c r="M128" s="526"/>
    </row>
    <row r="129" spans="1:13" s="83" customFormat="1" ht="12.75">
      <c r="A129" s="564"/>
      <c r="B129" s="562"/>
      <c r="C129" s="564"/>
      <c r="D129" s="562"/>
      <c r="E129" s="562"/>
      <c r="F129" s="526"/>
      <c r="G129" s="526"/>
      <c r="H129" s="526"/>
      <c r="I129" s="526"/>
      <c r="J129" s="526"/>
      <c r="K129" s="526"/>
      <c r="L129" s="526"/>
      <c r="M129" s="526"/>
    </row>
    <row r="130" spans="1:13" s="83" customFormat="1" ht="12.75">
      <c r="A130" s="564"/>
      <c r="B130" s="562"/>
      <c r="C130" s="564"/>
      <c r="D130" s="562"/>
      <c r="E130" s="562"/>
      <c r="F130" s="526"/>
      <c r="G130" s="526"/>
      <c r="H130" s="526"/>
      <c r="I130" s="526"/>
      <c r="J130" s="526"/>
      <c r="K130" s="526"/>
      <c r="L130" s="526"/>
      <c r="M130" s="526"/>
    </row>
    <row r="131" spans="1:13" s="83" customFormat="1" ht="12.75">
      <c r="A131" s="564"/>
      <c r="B131" s="562"/>
      <c r="C131" s="564"/>
      <c r="D131" s="562"/>
      <c r="E131" s="562"/>
      <c r="F131" s="526"/>
      <c r="G131" s="526"/>
      <c r="H131" s="526"/>
      <c r="I131" s="526"/>
      <c r="J131" s="526"/>
      <c r="K131" s="526"/>
      <c r="L131" s="526"/>
      <c r="M131" s="526"/>
    </row>
    <row r="132" spans="1:13" s="83" customFormat="1" ht="12.75">
      <c r="A132" s="564"/>
      <c r="B132" s="562"/>
      <c r="C132" s="564"/>
      <c r="D132" s="562"/>
      <c r="E132" s="562"/>
      <c r="F132" s="526"/>
      <c r="G132" s="526"/>
      <c r="H132" s="526"/>
      <c r="I132" s="526"/>
      <c r="J132" s="526"/>
      <c r="K132" s="526"/>
      <c r="L132" s="526"/>
      <c r="M132" s="526"/>
    </row>
    <row r="133" spans="1:13" s="83" customFormat="1" ht="12.75">
      <c r="A133" s="564"/>
      <c r="B133" s="562"/>
      <c r="C133" s="564"/>
      <c r="D133" s="562"/>
      <c r="E133" s="562"/>
      <c r="F133" s="526"/>
      <c r="G133" s="526"/>
      <c r="H133" s="526"/>
      <c r="I133" s="526"/>
      <c r="J133" s="526"/>
      <c r="K133" s="526"/>
      <c r="L133" s="526"/>
      <c r="M133" s="526"/>
    </row>
    <row r="134" spans="1:13" s="83" customFormat="1" ht="12.75">
      <c r="A134" s="564"/>
      <c r="B134" s="562"/>
      <c r="C134" s="564"/>
      <c r="D134" s="562"/>
      <c r="E134" s="562"/>
      <c r="F134" s="526"/>
      <c r="G134" s="526"/>
      <c r="H134" s="526"/>
      <c r="I134" s="526"/>
      <c r="J134" s="526"/>
      <c r="K134" s="526"/>
      <c r="L134" s="526"/>
      <c r="M134" s="526"/>
    </row>
    <row r="135" spans="1:13" s="83" customFormat="1" ht="12.75">
      <c r="A135" s="564"/>
      <c r="B135" s="562"/>
      <c r="C135" s="564"/>
      <c r="D135" s="562"/>
      <c r="E135" s="562"/>
      <c r="F135" s="526"/>
      <c r="G135" s="526"/>
      <c r="H135" s="526"/>
      <c r="I135" s="526"/>
      <c r="J135" s="526"/>
      <c r="K135" s="526"/>
      <c r="L135" s="526"/>
      <c r="M135" s="526"/>
    </row>
    <row r="136" spans="1:13" s="83" customFormat="1" ht="12.75">
      <c r="A136" s="564"/>
      <c r="B136" s="562"/>
      <c r="C136" s="564"/>
      <c r="D136" s="562"/>
      <c r="E136" s="562"/>
      <c r="F136" s="526"/>
      <c r="G136" s="526"/>
      <c r="H136" s="526"/>
      <c r="I136" s="526"/>
      <c r="J136" s="526"/>
      <c r="K136" s="526"/>
      <c r="L136" s="526"/>
      <c r="M136" s="526"/>
    </row>
    <row r="137" spans="1:13" s="83" customFormat="1" ht="12.75">
      <c r="A137" s="564"/>
      <c r="B137" s="562"/>
      <c r="C137" s="564"/>
      <c r="D137" s="562"/>
      <c r="E137" s="562"/>
      <c r="F137" s="526"/>
      <c r="G137" s="526"/>
      <c r="H137" s="526"/>
      <c r="I137" s="526"/>
      <c r="J137" s="526"/>
      <c r="K137" s="526"/>
      <c r="L137" s="526"/>
      <c r="M137" s="526"/>
    </row>
    <row r="138" spans="1:13" s="83" customFormat="1" ht="12.75">
      <c r="A138" s="564"/>
      <c r="B138" s="562"/>
      <c r="C138" s="564"/>
      <c r="D138" s="562"/>
      <c r="E138" s="562"/>
      <c r="F138" s="526"/>
      <c r="G138" s="526"/>
      <c r="H138" s="526"/>
      <c r="I138" s="526"/>
      <c r="J138" s="526"/>
      <c r="K138" s="526"/>
      <c r="L138" s="526"/>
      <c r="M138" s="526"/>
    </row>
    <row r="139" spans="1:13" s="83" customFormat="1" ht="12.75">
      <c r="A139" s="564"/>
      <c r="B139" s="562"/>
      <c r="C139" s="564"/>
      <c r="D139" s="562"/>
      <c r="E139" s="562"/>
      <c r="F139" s="526"/>
      <c r="G139" s="526"/>
      <c r="H139" s="526"/>
      <c r="I139" s="526"/>
      <c r="J139" s="526"/>
      <c r="K139" s="526"/>
      <c r="L139" s="526"/>
      <c r="M139" s="526"/>
    </row>
    <row r="140" spans="1:13" s="83" customFormat="1" ht="12.75">
      <c r="A140" s="564"/>
      <c r="B140" s="562"/>
      <c r="C140" s="564"/>
      <c r="D140" s="562"/>
      <c r="E140" s="562"/>
      <c r="F140" s="526"/>
      <c r="G140" s="526"/>
      <c r="H140" s="526"/>
      <c r="I140" s="526"/>
      <c r="J140" s="526"/>
      <c r="K140" s="526"/>
      <c r="L140" s="526"/>
      <c r="M140" s="526"/>
    </row>
    <row r="141" spans="1:13" s="83" customFormat="1" ht="12.75">
      <c r="A141" s="564"/>
      <c r="B141" s="562"/>
      <c r="C141" s="564"/>
      <c r="D141" s="562"/>
      <c r="E141" s="562"/>
      <c r="F141" s="526"/>
      <c r="G141" s="526"/>
      <c r="H141" s="526"/>
      <c r="I141" s="526"/>
      <c r="J141" s="526"/>
      <c r="K141" s="526"/>
      <c r="L141" s="526"/>
      <c r="M141" s="526"/>
    </row>
    <row r="142" spans="1:13" s="83" customFormat="1" ht="12.75">
      <c r="A142" s="564"/>
      <c r="B142" s="562"/>
      <c r="C142" s="564"/>
      <c r="D142" s="562"/>
      <c r="E142" s="562"/>
      <c r="F142" s="526"/>
      <c r="G142" s="526"/>
      <c r="H142" s="526"/>
      <c r="I142" s="526"/>
      <c r="J142" s="526"/>
      <c r="K142" s="526"/>
      <c r="L142" s="526"/>
      <c r="M142" s="526"/>
    </row>
    <row r="143" spans="1:13" s="83" customFormat="1" ht="12.75">
      <c r="A143" s="564"/>
      <c r="B143" s="562"/>
      <c r="C143" s="564"/>
      <c r="D143" s="562"/>
      <c r="E143" s="562"/>
      <c r="F143" s="526"/>
      <c r="G143" s="526"/>
      <c r="H143" s="526"/>
      <c r="I143" s="526"/>
      <c r="J143" s="526"/>
      <c r="K143" s="526"/>
      <c r="L143" s="526"/>
      <c r="M143" s="526"/>
    </row>
    <row r="144" spans="1:13" s="83" customFormat="1" ht="12.75">
      <c r="A144" s="564"/>
      <c r="B144" s="562"/>
      <c r="C144" s="564"/>
      <c r="D144" s="562"/>
      <c r="E144" s="562"/>
      <c r="F144" s="526"/>
      <c r="G144" s="526"/>
      <c r="H144" s="526"/>
      <c r="I144" s="526"/>
      <c r="J144" s="526"/>
      <c r="K144" s="526"/>
      <c r="L144" s="526"/>
      <c r="M144" s="526"/>
    </row>
    <row r="145" spans="1:13" s="83" customFormat="1" ht="12.75">
      <c r="A145" s="564"/>
      <c r="B145" s="562"/>
      <c r="C145" s="564"/>
      <c r="D145" s="562"/>
      <c r="E145" s="562"/>
      <c r="F145" s="526"/>
      <c r="G145" s="526"/>
      <c r="H145" s="526"/>
      <c r="I145" s="526"/>
      <c r="J145" s="526"/>
      <c r="K145" s="526"/>
      <c r="L145" s="526"/>
      <c r="M145" s="526"/>
    </row>
    <row r="146" spans="1:13" s="83" customFormat="1" ht="12.75">
      <c r="A146" s="564"/>
      <c r="B146" s="562"/>
      <c r="C146" s="564"/>
      <c r="D146" s="562"/>
      <c r="E146" s="562"/>
      <c r="F146" s="526"/>
      <c r="G146" s="526"/>
      <c r="H146" s="526"/>
      <c r="I146" s="526"/>
      <c r="J146" s="526"/>
      <c r="K146" s="526"/>
      <c r="L146" s="526"/>
      <c r="M146" s="526"/>
    </row>
    <row r="147" spans="1:13" s="83" customFormat="1" ht="12.75">
      <c r="A147" s="564"/>
      <c r="B147" s="562"/>
      <c r="C147" s="564"/>
      <c r="D147" s="562"/>
      <c r="E147" s="562"/>
      <c r="F147" s="526"/>
      <c r="G147" s="526"/>
      <c r="H147" s="526"/>
      <c r="I147" s="526"/>
      <c r="J147" s="526"/>
      <c r="K147" s="526"/>
      <c r="L147" s="526"/>
      <c r="M147" s="526"/>
    </row>
    <row r="148" spans="1:13" s="83" customFormat="1" ht="12.75">
      <c r="A148" s="564"/>
      <c r="B148" s="562"/>
      <c r="C148" s="564"/>
      <c r="D148" s="562"/>
      <c r="E148" s="562"/>
      <c r="F148" s="526"/>
      <c r="G148" s="526"/>
      <c r="H148" s="526"/>
      <c r="I148" s="526"/>
      <c r="J148" s="526"/>
      <c r="K148" s="526"/>
      <c r="L148" s="526"/>
      <c r="M148" s="526"/>
    </row>
    <row r="149" spans="1:13" s="83" customFormat="1" ht="12.75">
      <c r="A149" s="564"/>
      <c r="B149" s="562"/>
      <c r="C149" s="564"/>
      <c r="D149" s="562"/>
      <c r="E149" s="562"/>
      <c r="F149" s="526"/>
      <c r="G149" s="526"/>
      <c r="H149" s="526"/>
      <c r="I149" s="526"/>
      <c r="J149" s="526"/>
      <c r="K149" s="526"/>
      <c r="L149" s="526"/>
      <c r="M149" s="526"/>
    </row>
    <row r="150" spans="1:13" s="83" customFormat="1" ht="12.75">
      <c r="A150" s="564"/>
      <c r="B150" s="562"/>
      <c r="C150" s="564"/>
      <c r="D150" s="562"/>
      <c r="E150" s="562"/>
      <c r="F150" s="526"/>
      <c r="G150" s="526"/>
      <c r="H150" s="526"/>
      <c r="I150" s="526"/>
      <c r="J150" s="526"/>
      <c r="K150" s="526"/>
      <c r="L150" s="526"/>
      <c r="M150" s="526"/>
    </row>
    <row r="151" spans="1:13" s="83" customFormat="1" ht="12.75">
      <c r="A151" s="564"/>
      <c r="B151" s="562"/>
      <c r="C151" s="564"/>
      <c r="D151" s="562"/>
      <c r="E151" s="562"/>
      <c r="F151" s="526"/>
      <c r="G151" s="526"/>
      <c r="H151" s="526"/>
      <c r="I151" s="526"/>
      <c r="J151" s="526"/>
      <c r="K151" s="526"/>
      <c r="L151" s="526"/>
      <c r="M151" s="526"/>
    </row>
    <row r="152" spans="1:13" s="83" customFormat="1" ht="12.75">
      <c r="A152" s="564"/>
      <c r="B152" s="562"/>
      <c r="C152" s="564"/>
      <c r="D152" s="562"/>
      <c r="E152" s="562"/>
      <c r="F152" s="526"/>
      <c r="G152" s="526"/>
      <c r="H152" s="526"/>
      <c r="I152" s="526"/>
      <c r="J152" s="526"/>
      <c r="K152" s="526"/>
      <c r="L152" s="526"/>
      <c r="M152" s="526"/>
    </row>
    <row r="153" spans="1:13" s="83" customFormat="1" ht="12.75">
      <c r="A153" s="564"/>
      <c r="B153" s="562"/>
      <c r="C153" s="564"/>
      <c r="D153" s="562"/>
      <c r="E153" s="562"/>
      <c r="F153" s="526"/>
      <c r="G153" s="526"/>
      <c r="H153" s="526"/>
      <c r="I153" s="526"/>
      <c r="J153" s="526"/>
      <c r="K153" s="526"/>
      <c r="L153" s="526"/>
      <c r="M153" s="526"/>
    </row>
    <row r="154" spans="1:13" s="83" customFormat="1" ht="12.75">
      <c r="A154" s="564"/>
      <c r="B154" s="562"/>
      <c r="C154" s="564"/>
      <c r="D154" s="562"/>
      <c r="E154" s="562"/>
      <c r="F154" s="526"/>
      <c r="G154" s="526"/>
      <c r="H154" s="526"/>
      <c r="I154" s="526"/>
      <c r="J154" s="526"/>
      <c r="K154" s="526"/>
      <c r="L154" s="526"/>
      <c r="M154" s="526"/>
    </row>
    <row r="155" spans="1:13" s="83" customFormat="1" ht="12.75">
      <c r="A155" s="564"/>
      <c r="B155" s="562"/>
      <c r="C155" s="564"/>
      <c r="D155" s="562"/>
      <c r="E155" s="562"/>
      <c r="F155" s="526"/>
      <c r="G155" s="526"/>
      <c r="H155" s="526"/>
      <c r="I155" s="526"/>
      <c r="J155" s="526"/>
      <c r="K155" s="526"/>
      <c r="L155" s="526"/>
      <c r="M155" s="526"/>
    </row>
    <row r="156" spans="1:13" s="83" customFormat="1" ht="12.75">
      <c r="A156" s="564"/>
      <c r="B156" s="562"/>
      <c r="C156" s="564"/>
      <c r="D156" s="562"/>
      <c r="E156" s="562"/>
      <c r="F156" s="526"/>
      <c r="G156" s="526"/>
      <c r="H156" s="526"/>
      <c r="I156" s="526"/>
      <c r="J156" s="526"/>
      <c r="K156" s="526"/>
      <c r="L156" s="526"/>
      <c r="M156" s="526"/>
    </row>
    <row r="157" spans="1:13" s="83" customFormat="1" ht="12.75">
      <c r="A157" s="564"/>
      <c r="B157" s="562"/>
      <c r="C157" s="564"/>
      <c r="D157" s="562"/>
      <c r="E157" s="562"/>
      <c r="F157" s="526"/>
      <c r="G157" s="526"/>
      <c r="H157" s="526"/>
      <c r="I157" s="526"/>
      <c r="J157" s="526"/>
      <c r="K157" s="526"/>
      <c r="L157" s="526"/>
      <c r="M157" s="526"/>
    </row>
    <row r="158" spans="1:13" s="83" customFormat="1" ht="12.75">
      <c r="A158" s="564"/>
      <c r="B158" s="562"/>
      <c r="C158" s="564"/>
      <c r="D158" s="562"/>
      <c r="E158" s="562"/>
      <c r="F158" s="526"/>
      <c r="G158" s="526"/>
      <c r="H158" s="526"/>
      <c r="I158" s="526"/>
      <c r="J158" s="526"/>
      <c r="K158" s="526"/>
      <c r="L158" s="526"/>
      <c r="M158" s="526"/>
    </row>
    <row r="159" spans="1:13" s="83" customFormat="1" ht="12.75">
      <c r="A159" s="564"/>
      <c r="B159" s="562"/>
      <c r="C159" s="564"/>
      <c r="D159" s="562"/>
      <c r="E159" s="562"/>
      <c r="F159" s="526"/>
      <c r="G159" s="526"/>
      <c r="H159" s="526"/>
      <c r="I159" s="526"/>
      <c r="J159" s="526"/>
      <c r="K159" s="526"/>
      <c r="L159" s="526"/>
      <c r="M159" s="526"/>
    </row>
    <row r="160" spans="1:13" s="83" customFormat="1" ht="12.75">
      <c r="A160" s="564"/>
      <c r="B160" s="562"/>
      <c r="C160" s="564"/>
      <c r="D160" s="562"/>
      <c r="E160" s="562"/>
      <c r="F160" s="526"/>
      <c r="G160" s="526"/>
      <c r="H160" s="526"/>
      <c r="I160" s="526"/>
      <c r="J160" s="526"/>
      <c r="K160" s="526"/>
      <c r="L160" s="526"/>
      <c r="M160" s="526"/>
    </row>
    <row r="161" spans="1:13" s="83" customFormat="1" ht="12.75">
      <c r="A161" s="564"/>
      <c r="B161" s="562"/>
      <c r="C161" s="564"/>
      <c r="D161" s="562"/>
      <c r="E161" s="562"/>
      <c r="F161" s="526"/>
      <c r="G161" s="526"/>
      <c r="H161" s="526"/>
      <c r="I161" s="526"/>
      <c r="J161" s="526"/>
      <c r="K161" s="526"/>
      <c r="L161" s="526"/>
      <c r="M161" s="526"/>
    </row>
    <row r="162" spans="1:13" s="83" customFormat="1" ht="12.75">
      <c r="A162" s="564"/>
      <c r="B162" s="562"/>
      <c r="C162" s="564"/>
      <c r="D162" s="562"/>
      <c r="E162" s="562"/>
      <c r="F162" s="526"/>
      <c r="G162" s="526"/>
      <c r="H162" s="526"/>
      <c r="I162" s="526"/>
      <c r="J162" s="526"/>
      <c r="K162" s="526"/>
      <c r="L162" s="526"/>
      <c r="M162" s="526"/>
    </row>
    <row r="163" spans="1:13" s="83" customFormat="1" ht="12.75">
      <c r="A163" s="564"/>
      <c r="B163" s="562"/>
      <c r="C163" s="564"/>
      <c r="D163" s="562"/>
      <c r="E163" s="562"/>
      <c r="F163" s="526"/>
      <c r="G163" s="526"/>
      <c r="H163" s="526"/>
      <c r="I163" s="526"/>
      <c r="J163" s="526"/>
      <c r="K163" s="526"/>
      <c r="L163" s="526"/>
      <c r="M163" s="526"/>
    </row>
    <row r="164" spans="1:13" s="83" customFormat="1" ht="12.75">
      <c r="A164" s="564"/>
      <c r="B164" s="562"/>
      <c r="C164" s="564"/>
      <c r="D164" s="562"/>
      <c r="E164" s="562"/>
      <c r="F164" s="526"/>
      <c r="G164" s="526"/>
      <c r="H164" s="526"/>
      <c r="I164" s="526"/>
      <c r="J164" s="526"/>
      <c r="K164" s="526"/>
      <c r="L164" s="526"/>
      <c r="M164" s="526"/>
    </row>
    <row r="165" spans="1:13" s="83" customFormat="1" ht="12.75">
      <c r="A165" s="564"/>
      <c r="B165" s="562"/>
      <c r="C165" s="564"/>
      <c r="D165" s="562"/>
      <c r="E165" s="562"/>
      <c r="F165" s="526"/>
      <c r="G165" s="526"/>
      <c r="H165" s="526"/>
      <c r="I165" s="526"/>
      <c r="J165" s="526"/>
      <c r="K165" s="526"/>
      <c r="L165" s="526"/>
      <c r="M165" s="526"/>
    </row>
    <row r="166" spans="1:13" s="83" customFormat="1" ht="12.75">
      <c r="A166" s="564"/>
      <c r="B166" s="562"/>
      <c r="C166" s="564"/>
      <c r="D166" s="562"/>
      <c r="E166" s="562"/>
      <c r="F166" s="526"/>
      <c r="G166" s="526"/>
      <c r="H166" s="526"/>
      <c r="I166" s="526"/>
      <c r="J166" s="526"/>
      <c r="K166" s="526"/>
      <c r="L166" s="526"/>
      <c r="M166" s="526"/>
    </row>
    <row r="167" spans="1:13" s="83" customFormat="1" ht="12.75">
      <c r="A167" s="564"/>
      <c r="B167" s="562"/>
      <c r="C167" s="564"/>
      <c r="D167" s="562"/>
      <c r="E167" s="562"/>
      <c r="F167" s="526"/>
      <c r="G167" s="526"/>
      <c r="H167" s="526"/>
      <c r="I167" s="526"/>
      <c r="J167" s="526"/>
      <c r="K167" s="526"/>
      <c r="L167" s="526"/>
      <c r="M167" s="526"/>
    </row>
    <row r="168" spans="1:13" s="83" customFormat="1" ht="12.75">
      <c r="A168" s="564"/>
      <c r="B168" s="562"/>
      <c r="C168" s="564"/>
      <c r="D168" s="562"/>
      <c r="E168" s="562"/>
      <c r="F168" s="526"/>
      <c r="G168" s="526"/>
      <c r="H168" s="526"/>
      <c r="I168" s="526"/>
      <c r="J168" s="526"/>
      <c r="K168" s="526"/>
      <c r="L168" s="526"/>
      <c r="M168" s="526"/>
    </row>
    <row r="169" spans="1:13" s="83" customFormat="1" ht="12.75">
      <c r="A169" s="564"/>
      <c r="B169" s="562"/>
      <c r="C169" s="564"/>
      <c r="D169" s="562"/>
      <c r="E169" s="562"/>
      <c r="F169" s="526"/>
      <c r="G169" s="526"/>
      <c r="H169" s="526"/>
      <c r="I169" s="526"/>
      <c r="J169" s="526"/>
      <c r="K169" s="526"/>
      <c r="L169" s="526"/>
      <c r="M169" s="526"/>
    </row>
    <row r="170" spans="1:13" s="83" customFormat="1" ht="12.75">
      <c r="A170" s="564"/>
      <c r="B170" s="562"/>
      <c r="C170" s="564"/>
      <c r="D170" s="562"/>
      <c r="E170" s="562"/>
      <c r="F170" s="526"/>
      <c r="G170" s="526"/>
      <c r="H170" s="526"/>
      <c r="I170" s="526"/>
      <c r="J170" s="526"/>
      <c r="K170" s="526"/>
      <c r="L170" s="526"/>
      <c r="M170" s="526"/>
    </row>
    <row r="171" spans="1:13" s="83" customFormat="1" ht="12.75">
      <c r="A171" s="564"/>
      <c r="B171" s="562"/>
      <c r="C171" s="564"/>
      <c r="D171" s="562"/>
      <c r="E171" s="562"/>
      <c r="F171" s="526"/>
      <c r="G171" s="526"/>
      <c r="H171" s="526"/>
      <c r="I171" s="526"/>
      <c r="J171" s="526"/>
      <c r="K171" s="526"/>
      <c r="L171" s="526"/>
      <c r="M171" s="526"/>
    </row>
    <row r="172" spans="1:13" s="83" customFormat="1" ht="12.75">
      <c r="A172" s="564"/>
      <c r="B172" s="562"/>
      <c r="C172" s="564"/>
      <c r="D172" s="562"/>
      <c r="E172" s="562"/>
      <c r="F172" s="526"/>
      <c r="G172" s="526"/>
      <c r="H172" s="526"/>
      <c r="I172" s="526"/>
      <c r="J172" s="526"/>
      <c r="K172" s="526"/>
      <c r="L172" s="526"/>
      <c r="M172" s="526"/>
    </row>
    <row r="173" spans="1:13" s="83" customFormat="1" ht="12.75">
      <c r="A173" s="564"/>
      <c r="B173" s="562"/>
      <c r="C173" s="564"/>
      <c r="D173" s="562"/>
      <c r="E173" s="562"/>
      <c r="F173" s="526"/>
      <c r="G173" s="526"/>
      <c r="H173" s="526"/>
      <c r="I173" s="526"/>
      <c r="J173" s="526"/>
      <c r="K173" s="526"/>
      <c r="L173" s="526"/>
      <c r="M173" s="526"/>
    </row>
    <row r="174" spans="1:13" s="83" customFormat="1" ht="12.75">
      <c r="A174" s="564"/>
      <c r="B174" s="562"/>
      <c r="C174" s="564"/>
      <c r="D174" s="562"/>
      <c r="E174" s="562"/>
      <c r="F174" s="526"/>
      <c r="G174" s="526"/>
      <c r="H174" s="526"/>
      <c r="I174" s="526"/>
      <c r="J174" s="526"/>
      <c r="K174" s="526"/>
      <c r="L174" s="526"/>
      <c r="M174" s="526"/>
    </row>
    <row r="175" spans="1:13" s="83" customFormat="1" ht="12.75">
      <c r="A175" s="564"/>
      <c r="B175" s="562"/>
      <c r="C175" s="564"/>
      <c r="D175" s="562"/>
      <c r="E175" s="562"/>
      <c r="F175" s="526"/>
      <c r="G175" s="526"/>
      <c r="H175" s="526"/>
      <c r="I175" s="526"/>
      <c r="J175" s="526"/>
      <c r="K175" s="526"/>
      <c r="L175" s="526"/>
      <c r="M175" s="526"/>
    </row>
    <row r="176" spans="1:13" s="83" customFormat="1" ht="12.75">
      <c r="A176" s="564"/>
      <c r="B176" s="562"/>
      <c r="C176" s="564"/>
      <c r="D176" s="562"/>
      <c r="E176" s="562"/>
      <c r="F176" s="526"/>
      <c r="G176" s="526"/>
      <c r="H176" s="526"/>
      <c r="I176" s="526"/>
      <c r="J176" s="526"/>
      <c r="K176" s="526"/>
      <c r="L176" s="526"/>
      <c r="M176" s="526"/>
    </row>
    <row r="177" spans="1:13" s="83" customFormat="1" ht="12.75">
      <c r="A177" s="564"/>
      <c r="B177" s="562"/>
      <c r="C177" s="564"/>
      <c r="D177" s="562"/>
      <c r="E177" s="562"/>
      <c r="F177" s="526"/>
      <c r="G177" s="526"/>
      <c r="H177" s="526"/>
      <c r="I177" s="526"/>
      <c r="J177" s="526"/>
      <c r="K177" s="526"/>
      <c r="L177" s="526"/>
      <c r="M177" s="526"/>
    </row>
    <row r="178" spans="1:13" s="83" customFormat="1" ht="12.75">
      <c r="A178" s="564"/>
      <c r="B178" s="562"/>
      <c r="C178" s="564"/>
      <c r="D178" s="562"/>
      <c r="E178" s="562"/>
      <c r="F178" s="526"/>
      <c r="G178" s="526"/>
      <c r="H178" s="526"/>
      <c r="I178" s="526"/>
      <c r="J178" s="526"/>
      <c r="K178" s="526"/>
      <c r="L178" s="526"/>
      <c r="M178" s="526"/>
    </row>
    <row r="179" spans="1:13" s="83" customFormat="1" ht="12.75">
      <c r="A179" s="564"/>
      <c r="B179" s="562"/>
      <c r="C179" s="564"/>
      <c r="D179" s="562"/>
      <c r="E179" s="562"/>
      <c r="F179" s="526"/>
      <c r="G179" s="526"/>
      <c r="H179" s="526"/>
      <c r="I179" s="526"/>
      <c r="J179" s="526"/>
      <c r="K179" s="526"/>
      <c r="L179" s="526"/>
      <c r="M179" s="526"/>
    </row>
    <row r="180" spans="1:13" s="83" customFormat="1" ht="12.75">
      <c r="A180" s="564"/>
      <c r="B180" s="562"/>
      <c r="C180" s="564"/>
      <c r="D180" s="562"/>
      <c r="E180" s="562"/>
      <c r="F180" s="526"/>
      <c r="G180" s="526"/>
      <c r="H180" s="526"/>
      <c r="I180" s="526"/>
      <c r="J180" s="526"/>
      <c r="K180" s="526"/>
      <c r="L180" s="526"/>
      <c r="M180" s="526"/>
    </row>
    <row r="181" spans="1:13" s="83" customFormat="1" ht="12.75">
      <c r="A181" s="564"/>
      <c r="B181" s="562"/>
      <c r="C181" s="564"/>
      <c r="D181" s="562"/>
      <c r="E181" s="562"/>
      <c r="F181" s="526"/>
      <c r="G181" s="526"/>
      <c r="H181" s="526"/>
      <c r="I181" s="526"/>
      <c r="J181" s="526"/>
      <c r="K181" s="526"/>
      <c r="L181" s="526"/>
      <c r="M181" s="526"/>
    </row>
    <row r="182" spans="1:13" s="83" customFormat="1" ht="12.75">
      <c r="A182" s="564"/>
      <c r="B182" s="562"/>
      <c r="C182" s="564"/>
      <c r="D182" s="562"/>
      <c r="E182" s="562"/>
      <c r="F182" s="526"/>
      <c r="G182" s="526"/>
      <c r="H182" s="526"/>
      <c r="I182" s="526"/>
      <c r="J182" s="526"/>
      <c r="K182" s="526"/>
      <c r="L182" s="526"/>
      <c r="M182" s="526"/>
    </row>
    <row r="183" spans="1:13" s="83" customFormat="1" ht="12.75">
      <c r="A183" s="564"/>
      <c r="B183" s="562"/>
      <c r="C183" s="564"/>
      <c r="D183" s="562"/>
      <c r="E183" s="562"/>
      <c r="F183" s="526"/>
      <c r="G183" s="526"/>
      <c r="H183" s="526"/>
      <c r="I183" s="526"/>
      <c r="J183" s="526"/>
      <c r="K183" s="526"/>
      <c r="L183" s="526"/>
      <c r="M183" s="526"/>
    </row>
    <row r="184" spans="1:13" s="83" customFormat="1" ht="12.75">
      <c r="A184" s="564"/>
      <c r="B184" s="562"/>
      <c r="C184" s="564"/>
      <c r="D184" s="562"/>
      <c r="E184" s="562"/>
      <c r="F184" s="526"/>
      <c r="G184" s="526"/>
      <c r="H184" s="526"/>
      <c r="I184" s="526"/>
      <c r="J184" s="526"/>
      <c r="K184" s="526"/>
      <c r="L184" s="526"/>
      <c r="M184" s="526"/>
    </row>
    <row r="185" spans="1:13" s="83" customFormat="1" ht="12.75">
      <c r="A185" s="564"/>
      <c r="B185" s="562"/>
      <c r="C185" s="564"/>
      <c r="D185" s="562"/>
      <c r="E185" s="562"/>
      <c r="F185" s="526"/>
      <c r="G185" s="526"/>
      <c r="H185" s="526"/>
      <c r="I185" s="526"/>
      <c r="J185" s="526"/>
      <c r="K185" s="526"/>
      <c r="L185" s="526"/>
      <c r="M185" s="526"/>
    </row>
    <row r="186" spans="1:13" s="83" customFormat="1" ht="12.75">
      <c r="A186" s="564"/>
      <c r="B186" s="562"/>
      <c r="C186" s="564"/>
      <c r="D186" s="562"/>
      <c r="E186" s="562"/>
      <c r="F186" s="526"/>
      <c r="G186" s="526"/>
      <c r="H186" s="526"/>
      <c r="I186" s="526"/>
      <c r="J186" s="526"/>
      <c r="K186" s="526"/>
      <c r="L186" s="526"/>
      <c r="M186" s="526"/>
    </row>
    <row r="187" spans="1:13" s="83" customFormat="1" ht="12.75">
      <c r="A187" s="564"/>
      <c r="B187" s="562"/>
      <c r="C187" s="564"/>
      <c r="D187" s="562"/>
      <c r="E187" s="562"/>
      <c r="F187" s="526"/>
      <c r="G187" s="526"/>
      <c r="H187" s="526"/>
      <c r="I187" s="526"/>
      <c r="J187" s="526"/>
      <c r="K187" s="526"/>
      <c r="L187" s="526"/>
      <c r="M187" s="526"/>
    </row>
    <row r="188" spans="1:13" s="83" customFormat="1" ht="12.75">
      <c r="A188" s="564"/>
      <c r="B188" s="562"/>
      <c r="C188" s="564"/>
      <c r="D188" s="562"/>
      <c r="E188" s="562"/>
      <c r="F188" s="526"/>
      <c r="G188" s="526"/>
      <c r="H188" s="526"/>
      <c r="I188" s="526"/>
      <c r="J188" s="526"/>
      <c r="K188" s="526"/>
      <c r="L188" s="526"/>
      <c r="M188" s="526"/>
    </row>
    <row r="189" spans="1:13" s="83" customFormat="1" ht="12.75">
      <c r="A189" s="564"/>
      <c r="B189" s="562"/>
      <c r="C189" s="564"/>
      <c r="D189" s="562"/>
      <c r="E189" s="562"/>
      <c r="F189" s="526"/>
      <c r="G189" s="526"/>
      <c r="H189" s="526"/>
      <c r="I189" s="526"/>
      <c r="J189" s="526"/>
      <c r="K189" s="526"/>
      <c r="L189" s="526"/>
      <c r="M189" s="526"/>
    </row>
    <row r="190" spans="1:13" s="83" customFormat="1" ht="12.75">
      <c r="A190" s="564"/>
      <c r="B190" s="562"/>
      <c r="C190" s="564"/>
      <c r="D190" s="562"/>
      <c r="E190" s="562"/>
      <c r="F190" s="526"/>
      <c r="G190" s="526"/>
      <c r="H190" s="526"/>
      <c r="I190" s="526"/>
      <c r="J190" s="526"/>
      <c r="K190" s="526"/>
      <c r="L190" s="526"/>
      <c r="M190" s="526"/>
    </row>
  </sheetData>
  <mergeCells count="1">
    <mergeCell ref="B5:D5"/>
  </mergeCells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3"/>
  <sheetViews>
    <sheetView zoomScale="90" zoomScaleNormal="90" workbookViewId="0" topLeftCell="A1">
      <selection activeCell="E16" sqref="E16"/>
    </sheetView>
  </sheetViews>
  <sheetFormatPr defaultColWidth="9.140625" defaultRowHeight="12.75"/>
  <cols>
    <col min="1" max="1" width="2.57421875" style="1" customWidth="1"/>
    <col min="2" max="2" width="75.7109375" style="2" customWidth="1"/>
    <col min="3" max="3" width="7.140625" style="34" hidden="1" customWidth="1"/>
    <col min="4" max="4" width="20.7109375" style="34" hidden="1" customWidth="1"/>
    <col min="5" max="5" width="18.140625" style="34" customWidth="1"/>
    <col min="6" max="6" width="18.421875" style="34" customWidth="1"/>
    <col min="7" max="7" width="18.7109375" style="34" customWidth="1"/>
    <col min="8" max="8" width="19.00390625" style="34" customWidth="1"/>
    <col min="9" max="9" width="9.140625" style="79" hidden="1" customWidth="1"/>
    <col min="10" max="12" width="0" style="79" hidden="1" customWidth="1"/>
    <col min="13" max="13" width="9.140625" style="79" customWidth="1" collapsed="1"/>
  </cols>
  <sheetData>
    <row r="1" spans="1:13" ht="15">
      <c r="A1" s="50" t="s">
        <v>152</v>
      </c>
      <c r="B1" s="86"/>
      <c r="C1" s="86"/>
      <c r="D1" s="86"/>
      <c r="E1" s="86"/>
      <c r="F1" s="86"/>
      <c r="G1" s="86"/>
      <c r="H1" s="452"/>
      <c r="I1" s="90"/>
      <c r="J1" s="90"/>
      <c r="K1" s="90"/>
      <c r="L1" s="90"/>
      <c r="M1" s="90"/>
    </row>
    <row r="2" spans="1:13" ht="15.75">
      <c r="A2" s="55" t="s">
        <v>1125</v>
      </c>
      <c r="B2" s="12"/>
      <c r="C2" s="12"/>
      <c r="D2" s="12"/>
      <c r="E2" s="12"/>
      <c r="F2" s="12"/>
      <c r="G2" s="12"/>
      <c r="H2" s="453"/>
      <c r="I2" s="94"/>
      <c r="J2" s="94"/>
      <c r="K2" s="94"/>
      <c r="L2" s="94"/>
      <c r="M2" s="94"/>
    </row>
    <row r="3" spans="1:12" ht="12.75">
      <c r="A3" s="96" t="str">
        <f>"  As of "&amp;TEXT(I3,"MMMM DD, YYY")</f>
        <v>  As of June 30, 2005</v>
      </c>
      <c r="B3" s="16"/>
      <c r="C3" s="16"/>
      <c r="D3" s="16"/>
      <c r="E3" s="16"/>
      <c r="F3" s="16"/>
      <c r="G3" s="16"/>
      <c r="H3" s="454"/>
      <c r="I3" s="100" t="s">
        <v>175</v>
      </c>
      <c r="L3" s="79" t="s">
        <v>176</v>
      </c>
    </row>
    <row r="4" spans="1:9" ht="15.75">
      <c r="A4" s="455"/>
      <c r="B4" s="16"/>
      <c r="C4" s="16"/>
      <c r="D4" s="16"/>
      <c r="E4" s="16"/>
      <c r="F4" s="16"/>
      <c r="G4" s="16"/>
      <c r="H4" s="454"/>
      <c r="I4" s="2"/>
    </row>
    <row r="5" spans="1:8" ht="15.75" customHeight="1">
      <c r="A5" s="116"/>
      <c r="B5" s="29"/>
      <c r="C5" s="117"/>
      <c r="D5" s="118" t="s">
        <v>1097</v>
      </c>
      <c r="E5" s="118" t="s">
        <v>1097</v>
      </c>
      <c r="F5" s="118"/>
      <c r="G5" s="118"/>
      <c r="H5" s="118" t="s">
        <v>1097</v>
      </c>
    </row>
    <row r="6" spans="1:8" ht="12.75">
      <c r="A6" s="123"/>
      <c r="B6" s="124"/>
      <c r="C6" s="125"/>
      <c r="D6" s="456" t="s">
        <v>1126</v>
      </c>
      <c r="E6" s="456" t="s">
        <v>1127</v>
      </c>
      <c r="F6" s="126" t="s">
        <v>1128</v>
      </c>
      <c r="G6" s="126" t="s">
        <v>1129</v>
      </c>
      <c r="H6" s="126" t="str">
        <f>TEXT(I3,"MMMM DD, YYY")</f>
        <v>June 30, 2005</v>
      </c>
    </row>
    <row r="7" spans="1:8" ht="12.75" customHeight="1">
      <c r="A7" s="23" t="s">
        <v>1130</v>
      </c>
      <c r="B7" s="127"/>
      <c r="C7" s="24"/>
      <c r="D7" s="27"/>
      <c r="E7" s="27"/>
      <c r="F7" s="27"/>
      <c r="G7" s="27"/>
      <c r="H7" s="27"/>
    </row>
    <row r="8" spans="1:13" s="84" customFormat="1" ht="12.75">
      <c r="A8" s="457"/>
      <c r="B8" s="128" t="s">
        <v>1131</v>
      </c>
      <c r="C8" s="31"/>
      <c r="D8" s="32">
        <v>0</v>
      </c>
      <c r="E8" s="35">
        <f aca="true" t="shared" si="0" ref="E8:E15">D8</f>
        <v>0</v>
      </c>
      <c r="F8" s="35">
        <v>0</v>
      </c>
      <c r="G8" s="35">
        <v>0</v>
      </c>
      <c r="H8" s="35">
        <f aca="true" t="shared" si="1" ref="H8:H15">E8+F8+G8</f>
        <v>0</v>
      </c>
      <c r="I8" s="79"/>
      <c r="J8" s="79"/>
      <c r="K8" s="79"/>
      <c r="L8" s="79"/>
      <c r="M8" s="79"/>
    </row>
    <row r="9" spans="1:13" s="84" customFormat="1" ht="12.75">
      <c r="A9" s="457"/>
      <c r="B9" s="128" t="s">
        <v>1132</v>
      </c>
      <c r="C9" s="31"/>
      <c r="D9" s="32">
        <v>0</v>
      </c>
      <c r="E9" s="37">
        <f t="shared" si="0"/>
        <v>0</v>
      </c>
      <c r="F9" s="37">
        <v>0</v>
      </c>
      <c r="G9" s="37">
        <v>0</v>
      </c>
      <c r="H9" s="37">
        <f t="shared" si="1"/>
        <v>0</v>
      </c>
      <c r="I9" s="79"/>
      <c r="J9" s="79"/>
      <c r="K9" s="79"/>
      <c r="L9" s="79"/>
      <c r="M9" s="79"/>
    </row>
    <row r="10" spans="1:13" s="84" customFormat="1" ht="12.75">
      <c r="A10" s="30" t="s">
        <v>1133</v>
      </c>
      <c r="B10" s="128" t="s">
        <v>1134</v>
      </c>
      <c r="C10" s="31"/>
      <c r="D10" s="32">
        <v>0</v>
      </c>
      <c r="E10" s="37">
        <f t="shared" si="0"/>
        <v>0</v>
      </c>
      <c r="F10" s="37">
        <v>0</v>
      </c>
      <c r="G10" s="37">
        <v>0</v>
      </c>
      <c r="H10" s="37">
        <f t="shared" si="1"/>
        <v>0</v>
      </c>
      <c r="I10" s="79"/>
      <c r="J10" s="79"/>
      <c r="K10" s="79"/>
      <c r="L10" s="79"/>
      <c r="M10" s="79"/>
    </row>
    <row r="11" spans="1:13" s="84" customFormat="1" ht="12.75">
      <c r="A11" s="457"/>
      <c r="B11" s="128" t="s">
        <v>1135</v>
      </c>
      <c r="C11" s="31"/>
      <c r="D11" s="32">
        <v>458322.81</v>
      </c>
      <c r="E11" s="37">
        <f t="shared" si="0"/>
        <v>458322.81</v>
      </c>
      <c r="F11" s="37">
        <v>32765</v>
      </c>
      <c r="G11" s="37">
        <v>0</v>
      </c>
      <c r="H11" s="37">
        <f t="shared" si="1"/>
        <v>491087.81</v>
      </c>
      <c r="I11" s="79"/>
      <c r="J11" s="79"/>
      <c r="K11" s="79"/>
      <c r="L11" s="79"/>
      <c r="M11" s="79"/>
    </row>
    <row r="12" spans="1:13" s="84" customFormat="1" ht="12.75">
      <c r="A12" s="457"/>
      <c r="B12" s="128" t="s">
        <v>1136</v>
      </c>
      <c r="C12" s="31"/>
      <c r="D12" s="32">
        <v>0</v>
      </c>
      <c r="E12" s="37">
        <f t="shared" si="0"/>
        <v>0</v>
      </c>
      <c r="F12" s="37">
        <v>0</v>
      </c>
      <c r="G12" s="37">
        <v>0</v>
      </c>
      <c r="H12" s="37">
        <f t="shared" si="1"/>
        <v>0</v>
      </c>
      <c r="I12" s="79"/>
      <c r="J12" s="79"/>
      <c r="K12" s="79"/>
      <c r="L12" s="79"/>
      <c r="M12" s="79"/>
    </row>
    <row r="13" spans="1:13" s="84" customFormat="1" ht="12.75">
      <c r="A13" s="457"/>
      <c r="B13" s="128" t="s">
        <v>1137</v>
      </c>
      <c r="C13" s="31"/>
      <c r="D13" s="32">
        <v>0</v>
      </c>
      <c r="E13" s="37">
        <f t="shared" si="0"/>
        <v>0</v>
      </c>
      <c r="F13" s="37">
        <v>0</v>
      </c>
      <c r="G13" s="37">
        <v>0</v>
      </c>
      <c r="H13" s="37">
        <f t="shared" si="1"/>
        <v>0</v>
      </c>
      <c r="I13" s="79"/>
      <c r="J13" s="79"/>
      <c r="K13" s="79"/>
      <c r="L13" s="79"/>
      <c r="M13" s="79"/>
    </row>
    <row r="14" spans="1:13" s="84" customFormat="1" ht="12.75">
      <c r="A14" s="457"/>
      <c r="B14" s="128" t="s">
        <v>0</v>
      </c>
      <c r="C14" s="31"/>
      <c r="D14" s="32">
        <v>0</v>
      </c>
      <c r="E14" s="37">
        <f t="shared" si="0"/>
        <v>0</v>
      </c>
      <c r="F14" s="37">
        <v>0</v>
      </c>
      <c r="G14" s="37">
        <v>0</v>
      </c>
      <c r="H14" s="37">
        <f t="shared" si="1"/>
        <v>0</v>
      </c>
      <c r="I14" s="79"/>
      <c r="J14" s="79"/>
      <c r="K14" s="79"/>
      <c r="L14" s="79"/>
      <c r="M14" s="79"/>
    </row>
    <row r="15" spans="1:13" s="84" customFormat="1" ht="12.75">
      <c r="A15" s="457"/>
      <c r="B15" s="128" t="s">
        <v>1</v>
      </c>
      <c r="C15" s="31"/>
      <c r="D15" s="32">
        <v>0</v>
      </c>
      <c r="E15" s="37">
        <f t="shared" si="0"/>
        <v>0</v>
      </c>
      <c r="F15" s="37">
        <v>0</v>
      </c>
      <c r="G15" s="37">
        <v>0</v>
      </c>
      <c r="H15" s="37">
        <f t="shared" si="1"/>
        <v>0</v>
      </c>
      <c r="I15" s="79"/>
      <c r="J15" s="79"/>
      <c r="K15" s="79"/>
      <c r="L15" s="79"/>
      <c r="M15" s="79"/>
    </row>
    <row r="16" spans="1:13" ht="12.75">
      <c r="A16" s="23"/>
      <c r="B16" s="127"/>
      <c r="C16" s="24"/>
      <c r="D16" s="27"/>
      <c r="E16" s="40"/>
      <c r="F16" s="40"/>
      <c r="G16" s="40"/>
      <c r="H16" s="40"/>
      <c r="I16" s="135"/>
      <c r="J16" s="135"/>
      <c r="K16" s="135"/>
      <c r="L16" s="135"/>
      <c r="M16" s="135"/>
    </row>
    <row r="17" spans="2:13" ht="12.75">
      <c r="B17" s="127" t="s">
        <v>2</v>
      </c>
      <c r="C17" s="24"/>
      <c r="D17" s="27">
        <f>D15+D14+D13+D12+D11+D10+D9+D8</f>
        <v>458322.81</v>
      </c>
      <c r="E17" s="40">
        <f>E15+E14+E13+E12+E11+E10+E9+E8</f>
        <v>458322.81</v>
      </c>
      <c r="F17" s="40">
        <f>F15+F14+F13+F12+F11+F10+F9+F8</f>
        <v>32765</v>
      </c>
      <c r="G17" s="40">
        <f>G15+G14+G13+G12+G11+G10+G9+G8</f>
        <v>0</v>
      </c>
      <c r="H17" s="40">
        <f>H15+H14+H13+H12+H11+H10+H9+H8</f>
        <v>491087.81</v>
      </c>
      <c r="I17" s="135"/>
      <c r="J17" s="135"/>
      <c r="K17" s="135"/>
      <c r="L17" s="135"/>
      <c r="M17" s="135"/>
    </row>
    <row r="18" spans="1:13" ht="12.75">
      <c r="A18" s="23"/>
      <c r="B18" s="127"/>
      <c r="C18" s="24"/>
      <c r="D18" s="27"/>
      <c r="E18" s="40"/>
      <c r="F18" s="40"/>
      <c r="G18" s="40"/>
      <c r="H18" s="40"/>
      <c r="I18" s="135"/>
      <c r="J18" s="135"/>
      <c r="K18" s="135"/>
      <c r="L18" s="135"/>
      <c r="M18" s="135"/>
    </row>
    <row r="19" spans="1:13" ht="12.75">
      <c r="A19" s="23" t="s">
        <v>3</v>
      </c>
      <c r="B19" s="127"/>
      <c r="C19" s="24"/>
      <c r="D19" s="27"/>
      <c r="E19" s="40"/>
      <c r="F19" s="40"/>
      <c r="G19" s="40"/>
      <c r="H19" s="40"/>
      <c r="I19" s="135"/>
      <c r="J19" s="135"/>
      <c r="K19" s="135"/>
      <c r="L19" s="135"/>
      <c r="M19" s="135"/>
    </row>
    <row r="20" spans="1:13" s="84" customFormat="1" ht="12.75">
      <c r="A20" s="30"/>
      <c r="B20" s="128" t="s">
        <v>1131</v>
      </c>
      <c r="C20" s="31"/>
      <c r="D20" s="32">
        <v>0</v>
      </c>
      <c r="E20" s="37">
        <f>-D20</f>
        <v>0</v>
      </c>
      <c r="F20" s="37">
        <v>0</v>
      </c>
      <c r="G20" s="37">
        <v>0</v>
      </c>
      <c r="H20" s="37">
        <f>E20+F20+G20</f>
        <v>0</v>
      </c>
      <c r="I20" s="79"/>
      <c r="J20" s="79"/>
      <c r="K20" s="79"/>
      <c r="L20" s="79"/>
      <c r="M20" s="79"/>
    </row>
    <row r="21" spans="1:13" s="84" customFormat="1" ht="12.75">
      <c r="A21" s="30"/>
      <c r="B21" s="128" t="s">
        <v>1134</v>
      </c>
      <c r="C21" s="31"/>
      <c r="D21" s="32">
        <v>0</v>
      </c>
      <c r="E21" s="37">
        <f>-D21</f>
        <v>0</v>
      </c>
      <c r="F21" s="37">
        <v>0</v>
      </c>
      <c r="G21" s="37">
        <v>0</v>
      </c>
      <c r="H21" s="37">
        <f>E21+F21+G21</f>
        <v>0</v>
      </c>
      <c r="I21" s="79"/>
      <c r="J21" s="79"/>
      <c r="K21" s="79"/>
      <c r="L21" s="79"/>
      <c r="M21" s="79"/>
    </row>
    <row r="22" spans="1:13" s="84" customFormat="1" ht="12.75">
      <c r="A22" s="30"/>
      <c r="B22" s="128" t="s">
        <v>0</v>
      </c>
      <c r="C22" s="31"/>
      <c r="D22" s="32"/>
      <c r="E22" s="37">
        <v>0</v>
      </c>
      <c r="F22" s="37">
        <v>0</v>
      </c>
      <c r="G22" s="37">
        <v>0</v>
      </c>
      <c r="H22" s="37">
        <v>0</v>
      </c>
      <c r="I22" s="79"/>
      <c r="J22" s="79"/>
      <c r="K22" s="79"/>
      <c r="L22" s="79"/>
      <c r="M22" s="79"/>
    </row>
    <row r="23" spans="1:13" s="84" customFormat="1" ht="12.75">
      <c r="A23" s="30"/>
      <c r="B23" s="128" t="s">
        <v>1135</v>
      </c>
      <c r="C23" s="31"/>
      <c r="D23" s="32">
        <v>-137978.3</v>
      </c>
      <c r="E23" s="37">
        <f>-D23</f>
        <v>137978.3</v>
      </c>
      <c r="F23" s="37">
        <v>95887.5108</v>
      </c>
      <c r="G23" s="37">
        <v>0</v>
      </c>
      <c r="H23" s="37">
        <f>E23+F23+G23</f>
        <v>233865.81079999998</v>
      </c>
      <c r="I23" s="79"/>
      <c r="J23" s="79"/>
      <c r="K23" s="79"/>
      <c r="L23" s="79"/>
      <c r="M23" s="79"/>
    </row>
    <row r="24" spans="1:8" ht="12.75">
      <c r="A24" s="30"/>
      <c r="B24" s="128"/>
      <c r="C24" s="31"/>
      <c r="D24" s="32"/>
      <c r="E24" s="37"/>
      <c r="F24" s="37"/>
      <c r="G24" s="37"/>
      <c r="H24" s="37"/>
    </row>
    <row r="25" spans="1:13" ht="12.75">
      <c r="A25" s="30"/>
      <c r="B25" s="127" t="s">
        <v>4</v>
      </c>
      <c r="C25" s="24"/>
      <c r="D25" s="27">
        <f>D20+D21+D23</f>
        <v>-137978.3</v>
      </c>
      <c r="E25" s="40">
        <f>E20+E21+E23+E22</f>
        <v>137978.3</v>
      </c>
      <c r="F25" s="40">
        <f>F20+F21+F23+F22</f>
        <v>95887.5108</v>
      </c>
      <c r="G25" s="40">
        <f>G20+G21+G23+G22</f>
        <v>0</v>
      </c>
      <c r="H25" s="40">
        <f>H20+H21+H23+H22</f>
        <v>233865.81079999998</v>
      </c>
      <c r="I25" s="135"/>
      <c r="J25" s="135"/>
      <c r="K25" s="135"/>
      <c r="L25" s="135"/>
      <c r="M25" s="135"/>
    </row>
    <row r="26" spans="1:8" ht="12.75">
      <c r="A26" s="30"/>
      <c r="B26" s="128"/>
      <c r="C26" s="31"/>
      <c r="D26" s="32"/>
      <c r="E26" s="32"/>
      <c r="F26" s="32"/>
      <c r="G26" s="32"/>
      <c r="H26" s="32"/>
    </row>
    <row r="27" spans="1:8" ht="12.75">
      <c r="A27" s="30"/>
      <c r="B27" s="127" t="s">
        <v>5</v>
      </c>
      <c r="C27" s="24"/>
      <c r="D27" s="27">
        <f>D17-D25</f>
        <v>596301.11</v>
      </c>
      <c r="E27" s="42">
        <f>E17-E25</f>
        <v>320344.51</v>
      </c>
      <c r="F27" s="42">
        <f>F17-F25</f>
        <v>-63122.510800000004</v>
      </c>
      <c r="G27" s="42">
        <f>G17-G25</f>
        <v>0</v>
      </c>
      <c r="H27" s="42">
        <f>H17-H25</f>
        <v>257221.99920000002</v>
      </c>
    </row>
    <row r="63" spans="4:5" ht="12.75">
      <c r="D63" s="458"/>
      <c r="E63" s="458"/>
    </row>
  </sheetData>
  <printOptions horizontalCentered="1"/>
  <pageMargins left="0.5" right="0.5" top="0.75" bottom="0.5" header="0.5" footer="0.5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4" sqref="A24"/>
    </sheetView>
  </sheetViews>
  <sheetFormatPr defaultColWidth="9.7109375" defaultRowHeight="12.75"/>
  <cols>
    <col min="1" max="1" width="100.7109375" style="84" customWidth="1"/>
    <col min="2" max="3" width="15.7109375" style="84" customWidth="1"/>
    <col min="4" max="5" width="13.7109375" style="84" hidden="1" customWidth="1"/>
    <col min="6" max="6" width="15.7109375" style="84" hidden="1" customWidth="1"/>
    <col min="7" max="7" width="15.7109375" style="84" customWidth="1"/>
    <col min="8" max="8" width="9.7109375" style="84" customWidth="1"/>
    <col min="9" max="9" width="14.7109375" style="84" customWidth="1"/>
    <col min="10" max="16384" width="9.7109375" style="84" customWidth="1"/>
  </cols>
  <sheetData>
    <row r="1" spans="1:7" ht="15.75" customHeight="1">
      <c r="A1" s="459" t="s">
        <v>6</v>
      </c>
      <c r="B1" s="460" t="s">
        <v>7</v>
      </c>
      <c r="C1" s="460"/>
      <c r="D1" s="460"/>
      <c r="E1" s="460"/>
      <c r="F1" s="460"/>
      <c r="G1" s="461"/>
    </row>
    <row r="2" spans="1:7" ht="15.75" customHeight="1">
      <c r="A2" s="331" t="s">
        <v>8</v>
      </c>
      <c r="B2" s="334" t="s">
        <v>7</v>
      </c>
      <c r="C2" s="334"/>
      <c r="D2" s="334"/>
      <c r="E2" s="334"/>
      <c r="F2" s="334"/>
      <c r="G2" s="99"/>
    </row>
    <row r="3" spans="1:7" ht="15.75" customHeight="1">
      <c r="A3" s="462" t="s">
        <v>9</v>
      </c>
      <c r="B3" s="334"/>
      <c r="C3" s="334"/>
      <c r="D3" s="334"/>
      <c r="E3" s="334"/>
      <c r="F3" s="334"/>
      <c r="G3" s="99"/>
    </row>
    <row r="4" spans="1:7" ht="12.75" customHeight="1">
      <c r="A4" s="463" t="s">
        <v>10</v>
      </c>
      <c r="B4" s="334" t="s">
        <v>7</v>
      </c>
      <c r="C4" s="334"/>
      <c r="D4" s="334"/>
      <c r="E4" s="334"/>
      <c r="F4" s="334"/>
      <c r="G4" s="99"/>
    </row>
    <row r="5" spans="1:9" ht="12.75" customHeight="1">
      <c r="A5" s="464" t="s">
        <v>10</v>
      </c>
      <c r="B5" s="465" t="s">
        <v>11</v>
      </c>
      <c r="C5" s="466" t="s">
        <v>1097</v>
      </c>
      <c r="D5" s="466"/>
      <c r="E5" s="466"/>
      <c r="F5" s="467"/>
      <c r="G5" s="468" t="s">
        <v>1097</v>
      </c>
      <c r="H5" s="469"/>
      <c r="I5" s="469"/>
    </row>
    <row r="6" spans="1:9" ht="12.75" customHeight="1">
      <c r="A6" s="470" t="s">
        <v>10</v>
      </c>
      <c r="B6" s="471" t="s">
        <v>12</v>
      </c>
      <c r="C6" s="472">
        <v>38169</v>
      </c>
      <c r="D6" s="473" t="s">
        <v>1128</v>
      </c>
      <c r="E6" s="473" t="s">
        <v>13</v>
      </c>
      <c r="F6" s="474" t="s">
        <v>14</v>
      </c>
      <c r="G6" s="475">
        <v>38533</v>
      </c>
      <c r="H6" s="469"/>
      <c r="I6" s="469"/>
    </row>
    <row r="7" spans="1:7" s="79" customFormat="1" ht="12.75" customHeight="1">
      <c r="A7" s="476" t="s">
        <v>15</v>
      </c>
      <c r="B7" s="477"/>
      <c r="C7" s="477"/>
      <c r="D7" s="477"/>
      <c r="E7" s="478"/>
      <c r="F7" s="478"/>
      <c r="G7" s="478"/>
    </row>
    <row r="8" spans="1:7" s="79" customFormat="1" ht="12.75" customHeight="1">
      <c r="A8" s="476"/>
      <c r="B8" s="477"/>
      <c r="C8" s="477"/>
      <c r="D8" s="477"/>
      <c r="E8" s="478"/>
      <c r="F8" s="478"/>
      <c r="G8" s="478"/>
    </row>
    <row r="9" spans="1:9" ht="12.75" customHeight="1">
      <c r="A9" s="479" t="s">
        <v>16</v>
      </c>
      <c r="B9" s="479"/>
      <c r="C9" s="479"/>
      <c r="D9" s="479"/>
      <c r="E9" s="479"/>
      <c r="F9" s="479"/>
      <c r="G9" s="479"/>
      <c r="H9" s="469"/>
      <c r="I9" s="469"/>
    </row>
    <row r="10" spans="1:9" ht="12.75" customHeight="1">
      <c r="A10" s="480" t="s">
        <v>17</v>
      </c>
      <c r="B10" s="481">
        <v>8220000</v>
      </c>
      <c r="C10" s="481">
        <v>8220000</v>
      </c>
      <c r="D10" s="481">
        <v>0</v>
      </c>
      <c r="E10" s="482">
        <v>0</v>
      </c>
      <c r="F10" s="481">
        <v>0</v>
      </c>
      <c r="G10" s="482">
        <f>C10+D10-E10-F10</f>
        <v>8220000</v>
      </c>
      <c r="H10" s="469"/>
      <c r="I10" s="469"/>
    </row>
    <row r="11" spans="1:9" ht="12.75" customHeight="1">
      <c r="A11" s="480"/>
      <c r="B11" s="482"/>
      <c r="C11" s="483"/>
      <c r="D11" s="483"/>
      <c r="E11" s="483"/>
      <c r="F11" s="484"/>
      <c r="G11" s="483"/>
      <c r="H11" s="469"/>
      <c r="I11" s="469"/>
    </row>
    <row r="12" spans="1:9" s="488" customFormat="1" ht="12.75" customHeight="1">
      <c r="A12" s="485" t="s">
        <v>18</v>
      </c>
      <c r="B12" s="486">
        <f aca="true" t="shared" si="0" ref="B12:G12">B10</f>
        <v>8220000</v>
      </c>
      <c r="C12" s="486">
        <f t="shared" si="0"/>
        <v>8220000</v>
      </c>
      <c r="D12" s="486">
        <f t="shared" si="0"/>
        <v>0</v>
      </c>
      <c r="E12" s="486">
        <f t="shared" si="0"/>
        <v>0</v>
      </c>
      <c r="F12" s="486">
        <f t="shared" si="0"/>
        <v>0</v>
      </c>
      <c r="G12" s="486">
        <f t="shared" si="0"/>
        <v>8220000</v>
      </c>
      <c r="H12" s="487"/>
      <c r="I12" s="487"/>
    </row>
    <row r="13" spans="1:9" ht="12.75" customHeight="1">
      <c r="A13" s="489" t="s">
        <v>10</v>
      </c>
      <c r="B13" s="489" t="s">
        <v>19</v>
      </c>
      <c r="C13" s="489"/>
      <c r="D13" s="489"/>
      <c r="E13" s="489"/>
      <c r="F13" s="490"/>
      <c r="G13" s="491"/>
      <c r="H13" s="469"/>
      <c r="I13" s="469"/>
    </row>
    <row r="14" ht="12.75" customHeight="1">
      <c r="A14" s="79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printOptions horizontalCentered="1"/>
  <pageMargins left="0.5" right="0.5" top="0.75" bottom="0.5" header="0.5" footer="0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8"/>
  <sheetViews>
    <sheetView zoomScale="85" zoomScaleNormal="85" workbookViewId="0" topLeftCell="B2">
      <selection activeCell="G115" sqref="G115"/>
    </sheetView>
  </sheetViews>
  <sheetFormatPr defaultColWidth="9.140625" defaultRowHeight="12.75" outlineLevelRow="1"/>
  <cols>
    <col min="1" max="1" width="0" style="492" hidden="1" customWidth="1"/>
    <col min="2" max="2" width="40.7109375" style="492" customWidth="1"/>
    <col min="3" max="3" width="8.140625" style="493" customWidth="1"/>
    <col min="4" max="7" width="14.421875" style="492" customWidth="1"/>
    <col min="8" max="8" width="16.140625" style="492" customWidth="1"/>
    <col min="9" max="10" width="14.421875" style="492" customWidth="1"/>
    <col min="11" max="11" width="15.421875" style="492" customWidth="1"/>
    <col min="12" max="12" width="14.421875" style="492" customWidth="1"/>
    <col min="13" max="13" width="16.140625" style="492" customWidth="1"/>
    <col min="14" max="16384" width="10.28125" style="492" customWidth="1"/>
  </cols>
  <sheetData>
    <row r="1" spans="1:13" ht="12" hidden="1">
      <c r="A1" s="492" t="s">
        <v>895</v>
      </c>
      <c r="B1" s="492" t="s">
        <v>843</v>
      </c>
      <c r="C1" s="493" t="s">
        <v>20</v>
      </c>
      <c r="D1" s="492" t="s">
        <v>21</v>
      </c>
      <c r="E1" s="492" t="s">
        <v>22</v>
      </c>
      <c r="F1" s="492" t="s">
        <v>23</v>
      </c>
      <c r="G1" s="492" t="s">
        <v>24</v>
      </c>
      <c r="H1" s="492" t="s">
        <v>25</v>
      </c>
      <c r="I1" s="492" t="s">
        <v>26</v>
      </c>
      <c r="J1" s="492" t="s">
        <v>27</v>
      </c>
      <c r="K1" s="492" t="s">
        <v>28</v>
      </c>
      <c r="L1" s="492" t="s">
        <v>29</v>
      </c>
      <c r="M1" s="492" t="s">
        <v>73</v>
      </c>
    </row>
    <row r="2" spans="1:15" s="499" customFormat="1" ht="15.75" customHeight="1">
      <c r="A2" s="494"/>
      <c r="B2" s="5" t="s">
        <v>30</v>
      </c>
      <c r="C2" s="495"/>
      <c r="D2" s="495"/>
      <c r="E2" s="495"/>
      <c r="F2" s="495"/>
      <c r="G2" s="496"/>
      <c r="H2" s="495"/>
      <c r="I2" s="496"/>
      <c r="J2" s="497"/>
      <c r="K2" s="494"/>
      <c r="L2" s="494"/>
      <c r="M2" s="498"/>
      <c r="O2" s="500" t="s">
        <v>175</v>
      </c>
    </row>
    <row r="3" spans="1:13" s="499" customFormat="1" ht="15.75">
      <c r="A3" s="494"/>
      <c r="B3" s="11" t="s">
        <v>31</v>
      </c>
      <c r="C3" s="501"/>
      <c r="D3" s="501"/>
      <c r="E3" s="501"/>
      <c r="F3" s="501"/>
      <c r="G3" s="501"/>
      <c r="H3" s="501"/>
      <c r="I3" s="502"/>
      <c r="J3" s="498"/>
      <c r="K3" s="494"/>
      <c r="L3" s="494"/>
      <c r="M3" s="498"/>
    </row>
    <row r="4" spans="1:13" s="499" customFormat="1" ht="15.75" customHeight="1">
      <c r="A4" s="494"/>
      <c r="B4" s="149" t="str">
        <f>"For the Year Ending "&amp;TEXT(O2,"MMMM DD, YYYY")</f>
        <v>For the Year Ending June 30, 2005</v>
      </c>
      <c r="C4" s="501"/>
      <c r="D4" s="501"/>
      <c r="E4" s="501"/>
      <c r="F4" s="501"/>
      <c r="G4" s="501"/>
      <c r="H4" s="501"/>
      <c r="I4" s="501"/>
      <c r="J4" s="498"/>
      <c r="K4" s="494"/>
      <c r="L4" s="494"/>
      <c r="M4" s="498"/>
    </row>
    <row r="5" spans="1:13" s="499" customFormat="1" ht="12.75" customHeight="1">
      <c r="A5" s="494"/>
      <c r="B5" s="503"/>
      <c r="C5" s="504"/>
      <c r="D5" s="504"/>
      <c r="E5" s="504"/>
      <c r="F5" s="504"/>
      <c r="G5" s="504"/>
      <c r="H5" s="504"/>
      <c r="I5" s="504"/>
      <c r="J5" s="505"/>
      <c r="K5" s="494"/>
      <c r="L5" s="494"/>
      <c r="M5" s="505"/>
    </row>
    <row r="6" spans="2:13" ht="39.75" customHeight="1">
      <c r="B6" s="30"/>
      <c r="C6" s="31"/>
      <c r="D6" s="216" t="s">
        <v>32</v>
      </c>
      <c r="E6" s="216" t="s">
        <v>651</v>
      </c>
      <c r="F6" s="216" t="s">
        <v>869</v>
      </c>
      <c r="G6" s="216" t="s">
        <v>33</v>
      </c>
      <c r="H6" s="216" t="s">
        <v>871</v>
      </c>
      <c r="I6" s="216" t="s">
        <v>872</v>
      </c>
      <c r="J6" s="216" t="s">
        <v>34</v>
      </c>
      <c r="K6" s="216" t="s">
        <v>875</v>
      </c>
      <c r="L6" s="216" t="s">
        <v>35</v>
      </c>
      <c r="M6" s="216" t="s">
        <v>181</v>
      </c>
    </row>
    <row r="7" spans="2:13" ht="12.75">
      <c r="B7" s="23" t="s">
        <v>36</v>
      </c>
      <c r="C7" s="24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2.75">
      <c r="A8" s="492" t="s">
        <v>37</v>
      </c>
      <c r="B8" s="30" t="s">
        <v>38</v>
      </c>
      <c r="C8" s="31"/>
      <c r="D8" s="35">
        <v>1078260.08</v>
      </c>
      <c r="E8" s="35">
        <v>10180243.09</v>
      </c>
      <c r="F8" s="35">
        <v>0</v>
      </c>
      <c r="G8" s="35">
        <v>4170885.83</v>
      </c>
      <c r="H8" s="35">
        <v>128076249.12</v>
      </c>
      <c r="I8" s="35">
        <v>11018401</v>
      </c>
      <c r="J8" s="35">
        <v>958886</v>
      </c>
      <c r="K8" s="35">
        <v>11089281.73</v>
      </c>
      <c r="L8" s="35">
        <v>69295.82</v>
      </c>
      <c r="M8" s="35">
        <f aca="true" t="shared" si="0" ref="M8:M14">D8+E8+F8+G8+H8+I8+J8+K8+L8</f>
        <v>166641502.67</v>
      </c>
    </row>
    <row r="9" spans="1:13" ht="12" hidden="1" outlineLevel="1">
      <c r="A9" s="492" t="s">
        <v>746</v>
      </c>
      <c r="B9" s="492" t="s">
        <v>747</v>
      </c>
      <c r="C9" s="493" t="s">
        <v>748</v>
      </c>
      <c r="D9" s="492">
        <v>51126.35</v>
      </c>
      <c r="E9" s="492">
        <v>101534.99</v>
      </c>
      <c r="F9" s="492">
        <v>26259.83</v>
      </c>
      <c r="G9" s="492">
        <v>276764.47</v>
      </c>
      <c r="H9" s="492">
        <v>1052993.07</v>
      </c>
      <c r="I9" s="492">
        <v>929720.88</v>
      </c>
      <c r="J9" s="492">
        <v>211250.67</v>
      </c>
      <c r="K9" s="492">
        <v>310988.68</v>
      </c>
      <c r="L9" s="492">
        <v>292370.87</v>
      </c>
      <c r="M9" s="492">
        <f t="shared" si="0"/>
        <v>3253009.81</v>
      </c>
    </row>
    <row r="10" spans="1:13" ht="12" hidden="1" outlineLevel="1">
      <c r="A10" s="492" t="s">
        <v>749</v>
      </c>
      <c r="B10" s="492" t="s">
        <v>750</v>
      </c>
      <c r="C10" s="493" t="s">
        <v>751</v>
      </c>
      <c r="D10" s="492">
        <v>0</v>
      </c>
      <c r="E10" s="492">
        <v>85942.72</v>
      </c>
      <c r="F10" s="492">
        <v>24258.05</v>
      </c>
      <c r="G10" s="492">
        <v>709720.53</v>
      </c>
      <c r="H10" s="492">
        <v>566251.63</v>
      </c>
      <c r="I10" s="492">
        <v>0</v>
      </c>
      <c r="J10" s="492">
        <v>0</v>
      </c>
      <c r="K10" s="492">
        <v>0</v>
      </c>
      <c r="L10" s="492">
        <v>0</v>
      </c>
      <c r="M10" s="492">
        <f t="shared" si="0"/>
        <v>1386172.9300000002</v>
      </c>
    </row>
    <row r="11" spans="1:13" ht="12" hidden="1" outlineLevel="1">
      <c r="A11" s="492" t="s">
        <v>755</v>
      </c>
      <c r="B11" s="492" t="s">
        <v>756</v>
      </c>
      <c r="C11" s="493" t="s">
        <v>757</v>
      </c>
      <c r="D11" s="492">
        <v>0</v>
      </c>
      <c r="E11" s="492">
        <v>0</v>
      </c>
      <c r="F11" s="492">
        <v>0</v>
      </c>
      <c r="G11" s="492">
        <v>0</v>
      </c>
      <c r="H11" s="492">
        <v>0</v>
      </c>
      <c r="I11" s="492">
        <v>387697.29</v>
      </c>
      <c r="J11" s="492">
        <v>0</v>
      </c>
      <c r="K11" s="492">
        <v>0</v>
      </c>
      <c r="L11" s="492">
        <v>0</v>
      </c>
      <c r="M11" s="492">
        <f t="shared" si="0"/>
        <v>387697.29</v>
      </c>
    </row>
    <row r="12" spans="1:13" ht="12" hidden="1" outlineLevel="1">
      <c r="A12" s="492" t="s">
        <v>758</v>
      </c>
      <c r="B12" s="492" t="s">
        <v>759</v>
      </c>
      <c r="C12" s="493" t="s">
        <v>760</v>
      </c>
      <c r="D12" s="492">
        <v>0</v>
      </c>
      <c r="E12" s="492">
        <v>-20071.93</v>
      </c>
      <c r="F12" s="492">
        <v>-5665.47</v>
      </c>
      <c r="G12" s="492">
        <v>-165755.24</v>
      </c>
      <c r="H12" s="492">
        <v>-132248.08</v>
      </c>
      <c r="I12" s="492">
        <v>-230317.35</v>
      </c>
      <c r="J12" s="492">
        <v>0</v>
      </c>
      <c r="K12" s="492">
        <v>0</v>
      </c>
      <c r="L12" s="492">
        <v>0</v>
      </c>
      <c r="M12" s="492">
        <f t="shared" si="0"/>
        <v>-554058.07</v>
      </c>
    </row>
    <row r="13" spans="1:13" ht="12.75" collapsed="1">
      <c r="A13" s="492" t="s">
        <v>761</v>
      </c>
      <c r="B13" s="30" t="s">
        <v>39</v>
      </c>
      <c r="C13" s="31"/>
      <c r="D13" s="37">
        <v>51126.35</v>
      </c>
      <c r="E13" s="37">
        <v>167405.78</v>
      </c>
      <c r="F13" s="37">
        <v>44852.41</v>
      </c>
      <c r="G13" s="37">
        <v>820729.76</v>
      </c>
      <c r="H13" s="37">
        <v>1486996.62</v>
      </c>
      <c r="I13" s="37">
        <v>1087100.82</v>
      </c>
      <c r="J13" s="37">
        <v>211250.67</v>
      </c>
      <c r="K13" s="37">
        <v>310988.68</v>
      </c>
      <c r="L13" s="37">
        <v>292370.87</v>
      </c>
      <c r="M13" s="37">
        <f t="shared" si="0"/>
        <v>4472821.96</v>
      </c>
    </row>
    <row r="14" spans="1:13" ht="12.75">
      <c r="A14" s="492" t="s">
        <v>40</v>
      </c>
      <c r="B14" s="30" t="s">
        <v>41</v>
      </c>
      <c r="C14" s="31"/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0"/>
        <v>0</v>
      </c>
    </row>
    <row r="15" spans="2:13" s="506" customFormat="1" ht="12.75">
      <c r="B15" s="23"/>
      <c r="C15" s="24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2:13" s="506" customFormat="1" ht="12.75">
      <c r="B16" s="23" t="s">
        <v>42</v>
      </c>
      <c r="C16" s="24"/>
      <c r="D16" s="40">
        <f aca="true" t="shared" si="1" ref="D16:M16">D8+D13+D14</f>
        <v>1129386.4300000002</v>
      </c>
      <c r="E16" s="40">
        <f t="shared" si="1"/>
        <v>10347648.87</v>
      </c>
      <c r="F16" s="40">
        <f t="shared" si="1"/>
        <v>44852.41</v>
      </c>
      <c r="G16" s="40">
        <f t="shared" si="1"/>
        <v>4991615.59</v>
      </c>
      <c r="H16" s="40">
        <f t="shared" si="1"/>
        <v>129563245.74000001</v>
      </c>
      <c r="I16" s="40">
        <f t="shared" si="1"/>
        <v>12105501.82</v>
      </c>
      <c r="J16" s="40">
        <f t="shared" si="1"/>
        <v>1170136.67</v>
      </c>
      <c r="K16" s="40">
        <f t="shared" si="1"/>
        <v>11400270.41</v>
      </c>
      <c r="L16" s="40">
        <f t="shared" si="1"/>
        <v>361666.69</v>
      </c>
      <c r="M16" s="40">
        <f t="shared" si="1"/>
        <v>171114324.63</v>
      </c>
    </row>
    <row r="17" spans="2:13" s="506" customFormat="1" ht="12.75">
      <c r="B17" s="23"/>
      <c r="C17" s="24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2:13" s="506" customFormat="1" ht="12.75">
      <c r="B18" s="23" t="s">
        <v>43</v>
      </c>
      <c r="C18" s="24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2" hidden="1" outlineLevel="1">
      <c r="A19" s="492" t="s">
        <v>626</v>
      </c>
      <c r="B19" s="492" t="s">
        <v>627</v>
      </c>
      <c r="C19" s="493" t="s">
        <v>628</v>
      </c>
      <c r="D19" s="492">
        <v>0</v>
      </c>
      <c r="E19" s="492">
        <v>0</v>
      </c>
      <c r="F19" s="492">
        <v>0</v>
      </c>
      <c r="G19" s="492">
        <v>0</v>
      </c>
      <c r="H19" s="492">
        <v>0</v>
      </c>
      <c r="I19" s="492">
        <v>12269087.22</v>
      </c>
      <c r="J19" s="492">
        <v>0</v>
      </c>
      <c r="K19" s="492">
        <v>0</v>
      </c>
      <c r="L19" s="492">
        <v>0</v>
      </c>
      <c r="M19" s="492">
        <f aca="true" t="shared" si="2" ref="M19:M50">D19+E19+F19+G19+H19+I19+J19+K19+L19</f>
        <v>12269087.22</v>
      </c>
    </row>
    <row r="20" spans="1:13" ht="12" hidden="1" outlineLevel="1">
      <c r="A20" s="492" t="s">
        <v>629</v>
      </c>
      <c r="B20" s="492" t="s">
        <v>630</v>
      </c>
      <c r="C20" s="493" t="s">
        <v>631</v>
      </c>
      <c r="D20" s="492">
        <v>0</v>
      </c>
      <c r="E20" s="492">
        <v>0</v>
      </c>
      <c r="F20" s="492">
        <v>0</v>
      </c>
      <c r="G20" s="492">
        <v>0</v>
      </c>
      <c r="H20" s="492">
        <v>81112804.61</v>
      </c>
      <c r="I20" s="492">
        <v>0</v>
      </c>
      <c r="J20" s="492">
        <v>0</v>
      </c>
      <c r="K20" s="492">
        <v>0</v>
      </c>
      <c r="L20" s="492">
        <v>0</v>
      </c>
      <c r="M20" s="492">
        <f t="shared" si="2"/>
        <v>81112804.61</v>
      </c>
    </row>
    <row r="21" spans="1:13" ht="12" hidden="1" outlineLevel="1">
      <c r="A21" s="492" t="s">
        <v>632</v>
      </c>
      <c r="B21" s="492" t="s">
        <v>633</v>
      </c>
      <c r="C21" s="493" t="s">
        <v>634</v>
      </c>
      <c r="D21" s="492">
        <v>0</v>
      </c>
      <c r="E21" s="492">
        <v>0</v>
      </c>
      <c r="F21" s="492">
        <v>0</v>
      </c>
      <c r="G21" s="492">
        <v>0</v>
      </c>
      <c r="H21" s="492">
        <v>6049328.86</v>
      </c>
      <c r="I21" s="492">
        <v>0</v>
      </c>
      <c r="J21" s="492">
        <v>0</v>
      </c>
      <c r="K21" s="492">
        <v>0</v>
      </c>
      <c r="L21" s="492">
        <v>0</v>
      </c>
      <c r="M21" s="492">
        <f t="shared" si="2"/>
        <v>6049328.86</v>
      </c>
    </row>
    <row r="22" spans="1:13" ht="12" hidden="1" outlineLevel="1">
      <c r="A22" s="492" t="s">
        <v>635</v>
      </c>
      <c r="B22" s="492" t="s">
        <v>636</v>
      </c>
      <c r="C22" s="493" t="s">
        <v>637</v>
      </c>
      <c r="D22" s="492">
        <v>0</v>
      </c>
      <c r="E22" s="492">
        <v>0</v>
      </c>
      <c r="F22" s="492">
        <v>0</v>
      </c>
      <c r="G22" s="492">
        <v>0</v>
      </c>
      <c r="H22" s="492">
        <v>27762.75</v>
      </c>
      <c r="I22" s="492">
        <v>0</v>
      </c>
      <c r="J22" s="492">
        <v>0</v>
      </c>
      <c r="K22" s="492">
        <v>0</v>
      </c>
      <c r="L22" s="492">
        <v>0</v>
      </c>
      <c r="M22" s="492">
        <f t="shared" si="2"/>
        <v>27762.75</v>
      </c>
    </row>
    <row r="23" spans="1:13" ht="12" hidden="1" outlineLevel="1">
      <c r="A23" s="492" t="s">
        <v>638</v>
      </c>
      <c r="B23" s="492" t="s">
        <v>639</v>
      </c>
      <c r="C23" s="493" t="s">
        <v>640</v>
      </c>
      <c r="D23" s="492">
        <v>0</v>
      </c>
      <c r="E23" s="492">
        <v>0</v>
      </c>
      <c r="F23" s="492">
        <v>0</v>
      </c>
      <c r="G23" s="492">
        <v>0</v>
      </c>
      <c r="H23" s="492">
        <v>25044435.12</v>
      </c>
      <c r="I23" s="492">
        <v>0</v>
      </c>
      <c r="J23" s="492">
        <v>0</v>
      </c>
      <c r="K23" s="492">
        <v>0</v>
      </c>
      <c r="L23" s="492">
        <v>0</v>
      </c>
      <c r="M23" s="492">
        <f t="shared" si="2"/>
        <v>25044435.12</v>
      </c>
    </row>
    <row r="24" spans="1:13" ht="12" hidden="1" outlineLevel="1">
      <c r="A24" s="492" t="s">
        <v>641</v>
      </c>
      <c r="B24" s="492" t="s">
        <v>642</v>
      </c>
      <c r="C24" s="493" t="s">
        <v>643</v>
      </c>
      <c r="D24" s="492">
        <v>0</v>
      </c>
      <c r="E24" s="492">
        <v>0</v>
      </c>
      <c r="F24" s="492">
        <v>0</v>
      </c>
      <c r="G24" s="492">
        <v>0</v>
      </c>
      <c r="H24" s="492">
        <v>7052824.3</v>
      </c>
      <c r="I24" s="492">
        <v>0</v>
      </c>
      <c r="J24" s="492">
        <v>0</v>
      </c>
      <c r="K24" s="492">
        <v>0</v>
      </c>
      <c r="L24" s="492">
        <v>0</v>
      </c>
      <c r="M24" s="492">
        <f t="shared" si="2"/>
        <v>7052824.3</v>
      </c>
    </row>
    <row r="25" spans="1:13" ht="12" hidden="1" outlineLevel="1">
      <c r="A25" s="492" t="s">
        <v>644</v>
      </c>
      <c r="B25" s="492" t="s">
        <v>645</v>
      </c>
      <c r="C25" s="493" t="s">
        <v>646</v>
      </c>
      <c r="D25" s="492">
        <v>0</v>
      </c>
      <c r="E25" s="492">
        <v>0</v>
      </c>
      <c r="F25" s="492">
        <v>0</v>
      </c>
      <c r="G25" s="492">
        <v>0</v>
      </c>
      <c r="H25" s="492">
        <v>896234.29</v>
      </c>
      <c r="I25" s="492">
        <v>0</v>
      </c>
      <c r="J25" s="492">
        <v>0</v>
      </c>
      <c r="K25" s="492">
        <v>0</v>
      </c>
      <c r="L25" s="492">
        <v>0</v>
      </c>
      <c r="M25" s="492">
        <f t="shared" si="2"/>
        <v>896234.29</v>
      </c>
    </row>
    <row r="26" spans="1:13" ht="12" hidden="1" outlineLevel="1">
      <c r="A26" s="492" t="s">
        <v>647</v>
      </c>
      <c r="B26" s="492" t="s">
        <v>648</v>
      </c>
      <c r="C26" s="493" t="s">
        <v>649</v>
      </c>
      <c r="D26" s="492">
        <v>0</v>
      </c>
      <c r="E26" s="492">
        <v>0</v>
      </c>
      <c r="F26" s="492">
        <v>0</v>
      </c>
      <c r="G26" s="492">
        <v>0</v>
      </c>
      <c r="H26" s="492">
        <v>-5007.25</v>
      </c>
      <c r="I26" s="492">
        <v>0</v>
      </c>
      <c r="J26" s="492">
        <v>0</v>
      </c>
      <c r="K26" s="492">
        <v>0</v>
      </c>
      <c r="L26" s="492">
        <v>0</v>
      </c>
      <c r="M26" s="492">
        <f t="shared" si="2"/>
        <v>-5007.25</v>
      </c>
    </row>
    <row r="27" spans="1:13" ht="12" hidden="1" outlineLevel="1">
      <c r="A27" s="492" t="s">
        <v>650</v>
      </c>
      <c r="B27" s="492" t="s">
        <v>651</v>
      </c>
      <c r="C27" s="493" t="s">
        <v>652</v>
      </c>
      <c r="D27" s="492">
        <v>0</v>
      </c>
      <c r="E27" s="492">
        <v>9491624.74</v>
      </c>
      <c r="F27" s="492">
        <v>0</v>
      </c>
      <c r="G27" s="492">
        <v>0</v>
      </c>
      <c r="H27" s="492">
        <v>0</v>
      </c>
      <c r="I27" s="492">
        <v>0</v>
      </c>
      <c r="J27" s="492">
        <v>0</v>
      </c>
      <c r="K27" s="492">
        <v>0</v>
      </c>
      <c r="L27" s="492">
        <v>0</v>
      </c>
      <c r="M27" s="492">
        <f t="shared" si="2"/>
        <v>9491624.74</v>
      </c>
    </row>
    <row r="28" spans="1:13" ht="12" hidden="1" outlineLevel="1">
      <c r="A28" s="492" t="s">
        <v>653</v>
      </c>
      <c r="B28" s="492" t="s">
        <v>654</v>
      </c>
      <c r="C28" s="493" t="s">
        <v>655</v>
      </c>
      <c r="D28" s="492">
        <v>0</v>
      </c>
      <c r="E28" s="492">
        <v>795538.73</v>
      </c>
      <c r="F28" s="492">
        <v>0</v>
      </c>
      <c r="G28" s="492">
        <v>0</v>
      </c>
      <c r="H28" s="492">
        <v>0</v>
      </c>
      <c r="I28" s="492">
        <v>0</v>
      </c>
      <c r="J28" s="492">
        <v>0</v>
      </c>
      <c r="K28" s="492">
        <v>0</v>
      </c>
      <c r="L28" s="492">
        <v>0</v>
      </c>
      <c r="M28" s="492">
        <f t="shared" si="2"/>
        <v>795538.73</v>
      </c>
    </row>
    <row r="29" spans="1:13" ht="12" hidden="1" outlineLevel="1">
      <c r="A29" s="492" t="s">
        <v>656</v>
      </c>
      <c r="B29" s="492" t="s">
        <v>657</v>
      </c>
      <c r="C29" s="493" t="s">
        <v>658</v>
      </c>
      <c r="D29" s="492">
        <v>0</v>
      </c>
      <c r="E29" s="492">
        <v>0</v>
      </c>
      <c r="F29" s="492">
        <v>0</v>
      </c>
      <c r="G29" s="492">
        <v>1146922.09</v>
      </c>
      <c r="H29" s="492">
        <v>0</v>
      </c>
      <c r="I29" s="492">
        <v>0</v>
      </c>
      <c r="J29" s="492">
        <v>0</v>
      </c>
      <c r="K29" s="492">
        <v>0</v>
      </c>
      <c r="L29" s="492">
        <v>0</v>
      </c>
      <c r="M29" s="492">
        <f t="shared" si="2"/>
        <v>1146922.09</v>
      </c>
    </row>
    <row r="30" spans="1:13" ht="12" hidden="1" outlineLevel="1">
      <c r="A30" s="492" t="s">
        <v>659</v>
      </c>
      <c r="B30" s="492" t="s">
        <v>660</v>
      </c>
      <c r="C30" s="493" t="s">
        <v>661</v>
      </c>
      <c r="D30" s="492">
        <v>0</v>
      </c>
      <c r="E30" s="492">
        <v>0</v>
      </c>
      <c r="F30" s="492">
        <v>0</v>
      </c>
      <c r="G30" s="492">
        <v>826725.28</v>
      </c>
      <c r="H30" s="492">
        <v>0</v>
      </c>
      <c r="I30" s="492">
        <v>0</v>
      </c>
      <c r="J30" s="492">
        <v>0</v>
      </c>
      <c r="K30" s="492">
        <v>0</v>
      </c>
      <c r="L30" s="492">
        <v>0</v>
      </c>
      <c r="M30" s="492">
        <f t="shared" si="2"/>
        <v>826725.28</v>
      </c>
    </row>
    <row r="31" spans="1:13" ht="12" hidden="1" outlineLevel="1">
      <c r="A31" s="492" t="s">
        <v>662</v>
      </c>
      <c r="B31" s="492" t="s">
        <v>663</v>
      </c>
      <c r="C31" s="493" t="s">
        <v>664</v>
      </c>
      <c r="D31" s="492">
        <v>0</v>
      </c>
      <c r="E31" s="492">
        <v>0</v>
      </c>
      <c r="F31" s="492">
        <v>0</v>
      </c>
      <c r="G31" s="492">
        <v>562548.78</v>
      </c>
      <c r="H31" s="492">
        <v>0</v>
      </c>
      <c r="I31" s="492">
        <v>0</v>
      </c>
      <c r="J31" s="492">
        <v>0</v>
      </c>
      <c r="K31" s="492">
        <v>0</v>
      </c>
      <c r="L31" s="492">
        <v>0</v>
      </c>
      <c r="M31" s="492">
        <f t="shared" si="2"/>
        <v>562548.78</v>
      </c>
    </row>
    <row r="32" spans="1:13" ht="12" hidden="1" outlineLevel="1">
      <c r="A32" s="492" t="s">
        <v>665</v>
      </c>
      <c r="B32" s="492" t="s">
        <v>666</v>
      </c>
      <c r="C32" s="493" t="s">
        <v>667</v>
      </c>
      <c r="D32" s="492">
        <v>0</v>
      </c>
      <c r="E32" s="492">
        <v>0</v>
      </c>
      <c r="F32" s="492">
        <v>0</v>
      </c>
      <c r="G32" s="492">
        <v>313766.8</v>
      </c>
      <c r="H32" s="492">
        <v>0</v>
      </c>
      <c r="I32" s="492">
        <v>0</v>
      </c>
      <c r="J32" s="492">
        <v>0</v>
      </c>
      <c r="K32" s="492">
        <v>0</v>
      </c>
      <c r="L32" s="492">
        <v>0</v>
      </c>
      <c r="M32" s="492">
        <f t="shared" si="2"/>
        <v>313766.8</v>
      </c>
    </row>
    <row r="33" spans="1:13" ht="12" hidden="1" outlineLevel="1">
      <c r="A33" s="492" t="s">
        <v>668</v>
      </c>
      <c r="B33" s="492" t="s">
        <v>669</v>
      </c>
      <c r="C33" s="493" t="s">
        <v>670</v>
      </c>
      <c r="D33" s="492">
        <v>0</v>
      </c>
      <c r="E33" s="492">
        <v>0</v>
      </c>
      <c r="F33" s="492">
        <v>0</v>
      </c>
      <c r="G33" s="492">
        <v>325087.51</v>
      </c>
      <c r="H33" s="492">
        <v>0</v>
      </c>
      <c r="I33" s="492">
        <v>0</v>
      </c>
      <c r="J33" s="492">
        <v>0</v>
      </c>
      <c r="K33" s="492">
        <v>0</v>
      </c>
      <c r="L33" s="492">
        <v>0</v>
      </c>
      <c r="M33" s="492">
        <f t="shared" si="2"/>
        <v>325087.51</v>
      </c>
    </row>
    <row r="34" spans="1:13" ht="12" hidden="1" outlineLevel="1">
      <c r="A34" s="492" t="s">
        <v>671</v>
      </c>
      <c r="B34" s="492" t="s">
        <v>672</v>
      </c>
      <c r="C34" s="493" t="s">
        <v>673</v>
      </c>
      <c r="D34" s="492">
        <v>0</v>
      </c>
      <c r="E34" s="492">
        <v>0</v>
      </c>
      <c r="F34" s="492">
        <v>0</v>
      </c>
      <c r="G34" s="492">
        <v>196574.04</v>
      </c>
      <c r="H34" s="492">
        <v>0</v>
      </c>
      <c r="I34" s="492">
        <v>0</v>
      </c>
      <c r="J34" s="492">
        <v>0</v>
      </c>
      <c r="K34" s="492">
        <v>0</v>
      </c>
      <c r="L34" s="492">
        <v>0</v>
      </c>
      <c r="M34" s="492">
        <f t="shared" si="2"/>
        <v>196574.04</v>
      </c>
    </row>
    <row r="35" spans="1:13" ht="12" hidden="1" outlineLevel="1">
      <c r="A35" s="492" t="s">
        <v>674</v>
      </c>
      <c r="B35" s="492" t="s">
        <v>675</v>
      </c>
      <c r="C35" s="493" t="s">
        <v>676</v>
      </c>
      <c r="D35" s="492">
        <v>0</v>
      </c>
      <c r="E35" s="492">
        <v>0</v>
      </c>
      <c r="F35" s="492">
        <v>0</v>
      </c>
      <c r="G35" s="492">
        <v>-69310.59</v>
      </c>
      <c r="H35" s="492">
        <v>0</v>
      </c>
      <c r="I35" s="492">
        <v>0</v>
      </c>
      <c r="J35" s="492">
        <v>0</v>
      </c>
      <c r="K35" s="492">
        <v>0</v>
      </c>
      <c r="L35" s="492">
        <v>0</v>
      </c>
      <c r="M35" s="492">
        <f t="shared" si="2"/>
        <v>-69310.59</v>
      </c>
    </row>
    <row r="36" spans="1:13" ht="12" hidden="1" outlineLevel="1">
      <c r="A36" s="492" t="s">
        <v>677</v>
      </c>
      <c r="B36" s="492" t="s">
        <v>678</v>
      </c>
      <c r="C36" s="493" t="s">
        <v>679</v>
      </c>
      <c r="D36" s="492">
        <v>0</v>
      </c>
      <c r="E36" s="492">
        <v>0</v>
      </c>
      <c r="F36" s="492">
        <v>0</v>
      </c>
      <c r="G36" s="492">
        <v>184472.27</v>
      </c>
      <c r="H36" s="492">
        <v>0</v>
      </c>
      <c r="I36" s="492">
        <v>0</v>
      </c>
      <c r="J36" s="492">
        <v>0</v>
      </c>
      <c r="K36" s="492">
        <v>0</v>
      </c>
      <c r="L36" s="492">
        <v>0</v>
      </c>
      <c r="M36" s="492">
        <f t="shared" si="2"/>
        <v>184472.27</v>
      </c>
    </row>
    <row r="37" spans="1:13" ht="12.75" collapsed="1">
      <c r="A37" s="492" t="s">
        <v>44</v>
      </c>
      <c r="B37" s="30" t="s">
        <v>45</v>
      </c>
      <c r="C37" s="31"/>
      <c r="D37" s="37">
        <v>0</v>
      </c>
      <c r="E37" s="37">
        <v>10287163.47</v>
      </c>
      <c r="F37" s="37">
        <v>0</v>
      </c>
      <c r="G37" s="37">
        <v>3486786.18</v>
      </c>
      <c r="H37" s="37">
        <v>120178382.68</v>
      </c>
      <c r="I37" s="37">
        <v>12269087.22</v>
      </c>
      <c r="J37" s="37">
        <v>0</v>
      </c>
      <c r="K37" s="37">
        <v>0</v>
      </c>
      <c r="L37" s="37">
        <v>0</v>
      </c>
      <c r="M37" s="37">
        <f t="shared" si="2"/>
        <v>146221419.55</v>
      </c>
    </row>
    <row r="38" spans="1:13" ht="12" hidden="1" outlineLevel="1">
      <c r="A38" s="492" t="s">
        <v>425</v>
      </c>
      <c r="B38" s="492" t="s">
        <v>426</v>
      </c>
      <c r="C38" s="493" t="s">
        <v>427</v>
      </c>
      <c r="D38" s="492">
        <v>0</v>
      </c>
      <c r="E38" s="492">
        <v>0</v>
      </c>
      <c r="F38" s="492">
        <v>0</v>
      </c>
      <c r="G38" s="492">
        <v>0</v>
      </c>
      <c r="H38" s="492">
        <v>0</v>
      </c>
      <c r="I38" s="492">
        <v>0</v>
      </c>
      <c r="J38" s="492">
        <v>33500</v>
      </c>
      <c r="K38" s="492">
        <v>0</v>
      </c>
      <c r="L38" s="492">
        <v>0</v>
      </c>
      <c r="M38" s="492">
        <f t="shared" si="2"/>
        <v>33500</v>
      </c>
    </row>
    <row r="39" spans="1:13" ht="12" hidden="1" outlineLevel="1">
      <c r="A39" s="492" t="s">
        <v>431</v>
      </c>
      <c r="B39" s="492" t="s">
        <v>432</v>
      </c>
      <c r="C39" s="493" t="s">
        <v>433</v>
      </c>
      <c r="D39" s="492">
        <v>0</v>
      </c>
      <c r="E39" s="492">
        <v>0</v>
      </c>
      <c r="F39" s="492">
        <v>10773.07</v>
      </c>
      <c r="G39" s="492">
        <v>0</v>
      </c>
      <c r="H39" s="492">
        <v>0</v>
      </c>
      <c r="I39" s="492">
        <v>0</v>
      </c>
      <c r="J39" s="492">
        <v>0</v>
      </c>
      <c r="K39" s="492">
        <v>0</v>
      </c>
      <c r="L39" s="492">
        <v>0</v>
      </c>
      <c r="M39" s="492">
        <f t="shared" si="2"/>
        <v>10773.07</v>
      </c>
    </row>
    <row r="40" spans="1:13" ht="12" hidden="1" outlineLevel="1">
      <c r="A40" s="492" t="s">
        <v>434</v>
      </c>
      <c r="B40" s="492" t="s">
        <v>435</v>
      </c>
      <c r="C40" s="493" t="s">
        <v>436</v>
      </c>
      <c r="D40" s="492">
        <v>0</v>
      </c>
      <c r="E40" s="492">
        <v>9370.56</v>
      </c>
      <c r="F40" s="492">
        <v>32237.37</v>
      </c>
      <c r="G40" s="492">
        <v>9370.34</v>
      </c>
      <c r="H40" s="492">
        <v>131979.75</v>
      </c>
      <c r="I40" s="492">
        <v>0</v>
      </c>
      <c r="J40" s="492">
        <v>0</v>
      </c>
      <c r="K40" s="492">
        <v>0</v>
      </c>
      <c r="L40" s="492">
        <v>0</v>
      </c>
      <c r="M40" s="492">
        <f t="shared" si="2"/>
        <v>182958.02000000002</v>
      </c>
    </row>
    <row r="41" spans="1:13" ht="12" hidden="1" outlineLevel="1">
      <c r="A41" s="492" t="s">
        <v>437</v>
      </c>
      <c r="B41" s="492" t="s">
        <v>438</v>
      </c>
      <c r="C41" s="493" t="s">
        <v>439</v>
      </c>
      <c r="D41" s="492">
        <v>0</v>
      </c>
      <c r="E41" s="492">
        <v>30606.431</v>
      </c>
      <c r="F41" s="492">
        <v>0</v>
      </c>
      <c r="G41" s="492">
        <v>28087.489</v>
      </c>
      <c r="H41" s="492">
        <v>115646.924</v>
      </c>
      <c r="I41" s="492">
        <v>0</v>
      </c>
      <c r="J41" s="492">
        <v>0</v>
      </c>
      <c r="K41" s="492">
        <v>0</v>
      </c>
      <c r="L41" s="492">
        <v>0</v>
      </c>
      <c r="M41" s="492">
        <f t="shared" si="2"/>
        <v>174340.84399999998</v>
      </c>
    </row>
    <row r="42" spans="1:13" ht="12" hidden="1" outlineLevel="1">
      <c r="A42" s="492" t="s">
        <v>440</v>
      </c>
      <c r="B42" s="492" t="s">
        <v>441</v>
      </c>
      <c r="C42" s="493" t="s">
        <v>442</v>
      </c>
      <c r="D42" s="492">
        <v>0</v>
      </c>
      <c r="E42" s="492">
        <v>1825.2640000000001</v>
      </c>
      <c r="F42" s="492">
        <v>0</v>
      </c>
      <c r="G42" s="492">
        <v>0</v>
      </c>
      <c r="H42" s="492">
        <v>16927.6</v>
      </c>
      <c r="I42" s="492">
        <v>0</v>
      </c>
      <c r="J42" s="492">
        <v>0</v>
      </c>
      <c r="K42" s="492">
        <v>0</v>
      </c>
      <c r="L42" s="492">
        <v>0</v>
      </c>
      <c r="M42" s="492">
        <f t="shared" si="2"/>
        <v>18752.863999999998</v>
      </c>
    </row>
    <row r="43" spans="1:13" ht="12" hidden="1" outlineLevel="1">
      <c r="A43" s="492" t="s">
        <v>443</v>
      </c>
      <c r="B43" s="492" t="s">
        <v>444</v>
      </c>
      <c r="C43" s="493" t="s">
        <v>445</v>
      </c>
      <c r="D43" s="492">
        <v>0</v>
      </c>
      <c r="E43" s="492">
        <v>0</v>
      </c>
      <c r="F43" s="492">
        <v>0</v>
      </c>
      <c r="G43" s="492">
        <v>0</v>
      </c>
      <c r="H43" s="492">
        <v>0</v>
      </c>
      <c r="I43" s="492">
        <v>0</v>
      </c>
      <c r="J43" s="492">
        <v>141362.4</v>
      </c>
      <c r="K43" s="492">
        <v>0</v>
      </c>
      <c r="L43" s="492">
        <v>0</v>
      </c>
      <c r="M43" s="492">
        <f t="shared" si="2"/>
        <v>141362.4</v>
      </c>
    </row>
    <row r="44" spans="1:13" ht="12" hidden="1" outlineLevel="1">
      <c r="A44" s="492" t="s">
        <v>446</v>
      </c>
      <c r="B44" s="492" t="s">
        <v>447</v>
      </c>
      <c r="C44" s="493" t="s">
        <v>448</v>
      </c>
      <c r="D44" s="492">
        <v>0</v>
      </c>
      <c r="E44" s="492">
        <v>680.46</v>
      </c>
      <c r="F44" s="492">
        <v>0</v>
      </c>
      <c r="G44" s="492">
        <v>3517.58</v>
      </c>
      <c r="H44" s="492">
        <v>4924.18</v>
      </c>
      <c r="I44" s="492">
        <v>0</v>
      </c>
      <c r="J44" s="492">
        <v>0</v>
      </c>
      <c r="K44" s="492">
        <v>0</v>
      </c>
      <c r="L44" s="492">
        <v>0</v>
      </c>
      <c r="M44" s="492">
        <f t="shared" si="2"/>
        <v>9122.220000000001</v>
      </c>
    </row>
    <row r="45" spans="1:13" ht="12" hidden="1" outlineLevel="1">
      <c r="A45" s="492" t="s">
        <v>450</v>
      </c>
      <c r="B45" s="492" t="s">
        <v>451</v>
      </c>
      <c r="C45" s="493" t="s">
        <v>452</v>
      </c>
      <c r="D45" s="492">
        <v>0</v>
      </c>
      <c r="E45" s="492">
        <v>0</v>
      </c>
      <c r="F45" s="492">
        <v>0</v>
      </c>
      <c r="G45" s="492">
        <v>0</v>
      </c>
      <c r="H45" s="492">
        <v>0</v>
      </c>
      <c r="I45" s="492">
        <v>0</v>
      </c>
      <c r="J45" s="492">
        <v>2562.75</v>
      </c>
      <c r="K45" s="492">
        <v>0</v>
      </c>
      <c r="L45" s="492">
        <v>0</v>
      </c>
      <c r="M45" s="492">
        <f t="shared" si="2"/>
        <v>2562.75</v>
      </c>
    </row>
    <row r="46" spans="1:13" ht="12" hidden="1" outlineLevel="1">
      <c r="A46" s="492" t="s">
        <v>462</v>
      </c>
      <c r="B46" s="492" t="s">
        <v>463</v>
      </c>
      <c r="C46" s="493" t="s">
        <v>464</v>
      </c>
      <c r="D46" s="492">
        <v>0</v>
      </c>
      <c r="E46" s="492">
        <v>2526.95</v>
      </c>
      <c r="F46" s="492">
        <v>8614.61</v>
      </c>
      <c r="G46" s="492">
        <v>2527.02</v>
      </c>
      <c r="H46" s="492">
        <v>33991.94</v>
      </c>
      <c r="I46" s="492">
        <v>0</v>
      </c>
      <c r="J46" s="492">
        <v>0</v>
      </c>
      <c r="K46" s="492">
        <v>0</v>
      </c>
      <c r="L46" s="492">
        <v>0</v>
      </c>
      <c r="M46" s="492">
        <f t="shared" si="2"/>
        <v>47660.520000000004</v>
      </c>
    </row>
    <row r="47" spans="1:13" ht="12" hidden="1" outlineLevel="1">
      <c r="A47" s="492" t="s">
        <v>465</v>
      </c>
      <c r="B47" s="492" t="s">
        <v>466</v>
      </c>
      <c r="C47" s="493" t="s">
        <v>467</v>
      </c>
      <c r="D47" s="492">
        <v>0</v>
      </c>
      <c r="E47" s="492">
        <v>8059.241</v>
      </c>
      <c r="F47" s="492">
        <v>0</v>
      </c>
      <c r="G47" s="492">
        <v>7374.9710000000005</v>
      </c>
      <c r="H47" s="492">
        <v>30123.849</v>
      </c>
      <c r="I47" s="492">
        <v>0</v>
      </c>
      <c r="J47" s="492">
        <v>0</v>
      </c>
      <c r="K47" s="492">
        <v>0</v>
      </c>
      <c r="L47" s="492">
        <v>0</v>
      </c>
      <c r="M47" s="492">
        <f t="shared" si="2"/>
        <v>45558.061</v>
      </c>
    </row>
    <row r="48" spans="1:13" ht="12" hidden="1" outlineLevel="1">
      <c r="A48" s="492" t="s">
        <v>468</v>
      </c>
      <c r="B48" s="492" t="s">
        <v>469</v>
      </c>
      <c r="C48" s="493" t="s">
        <v>470</v>
      </c>
      <c r="D48" s="492">
        <v>0</v>
      </c>
      <c r="E48" s="492">
        <v>490.882</v>
      </c>
      <c r="F48" s="492">
        <v>0</v>
      </c>
      <c r="G48" s="492">
        <v>0</v>
      </c>
      <c r="H48" s="492">
        <v>4169.631</v>
      </c>
      <c r="I48" s="492">
        <v>0</v>
      </c>
      <c r="J48" s="492">
        <v>0</v>
      </c>
      <c r="K48" s="492">
        <v>0</v>
      </c>
      <c r="L48" s="492">
        <v>0</v>
      </c>
      <c r="M48" s="492">
        <f t="shared" si="2"/>
        <v>4660.513</v>
      </c>
    </row>
    <row r="49" spans="1:13" ht="12" hidden="1" outlineLevel="1">
      <c r="A49" s="492" t="s">
        <v>489</v>
      </c>
      <c r="B49" s="492" t="s">
        <v>490</v>
      </c>
      <c r="C49" s="493" t="s">
        <v>491</v>
      </c>
      <c r="D49" s="492">
        <v>0</v>
      </c>
      <c r="E49" s="492">
        <v>112.82</v>
      </c>
      <c r="F49" s="492">
        <v>0</v>
      </c>
      <c r="G49" s="492">
        <v>583.15</v>
      </c>
      <c r="H49" s="492">
        <v>816.4</v>
      </c>
      <c r="I49" s="492">
        <v>0</v>
      </c>
      <c r="J49" s="492">
        <v>0</v>
      </c>
      <c r="K49" s="492">
        <v>0</v>
      </c>
      <c r="L49" s="492">
        <v>0</v>
      </c>
      <c r="M49" s="492">
        <f t="shared" si="2"/>
        <v>1512.37</v>
      </c>
    </row>
    <row r="50" spans="1:13" ht="12" hidden="1" outlineLevel="1">
      <c r="A50" s="492" t="s">
        <v>492</v>
      </c>
      <c r="B50" s="492" t="s">
        <v>493</v>
      </c>
      <c r="C50" s="493" t="s">
        <v>494</v>
      </c>
      <c r="D50" s="492">
        <v>0</v>
      </c>
      <c r="E50" s="492">
        <v>0</v>
      </c>
      <c r="F50" s="492">
        <v>0</v>
      </c>
      <c r="G50" s="492">
        <v>0</v>
      </c>
      <c r="H50" s="492">
        <v>0</v>
      </c>
      <c r="I50" s="492">
        <v>0</v>
      </c>
      <c r="J50" s="492">
        <v>10814.22</v>
      </c>
      <c r="K50" s="492">
        <v>0</v>
      </c>
      <c r="L50" s="492">
        <v>0</v>
      </c>
      <c r="M50" s="492">
        <f t="shared" si="2"/>
        <v>10814.22</v>
      </c>
    </row>
    <row r="51" spans="1:13" ht="12" hidden="1" outlineLevel="1">
      <c r="A51" s="492" t="s">
        <v>503</v>
      </c>
      <c r="B51" s="492" t="s">
        <v>504</v>
      </c>
      <c r="C51" s="493" t="s">
        <v>505</v>
      </c>
      <c r="D51" s="492">
        <v>0</v>
      </c>
      <c r="E51" s="492">
        <v>0</v>
      </c>
      <c r="F51" s="492">
        <v>310.06</v>
      </c>
      <c r="G51" s="492">
        <v>0</v>
      </c>
      <c r="H51" s="492">
        <v>0</v>
      </c>
      <c r="I51" s="492">
        <v>0</v>
      </c>
      <c r="J51" s="492">
        <v>0</v>
      </c>
      <c r="K51" s="492">
        <v>151.82</v>
      </c>
      <c r="L51" s="492">
        <v>0</v>
      </c>
      <c r="M51" s="492">
        <f aca="true" t="shared" si="3" ref="M51:M82">D51+E51+F51+G51+H51+I51+J51+K51+L51</f>
        <v>461.88</v>
      </c>
    </row>
    <row r="52" spans="1:13" ht="12" hidden="1" outlineLevel="1">
      <c r="A52" s="492" t="s">
        <v>506</v>
      </c>
      <c r="B52" s="492" t="s">
        <v>507</v>
      </c>
      <c r="C52" s="493" t="s">
        <v>508</v>
      </c>
      <c r="D52" s="492">
        <v>0</v>
      </c>
      <c r="E52" s="492">
        <v>0</v>
      </c>
      <c r="F52" s="492">
        <v>351.81</v>
      </c>
      <c r="G52" s="492">
        <v>120.96</v>
      </c>
      <c r="H52" s="492">
        <v>1225.45</v>
      </c>
      <c r="I52" s="492">
        <v>0</v>
      </c>
      <c r="J52" s="492">
        <v>0</v>
      </c>
      <c r="K52" s="492">
        <v>797.69</v>
      </c>
      <c r="L52" s="492">
        <v>0</v>
      </c>
      <c r="M52" s="492">
        <f t="shared" si="3"/>
        <v>2495.91</v>
      </c>
    </row>
    <row r="53" spans="1:13" ht="12" hidden="1" outlineLevel="1">
      <c r="A53" s="492" t="s">
        <v>509</v>
      </c>
      <c r="B53" s="492" t="s">
        <v>510</v>
      </c>
      <c r="C53" s="493" t="s">
        <v>511</v>
      </c>
      <c r="D53" s="492">
        <v>0</v>
      </c>
      <c r="E53" s="492">
        <v>617.83</v>
      </c>
      <c r="F53" s="492">
        <v>617.82</v>
      </c>
      <c r="G53" s="492">
        <v>617.82</v>
      </c>
      <c r="H53" s="492">
        <v>1035.57</v>
      </c>
      <c r="I53" s="492">
        <v>0</v>
      </c>
      <c r="J53" s="492">
        <v>0</v>
      </c>
      <c r="K53" s="492">
        <v>0</v>
      </c>
      <c r="L53" s="492">
        <v>0</v>
      </c>
      <c r="M53" s="492">
        <f t="shared" si="3"/>
        <v>2889.04</v>
      </c>
    </row>
    <row r="54" spans="1:13" ht="12" hidden="1" outlineLevel="1">
      <c r="A54" s="492" t="s">
        <v>512</v>
      </c>
      <c r="B54" s="492" t="s">
        <v>513</v>
      </c>
      <c r="C54" s="493" t="s">
        <v>514</v>
      </c>
      <c r="D54" s="492">
        <v>0</v>
      </c>
      <c r="E54" s="492">
        <v>0</v>
      </c>
      <c r="F54" s="492">
        <v>0</v>
      </c>
      <c r="G54" s="492">
        <v>0</v>
      </c>
      <c r="H54" s="492">
        <v>50</v>
      </c>
      <c r="I54" s="492">
        <v>0</v>
      </c>
      <c r="J54" s="492">
        <v>0</v>
      </c>
      <c r="K54" s="492">
        <v>0</v>
      </c>
      <c r="L54" s="492">
        <v>0</v>
      </c>
      <c r="M54" s="492">
        <f t="shared" si="3"/>
        <v>50</v>
      </c>
    </row>
    <row r="55" spans="1:13" ht="12" hidden="1" outlineLevel="1">
      <c r="A55" s="492" t="s">
        <v>515</v>
      </c>
      <c r="B55" s="492" t="s">
        <v>516</v>
      </c>
      <c r="C55" s="493" t="s">
        <v>517</v>
      </c>
      <c r="D55" s="492">
        <v>0</v>
      </c>
      <c r="E55" s="492">
        <v>0</v>
      </c>
      <c r="F55" s="492">
        <v>0</v>
      </c>
      <c r="G55" s="492">
        <v>0</v>
      </c>
      <c r="H55" s="492">
        <v>0</v>
      </c>
      <c r="I55" s="492">
        <v>0</v>
      </c>
      <c r="J55" s="492">
        <v>0</v>
      </c>
      <c r="K55" s="492">
        <v>65</v>
      </c>
      <c r="L55" s="492">
        <v>0</v>
      </c>
      <c r="M55" s="492">
        <f t="shared" si="3"/>
        <v>65</v>
      </c>
    </row>
    <row r="56" spans="1:13" ht="12" hidden="1" outlineLevel="1">
      <c r="A56" s="492" t="s">
        <v>518</v>
      </c>
      <c r="B56" s="492" t="s">
        <v>519</v>
      </c>
      <c r="C56" s="493" t="s">
        <v>520</v>
      </c>
      <c r="D56" s="492">
        <v>44.75</v>
      </c>
      <c r="E56" s="492">
        <v>0</v>
      </c>
      <c r="F56" s="492">
        <v>616.73</v>
      </c>
      <c r="G56" s="492">
        <v>0</v>
      </c>
      <c r="H56" s="492">
        <v>0</v>
      </c>
      <c r="I56" s="492">
        <v>0</v>
      </c>
      <c r="J56" s="492">
        <v>0</v>
      </c>
      <c r="K56" s="492">
        <v>1169.17</v>
      </c>
      <c r="L56" s="492">
        <v>0</v>
      </c>
      <c r="M56" s="492">
        <f t="shared" si="3"/>
        <v>1830.65</v>
      </c>
    </row>
    <row r="57" spans="1:13" ht="12" hidden="1" outlineLevel="1">
      <c r="A57" s="492" t="s">
        <v>521</v>
      </c>
      <c r="B57" s="492" t="s">
        <v>522</v>
      </c>
      <c r="C57" s="493" t="s">
        <v>523</v>
      </c>
      <c r="D57" s="492">
        <v>0</v>
      </c>
      <c r="E57" s="492">
        <v>0</v>
      </c>
      <c r="F57" s="492">
        <v>0</v>
      </c>
      <c r="G57" s="492">
        <v>0</v>
      </c>
      <c r="H57" s="492">
        <v>31.75</v>
      </c>
      <c r="I57" s="492">
        <v>0</v>
      </c>
      <c r="J57" s="492">
        <v>0</v>
      </c>
      <c r="K57" s="492">
        <v>20</v>
      </c>
      <c r="L57" s="492">
        <v>0</v>
      </c>
      <c r="M57" s="492">
        <f t="shared" si="3"/>
        <v>51.75</v>
      </c>
    </row>
    <row r="58" spans="1:13" ht="12" hidden="1" outlineLevel="1">
      <c r="A58" s="492" t="s">
        <v>527</v>
      </c>
      <c r="B58" s="492" t="s">
        <v>528</v>
      </c>
      <c r="C58" s="493" t="s">
        <v>529</v>
      </c>
      <c r="D58" s="492">
        <v>0</v>
      </c>
      <c r="E58" s="492">
        <v>0</v>
      </c>
      <c r="F58" s="492">
        <v>1024.93</v>
      </c>
      <c r="G58" s="492">
        <v>0</v>
      </c>
      <c r="H58" s="492">
        <v>0</v>
      </c>
      <c r="I58" s="492">
        <v>0</v>
      </c>
      <c r="J58" s="492">
        <v>0</v>
      </c>
      <c r="K58" s="492">
        <v>0</v>
      </c>
      <c r="L58" s="492">
        <v>0</v>
      </c>
      <c r="M58" s="492">
        <f t="shared" si="3"/>
        <v>1024.93</v>
      </c>
    </row>
    <row r="59" spans="1:13" ht="12" hidden="1" outlineLevel="1">
      <c r="A59" s="492" t="s">
        <v>530</v>
      </c>
      <c r="B59" s="492" t="s">
        <v>531</v>
      </c>
      <c r="C59" s="493" t="s">
        <v>532</v>
      </c>
      <c r="D59" s="492">
        <v>0</v>
      </c>
      <c r="E59" s="492">
        <v>0</v>
      </c>
      <c r="F59" s="492">
        <v>33.77</v>
      </c>
      <c r="G59" s="492">
        <v>0</v>
      </c>
      <c r="H59" s="492">
        <v>0.37</v>
      </c>
      <c r="I59" s="492">
        <v>0</v>
      </c>
      <c r="J59" s="492">
        <v>0</v>
      </c>
      <c r="K59" s="492">
        <v>0</v>
      </c>
      <c r="L59" s="492">
        <v>0</v>
      </c>
      <c r="M59" s="492">
        <f t="shared" si="3"/>
        <v>34.14</v>
      </c>
    </row>
    <row r="60" spans="1:13" ht="12" hidden="1" outlineLevel="1">
      <c r="A60" s="492" t="s">
        <v>533</v>
      </c>
      <c r="B60" s="492" t="s">
        <v>534</v>
      </c>
      <c r="C60" s="493" t="s">
        <v>535</v>
      </c>
      <c r="D60" s="492">
        <v>0</v>
      </c>
      <c r="E60" s="492">
        <v>0</v>
      </c>
      <c r="F60" s="492">
        <v>6.66</v>
      </c>
      <c r="G60" s="492">
        <v>487.62</v>
      </c>
      <c r="H60" s="492">
        <v>7718.07</v>
      </c>
      <c r="I60" s="492">
        <v>0</v>
      </c>
      <c r="J60" s="492">
        <v>0</v>
      </c>
      <c r="K60" s="492">
        <v>0</v>
      </c>
      <c r="L60" s="492">
        <v>0</v>
      </c>
      <c r="M60" s="492">
        <f t="shared" si="3"/>
        <v>8212.35</v>
      </c>
    </row>
    <row r="61" spans="1:13" ht="12" hidden="1" outlineLevel="1">
      <c r="A61" s="492" t="s">
        <v>539</v>
      </c>
      <c r="B61" s="492" t="s">
        <v>540</v>
      </c>
      <c r="C61" s="493" t="s">
        <v>541</v>
      </c>
      <c r="D61" s="492">
        <v>0</v>
      </c>
      <c r="E61" s="492">
        <v>0</v>
      </c>
      <c r="F61" s="492">
        <v>0</v>
      </c>
      <c r="G61" s="492">
        <v>0</v>
      </c>
      <c r="H61" s="492">
        <v>704.45</v>
      </c>
      <c r="I61" s="492">
        <v>0</v>
      </c>
      <c r="J61" s="492">
        <v>0</v>
      </c>
      <c r="K61" s="492">
        <v>0</v>
      </c>
      <c r="L61" s="492">
        <v>0</v>
      </c>
      <c r="M61" s="492">
        <f t="shared" si="3"/>
        <v>704.45</v>
      </c>
    </row>
    <row r="62" spans="1:13" ht="12" hidden="1" outlineLevel="1">
      <c r="A62" s="492" t="s">
        <v>542</v>
      </c>
      <c r="B62" s="492" t="s">
        <v>543</v>
      </c>
      <c r="C62" s="493" t="s">
        <v>544</v>
      </c>
      <c r="D62" s="492">
        <v>0</v>
      </c>
      <c r="E62" s="492">
        <v>0</v>
      </c>
      <c r="F62" s="492">
        <v>194.27</v>
      </c>
      <c r="G62" s="492">
        <v>0</v>
      </c>
      <c r="H62" s="492">
        <v>0</v>
      </c>
      <c r="I62" s="492">
        <v>0</v>
      </c>
      <c r="J62" s="492">
        <v>0</v>
      </c>
      <c r="K62" s="492">
        <v>0</v>
      </c>
      <c r="L62" s="492">
        <v>0</v>
      </c>
      <c r="M62" s="492">
        <f t="shared" si="3"/>
        <v>194.27</v>
      </c>
    </row>
    <row r="63" spans="1:13" ht="12" hidden="1" outlineLevel="1">
      <c r="A63" s="492" t="s">
        <v>545</v>
      </c>
      <c r="B63" s="492" t="s">
        <v>546</v>
      </c>
      <c r="C63" s="493" t="s">
        <v>547</v>
      </c>
      <c r="D63" s="492">
        <v>0</v>
      </c>
      <c r="E63" s="492">
        <v>0</v>
      </c>
      <c r="F63" s="492">
        <v>40</v>
      </c>
      <c r="G63" s="492">
        <v>0</v>
      </c>
      <c r="H63" s="492">
        <v>0</v>
      </c>
      <c r="I63" s="492">
        <v>0</v>
      </c>
      <c r="J63" s="492">
        <v>0</v>
      </c>
      <c r="K63" s="492">
        <v>0</v>
      </c>
      <c r="L63" s="492">
        <v>0</v>
      </c>
      <c r="M63" s="492">
        <f t="shared" si="3"/>
        <v>40</v>
      </c>
    </row>
    <row r="64" spans="1:13" ht="12" hidden="1" outlineLevel="1">
      <c r="A64" s="492" t="s">
        <v>548</v>
      </c>
      <c r="B64" s="492" t="s">
        <v>549</v>
      </c>
      <c r="C64" s="493" t="s">
        <v>550</v>
      </c>
      <c r="D64" s="492">
        <v>0</v>
      </c>
      <c r="E64" s="492">
        <v>0</v>
      </c>
      <c r="F64" s="492">
        <v>275.44</v>
      </c>
      <c r="G64" s="492">
        <v>0</v>
      </c>
      <c r="H64" s="492">
        <v>0</v>
      </c>
      <c r="I64" s="492">
        <v>0</v>
      </c>
      <c r="J64" s="492">
        <v>0</v>
      </c>
      <c r="K64" s="492">
        <v>0</v>
      </c>
      <c r="L64" s="492">
        <v>0</v>
      </c>
      <c r="M64" s="492">
        <f t="shared" si="3"/>
        <v>275.44</v>
      </c>
    </row>
    <row r="65" spans="1:13" ht="12" hidden="1" outlineLevel="1">
      <c r="A65" s="492" t="s">
        <v>551</v>
      </c>
      <c r="B65" s="492" t="s">
        <v>552</v>
      </c>
      <c r="C65" s="493" t="s">
        <v>553</v>
      </c>
      <c r="D65" s="492">
        <v>0</v>
      </c>
      <c r="E65" s="492">
        <v>0</v>
      </c>
      <c r="F65" s="492">
        <v>147.76</v>
      </c>
      <c r="G65" s="492">
        <v>0</v>
      </c>
      <c r="H65" s="492">
        <v>232.78</v>
      </c>
      <c r="I65" s="492">
        <v>0</v>
      </c>
      <c r="J65" s="492">
        <v>0</v>
      </c>
      <c r="K65" s="492">
        <v>0</v>
      </c>
      <c r="L65" s="492">
        <v>0</v>
      </c>
      <c r="M65" s="492">
        <f t="shared" si="3"/>
        <v>380.53999999999996</v>
      </c>
    </row>
    <row r="66" spans="1:13" ht="12" hidden="1" outlineLevel="1">
      <c r="A66" s="492" t="s">
        <v>554</v>
      </c>
      <c r="B66" s="492" t="s">
        <v>555</v>
      </c>
      <c r="C66" s="493" t="s">
        <v>556</v>
      </c>
      <c r="D66" s="492">
        <v>0</v>
      </c>
      <c r="E66" s="492">
        <v>0</v>
      </c>
      <c r="F66" s="492">
        <v>0</v>
      </c>
      <c r="G66" s="492">
        <v>0</v>
      </c>
      <c r="H66" s="492">
        <v>290</v>
      </c>
      <c r="I66" s="492">
        <v>0</v>
      </c>
      <c r="J66" s="492">
        <v>0</v>
      </c>
      <c r="K66" s="492">
        <v>22.32</v>
      </c>
      <c r="L66" s="492">
        <v>0</v>
      </c>
      <c r="M66" s="492">
        <f t="shared" si="3"/>
        <v>312.32</v>
      </c>
    </row>
    <row r="67" spans="1:13" ht="12" hidden="1" outlineLevel="1">
      <c r="A67" s="492" t="s">
        <v>560</v>
      </c>
      <c r="B67" s="492" t="s">
        <v>561</v>
      </c>
      <c r="C67" s="493" t="s">
        <v>562</v>
      </c>
      <c r="D67" s="492">
        <v>0</v>
      </c>
      <c r="E67" s="492">
        <v>3333.44</v>
      </c>
      <c r="F67" s="492">
        <v>6079.83</v>
      </c>
      <c r="G67" s="492">
        <v>1889.42</v>
      </c>
      <c r="H67" s="492">
        <v>4555.21</v>
      </c>
      <c r="I67" s="492">
        <v>0</v>
      </c>
      <c r="J67" s="492">
        <v>0</v>
      </c>
      <c r="K67" s="492">
        <v>0</v>
      </c>
      <c r="L67" s="492">
        <v>0</v>
      </c>
      <c r="M67" s="492">
        <f t="shared" si="3"/>
        <v>15857.900000000001</v>
      </c>
    </row>
    <row r="68" spans="1:13" ht="12" hidden="1" outlineLevel="1">
      <c r="A68" s="492" t="s">
        <v>563</v>
      </c>
      <c r="B68" s="492" t="s">
        <v>564</v>
      </c>
      <c r="C68" s="493" t="s">
        <v>565</v>
      </c>
      <c r="D68" s="492">
        <v>57.75</v>
      </c>
      <c r="E68" s="492">
        <v>92.25</v>
      </c>
      <c r="F68" s="492">
        <v>0</v>
      </c>
      <c r="G68" s="492">
        <v>124.2</v>
      </c>
      <c r="H68" s="492">
        <v>174</v>
      </c>
      <c r="I68" s="492">
        <v>0</v>
      </c>
      <c r="J68" s="492">
        <v>0</v>
      </c>
      <c r="K68" s="492">
        <v>220.17</v>
      </c>
      <c r="L68" s="492">
        <v>0</v>
      </c>
      <c r="M68" s="492">
        <f t="shared" si="3"/>
        <v>668.37</v>
      </c>
    </row>
    <row r="69" spans="1:13" ht="12" hidden="1" outlineLevel="1">
      <c r="A69" s="492" t="s">
        <v>566</v>
      </c>
      <c r="B69" s="492" t="s">
        <v>567</v>
      </c>
      <c r="C69" s="493" t="s">
        <v>568</v>
      </c>
      <c r="D69" s="492">
        <v>0</v>
      </c>
      <c r="E69" s="492">
        <v>0</v>
      </c>
      <c r="F69" s="492">
        <v>1341.6</v>
      </c>
      <c r="G69" s="492">
        <v>0</v>
      </c>
      <c r="H69" s="492">
        <v>243.2</v>
      </c>
      <c r="I69" s="492">
        <v>0</v>
      </c>
      <c r="J69" s="492">
        <v>0</v>
      </c>
      <c r="K69" s="492">
        <v>0</v>
      </c>
      <c r="L69" s="492">
        <v>0</v>
      </c>
      <c r="M69" s="492">
        <f t="shared" si="3"/>
        <v>1584.8</v>
      </c>
    </row>
    <row r="70" spans="1:13" ht="12" hidden="1" outlineLevel="1">
      <c r="A70" s="492" t="s">
        <v>569</v>
      </c>
      <c r="B70" s="492" t="s">
        <v>570</v>
      </c>
      <c r="C70" s="493" t="s">
        <v>571</v>
      </c>
      <c r="D70" s="492">
        <v>0</v>
      </c>
      <c r="E70" s="492">
        <v>193.92</v>
      </c>
      <c r="F70" s="492">
        <v>0</v>
      </c>
      <c r="G70" s="492">
        <v>0</v>
      </c>
      <c r="H70" s="492">
        <v>1502.13</v>
      </c>
      <c r="I70" s="492">
        <v>0</v>
      </c>
      <c r="J70" s="492">
        <v>0</v>
      </c>
      <c r="K70" s="492">
        <v>0</v>
      </c>
      <c r="L70" s="492">
        <v>0</v>
      </c>
      <c r="M70" s="492">
        <f t="shared" si="3"/>
        <v>1696.0500000000002</v>
      </c>
    </row>
    <row r="71" spans="1:13" ht="12" hidden="1" outlineLevel="1">
      <c r="A71" s="492" t="s">
        <v>572</v>
      </c>
      <c r="B71" s="492" t="s">
        <v>573</v>
      </c>
      <c r="C71" s="493" t="s">
        <v>574</v>
      </c>
      <c r="D71" s="492">
        <v>0</v>
      </c>
      <c r="E71" s="492">
        <v>0</v>
      </c>
      <c r="F71" s="492">
        <v>0</v>
      </c>
      <c r="G71" s="492">
        <v>0</v>
      </c>
      <c r="H71" s="492">
        <v>397</v>
      </c>
      <c r="I71" s="492">
        <v>0</v>
      </c>
      <c r="J71" s="492">
        <v>0</v>
      </c>
      <c r="K71" s="492">
        <v>0</v>
      </c>
      <c r="L71" s="492">
        <v>0</v>
      </c>
      <c r="M71" s="492">
        <f t="shared" si="3"/>
        <v>397</v>
      </c>
    </row>
    <row r="72" spans="1:13" ht="12" hidden="1" outlineLevel="1">
      <c r="A72" s="492" t="s">
        <v>575</v>
      </c>
      <c r="B72" s="492" t="s">
        <v>576</v>
      </c>
      <c r="C72" s="493" t="s">
        <v>577</v>
      </c>
      <c r="D72" s="492">
        <v>0</v>
      </c>
      <c r="E72" s="492">
        <v>0</v>
      </c>
      <c r="F72" s="492">
        <v>0</v>
      </c>
      <c r="G72" s="492">
        <v>0</v>
      </c>
      <c r="H72" s="492">
        <v>14250</v>
      </c>
      <c r="I72" s="492">
        <v>0</v>
      </c>
      <c r="J72" s="492">
        <v>0</v>
      </c>
      <c r="K72" s="492">
        <v>0</v>
      </c>
      <c r="L72" s="492">
        <v>0</v>
      </c>
      <c r="M72" s="492">
        <f t="shared" si="3"/>
        <v>14250</v>
      </c>
    </row>
    <row r="73" spans="1:13" ht="12" hidden="1" outlineLevel="1">
      <c r="A73" s="492" t="s">
        <v>578</v>
      </c>
      <c r="B73" s="492" t="s">
        <v>579</v>
      </c>
      <c r="C73" s="493" t="s">
        <v>580</v>
      </c>
      <c r="D73" s="492">
        <v>0</v>
      </c>
      <c r="E73" s="492">
        <v>0</v>
      </c>
      <c r="F73" s="492">
        <v>202.91</v>
      </c>
      <c r="G73" s="492">
        <v>0</v>
      </c>
      <c r="H73" s="492">
        <v>812.58</v>
      </c>
      <c r="I73" s="492">
        <v>0</v>
      </c>
      <c r="J73" s="492">
        <v>0</v>
      </c>
      <c r="K73" s="492">
        <v>0</v>
      </c>
      <c r="L73" s="492">
        <v>0</v>
      </c>
      <c r="M73" s="492">
        <f t="shared" si="3"/>
        <v>1015.49</v>
      </c>
    </row>
    <row r="74" spans="1:13" ht="12" hidden="1" outlineLevel="1">
      <c r="A74" s="492" t="s">
        <v>584</v>
      </c>
      <c r="B74" s="492" t="s">
        <v>585</v>
      </c>
      <c r="C74" s="493" t="s">
        <v>586</v>
      </c>
      <c r="D74" s="492">
        <v>1800</v>
      </c>
      <c r="E74" s="492">
        <v>0</v>
      </c>
      <c r="F74" s="492">
        <v>0</v>
      </c>
      <c r="G74" s="492">
        <v>0</v>
      </c>
      <c r="H74" s="492">
        <v>54</v>
      </c>
      <c r="I74" s="492">
        <v>0</v>
      </c>
      <c r="J74" s="492">
        <v>0</v>
      </c>
      <c r="K74" s="492">
        <v>750</v>
      </c>
      <c r="L74" s="492">
        <v>0</v>
      </c>
      <c r="M74" s="492">
        <f t="shared" si="3"/>
        <v>2604</v>
      </c>
    </row>
    <row r="75" spans="1:13" ht="12" hidden="1" outlineLevel="1">
      <c r="A75" s="492" t="s">
        <v>587</v>
      </c>
      <c r="B75" s="492" t="s">
        <v>588</v>
      </c>
      <c r="C75" s="493" t="s">
        <v>589</v>
      </c>
      <c r="D75" s="492">
        <v>0</v>
      </c>
      <c r="E75" s="492">
        <v>0</v>
      </c>
      <c r="F75" s="492">
        <v>180</v>
      </c>
      <c r="G75" s="492">
        <v>0</v>
      </c>
      <c r="H75" s="492">
        <v>0</v>
      </c>
      <c r="I75" s="492">
        <v>0</v>
      </c>
      <c r="J75" s="492">
        <v>0</v>
      </c>
      <c r="K75" s="492">
        <v>0</v>
      </c>
      <c r="L75" s="492">
        <v>0</v>
      </c>
      <c r="M75" s="492">
        <f t="shared" si="3"/>
        <v>180</v>
      </c>
    </row>
    <row r="76" spans="1:13" ht="12" hidden="1" outlineLevel="1">
      <c r="A76" s="492" t="s">
        <v>593</v>
      </c>
      <c r="B76" s="492" t="s">
        <v>594</v>
      </c>
      <c r="C76" s="493" t="s">
        <v>595</v>
      </c>
      <c r="D76" s="492">
        <v>1157.63</v>
      </c>
      <c r="E76" s="492">
        <v>0</v>
      </c>
      <c r="F76" s="492">
        <v>0</v>
      </c>
      <c r="G76" s="492">
        <v>0</v>
      </c>
      <c r="H76" s="492">
        <v>0</v>
      </c>
      <c r="I76" s="492">
        <v>0</v>
      </c>
      <c r="J76" s="492">
        <v>0</v>
      </c>
      <c r="K76" s="492">
        <v>1350</v>
      </c>
      <c r="L76" s="492">
        <v>0</v>
      </c>
      <c r="M76" s="492">
        <f t="shared" si="3"/>
        <v>2507.63</v>
      </c>
    </row>
    <row r="77" spans="1:13" ht="12" hidden="1" outlineLevel="1">
      <c r="A77" s="492" t="s">
        <v>596</v>
      </c>
      <c r="B77" s="492" t="s">
        <v>597</v>
      </c>
      <c r="C77" s="493" t="s">
        <v>598</v>
      </c>
      <c r="D77" s="492">
        <v>5300</v>
      </c>
      <c r="E77" s="492">
        <v>0</v>
      </c>
      <c r="F77" s="492">
        <v>0</v>
      </c>
      <c r="G77" s="492">
        <v>0</v>
      </c>
      <c r="H77" s="492">
        <v>0</v>
      </c>
      <c r="I77" s="492">
        <v>0</v>
      </c>
      <c r="J77" s="492">
        <v>0</v>
      </c>
      <c r="K77" s="492">
        <v>15900</v>
      </c>
      <c r="L77" s="492">
        <v>0</v>
      </c>
      <c r="M77" s="492">
        <f t="shared" si="3"/>
        <v>21200</v>
      </c>
    </row>
    <row r="78" spans="1:13" ht="12" hidden="1" outlineLevel="1">
      <c r="A78" s="492" t="s">
        <v>599</v>
      </c>
      <c r="B78" s="492" t="s">
        <v>600</v>
      </c>
      <c r="C78" s="493" t="s">
        <v>601</v>
      </c>
      <c r="D78" s="492">
        <v>0</v>
      </c>
      <c r="E78" s="492">
        <v>0</v>
      </c>
      <c r="F78" s="492">
        <v>1779</v>
      </c>
      <c r="G78" s="492">
        <v>0</v>
      </c>
      <c r="H78" s="492">
        <v>0</v>
      </c>
      <c r="I78" s="492">
        <v>0</v>
      </c>
      <c r="J78" s="492">
        <v>0</v>
      </c>
      <c r="K78" s="492">
        <v>0</v>
      </c>
      <c r="L78" s="492">
        <v>0</v>
      </c>
      <c r="M78" s="492">
        <f t="shared" si="3"/>
        <v>1779</v>
      </c>
    </row>
    <row r="79" spans="1:13" ht="12" hidden="1" outlineLevel="1">
      <c r="A79" s="492" t="s">
        <v>605</v>
      </c>
      <c r="B79" s="492" t="s">
        <v>606</v>
      </c>
      <c r="C79" s="493" t="s">
        <v>607</v>
      </c>
      <c r="D79" s="492">
        <v>0</v>
      </c>
      <c r="E79" s="492">
        <v>667.51</v>
      </c>
      <c r="F79" s="492">
        <v>116.76</v>
      </c>
      <c r="G79" s="492">
        <v>736.36</v>
      </c>
      <c r="H79" s="492">
        <v>4327.61</v>
      </c>
      <c r="I79" s="492">
        <v>0</v>
      </c>
      <c r="J79" s="492">
        <v>0</v>
      </c>
      <c r="K79" s="492">
        <v>0</v>
      </c>
      <c r="L79" s="492">
        <v>0</v>
      </c>
      <c r="M79" s="492">
        <f t="shared" si="3"/>
        <v>5848.24</v>
      </c>
    </row>
    <row r="80" spans="1:13" ht="12" hidden="1" outlineLevel="1">
      <c r="A80" s="492" t="s">
        <v>611</v>
      </c>
      <c r="B80" s="492" t="s">
        <v>612</v>
      </c>
      <c r="C80" s="493" t="s">
        <v>613</v>
      </c>
      <c r="D80" s="492">
        <v>0</v>
      </c>
      <c r="E80" s="492">
        <v>0</v>
      </c>
      <c r="F80" s="492">
        <v>0</v>
      </c>
      <c r="G80" s="492">
        <v>0</v>
      </c>
      <c r="H80" s="492">
        <v>5216.72</v>
      </c>
      <c r="I80" s="492">
        <v>0</v>
      </c>
      <c r="J80" s="492">
        <v>0</v>
      </c>
      <c r="K80" s="492">
        <v>0</v>
      </c>
      <c r="L80" s="492">
        <v>0</v>
      </c>
      <c r="M80" s="492">
        <f t="shared" si="3"/>
        <v>5216.72</v>
      </c>
    </row>
    <row r="81" spans="1:13" ht="12" hidden="1" outlineLevel="1">
      <c r="A81" s="492" t="s">
        <v>614</v>
      </c>
      <c r="B81" s="492" t="s">
        <v>615</v>
      </c>
      <c r="C81" s="493" t="s">
        <v>616</v>
      </c>
      <c r="D81" s="492">
        <v>0</v>
      </c>
      <c r="E81" s="492">
        <v>0</v>
      </c>
      <c r="F81" s="492">
        <v>0</v>
      </c>
      <c r="G81" s="492">
        <v>0</v>
      </c>
      <c r="H81" s="492">
        <v>2596.08</v>
      </c>
      <c r="I81" s="492">
        <v>0</v>
      </c>
      <c r="J81" s="492">
        <v>0</v>
      </c>
      <c r="K81" s="492">
        <v>0</v>
      </c>
      <c r="L81" s="492">
        <v>0</v>
      </c>
      <c r="M81" s="492">
        <f t="shared" si="3"/>
        <v>2596.08</v>
      </c>
    </row>
    <row r="82" spans="1:13" ht="12" hidden="1" outlineLevel="1">
      <c r="A82" s="492" t="s">
        <v>617</v>
      </c>
      <c r="B82" s="492" t="s">
        <v>618</v>
      </c>
      <c r="C82" s="493" t="s">
        <v>619</v>
      </c>
      <c r="D82" s="492">
        <v>0</v>
      </c>
      <c r="E82" s="492">
        <v>3000</v>
      </c>
      <c r="F82" s="492">
        <v>3000</v>
      </c>
      <c r="G82" s="492">
        <v>3000</v>
      </c>
      <c r="H82" s="492">
        <v>9952.12</v>
      </c>
      <c r="I82" s="492">
        <v>0</v>
      </c>
      <c r="J82" s="492">
        <v>0</v>
      </c>
      <c r="K82" s="492">
        <v>500</v>
      </c>
      <c r="L82" s="492">
        <v>0</v>
      </c>
      <c r="M82" s="492">
        <f t="shared" si="3"/>
        <v>19452.120000000003</v>
      </c>
    </row>
    <row r="83" spans="1:13" ht="12" hidden="1" outlineLevel="1">
      <c r="A83" s="492" t="s">
        <v>620</v>
      </c>
      <c r="B83" s="492" t="s">
        <v>621</v>
      </c>
      <c r="C83" s="493" t="s">
        <v>622</v>
      </c>
      <c r="D83" s="492">
        <v>0</v>
      </c>
      <c r="E83" s="492">
        <v>5928.31</v>
      </c>
      <c r="F83" s="492">
        <v>9162.51</v>
      </c>
      <c r="G83" s="492">
        <v>5928.31</v>
      </c>
      <c r="H83" s="492">
        <v>105132.56</v>
      </c>
      <c r="I83" s="492">
        <v>0</v>
      </c>
      <c r="J83" s="492">
        <v>0</v>
      </c>
      <c r="K83" s="492">
        <v>3850.46</v>
      </c>
      <c r="L83" s="492">
        <v>0</v>
      </c>
      <c r="M83" s="492">
        <f aca="true" t="shared" si="4" ref="M83:M94">D83+E83+F83+G83+H83+I83+J83+K83+L83</f>
        <v>130002.15000000001</v>
      </c>
    </row>
    <row r="84" spans="1:13" ht="12" hidden="1" outlineLevel="1">
      <c r="A84" s="492" t="s">
        <v>623</v>
      </c>
      <c r="B84" s="492" t="s">
        <v>624</v>
      </c>
      <c r="C84" s="493" t="s">
        <v>625</v>
      </c>
      <c r="D84" s="492">
        <v>0</v>
      </c>
      <c r="E84" s="492">
        <v>0</v>
      </c>
      <c r="F84" s="492">
        <v>0</v>
      </c>
      <c r="G84" s="492">
        <v>0</v>
      </c>
      <c r="H84" s="492">
        <v>1155</v>
      </c>
      <c r="I84" s="492">
        <v>0</v>
      </c>
      <c r="J84" s="492">
        <v>0</v>
      </c>
      <c r="K84" s="492">
        <v>0</v>
      </c>
      <c r="L84" s="492">
        <v>0</v>
      </c>
      <c r="M84" s="492">
        <f t="shared" si="4"/>
        <v>1155</v>
      </c>
    </row>
    <row r="85" spans="1:13" ht="12" hidden="1" outlineLevel="1">
      <c r="A85" s="492" t="s">
        <v>680</v>
      </c>
      <c r="B85" s="492" t="s">
        <v>681</v>
      </c>
      <c r="C85" s="493" t="s">
        <v>682</v>
      </c>
      <c r="D85" s="492">
        <v>686458.98</v>
      </c>
      <c r="E85" s="492">
        <v>0</v>
      </c>
      <c r="F85" s="492">
        <v>0</v>
      </c>
      <c r="G85" s="492">
        <v>0</v>
      </c>
      <c r="H85" s="492">
        <v>0</v>
      </c>
      <c r="I85" s="492">
        <v>0</v>
      </c>
      <c r="J85" s="492">
        <v>323866.16</v>
      </c>
      <c r="K85" s="492">
        <v>5626387.38</v>
      </c>
      <c r="L85" s="492">
        <v>278985.65</v>
      </c>
      <c r="M85" s="492">
        <f t="shared" si="4"/>
        <v>6915698.17</v>
      </c>
    </row>
    <row r="86" spans="1:13" ht="12" hidden="1" outlineLevel="1">
      <c r="A86" s="492" t="s">
        <v>683</v>
      </c>
      <c r="B86" s="492" t="s">
        <v>684</v>
      </c>
      <c r="C86" s="493" t="s">
        <v>685</v>
      </c>
      <c r="D86" s="492">
        <v>0</v>
      </c>
      <c r="E86" s="492">
        <v>0</v>
      </c>
      <c r="F86" s="492">
        <v>0</v>
      </c>
      <c r="G86" s="492">
        <v>0</v>
      </c>
      <c r="H86" s="492">
        <v>0</v>
      </c>
      <c r="I86" s="492">
        <v>0</v>
      </c>
      <c r="J86" s="492">
        <v>0</v>
      </c>
      <c r="K86" s="492">
        <v>75</v>
      </c>
      <c r="L86" s="492">
        <v>0</v>
      </c>
      <c r="M86" s="492">
        <f t="shared" si="4"/>
        <v>75</v>
      </c>
    </row>
    <row r="87" spans="1:13" ht="12" hidden="1" outlineLevel="1">
      <c r="A87" s="492" t="s">
        <v>686</v>
      </c>
      <c r="B87" s="492" t="s">
        <v>687</v>
      </c>
      <c r="C87" s="493" t="s">
        <v>688</v>
      </c>
      <c r="D87" s="492">
        <v>30256.24</v>
      </c>
      <c r="E87" s="492">
        <v>0</v>
      </c>
      <c r="F87" s="492">
        <v>0</v>
      </c>
      <c r="G87" s="492">
        <v>0</v>
      </c>
      <c r="H87" s="492">
        <v>0</v>
      </c>
      <c r="I87" s="492">
        <v>0</v>
      </c>
      <c r="J87" s="492">
        <v>0</v>
      </c>
      <c r="K87" s="492">
        <v>476626.28</v>
      </c>
      <c r="L87" s="492">
        <v>5116.95</v>
      </c>
      <c r="M87" s="492">
        <f t="shared" si="4"/>
        <v>511999.47000000003</v>
      </c>
    </row>
    <row r="88" spans="1:13" ht="12" hidden="1" outlineLevel="1">
      <c r="A88" s="492" t="s">
        <v>689</v>
      </c>
      <c r="B88" s="492" t="s">
        <v>690</v>
      </c>
      <c r="C88" s="493" t="s">
        <v>691</v>
      </c>
      <c r="D88" s="492">
        <v>0</v>
      </c>
      <c r="E88" s="492">
        <v>0</v>
      </c>
      <c r="F88" s="492">
        <v>0</v>
      </c>
      <c r="G88" s="492">
        <v>0</v>
      </c>
      <c r="H88" s="492">
        <v>0</v>
      </c>
      <c r="I88" s="492">
        <v>0</v>
      </c>
      <c r="J88" s="492">
        <v>11800</v>
      </c>
      <c r="K88" s="492">
        <v>10374</v>
      </c>
      <c r="L88" s="492">
        <v>0</v>
      </c>
      <c r="M88" s="492">
        <f t="shared" si="4"/>
        <v>22174</v>
      </c>
    </row>
    <row r="89" spans="1:13" ht="12" hidden="1" outlineLevel="1">
      <c r="A89" s="492" t="s">
        <v>692</v>
      </c>
      <c r="B89" s="492" t="s">
        <v>693</v>
      </c>
      <c r="C89" s="493" t="s">
        <v>694</v>
      </c>
      <c r="D89" s="492">
        <v>0</v>
      </c>
      <c r="E89" s="492">
        <v>0</v>
      </c>
      <c r="F89" s="492">
        <v>0</v>
      </c>
      <c r="G89" s="492">
        <v>0</v>
      </c>
      <c r="H89" s="492">
        <v>0</v>
      </c>
      <c r="I89" s="492">
        <v>0</v>
      </c>
      <c r="J89" s="492">
        <v>0</v>
      </c>
      <c r="K89" s="492">
        <v>120219.92</v>
      </c>
      <c r="L89" s="492">
        <v>0</v>
      </c>
      <c r="M89" s="492">
        <f t="shared" si="4"/>
        <v>120219.92</v>
      </c>
    </row>
    <row r="90" spans="1:13" ht="12" hidden="1" outlineLevel="1">
      <c r="A90" s="492" t="s">
        <v>695</v>
      </c>
      <c r="B90" s="492" t="s">
        <v>696</v>
      </c>
      <c r="C90" s="493" t="s">
        <v>697</v>
      </c>
      <c r="D90" s="492">
        <v>-53476</v>
      </c>
      <c r="E90" s="492">
        <v>-27560</v>
      </c>
      <c r="F90" s="492">
        <v>0</v>
      </c>
      <c r="G90" s="492">
        <v>-2120803</v>
      </c>
      <c r="H90" s="492">
        <v>3251174</v>
      </c>
      <c r="I90" s="492">
        <v>6651716</v>
      </c>
      <c r="J90" s="492">
        <v>438933</v>
      </c>
      <c r="K90" s="492">
        <v>1054638</v>
      </c>
      <c r="L90" s="492">
        <v>0</v>
      </c>
      <c r="M90" s="492">
        <f t="shared" si="4"/>
        <v>9194622</v>
      </c>
    </row>
    <row r="91" spans="1:13" ht="12" hidden="1" outlineLevel="1">
      <c r="A91" s="492" t="s">
        <v>698</v>
      </c>
      <c r="B91" s="492" t="s">
        <v>699</v>
      </c>
      <c r="C91" s="493" t="s">
        <v>700</v>
      </c>
      <c r="D91" s="492">
        <v>699082.5</v>
      </c>
      <c r="E91" s="492">
        <v>0</v>
      </c>
      <c r="F91" s="492">
        <v>0</v>
      </c>
      <c r="G91" s="492">
        <v>0</v>
      </c>
      <c r="H91" s="492">
        <v>0</v>
      </c>
      <c r="I91" s="492">
        <v>0</v>
      </c>
      <c r="J91" s="492">
        <v>177664</v>
      </c>
      <c r="K91" s="492">
        <v>638931.5</v>
      </c>
      <c r="L91" s="492">
        <v>11703</v>
      </c>
      <c r="M91" s="492">
        <f t="shared" si="4"/>
        <v>1527381</v>
      </c>
    </row>
    <row r="92" spans="1:13" ht="12" hidden="1" outlineLevel="1">
      <c r="A92" s="492" t="s">
        <v>701</v>
      </c>
      <c r="B92" s="492" t="s">
        <v>702</v>
      </c>
      <c r="C92" s="493" t="s">
        <v>703</v>
      </c>
      <c r="D92" s="492">
        <v>0</v>
      </c>
      <c r="E92" s="492">
        <v>0</v>
      </c>
      <c r="F92" s="492">
        <v>0</v>
      </c>
      <c r="G92" s="492">
        <v>0</v>
      </c>
      <c r="H92" s="492">
        <v>0</v>
      </c>
      <c r="I92" s="492">
        <v>0</v>
      </c>
      <c r="J92" s="492">
        <v>0</v>
      </c>
      <c r="K92" s="492">
        <v>489549.9</v>
      </c>
      <c r="L92" s="492">
        <v>0</v>
      </c>
      <c r="M92" s="492">
        <f t="shared" si="4"/>
        <v>489549.9</v>
      </c>
    </row>
    <row r="93" spans="1:13" ht="12" hidden="1" outlineLevel="1">
      <c r="A93" s="492" t="s">
        <v>704</v>
      </c>
      <c r="B93" s="492" t="s">
        <v>705</v>
      </c>
      <c r="C93" s="493" t="s">
        <v>706</v>
      </c>
      <c r="D93" s="492">
        <v>0</v>
      </c>
      <c r="E93" s="492">
        <v>0</v>
      </c>
      <c r="F93" s="492">
        <v>0</v>
      </c>
      <c r="G93" s="492">
        <v>0</v>
      </c>
      <c r="H93" s="492">
        <v>0</v>
      </c>
      <c r="I93" s="492">
        <v>0</v>
      </c>
      <c r="J93" s="492">
        <v>0</v>
      </c>
      <c r="K93" s="492">
        <v>61627</v>
      </c>
      <c r="L93" s="492">
        <v>0</v>
      </c>
      <c r="M93" s="492">
        <f t="shared" si="4"/>
        <v>61627</v>
      </c>
    </row>
    <row r="94" spans="1:13" ht="12.75" collapsed="1">
      <c r="A94" s="492" t="s">
        <v>46</v>
      </c>
      <c r="B94" s="30" t="s">
        <v>47</v>
      </c>
      <c r="C94" s="31"/>
      <c r="D94" s="37">
        <v>1370681.85</v>
      </c>
      <c r="E94" s="37">
        <v>39945.868</v>
      </c>
      <c r="F94" s="37">
        <v>77106.91</v>
      </c>
      <c r="G94" s="37">
        <v>-2056437.76</v>
      </c>
      <c r="H94" s="37">
        <v>3751410.924</v>
      </c>
      <c r="I94" s="37">
        <v>6651716</v>
      </c>
      <c r="J94" s="37">
        <v>1140502.53</v>
      </c>
      <c r="K94" s="37">
        <v>8503225.61</v>
      </c>
      <c r="L94" s="37">
        <v>295805.6</v>
      </c>
      <c r="M94" s="37">
        <f t="shared" si="4"/>
        <v>19773957.531999998</v>
      </c>
    </row>
    <row r="95" spans="2:13" s="506" customFormat="1" ht="12.75">
      <c r="B95" s="23"/>
      <c r="C95" s="24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2:13" s="506" customFormat="1" ht="12.75">
      <c r="B96" s="23" t="s">
        <v>48</v>
      </c>
      <c r="C96" s="24"/>
      <c r="D96" s="40">
        <f aca="true" t="shared" si="5" ref="D96:M96">D37+D94</f>
        <v>1370681.85</v>
      </c>
      <c r="E96" s="40">
        <f t="shared" si="5"/>
        <v>10327109.338000001</v>
      </c>
      <c r="F96" s="40">
        <f t="shared" si="5"/>
        <v>77106.91</v>
      </c>
      <c r="G96" s="40">
        <f t="shared" si="5"/>
        <v>1430348.4200000002</v>
      </c>
      <c r="H96" s="40">
        <f t="shared" si="5"/>
        <v>123929793.604</v>
      </c>
      <c r="I96" s="40">
        <f t="shared" si="5"/>
        <v>18920803.22</v>
      </c>
      <c r="J96" s="40">
        <f t="shared" si="5"/>
        <v>1140502.53</v>
      </c>
      <c r="K96" s="40">
        <f t="shared" si="5"/>
        <v>8503225.61</v>
      </c>
      <c r="L96" s="40">
        <f t="shared" si="5"/>
        <v>295805.6</v>
      </c>
      <c r="M96" s="40">
        <f t="shared" si="5"/>
        <v>165995377.08200002</v>
      </c>
    </row>
    <row r="97" spans="2:13" s="506" customFormat="1" ht="12.75">
      <c r="B97" s="23"/>
      <c r="C97" s="24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2:13" s="507" customFormat="1" ht="12.75">
      <c r="B98" s="23" t="s">
        <v>49</v>
      </c>
      <c r="C98" s="24"/>
      <c r="D98" s="40">
        <f aca="true" t="shared" si="6" ref="D98:M98">D16-D96</f>
        <v>-241295.41999999993</v>
      </c>
      <c r="E98" s="40">
        <f t="shared" si="6"/>
        <v>20539.531999997795</v>
      </c>
      <c r="F98" s="40">
        <f t="shared" si="6"/>
        <v>-32254.5</v>
      </c>
      <c r="G98" s="40">
        <f t="shared" si="6"/>
        <v>3561267.17</v>
      </c>
      <c r="H98" s="40">
        <f t="shared" si="6"/>
        <v>5633452.136000007</v>
      </c>
      <c r="I98" s="40">
        <f t="shared" si="6"/>
        <v>-6815301.3999999985</v>
      </c>
      <c r="J98" s="40">
        <f t="shared" si="6"/>
        <v>29634.139999999898</v>
      </c>
      <c r="K98" s="40">
        <f t="shared" si="6"/>
        <v>2897044.8000000007</v>
      </c>
      <c r="L98" s="40">
        <f t="shared" si="6"/>
        <v>65861.09000000003</v>
      </c>
      <c r="M98" s="40">
        <f t="shared" si="6"/>
        <v>5118947.547999978</v>
      </c>
    </row>
    <row r="99" spans="2:13" s="506" customFormat="1" ht="12.75">
      <c r="B99" s="23"/>
      <c r="C99" s="24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ht="12" hidden="1" outlineLevel="1">
      <c r="A100" s="492" t="s">
        <v>826</v>
      </c>
      <c r="B100" s="492" t="s">
        <v>827</v>
      </c>
      <c r="C100" s="493" t="s">
        <v>828</v>
      </c>
      <c r="D100" s="492">
        <v>0</v>
      </c>
      <c r="E100" s="492">
        <v>0</v>
      </c>
      <c r="F100" s="492">
        <v>0</v>
      </c>
      <c r="G100" s="492">
        <v>0</v>
      </c>
      <c r="H100" s="492">
        <v>0</v>
      </c>
      <c r="I100" s="492">
        <v>0</v>
      </c>
      <c r="J100" s="492">
        <v>0</v>
      </c>
      <c r="K100" s="492">
        <v>-38200</v>
      </c>
      <c r="L100" s="492">
        <v>0</v>
      </c>
      <c r="M100" s="492">
        <f>D100+E100+F100+G100+H100+I100+J100+K100+L100</f>
        <v>-38200</v>
      </c>
    </row>
    <row r="101" spans="1:13" s="506" customFormat="1" ht="12.75" collapsed="1">
      <c r="A101" s="506" t="s">
        <v>50</v>
      </c>
      <c r="B101" s="23" t="s">
        <v>51</v>
      </c>
      <c r="C101" s="24"/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-38200</v>
      </c>
      <c r="L101" s="40">
        <v>0</v>
      </c>
      <c r="M101" s="40">
        <f>D101+E101+F101+G101+H101+I101+J101+K101+L101</f>
        <v>-38200</v>
      </c>
    </row>
    <row r="102" spans="2:13" s="506" customFormat="1" ht="12.75">
      <c r="B102" s="23"/>
      <c r="C102" s="24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2:13" s="506" customFormat="1" ht="12.75">
      <c r="B103" s="65" t="s">
        <v>52</v>
      </c>
      <c r="C103" s="66"/>
      <c r="D103" s="40">
        <f aca="true" t="shared" si="7" ref="D103:M103">D98+D101</f>
        <v>-241295.41999999993</v>
      </c>
      <c r="E103" s="40">
        <f t="shared" si="7"/>
        <v>20539.531999997795</v>
      </c>
      <c r="F103" s="40">
        <f t="shared" si="7"/>
        <v>-32254.5</v>
      </c>
      <c r="G103" s="40">
        <f t="shared" si="7"/>
        <v>3561267.17</v>
      </c>
      <c r="H103" s="40">
        <f t="shared" si="7"/>
        <v>5633452.136000007</v>
      </c>
      <c r="I103" s="40">
        <f t="shared" si="7"/>
        <v>-6815301.3999999985</v>
      </c>
      <c r="J103" s="40">
        <f t="shared" si="7"/>
        <v>29634.139999999898</v>
      </c>
      <c r="K103" s="40">
        <f t="shared" si="7"/>
        <v>2858844.8000000007</v>
      </c>
      <c r="L103" s="40">
        <f t="shared" si="7"/>
        <v>65861.09000000003</v>
      </c>
      <c r="M103" s="40">
        <f t="shared" si="7"/>
        <v>5080747.547999978</v>
      </c>
    </row>
    <row r="104" spans="2:13" s="506" customFormat="1" ht="12.75">
      <c r="B104" s="23"/>
      <c r="C104" s="24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ht="12" hidden="1" outlineLevel="1">
      <c r="A105" s="492" t="s">
        <v>834</v>
      </c>
      <c r="B105" s="492" t="s">
        <v>835</v>
      </c>
      <c r="C105" s="493" t="s">
        <v>836</v>
      </c>
      <c r="D105" s="492">
        <v>601823.87</v>
      </c>
      <c r="E105" s="492">
        <v>2939716.09</v>
      </c>
      <c r="F105" s="492">
        <v>1347638.61</v>
      </c>
      <c r="G105" s="492">
        <v>2490492.41</v>
      </c>
      <c r="H105" s="492">
        <v>28413668.51</v>
      </c>
      <c r="I105" s="492">
        <v>1376684.29</v>
      </c>
      <c r="J105" s="492">
        <v>1476528.21</v>
      </c>
      <c r="K105" s="492">
        <v>-1262214.27</v>
      </c>
      <c r="L105" s="492">
        <v>2149336.37</v>
      </c>
      <c r="M105" s="492">
        <f>D105+E105+F105+G105+H105+I105+J105+K105+L105</f>
        <v>39533674.089999996</v>
      </c>
    </row>
    <row r="106" spans="1:13" s="506" customFormat="1" ht="12.75" collapsed="1">
      <c r="A106" s="506" t="s">
        <v>53</v>
      </c>
      <c r="B106" s="23" t="s">
        <v>140</v>
      </c>
      <c r="C106" s="24"/>
      <c r="D106" s="40">
        <v>601823.87</v>
      </c>
      <c r="E106" s="40">
        <v>2939716.09</v>
      </c>
      <c r="F106" s="40">
        <v>1347638.61</v>
      </c>
      <c r="G106" s="40">
        <v>2490492.41</v>
      </c>
      <c r="H106" s="40">
        <v>28413668.51</v>
      </c>
      <c r="I106" s="40">
        <v>1376684.29</v>
      </c>
      <c r="J106" s="40">
        <v>1476528.21</v>
      </c>
      <c r="K106" s="40">
        <v>-1262214.27</v>
      </c>
      <c r="L106" s="40">
        <v>2149336.37</v>
      </c>
      <c r="M106" s="40">
        <f>D106+E106+F106+G106+H106+I106+J106+K106+L106</f>
        <v>39533674.089999996</v>
      </c>
    </row>
    <row r="107" spans="2:13" s="506" customFormat="1" ht="12.75">
      <c r="B107" s="23"/>
      <c r="C107" s="24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2:13" s="506" customFormat="1" ht="12.75">
      <c r="B108" s="23" t="s">
        <v>139</v>
      </c>
      <c r="C108" s="24"/>
      <c r="D108" s="42">
        <f aca="true" t="shared" si="8" ref="D108:M108">D103+D106</f>
        <v>360528.45000000007</v>
      </c>
      <c r="E108" s="42">
        <f t="shared" si="8"/>
        <v>2960255.6219999976</v>
      </c>
      <c r="F108" s="42">
        <f t="shared" si="8"/>
        <v>1315384.11</v>
      </c>
      <c r="G108" s="42">
        <f t="shared" si="8"/>
        <v>6051759.58</v>
      </c>
      <c r="H108" s="42">
        <f t="shared" si="8"/>
        <v>34047120.64600001</v>
      </c>
      <c r="I108" s="42">
        <f t="shared" si="8"/>
        <v>-5438617.1099999985</v>
      </c>
      <c r="J108" s="42">
        <f t="shared" si="8"/>
        <v>1506162.3499999999</v>
      </c>
      <c r="K108" s="42">
        <f t="shared" si="8"/>
        <v>1596630.5300000007</v>
      </c>
      <c r="L108" s="42">
        <f t="shared" si="8"/>
        <v>2215197.46</v>
      </c>
      <c r="M108" s="42">
        <f t="shared" si="8"/>
        <v>44614421.637999974</v>
      </c>
    </row>
  </sheetData>
  <printOptions/>
  <pageMargins left="0.5" right="0.5" top="0.75" bottom="0.5" header="0.5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4"/>
  <sheetViews>
    <sheetView workbookViewId="0" topLeftCell="A1">
      <selection activeCell="B29" sqref="B29"/>
    </sheetView>
  </sheetViews>
  <sheetFormatPr defaultColWidth="9.140625" defaultRowHeight="12.75"/>
  <cols>
    <col min="1" max="1" width="2.7109375" style="34" customWidth="1"/>
    <col min="2" max="2" width="72.7109375" style="34" customWidth="1"/>
    <col min="3" max="3" width="14.7109375" style="34" customWidth="1"/>
    <col min="4" max="4" width="3.7109375" style="34" hidden="1" customWidth="1"/>
    <col min="5" max="5" width="14.7109375" style="57" customWidth="1"/>
    <col min="6" max="16384" width="8.00390625" style="57" customWidth="1"/>
  </cols>
  <sheetData>
    <row r="1" spans="1:5" s="54" customFormat="1" ht="15.75">
      <c r="A1" s="50" t="s">
        <v>152</v>
      </c>
      <c r="B1" s="6"/>
      <c r="C1" s="51"/>
      <c r="D1" s="52"/>
      <c r="E1" s="53"/>
    </row>
    <row r="2" spans="1:5" ht="15.75">
      <c r="A2" s="55" t="s">
        <v>112</v>
      </c>
      <c r="B2" s="12"/>
      <c r="C2" s="52"/>
      <c r="D2" s="52"/>
      <c r="E2" s="56"/>
    </row>
    <row r="3" spans="1:5" s="54" customFormat="1" ht="15.75">
      <c r="A3" s="55" t="s">
        <v>57</v>
      </c>
      <c r="B3" s="12"/>
      <c r="C3" s="52"/>
      <c r="D3" s="52"/>
      <c r="E3" s="58"/>
    </row>
    <row r="4" spans="1:5" ht="12.75" customHeight="1">
      <c r="A4" s="17" t="s">
        <v>74</v>
      </c>
      <c r="B4" s="18"/>
      <c r="C4" s="59"/>
      <c r="D4" s="52"/>
      <c r="E4" s="60"/>
    </row>
    <row r="5" spans="1:5" ht="15.75" customHeight="1">
      <c r="A5" s="61"/>
      <c r="B5" s="62"/>
      <c r="C5" s="63">
        <v>2005</v>
      </c>
      <c r="D5" s="64"/>
      <c r="E5" s="63">
        <v>2004</v>
      </c>
    </row>
    <row r="6" spans="1:5" ht="12.75" customHeight="1">
      <c r="A6" s="65" t="s">
        <v>113</v>
      </c>
      <c r="B6" s="66"/>
      <c r="C6" s="67"/>
      <c r="D6" s="68"/>
      <c r="E6" s="69"/>
    </row>
    <row r="7" spans="1:5" s="70" customFormat="1" ht="12.75" customHeight="1">
      <c r="A7" s="30"/>
      <c r="B7" s="31" t="s">
        <v>114</v>
      </c>
      <c r="C7" s="35">
        <v>0</v>
      </c>
      <c r="D7" s="34"/>
      <c r="E7" s="35">
        <v>0</v>
      </c>
    </row>
    <row r="8" spans="1:5" s="70" customFormat="1" ht="12.75" customHeight="1">
      <c r="A8" s="30"/>
      <c r="B8" s="31" t="s">
        <v>156</v>
      </c>
      <c r="C8" s="37">
        <v>-46</v>
      </c>
      <c r="D8" s="34"/>
      <c r="E8" s="37">
        <v>49</v>
      </c>
    </row>
    <row r="9" spans="1:5" s="71" customFormat="1" ht="12.75" customHeight="1">
      <c r="A9" s="23"/>
      <c r="B9" s="24" t="s">
        <v>115</v>
      </c>
      <c r="C9" s="40">
        <f>SUM(C7-C8)</f>
        <v>46</v>
      </c>
      <c r="D9" s="29"/>
      <c r="E9" s="40">
        <f>SUM(E7-E8)</f>
        <v>-49</v>
      </c>
    </row>
    <row r="10" spans="1:5" s="72" customFormat="1" ht="12.75" customHeight="1">
      <c r="A10" s="30"/>
      <c r="B10" s="31" t="s">
        <v>116</v>
      </c>
      <c r="C10" s="37">
        <v>0</v>
      </c>
      <c r="D10" s="34"/>
      <c r="E10" s="37">
        <v>0</v>
      </c>
    </row>
    <row r="11" spans="1:5" s="72" customFormat="1" ht="12.75" customHeight="1">
      <c r="A11" s="30"/>
      <c r="B11" s="31" t="s">
        <v>117</v>
      </c>
      <c r="C11" s="37">
        <v>0</v>
      </c>
      <c r="D11" s="34"/>
      <c r="E11" s="37">
        <v>0</v>
      </c>
    </row>
    <row r="12" spans="1:5" s="72" customFormat="1" ht="12.75" customHeight="1">
      <c r="A12" s="30"/>
      <c r="B12" s="31" t="s">
        <v>118</v>
      </c>
      <c r="C12" s="37">
        <v>0</v>
      </c>
      <c r="D12" s="34"/>
      <c r="E12" s="37">
        <v>0</v>
      </c>
    </row>
    <row r="13" spans="1:5" s="72" customFormat="1" ht="12.75" customHeight="1">
      <c r="A13" s="30"/>
      <c r="B13" s="31" t="s">
        <v>119</v>
      </c>
      <c r="C13" s="37">
        <v>0</v>
      </c>
      <c r="D13" s="34"/>
      <c r="E13" s="37">
        <v>0</v>
      </c>
    </row>
    <row r="14" spans="1:5" s="72" customFormat="1" ht="12.75" customHeight="1">
      <c r="A14" s="30"/>
      <c r="B14" s="31" t="s">
        <v>120</v>
      </c>
      <c r="C14" s="37">
        <v>0</v>
      </c>
      <c r="D14" s="34"/>
      <c r="E14" s="37">
        <v>0</v>
      </c>
    </row>
    <row r="15" spans="1:5" s="72" customFormat="1" ht="12.75" customHeight="1">
      <c r="A15" s="30"/>
      <c r="B15" s="31" t="s">
        <v>148</v>
      </c>
      <c r="C15" s="37">
        <v>0</v>
      </c>
      <c r="D15" s="34"/>
      <c r="E15" s="37">
        <v>0</v>
      </c>
    </row>
    <row r="16" spans="1:5" s="72" customFormat="1" ht="12.75" customHeight="1">
      <c r="A16" s="30"/>
      <c r="B16" s="31" t="s">
        <v>149</v>
      </c>
      <c r="C16" s="37">
        <v>0</v>
      </c>
      <c r="D16" s="34"/>
      <c r="E16" s="37">
        <v>0</v>
      </c>
    </row>
    <row r="17" spans="1:5" s="72" customFormat="1" ht="12.75" customHeight="1">
      <c r="A17" s="30"/>
      <c r="B17" s="31" t="s">
        <v>150</v>
      </c>
      <c r="C17" s="37">
        <v>0</v>
      </c>
      <c r="D17" s="34"/>
      <c r="E17" s="37">
        <v>0</v>
      </c>
    </row>
    <row r="18" spans="1:5" s="72" customFormat="1" ht="12.75" customHeight="1">
      <c r="A18" s="30"/>
      <c r="B18" s="31" t="s">
        <v>151</v>
      </c>
      <c r="C18" s="37">
        <v>0</v>
      </c>
      <c r="D18" s="34"/>
      <c r="E18" s="37">
        <v>0</v>
      </c>
    </row>
    <row r="19" spans="1:5" s="72" customFormat="1" ht="12.75" customHeight="1">
      <c r="A19" s="30"/>
      <c r="B19" s="31" t="s">
        <v>121</v>
      </c>
      <c r="C19" s="37">
        <v>0</v>
      </c>
      <c r="D19" s="34"/>
      <c r="E19" s="37">
        <v>0</v>
      </c>
    </row>
    <row r="20" spans="1:5" s="72" customFormat="1" ht="12.75" customHeight="1">
      <c r="A20" s="30"/>
      <c r="B20" s="31" t="s">
        <v>122</v>
      </c>
      <c r="C20" s="37">
        <v>170</v>
      </c>
      <c r="D20" s="73"/>
      <c r="E20" s="37">
        <v>541</v>
      </c>
    </row>
    <row r="21" spans="1:5" s="72" customFormat="1" ht="12.75" customHeight="1">
      <c r="A21" s="23"/>
      <c r="B21" s="66" t="s">
        <v>145</v>
      </c>
      <c r="C21" s="40">
        <f>SUM(C9:C20)</f>
        <v>216</v>
      </c>
      <c r="D21" s="74"/>
      <c r="E21" s="40">
        <f>SUM(E9:E20)</f>
        <v>492</v>
      </c>
    </row>
    <row r="22" spans="1:5" ht="12.75" customHeight="1">
      <c r="A22" s="65"/>
      <c r="B22" s="66"/>
      <c r="C22" s="37"/>
      <c r="D22" s="73"/>
      <c r="E22" s="37"/>
    </row>
    <row r="23" spans="1:5" s="72" customFormat="1" ht="12.75" customHeight="1">
      <c r="A23" s="23" t="s">
        <v>123</v>
      </c>
      <c r="B23" s="24"/>
      <c r="C23" s="37"/>
      <c r="D23" s="73"/>
      <c r="E23" s="37"/>
    </row>
    <row r="24" spans="1:5" s="72" customFormat="1" ht="12.75" customHeight="1">
      <c r="A24" s="30"/>
      <c r="B24" s="31" t="s">
        <v>124</v>
      </c>
      <c r="C24" s="37">
        <v>763</v>
      </c>
      <c r="D24" s="73"/>
      <c r="E24" s="37">
        <v>568</v>
      </c>
    </row>
    <row r="25" spans="1:5" s="72" customFormat="1" ht="12.75" customHeight="1">
      <c r="A25" s="30"/>
      <c r="B25" s="31" t="s">
        <v>68</v>
      </c>
      <c r="C25" s="37">
        <v>145</v>
      </c>
      <c r="D25" s="73"/>
      <c r="E25" s="37">
        <v>140</v>
      </c>
    </row>
    <row r="26" spans="1:5" s="72" customFormat="1" ht="12.75" customHeight="1">
      <c r="A26" s="30"/>
      <c r="B26" s="31" t="s">
        <v>125</v>
      </c>
      <c r="C26" s="37">
        <v>81</v>
      </c>
      <c r="D26" s="73"/>
      <c r="E26" s="37">
        <v>279</v>
      </c>
    </row>
    <row r="27" spans="1:5" s="72" customFormat="1" ht="12.75" customHeight="1">
      <c r="A27" s="30"/>
      <c r="B27" s="31" t="s">
        <v>126</v>
      </c>
      <c r="C27" s="37">
        <v>0</v>
      </c>
      <c r="D27" s="73"/>
      <c r="E27" s="37">
        <v>0</v>
      </c>
    </row>
    <row r="28" spans="1:5" s="72" customFormat="1" ht="12.75" customHeight="1">
      <c r="A28" s="30"/>
      <c r="B28" s="31" t="s">
        <v>127</v>
      </c>
      <c r="C28" s="37">
        <v>63</v>
      </c>
      <c r="D28" s="73"/>
      <c r="E28" s="37">
        <v>88</v>
      </c>
    </row>
    <row r="29" spans="1:5" s="72" customFormat="1" ht="12.75" customHeight="1">
      <c r="A29" s="23"/>
      <c r="B29" s="66" t="s">
        <v>146</v>
      </c>
      <c r="C29" s="40">
        <f>SUM(C24:C28)</f>
        <v>1052</v>
      </c>
      <c r="D29" s="74"/>
      <c r="E29" s="40">
        <f>SUM(E24:E28)</f>
        <v>1075</v>
      </c>
    </row>
    <row r="30" spans="1:5" ht="12.75" customHeight="1">
      <c r="A30" s="65"/>
      <c r="B30" s="66"/>
      <c r="C30" s="37"/>
      <c r="D30" s="73"/>
      <c r="E30" s="37"/>
    </row>
    <row r="31" spans="1:5" s="72" customFormat="1" ht="12.75" customHeight="1">
      <c r="A31" s="23" t="s">
        <v>58</v>
      </c>
      <c r="B31" s="75"/>
      <c r="C31" s="40">
        <f>C21-C29</f>
        <v>-836</v>
      </c>
      <c r="D31" s="74"/>
      <c r="E31" s="40">
        <f>E21-E29</f>
        <v>-583</v>
      </c>
    </row>
    <row r="32" spans="1:5" ht="12.75" customHeight="1">
      <c r="A32" s="65"/>
      <c r="B32" s="66"/>
      <c r="C32" s="37"/>
      <c r="D32" s="73"/>
      <c r="E32" s="37"/>
    </row>
    <row r="33" spans="1:5" s="72" customFormat="1" ht="12.75" customHeight="1">
      <c r="A33" s="30"/>
      <c r="B33" s="31" t="s">
        <v>128</v>
      </c>
      <c r="C33" s="37">
        <v>9374</v>
      </c>
      <c r="D33" s="73"/>
      <c r="E33" s="37">
        <v>4409</v>
      </c>
    </row>
    <row r="34" spans="1:5" ht="12.75" customHeight="1">
      <c r="A34" s="65"/>
      <c r="B34" s="66"/>
      <c r="C34" s="37"/>
      <c r="D34" s="73"/>
      <c r="E34" s="37"/>
    </row>
    <row r="35" spans="1:5" s="72" customFormat="1" ht="12.75" customHeight="1">
      <c r="A35" s="23" t="s">
        <v>59</v>
      </c>
      <c r="B35" s="24"/>
      <c r="C35" s="37"/>
      <c r="D35" s="73"/>
      <c r="E35" s="37"/>
    </row>
    <row r="36" spans="1:5" s="72" customFormat="1" ht="12.75" customHeight="1">
      <c r="A36" s="23" t="s">
        <v>60</v>
      </c>
      <c r="B36" s="75"/>
      <c r="C36" s="40">
        <f>C31+C33</f>
        <v>8538</v>
      </c>
      <c r="D36" s="74"/>
      <c r="E36" s="40">
        <f>E31+E33</f>
        <v>3826</v>
      </c>
    </row>
    <row r="37" spans="1:5" ht="12.75" customHeight="1">
      <c r="A37" s="65"/>
      <c r="B37" s="66"/>
      <c r="C37" s="37"/>
      <c r="D37" s="73"/>
      <c r="E37" s="37"/>
    </row>
    <row r="38" spans="1:5" s="72" customFormat="1" ht="12.75" customHeight="1">
      <c r="A38" s="23" t="s">
        <v>129</v>
      </c>
      <c r="B38" s="24"/>
      <c r="C38" s="37"/>
      <c r="D38" s="73"/>
      <c r="E38" s="37"/>
    </row>
    <row r="39" spans="1:5" s="72" customFormat="1" ht="12.75" customHeight="1">
      <c r="A39" s="30"/>
      <c r="B39" s="31" t="s">
        <v>130</v>
      </c>
      <c r="C39" s="37">
        <v>0</v>
      </c>
      <c r="D39" s="73"/>
      <c r="E39" s="37">
        <v>0</v>
      </c>
    </row>
    <row r="40" spans="1:5" s="72" customFormat="1" ht="12.75" customHeight="1">
      <c r="A40" s="30"/>
      <c r="B40" s="31" t="s">
        <v>131</v>
      </c>
      <c r="C40" s="37">
        <v>5833</v>
      </c>
      <c r="D40" s="73"/>
      <c r="E40" s="37">
        <v>-4588</v>
      </c>
    </row>
    <row r="41" spans="1:5" s="72" customFormat="1" ht="12.75" customHeight="1">
      <c r="A41" s="30"/>
      <c r="B41" s="31" t="s">
        <v>132</v>
      </c>
      <c r="C41" s="37">
        <v>0</v>
      </c>
      <c r="D41" s="73"/>
      <c r="E41" s="37">
        <v>115</v>
      </c>
    </row>
    <row r="42" spans="1:5" s="72" customFormat="1" ht="12.75" customHeight="1">
      <c r="A42" s="30"/>
      <c r="B42" s="31" t="s">
        <v>133</v>
      </c>
      <c r="C42" s="37">
        <v>383</v>
      </c>
      <c r="D42" s="73"/>
      <c r="E42" s="37">
        <v>278</v>
      </c>
    </row>
    <row r="43" spans="1:5" s="72" customFormat="1" ht="12.75" customHeight="1">
      <c r="A43" s="30"/>
      <c r="B43" s="31" t="s">
        <v>134</v>
      </c>
      <c r="C43" s="37">
        <v>0</v>
      </c>
      <c r="D43" s="73"/>
      <c r="E43" s="37">
        <v>0</v>
      </c>
    </row>
    <row r="44" spans="1:5" s="71" customFormat="1" ht="12.75" customHeight="1">
      <c r="A44" s="23"/>
      <c r="B44" s="24" t="s">
        <v>147</v>
      </c>
      <c r="C44" s="40">
        <f>SUM(C39:C43)</f>
        <v>6216</v>
      </c>
      <c r="D44" s="74"/>
      <c r="E44" s="40">
        <f>SUM(E39:E43)</f>
        <v>-4195</v>
      </c>
    </row>
    <row r="45" spans="1:5" s="71" customFormat="1" ht="12.75" customHeight="1">
      <c r="A45" s="23"/>
      <c r="B45" s="24"/>
      <c r="C45" s="40"/>
      <c r="D45" s="74"/>
      <c r="E45" s="40"/>
    </row>
    <row r="46" spans="1:5" s="71" customFormat="1" ht="12.75" customHeight="1">
      <c r="A46" s="23" t="s">
        <v>61</v>
      </c>
      <c r="B46" s="24"/>
      <c r="C46" s="40">
        <f>C36+C44</f>
        <v>14754</v>
      </c>
      <c r="D46" s="40">
        <f>D36+D44</f>
        <v>0</v>
      </c>
      <c r="E46" s="40">
        <f>E36+E44</f>
        <v>-369</v>
      </c>
    </row>
    <row r="47" spans="1:5" ht="12.75" customHeight="1">
      <c r="A47" s="65"/>
      <c r="B47" s="66"/>
      <c r="C47" s="37"/>
      <c r="D47" s="73"/>
      <c r="E47" s="37"/>
    </row>
    <row r="48" spans="1:5" s="72" customFormat="1" ht="12.75" customHeight="1">
      <c r="A48" s="30"/>
      <c r="B48" s="31" t="s">
        <v>69</v>
      </c>
      <c r="C48" s="37">
        <v>0</v>
      </c>
      <c r="D48" s="73"/>
      <c r="E48" s="37">
        <v>0</v>
      </c>
    </row>
    <row r="49" spans="1:5" s="70" customFormat="1" ht="12.75" customHeight="1">
      <c r="A49" s="30"/>
      <c r="B49" s="31" t="s">
        <v>135</v>
      </c>
      <c r="C49" s="37">
        <v>0</v>
      </c>
      <c r="D49" s="73"/>
      <c r="E49" s="37">
        <v>0</v>
      </c>
    </row>
    <row r="50" spans="1:5" s="70" customFormat="1" ht="12.75" customHeight="1">
      <c r="A50" s="30"/>
      <c r="B50" s="31" t="s">
        <v>136</v>
      </c>
      <c r="C50" s="37">
        <v>13</v>
      </c>
      <c r="D50" s="73"/>
      <c r="E50" s="37">
        <v>4</v>
      </c>
    </row>
    <row r="51" spans="1:5" s="70" customFormat="1" ht="12.75" customHeight="1">
      <c r="A51" s="30"/>
      <c r="B51" s="31" t="s">
        <v>137</v>
      </c>
      <c r="C51" s="37">
        <v>1360</v>
      </c>
      <c r="D51" s="73"/>
      <c r="E51" s="37">
        <v>-494</v>
      </c>
    </row>
    <row r="52" spans="1:5" s="70" customFormat="1" ht="12.75" customHeight="1">
      <c r="A52" s="30"/>
      <c r="B52" s="31" t="s">
        <v>138</v>
      </c>
      <c r="C52" s="37">
        <v>4700</v>
      </c>
      <c r="D52" s="73"/>
      <c r="E52" s="37">
        <v>-719</v>
      </c>
    </row>
    <row r="53" spans="1:5" s="70" customFormat="1" ht="12.75" customHeight="1">
      <c r="A53" s="30"/>
      <c r="B53" s="31" t="s">
        <v>70</v>
      </c>
      <c r="C53" s="37">
        <v>-3389</v>
      </c>
      <c r="D53" s="73"/>
      <c r="E53" s="37">
        <v>-2664</v>
      </c>
    </row>
    <row r="54" spans="1:5" ht="12.75" customHeight="1">
      <c r="A54" s="65"/>
      <c r="B54" s="66"/>
      <c r="C54" s="37"/>
      <c r="D54" s="73"/>
      <c r="E54" s="37"/>
    </row>
    <row r="55" spans="1:5" s="70" customFormat="1" ht="12.75" customHeight="1">
      <c r="A55" s="27" t="s">
        <v>62</v>
      </c>
      <c r="C55" s="40">
        <f>SUM(C46:C53)</f>
        <v>17438</v>
      </c>
      <c r="D55" s="40">
        <f>SUM(D46:D53)</f>
        <v>0</v>
      </c>
      <c r="E55" s="40">
        <f>SUM(E46:E53)</f>
        <v>-4242</v>
      </c>
    </row>
    <row r="56" spans="1:5" ht="12.75" customHeight="1">
      <c r="A56" s="65"/>
      <c r="B56" s="66"/>
      <c r="C56" s="37"/>
      <c r="D56" s="73"/>
      <c r="E56" s="37"/>
    </row>
    <row r="57" spans="1:5" s="76" customFormat="1" ht="12.75" customHeight="1">
      <c r="A57" s="27" t="s">
        <v>140</v>
      </c>
      <c r="C57" s="40">
        <f>E59</f>
        <v>173381</v>
      </c>
      <c r="D57" s="74"/>
      <c r="E57" s="40">
        <v>177623</v>
      </c>
    </row>
    <row r="58" spans="1:5" ht="12.75" customHeight="1">
      <c r="A58" s="65"/>
      <c r="B58" s="66"/>
      <c r="C58" s="32"/>
      <c r="E58" s="32"/>
    </row>
    <row r="59" spans="1:5" s="76" customFormat="1" ht="12.75" customHeight="1">
      <c r="A59" s="27" t="s">
        <v>139</v>
      </c>
      <c r="B59" s="77"/>
      <c r="C59" s="42">
        <f>C57+C55</f>
        <v>190819</v>
      </c>
      <c r="D59" s="29"/>
      <c r="E59" s="42">
        <f>E57+E55</f>
        <v>173381</v>
      </c>
    </row>
    <row r="60" spans="1:4" s="70" customFormat="1" ht="12.75">
      <c r="A60" s="34"/>
      <c r="B60" s="34"/>
      <c r="C60" s="34"/>
      <c r="D60" s="34"/>
    </row>
    <row r="61" spans="1:4" s="47" customFormat="1" ht="12.75">
      <c r="A61" s="82" t="s">
        <v>153</v>
      </c>
      <c r="D61" s="4"/>
    </row>
    <row r="62" spans="1:4" s="70" customFormat="1" ht="12.75">
      <c r="A62" s="34"/>
      <c r="B62" s="34"/>
      <c r="C62" s="34"/>
      <c r="D62" s="34"/>
    </row>
    <row r="63" spans="1:4" s="70" customFormat="1" ht="12.75">
      <c r="A63" s="34"/>
      <c r="B63" s="34"/>
      <c r="C63" s="34"/>
      <c r="D63" s="34"/>
    </row>
    <row r="64" spans="1:4" s="70" customFormat="1" ht="12.75">
      <c r="A64" s="34"/>
      <c r="B64" s="34"/>
      <c r="C64" s="34"/>
      <c r="D64" s="34"/>
    </row>
    <row r="65" spans="1:4" s="70" customFormat="1" ht="12.75">
      <c r="A65" s="34"/>
      <c r="B65" s="34"/>
      <c r="C65" s="34"/>
      <c r="D65" s="34"/>
    </row>
    <row r="66" spans="1:4" s="70" customFormat="1" ht="12.75">
      <c r="A66" s="34"/>
      <c r="B66" s="34"/>
      <c r="C66" s="34"/>
      <c r="D66" s="34"/>
    </row>
    <row r="67" spans="1:4" s="70" customFormat="1" ht="12.75">
      <c r="A67" s="34"/>
      <c r="B67" s="34"/>
      <c r="C67" s="34"/>
      <c r="D67" s="34"/>
    </row>
    <row r="68" spans="1:4" s="70" customFormat="1" ht="12.75">
      <c r="A68" s="34"/>
      <c r="B68" s="34"/>
      <c r="C68" s="34"/>
      <c r="D68" s="34"/>
    </row>
    <row r="69" spans="1:4" s="70" customFormat="1" ht="12.75">
      <c r="A69" s="34"/>
      <c r="B69" s="34"/>
      <c r="C69" s="34"/>
      <c r="D69" s="34"/>
    </row>
    <row r="70" spans="1:4" s="70" customFormat="1" ht="12.75">
      <c r="A70" s="34"/>
      <c r="B70" s="34"/>
      <c r="C70" s="34"/>
      <c r="D70" s="34"/>
    </row>
    <row r="71" spans="1:4" s="70" customFormat="1" ht="12.75">
      <c r="A71" s="34"/>
      <c r="B71" s="34"/>
      <c r="C71" s="34"/>
      <c r="D71" s="34"/>
    </row>
    <row r="72" spans="1:4" s="70" customFormat="1" ht="12.75">
      <c r="A72" s="34"/>
      <c r="B72" s="34"/>
      <c r="C72" s="34"/>
      <c r="D72" s="34"/>
    </row>
    <row r="73" spans="1:4" s="70" customFormat="1" ht="12.75">
      <c r="A73" s="34"/>
      <c r="B73" s="34"/>
      <c r="C73" s="34"/>
      <c r="D73" s="34"/>
    </row>
    <row r="74" spans="1:4" s="70" customFormat="1" ht="12.75">
      <c r="A74" s="34"/>
      <c r="B74" s="34"/>
      <c r="C74" s="34"/>
      <c r="D74" s="34"/>
    </row>
    <row r="75" spans="1:4" s="70" customFormat="1" ht="12.75">
      <c r="A75" s="34"/>
      <c r="B75" s="34"/>
      <c r="C75" s="34"/>
      <c r="D75" s="34"/>
    </row>
    <row r="76" spans="1:4" s="70" customFormat="1" ht="12.75">
      <c r="A76" s="34"/>
      <c r="B76" s="34"/>
      <c r="C76" s="34"/>
      <c r="D76" s="34"/>
    </row>
    <row r="77" spans="1:4" s="70" customFormat="1" ht="12.75">
      <c r="A77" s="34"/>
      <c r="B77" s="34"/>
      <c r="C77" s="34"/>
      <c r="D77" s="34"/>
    </row>
    <row r="78" spans="1:4" s="70" customFormat="1" ht="12.75">
      <c r="A78" s="34"/>
      <c r="B78" s="34"/>
      <c r="C78" s="34"/>
      <c r="D78" s="34"/>
    </row>
    <row r="79" spans="1:4" s="70" customFormat="1" ht="12.75">
      <c r="A79" s="34"/>
      <c r="B79" s="34"/>
      <c r="C79" s="34"/>
      <c r="D79" s="34"/>
    </row>
    <row r="80" spans="1:4" s="70" customFormat="1" ht="12.75">
      <c r="A80" s="34"/>
      <c r="B80" s="34"/>
      <c r="C80" s="34"/>
      <c r="D80" s="34"/>
    </row>
    <row r="81" spans="1:4" s="70" customFormat="1" ht="12.75">
      <c r="A81" s="34"/>
      <c r="B81" s="34"/>
      <c r="C81" s="34"/>
      <c r="D81" s="34"/>
    </row>
    <row r="82" spans="1:4" s="70" customFormat="1" ht="12.75">
      <c r="A82" s="34"/>
      <c r="B82" s="34"/>
      <c r="C82" s="34"/>
      <c r="D82" s="34"/>
    </row>
    <row r="83" spans="1:4" s="70" customFormat="1" ht="12.75">
      <c r="A83" s="34"/>
      <c r="B83" s="34"/>
      <c r="C83" s="34"/>
      <c r="D83" s="34"/>
    </row>
    <row r="84" spans="1:4" s="70" customFormat="1" ht="12.75">
      <c r="A84" s="34"/>
      <c r="B84" s="34"/>
      <c r="C84" s="34"/>
      <c r="D84" s="34"/>
    </row>
    <row r="85" spans="1:4" s="70" customFormat="1" ht="12.75">
      <c r="A85" s="34"/>
      <c r="B85" s="34"/>
      <c r="C85" s="34"/>
      <c r="D85" s="34"/>
    </row>
    <row r="86" spans="1:4" s="70" customFormat="1" ht="12.75">
      <c r="A86" s="34"/>
      <c r="B86" s="34"/>
      <c r="C86" s="34"/>
      <c r="D86" s="34"/>
    </row>
    <row r="87" spans="1:4" s="70" customFormat="1" ht="12.75">
      <c r="A87" s="34"/>
      <c r="B87" s="34"/>
      <c r="C87" s="34"/>
      <c r="D87" s="34"/>
    </row>
    <row r="88" spans="1:4" s="70" customFormat="1" ht="12.75">
      <c r="A88" s="34"/>
      <c r="B88" s="34"/>
      <c r="C88" s="34"/>
      <c r="D88" s="34"/>
    </row>
    <row r="89" spans="1:4" s="70" customFormat="1" ht="12.75">
      <c r="A89" s="34"/>
      <c r="B89" s="34"/>
      <c r="C89" s="34"/>
      <c r="D89" s="34"/>
    </row>
    <row r="90" spans="1:4" s="70" customFormat="1" ht="12.75">
      <c r="A90" s="34"/>
      <c r="B90" s="34"/>
      <c r="C90" s="34"/>
      <c r="D90" s="34"/>
    </row>
    <row r="91" spans="1:4" s="70" customFormat="1" ht="12.75">
      <c r="A91" s="34"/>
      <c r="B91" s="34"/>
      <c r="C91" s="34"/>
      <c r="D91" s="34"/>
    </row>
    <row r="92" spans="1:4" s="70" customFormat="1" ht="12.75">
      <c r="A92" s="34"/>
      <c r="B92" s="34"/>
      <c r="C92" s="34"/>
      <c r="D92" s="34"/>
    </row>
    <row r="93" spans="1:4" s="70" customFormat="1" ht="12.75">
      <c r="A93" s="34"/>
      <c r="B93" s="34"/>
      <c r="C93" s="34"/>
      <c r="D93" s="34"/>
    </row>
    <row r="94" spans="1:4" s="70" customFormat="1" ht="12.75">
      <c r="A94" s="34"/>
      <c r="B94" s="34"/>
      <c r="C94" s="34"/>
      <c r="D94" s="34"/>
    </row>
    <row r="95" spans="1:4" s="70" customFormat="1" ht="12.75">
      <c r="A95" s="34"/>
      <c r="B95" s="34"/>
      <c r="C95" s="34"/>
      <c r="D95" s="34"/>
    </row>
    <row r="96" spans="1:4" s="70" customFormat="1" ht="12.75">
      <c r="A96" s="34"/>
      <c r="B96" s="34"/>
      <c r="C96" s="34"/>
      <c r="D96" s="34"/>
    </row>
    <row r="97" spans="1:4" s="70" customFormat="1" ht="12.75">
      <c r="A97" s="34"/>
      <c r="B97" s="34"/>
      <c r="C97" s="34"/>
      <c r="D97" s="34"/>
    </row>
    <row r="98" spans="1:4" s="70" customFormat="1" ht="12.75">
      <c r="A98" s="34"/>
      <c r="B98" s="34"/>
      <c r="C98" s="34"/>
      <c r="D98" s="34"/>
    </row>
    <row r="99" spans="1:4" s="70" customFormat="1" ht="12.75">
      <c r="A99" s="34"/>
      <c r="B99" s="34"/>
      <c r="C99" s="34"/>
      <c r="D99" s="34"/>
    </row>
    <row r="100" spans="1:4" s="70" customFormat="1" ht="12.75">
      <c r="A100" s="34"/>
      <c r="B100" s="34"/>
      <c r="C100" s="34"/>
      <c r="D100" s="34"/>
    </row>
    <row r="101" spans="1:4" s="70" customFormat="1" ht="12.75">
      <c r="A101" s="34"/>
      <c r="B101" s="34"/>
      <c r="C101" s="34"/>
      <c r="D101" s="34"/>
    </row>
    <row r="102" spans="1:4" s="70" customFormat="1" ht="12.75">
      <c r="A102" s="34"/>
      <c r="B102" s="34"/>
      <c r="C102" s="34"/>
      <c r="D102" s="34"/>
    </row>
    <row r="103" spans="1:4" s="70" customFormat="1" ht="12.75">
      <c r="A103" s="34"/>
      <c r="B103" s="34"/>
      <c r="C103" s="34"/>
      <c r="D103" s="34"/>
    </row>
    <row r="104" spans="1:4" s="70" customFormat="1" ht="12.75">
      <c r="A104" s="34"/>
      <c r="B104" s="34"/>
      <c r="C104" s="34"/>
      <c r="D104" s="34"/>
    </row>
    <row r="105" spans="1:4" s="70" customFormat="1" ht="12.75">
      <c r="A105" s="34"/>
      <c r="B105" s="34"/>
      <c r="C105" s="34"/>
      <c r="D105" s="34"/>
    </row>
    <row r="106" spans="1:4" s="70" customFormat="1" ht="12.75">
      <c r="A106" s="34"/>
      <c r="B106" s="34"/>
      <c r="C106" s="34"/>
      <c r="D106" s="34"/>
    </row>
    <row r="107" spans="1:4" s="70" customFormat="1" ht="12.75">
      <c r="A107" s="34"/>
      <c r="B107" s="34"/>
      <c r="C107" s="34"/>
      <c r="D107" s="34"/>
    </row>
    <row r="108" spans="1:4" s="70" customFormat="1" ht="12.75">
      <c r="A108" s="34"/>
      <c r="B108" s="34"/>
      <c r="C108" s="34"/>
      <c r="D108" s="34"/>
    </row>
    <row r="109" spans="1:4" s="70" customFormat="1" ht="12.75">
      <c r="A109" s="34"/>
      <c r="B109" s="34"/>
      <c r="C109" s="34"/>
      <c r="D109" s="34"/>
    </row>
    <row r="110" spans="1:4" s="70" customFormat="1" ht="12.75">
      <c r="A110" s="34"/>
      <c r="B110" s="34"/>
      <c r="C110" s="34"/>
      <c r="D110" s="34"/>
    </row>
    <row r="111" spans="1:4" s="70" customFormat="1" ht="12.75">
      <c r="A111" s="34"/>
      <c r="B111" s="34"/>
      <c r="C111" s="34"/>
      <c r="D111" s="34"/>
    </row>
    <row r="112" spans="1:4" s="70" customFormat="1" ht="12.75">
      <c r="A112" s="34"/>
      <c r="B112" s="34"/>
      <c r="C112" s="34"/>
      <c r="D112" s="34"/>
    </row>
    <row r="113" spans="1:4" s="70" customFormat="1" ht="12.75">
      <c r="A113" s="34"/>
      <c r="B113" s="34"/>
      <c r="C113" s="34"/>
      <c r="D113" s="34"/>
    </row>
    <row r="114" spans="1:4" s="70" customFormat="1" ht="12.75">
      <c r="A114" s="34"/>
      <c r="B114" s="34"/>
      <c r="C114" s="34"/>
      <c r="D114" s="34"/>
    </row>
    <row r="115" spans="1:4" s="70" customFormat="1" ht="12.75">
      <c r="A115" s="34"/>
      <c r="B115" s="34"/>
      <c r="C115" s="34"/>
      <c r="D115" s="34"/>
    </row>
    <row r="116" spans="1:4" s="70" customFormat="1" ht="12.75">
      <c r="A116" s="34"/>
      <c r="B116" s="34"/>
      <c r="C116" s="34"/>
      <c r="D116" s="34"/>
    </row>
    <row r="117" spans="1:4" s="70" customFormat="1" ht="12.75">
      <c r="A117" s="34"/>
      <c r="B117" s="34"/>
      <c r="C117" s="34"/>
      <c r="D117" s="34"/>
    </row>
    <row r="118" spans="1:4" s="70" customFormat="1" ht="12.75">
      <c r="A118" s="34"/>
      <c r="B118" s="34"/>
      <c r="C118" s="34"/>
      <c r="D118" s="34"/>
    </row>
    <row r="119" spans="1:4" s="70" customFormat="1" ht="12.75">
      <c r="A119" s="34"/>
      <c r="B119" s="34"/>
      <c r="C119" s="34"/>
      <c r="D119" s="34"/>
    </row>
    <row r="120" spans="1:4" s="70" customFormat="1" ht="12.75">
      <c r="A120" s="34"/>
      <c r="B120" s="34"/>
      <c r="C120" s="34"/>
      <c r="D120" s="34"/>
    </row>
    <row r="121" spans="1:4" s="70" customFormat="1" ht="12.75">
      <c r="A121" s="34"/>
      <c r="B121" s="34"/>
      <c r="C121" s="34"/>
      <c r="D121" s="34"/>
    </row>
    <row r="122" spans="1:4" s="70" customFormat="1" ht="12.75">
      <c r="A122" s="34"/>
      <c r="B122" s="34"/>
      <c r="C122" s="34"/>
      <c r="D122" s="34"/>
    </row>
    <row r="123" spans="1:4" s="70" customFormat="1" ht="12.75">
      <c r="A123" s="34"/>
      <c r="B123" s="34"/>
      <c r="C123" s="34"/>
      <c r="D123" s="34"/>
    </row>
    <row r="124" spans="1:4" s="70" customFormat="1" ht="12.75">
      <c r="A124" s="34"/>
      <c r="B124" s="34"/>
      <c r="C124" s="34"/>
      <c r="D124" s="34"/>
    </row>
    <row r="125" spans="1:4" s="70" customFormat="1" ht="12.75">
      <c r="A125" s="34"/>
      <c r="B125" s="34"/>
      <c r="C125" s="34"/>
      <c r="D125" s="34"/>
    </row>
    <row r="126" spans="1:4" s="70" customFormat="1" ht="12.75">
      <c r="A126" s="34"/>
      <c r="B126" s="34"/>
      <c r="C126" s="34"/>
      <c r="D126" s="34"/>
    </row>
    <row r="127" spans="1:4" s="70" customFormat="1" ht="12.75">
      <c r="A127" s="34"/>
      <c r="B127" s="34"/>
      <c r="C127" s="34"/>
      <c r="D127" s="34"/>
    </row>
    <row r="128" spans="1:4" s="70" customFormat="1" ht="12.75">
      <c r="A128" s="34"/>
      <c r="B128" s="34"/>
      <c r="C128" s="34"/>
      <c r="D128" s="34"/>
    </row>
    <row r="129" spans="1:4" s="70" customFormat="1" ht="12.75">
      <c r="A129" s="34"/>
      <c r="B129" s="34"/>
      <c r="C129" s="34"/>
      <c r="D129" s="34"/>
    </row>
    <row r="130" spans="1:4" s="70" customFormat="1" ht="12.75">
      <c r="A130" s="34"/>
      <c r="B130" s="34"/>
      <c r="C130" s="34"/>
      <c r="D130" s="34"/>
    </row>
    <row r="131" spans="1:4" s="70" customFormat="1" ht="12.75">
      <c r="A131" s="34"/>
      <c r="B131" s="34"/>
      <c r="C131" s="34"/>
      <c r="D131" s="34"/>
    </row>
    <row r="132" spans="1:4" s="70" customFormat="1" ht="12.75">
      <c r="A132" s="34"/>
      <c r="B132" s="34"/>
      <c r="C132" s="34"/>
      <c r="D132" s="34"/>
    </row>
    <row r="133" spans="1:4" s="70" customFormat="1" ht="12.75">
      <c r="A133" s="34"/>
      <c r="B133" s="34"/>
      <c r="C133" s="34"/>
      <c r="D133" s="34"/>
    </row>
    <row r="134" spans="1:4" s="70" customFormat="1" ht="12.75">
      <c r="A134" s="34"/>
      <c r="B134" s="34"/>
      <c r="C134" s="34"/>
      <c r="D134" s="34"/>
    </row>
    <row r="135" spans="1:4" s="70" customFormat="1" ht="12.75">
      <c r="A135" s="34"/>
      <c r="B135" s="34"/>
      <c r="C135" s="34"/>
      <c r="D135" s="34"/>
    </row>
    <row r="136" spans="1:4" s="70" customFormat="1" ht="12.75">
      <c r="A136" s="34"/>
      <c r="B136" s="34"/>
      <c r="C136" s="34"/>
      <c r="D136" s="34"/>
    </row>
    <row r="137" spans="1:4" s="70" customFormat="1" ht="12.75">
      <c r="A137" s="34"/>
      <c r="B137" s="34"/>
      <c r="C137" s="34"/>
      <c r="D137" s="34"/>
    </row>
    <row r="138" spans="1:4" s="70" customFormat="1" ht="12.75">
      <c r="A138" s="34"/>
      <c r="B138" s="34"/>
      <c r="C138" s="34"/>
      <c r="D138" s="34"/>
    </row>
    <row r="139" spans="1:4" s="70" customFormat="1" ht="12.75">
      <c r="A139" s="34"/>
      <c r="B139" s="34"/>
      <c r="C139" s="34"/>
      <c r="D139" s="34"/>
    </row>
    <row r="140" spans="1:4" s="70" customFormat="1" ht="12.75">
      <c r="A140" s="34"/>
      <c r="B140" s="34"/>
      <c r="C140" s="34"/>
      <c r="D140" s="34"/>
    </row>
    <row r="141" spans="1:4" s="70" customFormat="1" ht="12.75">
      <c r="A141" s="34"/>
      <c r="B141" s="34"/>
      <c r="C141" s="34"/>
      <c r="D141" s="34"/>
    </row>
    <row r="142" spans="1:4" s="70" customFormat="1" ht="12.75">
      <c r="A142" s="34"/>
      <c r="B142" s="34"/>
      <c r="C142" s="34"/>
      <c r="D142" s="34"/>
    </row>
    <row r="143" spans="1:4" s="70" customFormat="1" ht="12.75">
      <c r="A143" s="34"/>
      <c r="B143" s="34"/>
      <c r="C143" s="34"/>
      <c r="D143" s="34"/>
    </row>
    <row r="144" spans="1:4" s="70" customFormat="1" ht="12.75">
      <c r="A144" s="34"/>
      <c r="B144" s="34"/>
      <c r="C144" s="34"/>
      <c r="D144" s="34"/>
    </row>
    <row r="145" spans="1:4" s="70" customFormat="1" ht="12.75">
      <c r="A145" s="34"/>
      <c r="B145" s="34"/>
      <c r="C145" s="34"/>
      <c r="D145" s="34"/>
    </row>
    <row r="146" spans="1:4" s="70" customFormat="1" ht="12.75">
      <c r="A146" s="34"/>
      <c r="B146" s="34"/>
      <c r="C146" s="34"/>
      <c r="D146" s="34"/>
    </row>
    <row r="147" spans="1:4" s="70" customFormat="1" ht="12.75">
      <c r="A147" s="34"/>
      <c r="B147" s="34"/>
      <c r="C147" s="34"/>
      <c r="D147" s="34"/>
    </row>
    <row r="148" spans="1:4" s="70" customFormat="1" ht="12.75">
      <c r="A148" s="34"/>
      <c r="B148" s="34"/>
      <c r="C148" s="34"/>
      <c r="D148" s="34"/>
    </row>
    <row r="149" spans="1:4" s="70" customFormat="1" ht="12.75">
      <c r="A149" s="34"/>
      <c r="B149" s="34"/>
      <c r="C149" s="34"/>
      <c r="D149" s="34"/>
    </row>
    <row r="150" spans="1:4" s="70" customFormat="1" ht="12.75">
      <c r="A150" s="34"/>
      <c r="B150" s="34"/>
      <c r="C150" s="34"/>
      <c r="D150" s="34"/>
    </row>
    <row r="151" spans="1:4" s="70" customFormat="1" ht="12.75">
      <c r="A151" s="34"/>
      <c r="B151" s="34"/>
      <c r="C151" s="34"/>
      <c r="D151" s="34"/>
    </row>
    <row r="152" spans="1:4" s="70" customFormat="1" ht="12.75">
      <c r="A152" s="34"/>
      <c r="B152" s="34"/>
      <c r="C152" s="34"/>
      <c r="D152" s="34"/>
    </row>
    <row r="153" spans="1:4" s="70" customFormat="1" ht="12.75">
      <c r="A153" s="34"/>
      <c r="B153" s="34"/>
      <c r="C153" s="34"/>
      <c r="D153" s="34"/>
    </row>
    <row r="154" spans="1:4" s="70" customFormat="1" ht="12.75">
      <c r="A154" s="34"/>
      <c r="B154" s="34"/>
      <c r="C154" s="34"/>
      <c r="D154" s="34"/>
    </row>
    <row r="155" spans="1:4" s="70" customFormat="1" ht="12.75">
      <c r="A155" s="34"/>
      <c r="B155" s="34"/>
      <c r="C155" s="34"/>
      <c r="D155" s="34"/>
    </row>
    <row r="156" spans="1:4" s="70" customFormat="1" ht="12.75">
      <c r="A156" s="34"/>
      <c r="B156" s="34"/>
      <c r="C156" s="34"/>
      <c r="D156" s="34"/>
    </row>
    <row r="157" spans="1:4" s="70" customFormat="1" ht="12.75">
      <c r="A157" s="34"/>
      <c r="B157" s="34"/>
      <c r="C157" s="34"/>
      <c r="D157" s="34"/>
    </row>
    <row r="158" spans="1:4" s="70" customFormat="1" ht="12.75">
      <c r="A158" s="34"/>
      <c r="B158" s="34"/>
      <c r="C158" s="34"/>
      <c r="D158" s="34"/>
    </row>
    <row r="159" spans="1:4" s="70" customFormat="1" ht="12.75">
      <c r="A159" s="34"/>
      <c r="B159" s="34"/>
      <c r="C159" s="34"/>
      <c r="D159" s="34"/>
    </row>
    <row r="160" spans="1:4" s="70" customFormat="1" ht="12.75">
      <c r="A160" s="34"/>
      <c r="B160" s="34"/>
      <c r="C160" s="34"/>
      <c r="D160" s="34"/>
    </row>
    <row r="161" spans="1:4" s="70" customFormat="1" ht="12.75">
      <c r="A161" s="34"/>
      <c r="B161" s="34"/>
      <c r="C161" s="34"/>
      <c r="D161" s="34"/>
    </row>
    <row r="162" spans="1:4" s="70" customFormat="1" ht="12.75">
      <c r="A162" s="34"/>
      <c r="B162" s="34"/>
      <c r="C162" s="34"/>
      <c r="D162" s="34"/>
    </row>
    <row r="163" spans="1:4" s="70" customFormat="1" ht="12.75">
      <c r="A163" s="34"/>
      <c r="B163" s="34"/>
      <c r="C163" s="34"/>
      <c r="D163" s="34"/>
    </row>
    <row r="164" spans="1:4" s="70" customFormat="1" ht="12.75">
      <c r="A164" s="34"/>
      <c r="B164" s="34"/>
      <c r="C164" s="34"/>
      <c r="D164" s="34"/>
    </row>
    <row r="165" spans="1:4" s="70" customFormat="1" ht="12.75">
      <c r="A165" s="34"/>
      <c r="B165" s="34"/>
      <c r="C165" s="34"/>
      <c r="D165" s="34"/>
    </row>
    <row r="166" spans="1:4" s="70" customFormat="1" ht="12.75">
      <c r="A166" s="34"/>
      <c r="B166" s="34"/>
      <c r="C166" s="34"/>
      <c r="D166" s="34"/>
    </row>
    <row r="167" spans="1:4" s="70" customFormat="1" ht="12.75">
      <c r="A167" s="34"/>
      <c r="B167" s="34"/>
      <c r="C167" s="34"/>
      <c r="D167" s="34"/>
    </row>
    <row r="168" spans="1:4" s="70" customFormat="1" ht="12.75">
      <c r="A168" s="34"/>
      <c r="B168" s="34"/>
      <c r="C168" s="34"/>
      <c r="D168" s="34"/>
    </row>
    <row r="169" spans="1:4" s="70" customFormat="1" ht="12.75">
      <c r="A169" s="34"/>
      <c r="B169" s="34"/>
      <c r="C169" s="34"/>
      <c r="D169" s="34"/>
    </row>
    <row r="170" spans="1:4" s="70" customFormat="1" ht="12.75">
      <c r="A170" s="34"/>
      <c r="B170" s="34"/>
      <c r="C170" s="34"/>
      <c r="D170" s="34"/>
    </row>
    <row r="171" spans="1:4" s="70" customFormat="1" ht="12.75">
      <c r="A171" s="34"/>
      <c r="B171" s="34"/>
      <c r="C171" s="34"/>
      <c r="D171" s="34"/>
    </row>
    <row r="172" spans="1:4" s="70" customFormat="1" ht="12.75">
      <c r="A172" s="34"/>
      <c r="B172" s="34"/>
      <c r="C172" s="34"/>
      <c r="D172" s="34"/>
    </row>
    <row r="173" spans="1:4" s="70" customFormat="1" ht="12.75">
      <c r="A173" s="34"/>
      <c r="B173" s="34"/>
      <c r="C173" s="34"/>
      <c r="D173" s="34"/>
    </row>
    <row r="174" spans="1:4" s="70" customFormat="1" ht="12.75">
      <c r="A174" s="34"/>
      <c r="B174" s="34"/>
      <c r="C174" s="34"/>
      <c r="D174" s="34"/>
    </row>
    <row r="175" spans="1:4" s="70" customFormat="1" ht="12.75">
      <c r="A175" s="34"/>
      <c r="B175" s="34"/>
      <c r="C175" s="34"/>
      <c r="D175" s="34"/>
    </row>
    <row r="176" spans="1:4" s="70" customFormat="1" ht="12.75">
      <c r="A176" s="34"/>
      <c r="B176" s="34"/>
      <c r="C176" s="34"/>
      <c r="D176" s="34"/>
    </row>
    <row r="177" spans="1:4" s="70" customFormat="1" ht="12.75">
      <c r="A177" s="34"/>
      <c r="B177" s="34"/>
      <c r="C177" s="34"/>
      <c r="D177" s="34"/>
    </row>
    <row r="178" spans="1:4" s="70" customFormat="1" ht="12.75">
      <c r="A178" s="34"/>
      <c r="B178" s="34"/>
      <c r="C178" s="34"/>
      <c r="D178" s="34"/>
    </row>
    <row r="179" spans="1:4" s="70" customFormat="1" ht="12.75">
      <c r="A179" s="34"/>
      <c r="B179" s="34"/>
      <c r="C179" s="34"/>
      <c r="D179" s="34"/>
    </row>
    <row r="180" spans="1:4" s="70" customFormat="1" ht="12.75">
      <c r="A180" s="34"/>
      <c r="B180" s="34"/>
      <c r="C180" s="34"/>
      <c r="D180" s="34"/>
    </row>
    <row r="181" spans="1:4" s="70" customFormat="1" ht="12.75">
      <c r="A181" s="34"/>
      <c r="B181" s="34"/>
      <c r="C181" s="34"/>
      <c r="D181" s="34"/>
    </row>
    <row r="182" spans="1:4" s="70" customFormat="1" ht="12.75">
      <c r="A182" s="34"/>
      <c r="B182" s="34"/>
      <c r="C182" s="34"/>
      <c r="D182" s="34"/>
    </row>
    <row r="183" spans="1:4" s="70" customFormat="1" ht="12.75">
      <c r="A183" s="34"/>
      <c r="B183" s="34"/>
      <c r="C183" s="34"/>
      <c r="D183" s="34"/>
    </row>
    <row r="184" spans="1:4" s="70" customFormat="1" ht="12.75">
      <c r="A184" s="34"/>
      <c r="B184" s="34"/>
      <c r="C184" s="34"/>
      <c r="D184" s="34"/>
    </row>
    <row r="185" spans="1:4" s="70" customFormat="1" ht="12.75">
      <c r="A185" s="34"/>
      <c r="B185" s="34"/>
      <c r="C185" s="34"/>
      <c r="D185" s="34"/>
    </row>
    <row r="186" spans="1:4" s="70" customFormat="1" ht="12.75">
      <c r="A186" s="34"/>
      <c r="B186" s="34"/>
      <c r="C186" s="34"/>
      <c r="D186" s="34"/>
    </row>
    <row r="187" spans="1:4" s="70" customFormat="1" ht="12.75">
      <c r="A187" s="34"/>
      <c r="B187" s="34"/>
      <c r="C187" s="34"/>
      <c r="D187" s="34"/>
    </row>
    <row r="188" spans="1:4" s="70" customFormat="1" ht="12.75">
      <c r="A188" s="34"/>
      <c r="B188" s="34"/>
      <c r="C188" s="34"/>
      <c r="D188" s="34"/>
    </row>
    <row r="189" spans="1:4" s="70" customFormat="1" ht="12.75">
      <c r="A189" s="34"/>
      <c r="B189" s="34"/>
      <c r="C189" s="34"/>
      <c r="D189" s="34"/>
    </row>
    <row r="190" spans="1:4" s="70" customFormat="1" ht="12.75">
      <c r="A190" s="34"/>
      <c r="B190" s="34"/>
      <c r="C190" s="34"/>
      <c r="D190" s="34"/>
    </row>
    <row r="191" spans="1:4" s="70" customFormat="1" ht="12.75">
      <c r="A191" s="34"/>
      <c r="B191" s="34"/>
      <c r="C191" s="34"/>
      <c r="D191" s="34"/>
    </row>
    <row r="192" spans="1:4" s="70" customFormat="1" ht="12.75">
      <c r="A192" s="34"/>
      <c r="B192" s="34"/>
      <c r="C192" s="34"/>
      <c r="D192" s="34"/>
    </row>
    <row r="193" spans="1:4" s="70" customFormat="1" ht="12.75">
      <c r="A193" s="34"/>
      <c r="B193" s="34"/>
      <c r="C193" s="34"/>
      <c r="D193" s="34"/>
    </row>
    <row r="194" spans="1:4" s="70" customFormat="1" ht="12.75">
      <c r="A194" s="34"/>
      <c r="B194" s="34"/>
      <c r="C194" s="34"/>
      <c r="D194" s="34"/>
    </row>
    <row r="195" spans="1:4" s="70" customFormat="1" ht="12.75">
      <c r="A195" s="34"/>
      <c r="B195" s="34"/>
      <c r="C195" s="34"/>
      <c r="D195" s="34"/>
    </row>
    <row r="196" spans="1:4" s="70" customFormat="1" ht="12.75">
      <c r="A196" s="34"/>
      <c r="B196" s="34"/>
      <c r="C196" s="34"/>
      <c r="D196" s="34"/>
    </row>
    <row r="197" spans="1:4" s="70" customFormat="1" ht="12.75">
      <c r="A197" s="34"/>
      <c r="B197" s="34"/>
      <c r="C197" s="34"/>
      <c r="D197" s="34"/>
    </row>
    <row r="198" spans="1:4" s="70" customFormat="1" ht="12.75">
      <c r="A198" s="34"/>
      <c r="B198" s="34"/>
      <c r="C198" s="34"/>
      <c r="D198" s="34"/>
    </row>
    <row r="199" spans="1:4" s="70" customFormat="1" ht="12.75">
      <c r="A199" s="34"/>
      <c r="B199" s="34"/>
      <c r="C199" s="34"/>
      <c r="D199" s="34"/>
    </row>
    <row r="200" spans="1:4" s="70" customFormat="1" ht="12.75">
      <c r="A200" s="34"/>
      <c r="B200" s="34"/>
      <c r="C200" s="34"/>
      <c r="D200" s="34"/>
    </row>
    <row r="201" spans="1:4" s="70" customFormat="1" ht="12.75">
      <c r="A201" s="34"/>
      <c r="B201" s="34"/>
      <c r="C201" s="34"/>
      <c r="D201" s="34"/>
    </row>
    <row r="202" spans="1:4" s="70" customFormat="1" ht="12.75">
      <c r="A202" s="34"/>
      <c r="B202" s="34"/>
      <c r="C202" s="34"/>
      <c r="D202" s="34"/>
    </row>
    <row r="203" spans="1:4" s="70" customFormat="1" ht="12.75">
      <c r="A203" s="34"/>
      <c r="B203" s="34"/>
      <c r="C203" s="34"/>
      <c r="D203" s="34"/>
    </row>
    <row r="204" spans="1:4" s="70" customFormat="1" ht="12.75">
      <c r="A204" s="34"/>
      <c r="B204" s="34"/>
      <c r="C204" s="34"/>
      <c r="D204" s="34"/>
    </row>
    <row r="205" spans="1:4" s="70" customFormat="1" ht="12.75">
      <c r="A205" s="34"/>
      <c r="B205" s="34"/>
      <c r="C205" s="34"/>
      <c r="D205" s="34"/>
    </row>
    <row r="206" spans="1:4" s="70" customFormat="1" ht="12.75">
      <c r="A206" s="34"/>
      <c r="B206" s="34"/>
      <c r="C206" s="34"/>
      <c r="D206" s="34"/>
    </row>
    <row r="207" spans="1:4" s="70" customFormat="1" ht="12.75">
      <c r="A207" s="34"/>
      <c r="B207" s="34"/>
      <c r="C207" s="34"/>
      <c r="D207" s="34"/>
    </row>
    <row r="208" spans="1:4" s="70" customFormat="1" ht="12.75">
      <c r="A208" s="34"/>
      <c r="B208" s="34"/>
      <c r="C208" s="34"/>
      <c r="D208" s="34"/>
    </row>
    <row r="209" spans="1:4" s="70" customFormat="1" ht="12.75">
      <c r="A209" s="34"/>
      <c r="B209" s="34"/>
      <c r="C209" s="34"/>
      <c r="D209" s="34"/>
    </row>
    <row r="210" spans="1:4" s="70" customFormat="1" ht="12.75">
      <c r="A210" s="34"/>
      <c r="B210" s="34"/>
      <c r="C210" s="34"/>
      <c r="D210" s="34"/>
    </row>
    <row r="211" spans="1:4" s="70" customFormat="1" ht="12.75">
      <c r="A211" s="34"/>
      <c r="B211" s="34"/>
      <c r="C211" s="34"/>
      <c r="D211" s="34"/>
    </row>
    <row r="212" spans="1:4" s="70" customFormat="1" ht="12.75">
      <c r="A212" s="34"/>
      <c r="B212" s="34"/>
      <c r="C212" s="34"/>
      <c r="D212" s="34"/>
    </row>
    <row r="213" spans="1:4" s="70" customFormat="1" ht="12.75">
      <c r="A213" s="34"/>
      <c r="B213" s="34"/>
      <c r="C213" s="34"/>
      <c r="D213" s="34"/>
    </row>
    <row r="214" spans="1:4" s="70" customFormat="1" ht="12.75">
      <c r="A214" s="34"/>
      <c r="B214" s="34"/>
      <c r="C214" s="34"/>
      <c r="D214" s="34"/>
    </row>
    <row r="215" spans="1:4" s="70" customFormat="1" ht="12.75">
      <c r="A215" s="34"/>
      <c r="B215" s="34"/>
      <c r="C215" s="34"/>
      <c r="D215" s="34"/>
    </row>
    <row r="216" spans="1:4" s="70" customFormat="1" ht="12.75">
      <c r="A216" s="34"/>
      <c r="B216" s="34"/>
      <c r="C216" s="34"/>
      <c r="D216" s="34"/>
    </row>
    <row r="217" spans="1:4" s="70" customFormat="1" ht="12.75">
      <c r="A217" s="34"/>
      <c r="B217" s="34"/>
      <c r="C217" s="34"/>
      <c r="D217" s="34"/>
    </row>
    <row r="218" spans="1:4" s="70" customFormat="1" ht="12.75">
      <c r="A218" s="34"/>
      <c r="B218" s="34"/>
      <c r="C218" s="34"/>
      <c r="D218" s="34"/>
    </row>
    <row r="219" spans="1:4" s="70" customFormat="1" ht="12.75">
      <c r="A219" s="34"/>
      <c r="B219" s="34"/>
      <c r="C219" s="34"/>
      <c r="D219" s="34"/>
    </row>
    <row r="220" spans="1:4" s="70" customFormat="1" ht="12.75">
      <c r="A220" s="34"/>
      <c r="B220" s="34"/>
      <c r="C220" s="34"/>
      <c r="D220" s="34"/>
    </row>
    <row r="221" spans="1:4" s="70" customFormat="1" ht="12.75">
      <c r="A221" s="34"/>
      <c r="B221" s="34"/>
      <c r="C221" s="34"/>
      <c r="D221" s="34"/>
    </row>
    <row r="222" spans="1:4" s="70" customFormat="1" ht="12.75">
      <c r="A222" s="34"/>
      <c r="B222" s="34"/>
      <c r="C222" s="34"/>
      <c r="D222" s="34"/>
    </row>
    <row r="223" spans="1:4" s="70" customFormat="1" ht="12.75">
      <c r="A223" s="34"/>
      <c r="B223" s="34"/>
      <c r="C223" s="34"/>
      <c r="D223" s="34"/>
    </row>
    <row r="224" spans="1:4" s="70" customFormat="1" ht="12.75">
      <c r="A224" s="34"/>
      <c r="B224" s="34"/>
      <c r="C224" s="34"/>
      <c r="D224" s="34"/>
    </row>
    <row r="225" spans="1:4" s="70" customFormat="1" ht="12.75">
      <c r="A225" s="34"/>
      <c r="B225" s="34"/>
      <c r="C225" s="34"/>
      <c r="D225" s="34"/>
    </row>
    <row r="226" spans="1:4" s="70" customFormat="1" ht="12.75">
      <c r="A226" s="34"/>
      <c r="B226" s="34"/>
      <c r="C226" s="34"/>
      <c r="D226" s="34"/>
    </row>
    <row r="227" spans="1:4" s="70" customFormat="1" ht="12.75">
      <c r="A227" s="34"/>
      <c r="B227" s="34"/>
      <c r="C227" s="34"/>
      <c r="D227" s="34"/>
    </row>
    <row r="228" spans="1:4" s="70" customFormat="1" ht="12.75">
      <c r="A228" s="34"/>
      <c r="B228" s="34"/>
      <c r="C228" s="34"/>
      <c r="D228" s="34"/>
    </row>
    <row r="229" spans="1:4" s="70" customFormat="1" ht="12.75">
      <c r="A229" s="34"/>
      <c r="B229" s="34"/>
      <c r="C229" s="34"/>
      <c r="D229" s="34"/>
    </row>
    <row r="230" spans="1:4" s="70" customFormat="1" ht="12.75">
      <c r="A230" s="34"/>
      <c r="B230" s="34"/>
      <c r="C230" s="34"/>
      <c r="D230" s="34"/>
    </row>
    <row r="231" spans="1:4" s="70" customFormat="1" ht="12.75">
      <c r="A231" s="34"/>
      <c r="B231" s="34"/>
      <c r="C231" s="34"/>
      <c r="D231" s="34"/>
    </row>
    <row r="232" spans="1:4" s="70" customFormat="1" ht="12.75">
      <c r="A232" s="34"/>
      <c r="B232" s="34"/>
      <c r="C232" s="34"/>
      <c r="D232" s="34"/>
    </row>
    <row r="233" spans="1:4" s="70" customFormat="1" ht="12.75">
      <c r="A233" s="34"/>
      <c r="B233" s="34"/>
      <c r="C233" s="34"/>
      <c r="D233" s="34"/>
    </row>
    <row r="234" spans="1:4" s="70" customFormat="1" ht="12.75">
      <c r="A234" s="34"/>
      <c r="B234" s="34"/>
      <c r="C234" s="34"/>
      <c r="D234" s="34"/>
    </row>
    <row r="235" spans="1:4" s="70" customFormat="1" ht="12.75">
      <c r="A235" s="34"/>
      <c r="B235" s="34"/>
      <c r="C235" s="34"/>
      <c r="D235" s="34"/>
    </row>
    <row r="236" spans="1:4" s="70" customFormat="1" ht="12.75">
      <c r="A236" s="34"/>
      <c r="B236" s="34"/>
      <c r="C236" s="34"/>
      <c r="D236" s="34"/>
    </row>
    <row r="237" spans="1:4" s="70" customFormat="1" ht="12.75">
      <c r="A237" s="34"/>
      <c r="B237" s="34"/>
      <c r="C237" s="34"/>
      <c r="D237" s="34"/>
    </row>
    <row r="238" spans="1:4" s="70" customFormat="1" ht="12.75">
      <c r="A238" s="34"/>
      <c r="B238" s="34"/>
      <c r="C238" s="34"/>
      <c r="D238" s="34"/>
    </row>
    <row r="239" spans="1:4" s="70" customFormat="1" ht="12.75">
      <c r="A239" s="34"/>
      <c r="B239" s="34"/>
      <c r="C239" s="34"/>
      <c r="D239" s="34"/>
    </row>
    <row r="240" spans="1:4" s="70" customFormat="1" ht="12.75">
      <c r="A240" s="34"/>
      <c r="B240" s="34"/>
      <c r="C240" s="34"/>
      <c r="D240" s="34"/>
    </row>
    <row r="241" spans="1:4" s="70" customFormat="1" ht="12.75">
      <c r="A241" s="34"/>
      <c r="B241" s="34"/>
      <c r="C241" s="34"/>
      <c r="D241" s="34"/>
    </row>
    <row r="242" spans="1:4" s="70" customFormat="1" ht="12.75">
      <c r="A242" s="34"/>
      <c r="B242" s="34"/>
      <c r="C242" s="34"/>
      <c r="D242" s="34"/>
    </row>
    <row r="243" spans="1:4" s="70" customFormat="1" ht="12.75">
      <c r="A243" s="34"/>
      <c r="B243" s="34"/>
      <c r="C243" s="34"/>
      <c r="D243" s="34"/>
    </row>
    <row r="244" spans="1:4" s="70" customFormat="1" ht="12.75">
      <c r="A244" s="34"/>
      <c r="B244" s="34"/>
      <c r="C244" s="34"/>
      <c r="D244" s="34"/>
    </row>
    <row r="245" spans="1:4" s="70" customFormat="1" ht="12.75">
      <c r="A245" s="34"/>
      <c r="B245" s="34"/>
      <c r="C245" s="34"/>
      <c r="D245" s="34"/>
    </row>
    <row r="246" spans="1:4" s="70" customFormat="1" ht="12.75">
      <c r="A246" s="34"/>
      <c r="B246" s="34"/>
      <c r="C246" s="34"/>
      <c r="D246" s="34"/>
    </row>
    <row r="247" spans="1:4" s="70" customFormat="1" ht="12.75">
      <c r="A247" s="34"/>
      <c r="B247" s="34"/>
      <c r="C247" s="34"/>
      <c r="D247" s="34"/>
    </row>
    <row r="248" spans="1:4" s="70" customFormat="1" ht="12.75">
      <c r="A248" s="34"/>
      <c r="B248" s="34"/>
      <c r="C248" s="34"/>
      <c r="D248" s="34"/>
    </row>
    <row r="249" spans="1:4" s="70" customFormat="1" ht="12.75">
      <c r="A249" s="34"/>
      <c r="B249" s="34"/>
      <c r="C249" s="34"/>
      <c r="D249" s="34"/>
    </row>
    <row r="250" spans="1:4" s="70" customFormat="1" ht="12.75">
      <c r="A250" s="34"/>
      <c r="B250" s="34"/>
      <c r="C250" s="34"/>
      <c r="D250" s="34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3"/>
  <sheetViews>
    <sheetView zoomScale="90" zoomScaleNormal="90" workbookViewId="0" topLeftCell="B2">
      <selection activeCell="B115" sqref="A115:IV115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34" customWidth="1"/>
    <col min="3" max="3" width="45.7109375" style="2" customWidth="1"/>
    <col min="4" max="4" width="7.140625" style="34" customWidth="1"/>
    <col min="5" max="6" width="18.7109375" style="2" hidden="1" customWidth="1" outlineLevel="1"/>
    <col min="7" max="7" width="18.7109375" style="2" customWidth="1" collapsed="1"/>
    <col min="8" max="8" width="18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8.7109375" style="2" customWidth="1" collapsed="1"/>
    <col min="17" max="20" width="18.7109375" style="2" hidden="1" customWidth="1" outlineLevel="1"/>
    <col min="21" max="21" width="18.7109375" style="2" customWidth="1" collapsed="1"/>
    <col min="22" max="22" width="16.7109375" style="2" customWidth="1"/>
    <col min="23" max="23" width="18.7109375" style="78" customWidth="1"/>
    <col min="24" max="24" width="16.7109375" style="2" hidden="1" customWidth="1"/>
    <col min="25" max="25" width="16.7109375" style="79" hidden="1" customWidth="1"/>
    <col min="26" max="29" width="0" style="79" hidden="1" customWidth="1"/>
    <col min="30" max="16384" width="9.140625" style="79" customWidth="1"/>
  </cols>
  <sheetData>
    <row r="1" spans="1:25" ht="12.75" hidden="1">
      <c r="A1" s="2" t="s">
        <v>157</v>
      </c>
      <c r="B1" s="34" t="s">
        <v>71</v>
      </c>
      <c r="C1" s="2" t="s">
        <v>72</v>
      </c>
      <c r="D1" s="34" t="s">
        <v>158</v>
      </c>
      <c r="E1" s="2" t="s">
        <v>159</v>
      </c>
      <c r="F1" s="2" t="s">
        <v>160</v>
      </c>
      <c r="G1" s="2" t="s">
        <v>73</v>
      </c>
      <c r="H1" s="2" t="s">
        <v>161</v>
      </c>
      <c r="I1" s="2" t="s">
        <v>162</v>
      </c>
      <c r="J1" s="2" t="s">
        <v>163</v>
      </c>
      <c r="K1" s="2" t="s">
        <v>164</v>
      </c>
      <c r="L1" s="2" t="s">
        <v>73</v>
      </c>
      <c r="M1" s="2" t="s">
        <v>165</v>
      </c>
      <c r="N1" s="2" t="s">
        <v>166</v>
      </c>
      <c r="O1" s="2" t="s">
        <v>167</v>
      </c>
      <c r="P1" s="2" t="s">
        <v>73</v>
      </c>
      <c r="Q1" s="2" t="s">
        <v>168</v>
      </c>
      <c r="R1" s="2" t="s">
        <v>169</v>
      </c>
      <c r="S1" s="2" t="s">
        <v>170</v>
      </c>
      <c r="T1" s="2" t="s">
        <v>171</v>
      </c>
      <c r="U1" s="2" t="s">
        <v>73</v>
      </c>
      <c r="V1" s="2" t="s">
        <v>172</v>
      </c>
      <c r="W1" s="78" t="s">
        <v>73</v>
      </c>
      <c r="X1" s="2" t="s">
        <v>173</v>
      </c>
      <c r="Y1" s="79" t="s">
        <v>73</v>
      </c>
    </row>
    <row r="2" spans="1:25" s="90" customFormat="1" ht="15.75" customHeight="1">
      <c r="A2" s="85"/>
      <c r="B2" s="50" t="str">
        <f>"University of Missouri - "&amp;RBN</f>
        <v>University of Missouri - University Wide Resources</v>
      </c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  <c r="X2" s="87"/>
      <c r="Y2" s="89"/>
    </row>
    <row r="3" spans="1:25" s="94" customFormat="1" ht="15.75" customHeight="1">
      <c r="A3" s="91"/>
      <c r="B3" s="55" t="s">
        <v>174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92"/>
      <c r="X3" s="13"/>
      <c r="Y3" s="93"/>
    </row>
    <row r="4" spans="1:29" ht="15.75" customHeight="1">
      <c r="A4" s="95"/>
      <c r="B4" s="96" t="str">
        <f>"  As of "&amp;TEXT(Z4,"MMMM DD, YYY")</f>
        <v>  As of June 30, 2005</v>
      </c>
      <c r="C4" s="16"/>
      <c r="D4" s="1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  <c r="X4" s="97"/>
      <c r="Y4" s="99"/>
      <c r="Z4" s="100" t="s">
        <v>175</v>
      </c>
      <c r="AC4" s="101" t="s">
        <v>176</v>
      </c>
    </row>
    <row r="5" spans="1:26" ht="12.75" customHeight="1">
      <c r="A5" s="95"/>
      <c r="B5" s="102"/>
      <c r="C5" s="103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04"/>
      <c r="Y5" s="106"/>
      <c r="Z5" s="2"/>
    </row>
    <row r="6" spans="1:25" ht="12.75">
      <c r="A6" s="22"/>
      <c r="B6" s="107"/>
      <c r="C6" s="108"/>
      <c r="D6" s="109"/>
      <c r="E6" s="27"/>
      <c r="F6" s="27"/>
      <c r="G6" s="107"/>
      <c r="H6" s="109"/>
      <c r="I6" s="110"/>
      <c r="J6" s="110"/>
      <c r="K6" s="111"/>
      <c r="L6" s="111"/>
      <c r="M6" s="110" t="s">
        <v>177</v>
      </c>
      <c r="N6" s="110" t="s">
        <v>178</v>
      </c>
      <c r="O6" s="110" t="s">
        <v>179</v>
      </c>
      <c r="P6" s="111"/>
      <c r="Q6" s="112" t="s">
        <v>180</v>
      </c>
      <c r="R6" s="113"/>
      <c r="S6" s="113"/>
      <c r="T6" s="113"/>
      <c r="U6" s="114"/>
      <c r="V6" s="115"/>
      <c r="W6" s="111" t="s">
        <v>181</v>
      </c>
      <c r="X6" s="115"/>
      <c r="Y6" s="111" t="s">
        <v>181</v>
      </c>
    </row>
    <row r="7" spans="1:25" ht="12.75">
      <c r="A7" s="22"/>
      <c r="B7" s="116"/>
      <c r="C7" s="29"/>
      <c r="D7" s="117"/>
      <c r="E7" s="27"/>
      <c r="F7" s="27"/>
      <c r="G7" s="116"/>
      <c r="H7" s="117"/>
      <c r="I7" s="110" t="s">
        <v>177</v>
      </c>
      <c r="J7" s="110" t="s">
        <v>178</v>
      </c>
      <c r="K7" s="110" t="s">
        <v>179</v>
      </c>
      <c r="L7" s="118"/>
      <c r="M7" s="110" t="s">
        <v>182</v>
      </c>
      <c r="N7" s="110" t="s">
        <v>182</v>
      </c>
      <c r="O7" s="110" t="s">
        <v>182</v>
      </c>
      <c r="P7" s="118" t="s">
        <v>182</v>
      </c>
      <c r="Q7" s="110" t="s">
        <v>177</v>
      </c>
      <c r="R7" s="110" t="s">
        <v>183</v>
      </c>
      <c r="S7" s="119"/>
      <c r="T7" s="119"/>
      <c r="U7" s="118"/>
      <c r="V7" s="120"/>
      <c r="W7" s="118" t="s">
        <v>184</v>
      </c>
      <c r="X7" s="120"/>
      <c r="Y7" s="118" t="s">
        <v>184</v>
      </c>
    </row>
    <row r="8" spans="1:25" ht="12.75">
      <c r="A8" s="22"/>
      <c r="B8" s="116"/>
      <c r="C8" s="29"/>
      <c r="D8" s="117"/>
      <c r="E8" s="121"/>
      <c r="F8" s="121"/>
      <c r="G8" s="122" t="s">
        <v>185</v>
      </c>
      <c r="H8" s="122"/>
      <c r="I8" s="110" t="s">
        <v>186</v>
      </c>
      <c r="J8" s="110" t="s">
        <v>186</v>
      </c>
      <c r="K8" s="110" t="s">
        <v>186</v>
      </c>
      <c r="L8" s="118" t="s">
        <v>186</v>
      </c>
      <c r="M8" s="110" t="s">
        <v>187</v>
      </c>
      <c r="N8" s="110" t="s">
        <v>187</v>
      </c>
      <c r="O8" s="110" t="s">
        <v>187</v>
      </c>
      <c r="P8" s="118" t="s">
        <v>187</v>
      </c>
      <c r="Q8" s="110" t="s">
        <v>188</v>
      </c>
      <c r="R8" s="110" t="s">
        <v>188</v>
      </c>
      <c r="S8" s="110" t="s">
        <v>189</v>
      </c>
      <c r="T8" s="110" t="s">
        <v>190</v>
      </c>
      <c r="U8" s="118" t="s">
        <v>191</v>
      </c>
      <c r="V8" s="120"/>
      <c r="W8" s="118" t="s">
        <v>192</v>
      </c>
      <c r="X8" s="118" t="s">
        <v>193</v>
      </c>
      <c r="Y8" s="118" t="s">
        <v>194</v>
      </c>
    </row>
    <row r="9" spans="1:25" ht="12.75">
      <c r="A9" s="22"/>
      <c r="B9" s="123"/>
      <c r="C9" s="124"/>
      <c r="D9" s="125"/>
      <c r="E9" s="110" t="s">
        <v>177</v>
      </c>
      <c r="F9" s="110" t="s">
        <v>195</v>
      </c>
      <c r="G9" s="110" t="s">
        <v>177</v>
      </c>
      <c r="H9" s="110" t="s">
        <v>178</v>
      </c>
      <c r="I9" s="110" t="s">
        <v>184</v>
      </c>
      <c r="J9" s="110" t="s">
        <v>184</v>
      </c>
      <c r="K9" s="110" t="s">
        <v>184</v>
      </c>
      <c r="L9" s="126" t="s">
        <v>184</v>
      </c>
      <c r="M9" s="110" t="s">
        <v>184</v>
      </c>
      <c r="N9" s="110" t="s">
        <v>184</v>
      </c>
      <c r="O9" s="110" t="s">
        <v>184</v>
      </c>
      <c r="P9" s="126" t="s">
        <v>184</v>
      </c>
      <c r="Q9" s="110" t="s">
        <v>196</v>
      </c>
      <c r="R9" s="110" t="s">
        <v>196</v>
      </c>
      <c r="S9" s="110" t="s">
        <v>193</v>
      </c>
      <c r="T9" s="110" t="s">
        <v>197</v>
      </c>
      <c r="U9" s="126" t="s">
        <v>184</v>
      </c>
      <c r="V9" s="126" t="s">
        <v>198</v>
      </c>
      <c r="W9" s="126" t="s">
        <v>193</v>
      </c>
      <c r="X9" s="126" t="s">
        <v>184</v>
      </c>
      <c r="Y9" s="126" t="s">
        <v>193</v>
      </c>
    </row>
    <row r="10" spans="1:25" ht="12.75" customHeight="1">
      <c r="A10" s="22"/>
      <c r="B10" s="23"/>
      <c r="C10" s="127"/>
      <c r="D10" s="24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21"/>
    </row>
    <row r="11" spans="1:25" ht="12.75" customHeight="1">
      <c r="A11" s="29"/>
      <c r="B11" s="23" t="s">
        <v>75</v>
      </c>
      <c r="C11" s="127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10"/>
      <c r="X11" s="27"/>
      <c r="Y11" s="121"/>
    </row>
    <row r="12" spans="1:25" ht="12.75" customHeight="1">
      <c r="A12" s="34"/>
      <c r="B12" s="30"/>
      <c r="C12" s="128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29"/>
      <c r="X12" s="32"/>
      <c r="Y12" s="121"/>
    </row>
    <row r="13" spans="1:25" ht="12.75" customHeight="1">
      <c r="A13" s="29"/>
      <c r="B13" s="23" t="s">
        <v>76</v>
      </c>
      <c r="C13" s="127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10"/>
      <c r="X13" s="27"/>
      <c r="Y13" s="121"/>
    </row>
    <row r="14" spans="1:25" ht="12.75" customHeight="1">
      <c r="A14" s="128" t="s">
        <v>199</v>
      </c>
      <c r="B14" s="30"/>
      <c r="C14" s="128" t="s">
        <v>77</v>
      </c>
      <c r="D14" s="31"/>
      <c r="E14" s="32">
        <v>0</v>
      </c>
      <c r="F14" s="32">
        <v>0</v>
      </c>
      <c r="G14" s="35">
        <f aca="true" t="shared" si="0" ref="G14:G39">E14+F14</f>
        <v>0</v>
      </c>
      <c r="H14" s="35">
        <v>0</v>
      </c>
      <c r="I14" s="35">
        <v>0</v>
      </c>
      <c r="J14" s="35">
        <v>0</v>
      </c>
      <c r="K14" s="35">
        <v>0</v>
      </c>
      <c r="L14" s="35">
        <f aca="true" t="shared" si="1" ref="L14:L39">I14+J14+K14</f>
        <v>0</v>
      </c>
      <c r="M14" s="35">
        <v>0</v>
      </c>
      <c r="N14" s="35">
        <v>0</v>
      </c>
      <c r="O14" s="35">
        <v>0</v>
      </c>
      <c r="P14" s="35">
        <f aca="true" t="shared" si="2" ref="P14:P39">M14+N14+O14</f>
        <v>0</v>
      </c>
      <c r="Q14" s="35">
        <v>0</v>
      </c>
      <c r="R14" s="35">
        <v>0</v>
      </c>
      <c r="S14" s="35">
        <v>0</v>
      </c>
      <c r="T14" s="35">
        <v>0</v>
      </c>
      <c r="U14" s="35">
        <f aca="true" t="shared" si="3" ref="U14:U39">Q14+R14+S14+T14</f>
        <v>0</v>
      </c>
      <c r="V14" s="35">
        <v>0</v>
      </c>
      <c r="W14" s="130">
        <f aca="true" t="shared" si="4" ref="W14:W39">G14+H14+L14+P14+U14+V14</f>
        <v>0</v>
      </c>
      <c r="X14" s="35">
        <v>0</v>
      </c>
      <c r="Y14" s="131">
        <f aca="true" t="shared" si="5" ref="Y14:Y39">W14+X14</f>
        <v>0</v>
      </c>
    </row>
    <row r="15" spans="1:25" ht="12.75" hidden="1" outlineLevel="1">
      <c r="A15" s="2" t="s">
        <v>200</v>
      </c>
      <c r="C15" s="2" t="s">
        <v>201</v>
      </c>
      <c r="D15" s="34" t="s">
        <v>202</v>
      </c>
      <c r="E15" s="2">
        <v>0</v>
      </c>
      <c r="F15" s="2">
        <v>0</v>
      </c>
      <c r="G15" s="2">
        <f t="shared" si="0"/>
        <v>0</v>
      </c>
      <c r="H15" s="2">
        <v>0</v>
      </c>
      <c r="I15" s="2">
        <v>0</v>
      </c>
      <c r="J15" s="2">
        <v>0</v>
      </c>
      <c r="K15" s="2">
        <v>0</v>
      </c>
      <c r="L15" s="2">
        <f t="shared" si="1"/>
        <v>0</v>
      </c>
      <c r="M15" s="2">
        <v>0</v>
      </c>
      <c r="N15" s="2">
        <v>0</v>
      </c>
      <c r="O15" s="2">
        <v>0</v>
      </c>
      <c r="P15" s="2">
        <f t="shared" si="2"/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3"/>
        <v>0</v>
      </c>
      <c r="V15" s="2">
        <v>0</v>
      </c>
      <c r="W15" s="78">
        <f t="shared" si="4"/>
        <v>0</v>
      </c>
      <c r="X15" s="2">
        <v>50037668.92</v>
      </c>
      <c r="Y15" s="132">
        <f t="shared" si="5"/>
        <v>50037668.92</v>
      </c>
    </row>
    <row r="16" spans="1:25" ht="12.75" hidden="1" outlineLevel="1">
      <c r="A16" s="2" t="s">
        <v>203</v>
      </c>
      <c r="C16" s="2" t="s">
        <v>204</v>
      </c>
      <c r="D16" s="34" t="s">
        <v>205</v>
      </c>
      <c r="E16" s="2">
        <v>28367005.53</v>
      </c>
      <c r="F16" s="2">
        <v>0</v>
      </c>
      <c r="G16" s="2">
        <f t="shared" si="0"/>
        <v>28367005.53</v>
      </c>
      <c r="H16" s="2">
        <v>0</v>
      </c>
      <c r="I16" s="2">
        <v>0</v>
      </c>
      <c r="J16" s="2">
        <v>0</v>
      </c>
      <c r="K16" s="2">
        <v>568205.7</v>
      </c>
      <c r="L16" s="2">
        <f t="shared" si="1"/>
        <v>568205.7</v>
      </c>
      <c r="M16" s="2">
        <v>0</v>
      </c>
      <c r="N16" s="2">
        <v>292642.07</v>
      </c>
      <c r="O16" s="2">
        <v>0</v>
      </c>
      <c r="P16" s="2">
        <f t="shared" si="2"/>
        <v>292642.07</v>
      </c>
      <c r="Q16" s="2">
        <v>14350944.78</v>
      </c>
      <c r="R16" s="2">
        <v>0</v>
      </c>
      <c r="S16" s="2">
        <v>1924094.3</v>
      </c>
      <c r="T16" s="2">
        <v>0</v>
      </c>
      <c r="U16" s="2">
        <f t="shared" si="3"/>
        <v>16275039.08</v>
      </c>
      <c r="V16" s="2">
        <v>5819629.42</v>
      </c>
      <c r="W16" s="78">
        <f t="shared" si="4"/>
        <v>51322521.800000004</v>
      </c>
      <c r="X16" s="2">
        <v>0</v>
      </c>
      <c r="Y16" s="132">
        <f t="shared" si="5"/>
        <v>51322521.800000004</v>
      </c>
    </row>
    <row r="17" spans="1:25" ht="12.75" hidden="1" outlineLevel="1">
      <c r="A17" s="2" t="s">
        <v>206</v>
      </c>
      <c r="C17" s="2" t="s">
        <v>207</v>
      </c>
      <c r="D17" s="34" t="s">
        <v>208</v>
      </c>
      <c r="E17" s="2">
        <v>0</v>
      </c>
      <c r="F17" s="2">
        <v>0</v>
      </c>
      <c r="G17" s="2">
        <f t="shared" si="0"/>
        <v>0</v>
      </c>
      <c r="H17" s="2">
        <v>0</v>
      </c>
      <c r="I17" s="2">
        <v>0</v>
      </c>
      <c r="J17" s="2">
        <v>0</v>
      </c>
      <c r="K17" s="2">
        <v>928.38</v>
      </c>
      <c r="L17" s="2">
        <f t="shared" si="1"/>
        <v>928.38</v>
      </c>
      <c r="M17" s="2">
        <v>0</v>
      </c>
      <c r="N17" s="2">
        <v>0</v>
      </c>
      <c r="O17" s="2">
        <v>0</v>
      </c>
      <c r="P17" s="2">
        <f t="shared" si="2"/>
        <v>0</v>
      </c>
      <c r="Q17" s="2">
        <v>0</v>
      </c>
      <c r="R17" s="2">
        <v>0</v>
      </c>
      <c r="S17" s="2">
        <v>0</v>
      </c>
      <c r="T17" s="2">
        <v>0</v>
      </c>
      <c r="U17" s="2">
        <f t="shared" si="3"/>
        <v>0</v>
      </c>
      <c r="V17" s="2">
        <v>0</v>
      </c>
      <c r="W17" s="78">
        <f t="shared" si="4"/>
        <v>928.38</v>
      </c>
      <c r="X17" s="2">
        <v>0</v>
      </c>
      <c r="Y17" s="132">
        <f t="shared" si="5"/>
        <v>928.38</v>
      </c>
    </row>
    <row r="18" spans="1:25" ht="12.75" hidden="1" outlineLevel="1">
      <c r="A18" s="2" t="s">
        <v>209</v>
      </c>
      <c r="C18" s="2" t="s">
        <v>210</v>
      </c>
      <c r="D18" s="34" t="s">
        <v>211</v>
      </c>
      <c r="E18" s="2">
        <v>0</v>
      </c>
      <c r="F18" s="2">
        <v>0</v>
      </c>
      <c r="G18" s="2">
        <f t="shared" si="0"/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1"/>
        <v>0</v>
      </c>
      <c r="M18" s="2">
        <v>0</v>
      </c>
      <c r="N18" s="2">
        <v>2618848.28</v>
      </c>
      <c r="O18" s="2">
        <v>0</v>
      </c>
      <c r="P18" s="2">
        <f t="shared" si="2"/>
        <v>2618848.28</v>
      </c>
      <c r="Q18" s="2">
        <v>0</v>
      </c>
      <c r="R18" s="2">
        <v>0</v>
      </c>
      <c r="S18" s="2">
        <v>0</v>
      </c>
      <c r="T18" s="2">
        <v>0</v>
      </c>
      <c r="U18" s="2">
        <f t="shared" si="3"/>
        <v>0</v>
      </c>
      <c r="V18" s="2">
        <v>0</v>
      </c>
      <c r="W18" s="78">
        <f t="shared" si="4"/>
        <v>2618848.28</v>
      </c>
      <c r="X18" s="2">
        <v>0</v>
      </c>
      <c r="Y18" s="132">
        <f t="shared" si="5"/>
        <v>2618848.28</v>
      </c>
    </row>
    <row r="19" spans="1:25" ht="12.75" hidden="1" outlineLevel="1">
      <c r="A19" s="2" t="s">
        <v>212</v>
      </c>
      <c r="C19" s="2" t="s">
        <v>213</v>
      </c>
      <c r="D19" s="34" t="s">
        <v>214</v>
      </c>
      <c r="E19" s="2">
        <v>0</v>
      </c>
      <c r="F19" s="2">
        <v>0</v>
      </c>
      <c r="G19" s="2">
        <f t="shared" si="0"/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1"/>
        <v>0</v>
      </c>
      <c r="M19" s="2">
        <v>0</v>
      </c>
      <c r="N19" s="2">
        <v>75.38</v>
      </c>
      <c r="O19" s="2">
        <v>0</v>
      </c>
      <c r="P19" s="2">
        <f t="shared" si="2"/>
        <v>75.38</v>
      </c>
      <c r="Q19" s="2">
        <v>0</v>
      </c>
      <c r="R19" s="2">
        <v>0</v>
      </c>
      <c r="S19" s="2">
        <v>0</v>
      </c>
      <c r="T19" s="2">
        <v>0</v>
      </c>
      <c r="U19" s="2">
        <f t="shared" si="3"/>
        <v>0</v>
      </c>
      <c r="V19" s="2">
        <v>0</v>
      </c>
      <c r="W19" s="78">
        <f t="shared" si="4"/>
        <v>75.38</v>
      </c>
      <c r="X19" s="2">
        <v>0</v>
      </c>
      <c r="Y19" s="132">
        <f t="shared" si="5"/>
        <v>75.38</v>
      </c>
    </row>
    <row r="20" spans="1:25" ht="12.75" hidden="1" outlineLevel="1">
      <c r="A20" s="2" t="s">
        <v>215</v>
      </c>
      <c r="C20" s="2" t="s">
        <v>216</v>
      </c>
      <c r="D20" s="34" t="s">
        <v>217</v>
      </c>
      <c r="E20" s="2">
        <v>784076.84</v>
      </c>
      <c r="F20" s="2">
        <v>0</v>
      </c>
      <c r="G20" s="2">
        <f t="shared" si="0"/>
        <v>784076.84</v>
      </c>
      <c r="H20" s="2">
        <v>0</v>
      </c>
      <c r="I20" s="2">
        <v>0</v>
      </c>
      <c r="J20" s="2">
        <v>0</v>
      </c>
      <c r="K20" s="2">
        <v>0</v>
      </c>
      <c r="L20" s="2">
        <f t="shared" si="1"/>
        <v>0</v>
      </c>
      <c r="M20" s="2">
        <v>0</v>
      </c>
      <c r="N20" s="2">
        <v>0</v>
      </c>
      <c r="O20" s="2">
        <v>0</v>
      </c>
      <c r="P20" s="2">
        <f t="shared" si="2"/>
        <v>0</v>
      </c>
      <c r="Q20" s="2">
        <v>0</v>
      </c>
      <c r="R20" s="2">
        <v>0</v>
      </c>
      <c r="S20" s="2">
        <v>0</v>
      </c>
      <c r="T20" s="2">
        <v>0</v>
      </c>
      <c r="U20" s="2">
        <f t="shared" si="3"/>
        <v>0</v>
      </c>
      <c r="V20" s="2">
        <v>0</v>
      </c>
      <c r="W20" s="78">
        <f t="shared" si="4"/>
        <v>784076.84</v>
      </c>
      <c r="X20" s="2">
        <v>0</v>
      </c>
      <c r="Y20" s="132">
        <f t="shared" si="5"/>
        <v>784076.84</v>
      </c>
    </row>
    <row r="21" spans="1:25" ht="12.75" hidden="1" outlineLevel="1">
      <c r="A21" s="2" t="s">
        <v>218</v>
      </c>
      <c r="C21" s="2" t="s">
        <v>219</v>
      </c>
      <c r="D21" s="34" t="s">
        <v>220</v>
      </c>
      <c r="E21" s="2">
        <v>0</v>
      </c>
      <c r="F21" s="2">
        <v>0</v>
      </c>
      <c r="G21" s="2">
        <f t="shared" si="0"/>
        <v>0</v>
      </c>
      <c r="H21" s="2">
        <v>0</v>
      </c>
      <c r="I21" s="2">
        <v>0</v>
      </c>
      <c r="J21" s="2">
        <v>0</v>
      </c>
      <c r="K21" s="2">
        <v>0</v>
      </c>
      <c r="L21" s="2">
        <f t="shared" si="1"/>
        <v>0</v>
      </c>
      <c r="M21" s="2">
        <v>0</v>
      </c>
      <c r="N21" s="2">
        <v>9517878.52</v>
      </c>
      <c r="O21" s="2">
        <v>0</v>
      </c>
      <c r="P21" s="2">
        <f t="shared" si="2"/>
        <v>9517878.52</v>
      </c>
      <c r="Q21" s="2">
        <v>0</v>
      </c>
      <c r="R21" s="2">
        <v>0</v>
      </c>
      <c r="S21" s="2">
        <v>0</v>
      </c>
      <c r="T21" s="2">
        <v>0</v>
      </c>
      <c r="U21" s="2">
        <f t="shared" si="3"/>
        <v>0</v>
      </c>
      <c r="V21" s="2">
        <v>0</v>
      </c>
      <c r="W21" s="78">
        <f t="shared" si="4"/>
        <v>9517878.52</v>
      </c>
      <c r="X21" s="2">
        <v>173580062.59</v>
      </c>
      <c r="Y21" s="132">
        <f t="shared" si="5"/>
        <v>183097941.11</v>
      </c>
    </row>
    <row r="22" spans="1:25" ht="12.75" hidden="1" outlineLevel="1">
      <c r="A22" s="2" t="s">
        <v>221</v>
      </c>
      <c r="C22" s="2" t="s">
        <v>222</v>
      </c>
      <c r="D22" s="34" t="s">
        <v>223</v>
      </c>
      <c r="E22" s="2">
        <v>-4937764.31</v>
      </c>
      <c r="F22" s="2">
        <v>11324452.83</v>
      </c>
      <c r="G22" s="2">
        <f t="shared" si="0"/>
        <v>6386688.5200000005</v>
      </c>
      <c r="H22" s="2">
        <v>2215.35</v>
      </c>
      <c r="I22" s="2">
        <v>46504.01</v>
      </c>
      <c r="J22" s="2">
        <v>0</v>
      </c>
      <c r="K22" s="2">
        <v>-48384.77</v>
      </c>
      <c r="L22" s="2">
        <f t="shared" si="1"/>
        <v>-1880.7599999999948</v>
      </c>
      <c r="M22" s="2">
        <v>1004060</v>
      </c>
      <c r="N22" s="2">
        <v>-1005028.66</v>
      </c>
      <c r="O22" s="2">
        <v>0</v>
      </c>
      <c r="P22" s="2">
        <f t="shared" si="2"/>
        <v>-968.6600000000326</v>
      </c>
      <c r="Q22" s="2">
        <v>-46852.89</v>
      </c>
      <c r="R22" s="2">
        <v>0</v>
      </c>
      <c r="S22" s="2">
        <v>-6368.77</v>
      </c>
      <c r="T22" s="2">
        <v>0</v>
      </c>
      <c r="U22" s="2">
        <f t="shared" si="3"/>
        <v>-53221.66</v>
      </c>
      <c r="V22" s="2">
        <v>-19263.06</v>
      </c>
      <c r="W22" s="78">
        <f t="shared" si="4"/>
        <v>6313569.73</v>
      </c>
      <c r="X22" s="2">
        <v>0</v>
      </c>
      <c r="Y22" s="132">
        <f t="shared" si="5"/>
        <v>6313569.73</v>
      </c>
    </row>
    <row r="23" spans="1:25" ht="12.75" customHeight="1" collapsed="1">
      <c r="A23" s="128" t="s">
        <v>224</v>
      </c>
      <c r="B23" s="30"/>
      <c r="C23" s="128" t="s">
        <v>225</v>
      </c>
      <c r="D23" s="31"/>
      <c r="E23" s="32">
        <v>24213318.060000002</v>
      </c>
      <c r="F23" s="32">
        <v>11324452.83</v>
      </c>
      <c r="G23" s="37">
        <f t="shared" si="0"/>
        <v>35537770.89</v>
      </c>
      <c r="H23" s="37">
        <v>2215.35</v>
      </c>
      <c r="I23" s="37">
        <v>46504.01</v>
      </c>
      <c r="J23" s="37">
        <v>0</v>
      </c>
      <c r="K23" s="37">
        <v>520749.31</v>
      </c>
      <c r="L23" s="37">
        <f t="shared" si="1"/>
        <v>567253.32</v>
      </c>
      <c r="M23" s="37">
        <v>1004060</v>
      </c>
      <c r="N23" s="37">
        <v>11424415.59</v>
      </c>
      <c r="O23" s="37">
        <v>0</v>
      </c>
      <c r="P23" s="37">
        <f t="shared" si="2"/>
        <v>12428475.59</v>
      </c>
      <c r="Q23" s="37">
        <v>14304091.889999999</v>
      </c>
      <c r="R23" s="37">
        <v>0</v>
      </c>
      <c r="S23" s="37">
        <v>1917725.53</v>
      </c>
      <c r="T23" s="37">
        <v>0</v>
      </c>
      <c r="U23" s="37">
        <f t="shared" si="3"/>
        <v>16221817.419999998</v>
      </c>
      <c r="V23" s="37">
        <v>5800366.36</v>
      </c>
      <c r="W23" s="133">
        <f t="shared" si="4"/>
        <v>70557898.93</v>
      </c>
      <c r="X23" s="37">
        <v>223617731.51</v>
      </c>
      <c r="Y23" s="134">
        <f t="shared" si="5"/>
        <v>294175630.44</v>
      </c>
    </row>
    <row r="24" spans="1:25" ht="12.75" customHeight="1">
      <c r="A24" s="128" t="s">
        <v>226</v>
      </c>
      <c r="B24" s="30"/>
      <c r="C24" s="128" t="s">
        <v>227</v>
      </c>
      <c r="D24" s="31"/>
      <c r="E24" s="32">
        <v>0</v>
      </c>
      <c r="F24" s="32">
        <v>0</v>
      </c>
      <c r="G24" s="37">
        <f t="shared" si="0"/>
        <v>0</v>
      </c>
      <c r="H24" s="37">
        <v>0</v>
      </c>
      <c r="I24" s="37">
        <v>0</v>
      </c>
      <c r="J24" s="37">
        <v>0</v>
      </c>
      <c r="K24" s="37">
        <v>0</v>
      </c>
      <c r="L24" s="37">
        <f t="shared" si="1"/>
        <v>0</v>
      </c>
      <c r="M24" s="37">
        <v>0</v>
      </c>
      <c r="N24" s="37">
        <v>0</v>
      </c>
      <c r="O24" s="37">
        <v>0</v>
      </c>
      <c r="P24" s="37">
        <f t="shared" si="2"/>
        <v>0</v>
      </c>
      <c r="Q24" s="37">
        <v>0</v>
      </c>
      <c r="R24" s="37">
        <v>0</v>
      </c>
      <c r="S24" s="37">
        <v>0</v>
      </c>
      <c r="T24" s="37">
        <v>0</v>
      </c>
      <c r="U24" s="37">
        <f t="shared" si="3"/>
        <v>0</v>
      </c>
      <c r="V24" s="37">
        <v>0</v>
      </c>
      <c r="W24" s="133">
        <f t="shared" si="4"/>
        <v>0</v>
      </c>
      <c r="X24" s="37">
        <v>0</v>
      </c>
      <c r="Y24" s="134">
        <f t="shared" si="5"/>
        <v>0</v>
      </c>
    </row>
    <row r="25" spans="1:25" ht="12.75" customHeight="1">
      <c r="A25" s="128" t="s">
        <v>228</v>
      </c>
      <c r="B25" s="30"/>
      <c r="C25" s="128" t="s">
        <v>229</v>
      </c>
      <c r="D25" s="31"/>
      <c r="E25" s="32">
        <v>0</v>
      </c>
      <c r="F25" s="32">
        <v>0</v>
      </c>
      <c r="G25" s="37">
        <f t="shared" si="0"/>
        <v>0</v>
      </c>
      <c r="H25" s="37">
        <v>0</v>
      </c>
      <c r="I25" s="37">
        <v>0</v>
      </c>
      <c r="J25" s="37">
        <v>0</v>
      </c>
      <c r="K25" s="37">
        <v>0</v>
      </c>
      <c r="L25" s="37">
        <f t="shared" si="1"/>
        <v>0</v>
      </c>
      <c r="M25" s="37">
        <v>0</v>
      </c>
      <c r="N25" s="37">
        <v>0</v>
      </c>
      <c r="O25" s="37">
        <v>0</v>
      </c>
      <c r="P25" s="37">
        <f t="shared" si="2"/>
        <v>0</v>
      </c>
      <c r="Q25" s="37">
        <v>0</v>
      </c>
      <c r="R25" s="37">
        <v>0</v>
      </c>
      <c r="S25" s="37">
        <v>0</v>
      </c>
      <c r="T25" s="37">
        <v>0</v>
      </c>
      <c r="U25" s="37">
        <f t="shared" si="3"/>
        <v>0</v>
      </c>
      <c r="V25" s="37">
        <v>0</v>
      </c>
      <c r="W25" s="133">
        <f t="shared" si="4"/>
        <v>0</v>
      </c>
      <c r="X25" s="37">
        <v>0</v>
      </c>
      <c r="Y25" s="134">
        <f t="shared" si="5"/>
        <v>0</v>
      </c>
    </row>
    <row r="26" spans="1:25" ht="12.75" customHeight="1">
      <c r="A26" s="128" t="s">
        <v>230</v>
      </c>
      <c r="B26" s="30"/>
      <c r="C26" s="128" t="s">
        <v>231</v>
      </c>
      <c r="D26" s="31"/>
      <c r="E26" s="32">
        <v>0</v>
      </c>
      <c r="F26" s="32">
        <v>0</v>
      </c>
      <c r="G26" s="37">
        <f t="shared" si="0"/>
        <v>0</v>
      </c>
      <c r="H26" s="37">
        <v>0</v>
      </c>
      <c r="I26" s="37">
        <v>0</v>
      </c>
      <c r="J26" s="37">
        <v>0</v>
      </c>
      <c r="K26" s="37">
        <v>0</v>
      </c>
      <c r="L26" s="37">
        <f t="shared" si="1"/>
        <v>0</v>
      </c>
      <c r="M26" s="37">
        <v>0</v>
      </c>
      <c r="N26" s="37">
        <v>0</v>
      </c>
      <c r="O26" s="37">
        <v>0</v>
      </c>
      <c r="P26" s="37">
        <f t="shared" si="2"/>
        <v>0</v>
      </c>
      <c r="Q26" s="37">
        <v>0</v>
      </c>
      <c r="R26" s="37">
        <v>0</v>
      </c>
      <c r="S26" s="37">
        <v>0</v>
      </c>
      <c r="T26" s="37">
        <v>0</v>
      </c>
      <c r="U26" s="37">
        <f t="shared" si="3"/>
        <v>0</v>
      </c>
      <c r="V26" s="37">
        <v>0</v>
      </c>
      <c r="W26" s="133">
        <f t="shared" si="4"/>
        <v>0</v>
      </c>
      <c r="X26" s="37">
        <v>0</v>
      </c>
      <c r="Y26" s="134">
        <f t="shared" si="5"/>
        <v>0</v>
      </c>
    </row>
    <row r="27" spans="1:25" ht="12.75" customHeight="1">
      <c r="A27" s="128" t="s">
        <v>232</v>
      </c>
      <c r="B27" s="30"/>
      <c r="C27" s="128" t="s">
        <v>81</v>
      </c>
      <c r="D27" s="31"/>
      <c r="E27" s="32">
        <v>0</v>
      </c>
      <c r="F27" s="32">
        <v>0</v>
      </c>
      <c r="G27" s="37">
        <f t="shared" si="0"/>
        <v>0</v>
      </c>
      <c r="H27" s="37">
        <v>0</v>
      </c>
      <c r="I27" s="37">
        <v>0</v>
      </c>
      <c r="J27" s="37">
        <v>0</v>
      </c>
      <c r="K27" s="37">
        <v>0</v>
      </c>
      <c r="L27" s="37">
        <f t="shared" si="1"/>
        <v>0</v>
      </c>
      <c r="M27" s="37">
        <v>0</v>
      </c>
      <c r="N27" s="37">
        <v>0</v>
      </c>
      <c r="O27" s="37">
        <v>0</v>
      </c>
      <c r="P27" s="37">
        <f t="shared" si="2"/>
        <v>0</v>
      </c>
      <c r="Q27" s="37">
        <v>0</v>
      </c>
      <c r="R27" s="37">
        <v>0</v>
      </c>
      <c r="S27" s="37">
        <v>0</v>
      </c>
      <c r="T27" s="37">
        <v>0</v>
      </c>
      <c r="U27" s="37">
        <f t="shared" si="3"/>
        <v>0</v>
      </c>
      <c r="V27" s="37">
        <v>0</v>
      </c>
      <c r="W27" s="133">
        <f t="shared" si="4"/>
        <v>0</v>
      </c>
      <c r="X27" s="37">
        <v>0</v>
      </c>
      <c r="Y27" s="134">
        <f t="shared" si="5"/>
        <v>0</v>
      </c>
    </row>
    <row r="28" spans="1:25" ht="12.75" hidden="1" outlineLevel="1">
      <c r="A28" s="2" t="s">
        <v>233</v>
      </c>
      <c r="C28" s="2" t="s">
        <v>234</v>
      </c>
      <c r="D28" s="34" t="s">
        <v>235</v>
      </c>
      <c r="E28" s="2">
        <v>6390.86</v>
      </c>
      <c r="F28" s="2">
        <v>0</v>
      </c>
      <c r="G28" s="2">
        <f t="shared" si="0"/>
        <v>6390.86</v>
      </c>
      <c r="H28" s="2">
        <v>0</v>
      </c>
      <c r="I28" s="2">
        <v>0</v>
      </c>
      <c r="J28" s="2">
        <v>0</v>
      </c>
      <c r="K28" s="2">
        <v>0</v>
      </c>
      <c r="L28" s="2">
        <f t="shared" si="1"/>
        <v>0</v>
      </c>
      <c r="M28" s="2">
        <v>0</v>
      </c>
      <c r="N28" s="2">
        <v>0</v>
      </c>
      <c r="O28" s="2">
        <v>0</v>
      </c>
      <c r="P28" s="2">
        <f t="shared" si="2"/>
        <v>0</v>
      </c>
      <c r="Q28" s="2">
        <v>0</v>
      </c>
      <c r="R28" s="2">
        <v>0</v>
      </c>
      <c r="S28" s="2">
        <v>0</v>
      </c>
      <c r="T28" s="2">
        <v>0</v>
      </c>
      <c r="U28" s="2">
        <f t="shared" si="3"/>
        <v>0</v>
      </c>
      <c r="V28" s="2">
        <v>0</v>
      </c>
      <c r="W28" s="78">
        <f t="shared" si="4"/>
        <v>6390.86</v>
      </c>
      <c r="X28" s="2">
        <v>0</v>
      </c>
      <c r="Y28" s="132">
        <f t="shared" si="5"/>
        <v>6390.86</v>
      </c>
    </row>
    <row r="29" spans="1:25" ht="12.75" hidden="1" outlineLevel="1">
      <c r="A29" s="2" t="s">
        <v>236</v>
      </c>
      <c r="C29" s="2" t="s">
        <v>237</v>
      </c>
      <c r="D29" s="34" t="s">
        <v>238</v>
      </c>
      <c r="E29" s="2">
        <v>6896.44</v>
      </c>
      <c r="F29" s="2">
        <v>-8566.84</v>
      </c>
      <c r="G29" s="2">
        <f t="shared" si="0"/>
        <v>-1670.4000000000005</v>
      </c>
      <c r="H29" s="2">
        <v>0</v>
      </c>
      <c r="I29" s="2">
        <v>0</v>
      </c>
      <c r="J29" s="2">
        <v>0</v>
      </c>
      <c r="K29" s="2">
        <v>0</v>
      </c>
      <c r="L29" s="2">
        <f t="shared" si="1"/>
        <v>0</v>
      </c>
      <c r="M29" s="2">
        <v>0</v>
      </c>
      <c r="N29" s="2">
        <v>0</v>
      </c>
      <c r="O29" s="2">
        <v>0</v>
      </c>
      <c r="P29" s="2">
        <f t="shared" si="2"/>
        <v>0</v>
      </c>
      <c r="Q29" s="2">
        <v>0</v>
      </c>
      <c r="R29" s="2">
        <v>0</v>
      </c>
      <c r="S29" s="2">
        <v>0</v>
      </c>
      <c r="T29" s="2">
        <v>0</v>
      </c>
      <c r="U29" s="2">
        <f t="shared" si="3"/>
        <v>0</v>
      </c>
      <c r="V29" s="2">
        <v>775.75</v>
      </c>
      <c r="W29" s="78">
        <f t="shared" si="4"/>
        <v>-894.6500000000005</v>
      </c>
      <c r="X29" s="2">
        <v>0</v>
      </c>
      <c r="Y29" s="132">
        <f t="shared" si="5"/>
        <v>-894.6500000000005</v>
      </c>
    </row>
    <row r="30" spans="1:25" ht="12.75" hidden="1" outlineLevel="1">
      <c r="A30" s="2" t="s">
        <v>239</v>
      </c>
      <c r="C30" s="2" t="s">
        <v>240</v>
      </c>
      <c r="D30" s="34" t="s">
        <v>241</v>
      </c>
      <c r="E30" s="2">
        <v>121961.82</v>
      </c>
      <c r="F30" s="2">
        <v>0</v>
      </c>
      <c r="G30" s="2">
        <f t="shared" si="0"/>
        <v>121961.82</v>
      </c>
      <c r="H30" s="2">
        <v>0</v>
      </c>
      <c r="I30" s="2">
        <v>0</v>
      </c>
      <c r="J30" s="2">
        <v>0</v>
      </c>
      <c r="K30" s="2">
        <v>0</v>
      </c>
      <c r="L30" s="2">
        <f t="shared" si="1"/>
        <v>0</v>
      </c>
      <c r="M30" s="2">
        <v>0</v>
      </c>
      <c r="N30" s="2">
        <v>0</v>
      </c>
      <c r="O30" s="2">
        <v>0</v>
      </c>
      <c r="P30" s="2">
        <f t="shared" si="2"/>
        <v>0</v>
      </c>
      <c r="Q30" s="2">
        <v>0</v>
      </c>
      <c r="R30" s="2">
        <v>0</v>
      </c>
      <c r="S30" s="2">
        <v>0</v>
      </c>
      <c r="T30" s="2">
        <v>0</v>
      </c>
      <c r="U30" s="2">
        <f t="shared" si="3"/>
        <v>0</v>
      </c>
      <c r="V30" s="2">
        <v>99299.94</v>
      </c>
      <c r="W30" s="78">
        <f t="shared" si="4"/>
        <v>221261.76</v>
      </c>
      <c r="X30" s="2">
        <v>0</v>
      </c>
      <c r="Y30" s="132">
        <f t="shared" si="5"/>
        <v>221261.76</v>
      </c>
    </row>
    <row r="31" spans="1:25" ht="12.75" customHeight="1" collapsed="1">
      <c r="A31" s="128" t="s">
        <v>242</v>
      </c>
      <c r="B31" s="30"/>
      <c r="C31" s="128" t="s">
        <v>243</v>
      </c>
      <c r="D31" s="31"/>
      <c r="E31" s="32">
        <v>135249.12</v>
      </c>
      <c r="F31" s="32">
        <v>-8566.84</v>
      </c>
      <c r="G31" s="37">
        <f t="shared" si="0"/>
        <v>126682.28</v>
      </c>
      <c r="H31" s="37">
        <v>0</v>
      </c>
      <c r="I31" s="37">
        <v>0</v>
      </c>
      <c r="J31" s="37">
        <v>0</v>
      </c>
      <c r="K31" s="37">
        <v>0</v>
      </c>
      <c r="L31" s="37">
        <f t="shared" si="1"/>
        <v>0</v>
      </c>
      <c r="M31" s="37">
        <v>0</v>
      </c>
      <c r="N31" s="37">
        <v>0</v>
      </c>
      <c r="O31" s="37">
        <v>0</v>
      </c>
      <c r="P31" s="37">
        <f t="shared" si="2"/>
        <v>0</v>
      </c>
      <c r="Q31" s="37">
        <v>0</v>
      </c>
      <c r="R31" s="37">
        <v>0</v>
      </c>
      <c r="S31" s="37">
        <v>0</v>
      </c>
      <c r="T31" s="37">
        <v>0</v>
      </c>
      <c r="U31" s="37">
        <f t="shared" si="3"/>
        <v>0</v>
      </c>
      <c r="V31" s="37">
        <v>100075.69</v>
      </c>
      <c r="W31" s="133">
        <f t="shared" si="4"/>
        <v>226757.97</v>
      </c>
      <c r="X31" s="37">
        <v>0</v>
      </c>
      <c r="Y31" s="134">
        <f t="shared" si="5"/>
        <v>226757.97</v>
      </c>
    </row>
    <row r="32" spans="1:25" ht="12.75" hidden="1" outlineLevel="1">
      <c r="A32" s="2" t="s">
        <v>244</v>
      </c>
      <c r="C32" s="2" t="s">
        <v>245</v>
      </c>
      <c r="D32" s="34" t="s">
        <v>246</v>
      </c>
      <c r="E32" s="2">
        <v>0</v>
      </c>
      <c r="F32" s="2">
        <v>0</v>
      </c>
      <c r="G32" s="2">
        <f t="shared" si="0"/>
        <v>0</v>
      </c>
      <c r="H32" s="2">
        <v>0</v>
      </c>
      <c r="I32" s="2">
        <v>0</v>
      </c>
      <c r="J32" s="2">
        <v>0</v>
      </c>
      <c r="K32" s="2">
        <v>0</v>
      </c>
      <c r="L32" s="2">
        <f t="shared" si="1"/>
        <v>0</v>
      </c>
      <c r="M32" s="2">
        <v>0</v>
      </c>
      <c r="N32" s="2">
        <v>6373244.11</v>
      </c>
      <c r="O32" s="2">
        <v>0</v>
      </c>
      <c r="P32" s="2">
        <f t="shared" si="2"/>
        <v>6373244.11</v>
      </c>
      <c r="Q32" s="2">
        <v>0</v>
      </c>
      <c r="R32" s="2">
        <v>0</v>
      </c>
      <c r="S32" s="2">
        <v>0</v>
      </c>
      <c r="T32" s="2">
        <v>0</v>
      </c>
      <c r="U32" s="2">
        <f t="shared" si="3"/>
        <v>0</v>
      </c>
      <c r="V32" s="2">
        <v>0</v>
      </c>
      <c r="W32" s="78">
        <f t="shared" si="4"/>
        <v>6373244.11</v>
      </c>
      <c r="X32" s="2">
        <v>22593603.03</v>
      </c>
      <c r="Y32" s="132">
        <f t="shared" si="5"/>
        <v>28966847.14</v>
      </c>
    </row>
    <row r="33" spans="1:25" ht="12.75" customHeight="1" collapsed="1">
      <c r="A33" s="128" t="s">
        <v>247</v>
      </c>
      <c r="B33" s="30"/>
      <c r="C33" s="128" t="s">
        <v>82</v>
      </c>
      <c r="D33" s="31"/>
      <c r="E33" s="32">
        <v>0</v>
      </c>
      <c r="F33" s="32">
        <v>0</v>
      </c>
      <c r="G33" s="37">
        <f t="shared" si="0"/>
        <v>0</v>
      </c>
      <c r="H33" s="37">
        <v>0</v>
      </c>
      <c r="I33" s="37">
        <v>0</v>
      </c>
      <c r="J33" s="37">
        <v>0</v>
      </c>
      <c r="K33" s="37">
        <v>0</v>
      </c>
      <c r="L33" s="37">
        <f t="shared" si="1"/>
        <v>0</v>
      </c>
      <c r="M33" s="37">
        <v>0</v>
      </c>
      <c r="N33" s="37">
        <v>6373244.11</v>
      </c>
      <c r="O33" s="37">
        <v>0</v>
      </c>
      <c r="P33" s="37">
        <f t="shared" si="2"/>
        <v>6373244.11</v>
      </c>
      <c r="Q33" s="37">
        <v>0</v>
      </c>
      <c r="R33" s="37">
        <v>0</v>
      </c>
      <c r="S33" s="37">
        <v>0</v>
      </c>
      <c r="T33" s="37">
        <v>0</v>
      </c>
      <c r="U33" s="37">
        <f t="shared" si="3"/>
        <v>0</v>
      </c>
      <c r="V33" s="37">
        <v>0</v>
      </c>
      <c r="W33" s="133">
        <f t="shared" si="4"/>
        <v>6373244.11</v>
      </c>
      <c r="X33" s="37">
        <v>22593603.03</v>
      </c>
      <c r="Y33" s="134">
        <f t="shared" si="5"/>
        <v>28966847.14</v>
      </c>
    </row>
    <row r="34" spans="1:25" ht="12.75" customHeight="1">
      <c r="A34" s="128" t="s">
        <v>248</v>
      </c>
      <c r="B34" s="30"/>
      <c r="C34" s="128" t="s">
        <v>249</v>
      </c>
      <c r="D34" s="31"/>
      <c r="E34" s="32">
        <v>0</v>
      </c>
      <c r="F34" s="32">
        <v>0</v>
      </c>
      <c r="G34" s="37">
        <f t="shared" si="0"/>
        <v>0</v>
      </c>
      <c r="H34" s="37">
        <v>0</v>
      </c>
      <c r="I34" s="37">
        <v>0</v>
      </c>
      <c r="J34" s="37">
        <v>0</v>
      </c>
      <c r="K34" s="37">
        <v>0</v>
      </c>
      <c r="L34" s="37">
        <f t="shared" si="1"/>
        <v>0</v>
      </c>
      <c r="M34" s="37">
        <v>0</v>
      </c>
      <c r="N34" s="37">
        <v>0</v>
      </c>
      <c r="O34" s="37">
        <v>0</v>
      </c>
      <c r="P34" s="37">
        <f t="shared" si="2"/>
        <v>0</v>
      </c>
      <c r="Q34" s="37">
        <v>0</v>
      </c>
      <c r="R34" s="37">
        <v>0</v>
      </c>
      <c r="S34" s="37">
        <v>0</v>
      </c>
      <c r="T34" s="37">
        <v>0</v>
      </c>
      <c r="U34" s="37">
        <f t="shared" si="3"/>
        <v>0</v>
      </c>
      <c r="V34" s="37">
        <v>0</v>
      </c>
      <c r="W34" s="133">
        <f t="shared" si="4"/>
        <v>0</v>
      </c>
      <c r="X34" s="37">
        <v>0</v>
      </c>
      <c r="Y34" s="134">
        <f t="shared" si="5"/>
        <v>0</v>
      </c>
    </row>
    <row r="35" spans="1:25" ht="12.75" customHeight="1">
      <c r="A35" s="128" t="s">
        <v>250</v>
      </c>
      <c r="B35" s="30"/>
      <c r="C35" s="128" t="s">
        <v>84</v>
      </c>
      <c r="D35" s="31"/>
      <c r="E35" s="32">
        <v>0</v>
      </c>
      <c r="F35" s="32">
        <v>0</v>
      </c>
      <c r="G35" s="37">
        <f t="shared" si="0"/>
        <v>0</v>
      </c>
      <c r="H35" s="37">
        <v>0</v>
      </c>
      <c r="I35" s="37">
        <v>0</v>
      </c>
      <c r="J35" s="37">
        <v>0</v>
      </c>
      <c r="K35" s="37">
        <v>0</v>
      </c>
      <c r="L35" s="37">
        <f t="shared" si="1"/>
        <v>0</v>
      </c>
      <c r="M35" s="37">
        <v>0</v>
      </c>
      <c r="N35" s="37">
        <v>0</v>
      </c>
      <c r="O35" s="37">
        <v>0</v>
      </c>
      <c r="P35" s="37">
        <f t="shared" si="2"/>
        <v>0</v>
      </c>
      <c r="Q35" s="37">
        <v>0</v>
      </c>
      <c r="R35" s="37">
        <v>0</v>
      </c>
      <c r="S35" s="37">
        <v>0</v>
      </c>
      <c r="T35" s="37">
        <v>0</v>
      </c>
      <c r="U35" s="37">
        <f t="shared" si="3"/>
        <v>0</v>
      </c>
      <c r="V35" s="37">
        <v>0</v>
      </c>
      <c r="W35" s="133">
        <f t="shared" si="4"/>
        <v>0</v>
      </c>
      <c r="X35" s="37">
        <v>0</v>
      </c>
      <c r="Y35" s="134">
        <f t="shared" si="5"/>
        <v>0</v>
      </c>
    </row>
    <row r="36" spans="1:25" ht="12.75" customHeight="1">
      <c r="A36" s="128" t="s">
        <v>251</v>
      </c>
      <c r="B36" s="30"/>
      <c r="C36" s="128" t="s">
        <v>252</v>
      </c>
      <c r="D36" s="31"/>
      <c r="E36" s="32">
        <v>0</v>
      </c>
      <c r="F36" s="32">
        <v>0</v>
      </c>
      <c r="G36" s="37">
        <f t="shared" si="0"/>
        <v>0</v>
      </c>
      <c r="H36" s="37">
        <v>0</v>
      </c>
      <c r="I36" s="37">
        <v>0</v>
      </c>
      <c r="J36" s="37">
        <v>0</v>
      </c>
      <c r="K36" s="37">
        <v>0</v>
      </c>
      <c r="L36" s="37">
        <f t="shared" si="1"/>
        <v>0</v>
      </c>
      <c r="M36" s="37">
        <v>0</v>
      </c>
      <c r="N36" s="37">
        <v>0</v>
      </c>
      <c r="O36" s="37">
        <v>0</v>
      </c>
      <c r="P36" s="37">
        <f t="shared" si="2"/>
        <v>0</v>
      </c>
      <c r="Q36" s="37">
        <v>0</v>
      </c>
      <c r="R36" s="37">
        <v>0</v>
      </c>
      <c r="S36" s="37">
        <v>0</v>
      </c>
      <c r="T36" s="37">
        <v>0</v>
      </c>
      <c r="U36" s="37">
        <f t="shared" si="3"/>
        <v>0</v>
      </c>
      <c r="V36" s="37">
        <v>0</v>
      </c>
      <c r="W36" s="133">
        <f t="shared" si="4"/>
        <v>0</v>
      </c>
      <c r="X36" s="37">
        <v>0</v>
      </c>
      <c r="Y36" s="134">
        <f t="shared" si="5"/>
        <v>0</v>
      </c>
    </row>
    <row r="37" spans="1:25" ht="12.75" customHeight="1">
      <c r="A37" s="128" t="s">
        <v>253</v>
      </c>
      <c r="B37" s="30"/>
      <c r="C37" s="128" t="s">
        <v>83</v>
      </c>
      <c r="D37" s="31"/>
      <c r="E37" s="32">
        <v>0</v>
      </c>
      <c r="F37" s="32">
        <v>0</v>
      </c>
      <c r="G37" s="37">
        <f t="shared" si="0"/>
        <v>0</v>
      </c>
      <c r="H37" s="37">
        <v>0</v>
      </c>
      <c r="I37" s="37">
        <v>0</v>
      </c>
      <c r="J37" s="37">
        <v>0</v>
      </c>
      <c r="K37" s="37">
        <v>0</v>
      </c>
      <c r="L37" s="37">
        <f t="shared" si="1"/>
        <v>0</v>
      </c>
      <c r="M37" s="37">
        <v>0</v>
      </c>
      <c r="N37" s="37">
        <v>0</v>
      </c>
      <c r="O37" s="37">
        <v>0</v>
      </c>
      <c r="P37" s="37">
        <f t="shared" si="2"/>
        <v>0</v>
      </c>
      <c r="Q37" s="37">
        <v>0</v>
      </c>
      <c r="R37" s="37">
        <v>0</v>
      </c>
      <c r="S37" s="37">
        <v>0</v>
      </c>
      <c r="T37" s="37">
        <v>0</v>
      </c>
      <c r="U37" s="37">
        <f t="shared" si="3"/>
        <v>0</v>
      </c>
      <c r="V37" s="37">
        <v>0</v>
      </c>
      <c r="W37" s="133">
        <f t="shared" si="4"/>
        <v>0</v>
      </c>
      <c r="X37" s="37">
        <v>0</v>
      </c>
      <c r="Y37" s="134">
        <f t="shared" si="5"/>
        <v>0</v>
      </c>
    </row>
    <row r="38" spans="1:25" ht="12.75" hidden="1" outlineLevel="1">
      <c r="A38" s="2" t="s">
        <v>254</v>
      </c>
      <c r="C38" s="2" t="s">
        <v>255</v>
      </c>
      <c r="D38" s="34" t="s">
        <v>256</v>
      </c>
      <c r="E38" s="2">
        <v>-2616506.55</v>
      </c>
      <c r="F38" s="2">
        <v>0</v>
      </c>
      <c r="G38" s="2">
        <f t="shared" si="0"/>
        <v>-2616506.55</v>
      </c>
      <c r="H38" s="2">
        <v>0</v>
      </c>
      <c r="I38" s="2">
        <v>0</v>
      </c>
      <c r="J38" s="2">
        <v>0</v>
      </c>
      <c r="K38" s="2">
        <v>0</v>
      </c>
      <c r="L38" s="2">
        <f t="shared" si="1"/>
        <v>0</v>
      </c>
      <c r="M38" s="2">
        <v>55000000</v>
      </c>
      <c r="N38" s="2">
        <v>0</v>
      </c>
      <c r="O38" s="2">
        <v>0</v>
      </c>
      <c r="P38" s="2">
        <f t="shared" si="2"/>
        <v>55000000</v>
      </c>
      <c r="Q38" s="2">
        <v>0</v>
      </c>
      <c r="R38" s="2">
        <v>0</v>
      </c>
      <c r="S38" s="2">
        <v>0</v>
      </c>
      <c r="T38" s="2">
        <v>0</v>
      </c>
      <c r="U38" s="2">
        <f t="shared" si="3"/>
        <v>0</v>
      </c>
      <c r="V38" s="2">
        <v>0</v>
      </c>
      <c r="W38" s="78">
        <f t="shared" si="4"/>
        <v>52383493.45</v>
      </c>
      <c r="X38" s="2">
        <v>4364.98</v>
      </c>
      <c r="Y38" s="132">
        <f t="shared" si="5"/>
        <v>52387858.43</v>
      </c>
    </row>
    <row r="39" spans="1:25" ht="12.75" customHeight="1" collapsed="1">
      <c r="A39" s="128" t="s">
        <v>257</v>
      </c>
      <c r="B39" s="30"/>
      <c r="C39" s="128" t="s">
        <v>258</v>
      </c>
      <c r="D39" s="31"/>
      <c r="E39" s="32">
        <v>-2616506.55</v>
      </c>
      <c r="F39" s="32">
        <v>0</v>
      </c>
      <c r="G39" s="37">
        <f t="shared" si="0"/>
        <v>-2616506.55</v>
      </c>
      <c r="H39" s="37">
        <v>0</v>
      </c>
      <c r="I39" s="37">
        <v>0</v>
      </c>
      <c r="J39" s="37">
        <v>0</v>
      </c>
      <c r="K39" s="37">
        <v>0</v>
      </c>
      <c r="L39" s="37">
        <f t="shared" si="1"/>
        <v>0</v>
      </c>
      <c r="M39" s="37">
        <v>55000000</v>
      </c>
      <c r="N39" s="37">
        <v>0</v>
      </c>
      <c r="O39" s="37">
        <v>0</v>
      </c>
      <c r="P39" s="37">
        <f t="shared" si="2"/>
        <v>55000000</v>
      </c>
      <c r="Q39" s="37">
        <v>0</v>
      </c>
      <c r="R39" s="37">
        <v>0</v>
      </c>
      <c r="S39" s="37">
        <v>0</v>
      </c>
      <c r="T39" s="37">
        <v>0</v>
      </c>
      <c r="U39" s="37">
        <f t="shared" si="3"/>
        <v>0</v>
      </c>
      <c r="V39" s="37">
        <v>0</v>
      </c>
      <c r="W39" s="133">
        <f t="shared" si="4"/>
        <v>52383493.45</v>
      </c>
      <c r="X39" s="37">
        <v>4364.98</v>
      </c>
      <c r="Y39" s="134">
        <f t="shared" si="5"/>
        <v>52387858.43</v>
      </c>
    </row>
    <row r="40" spans="1:25" ht="12.75" customHeight="1">
      <c r="A40" s="34"/>
      <c r="B40" s="30"/>
      <c r="C40" s="128"/>
      <c r="D40" s="31"/>
      <c r="E40" s="32"/>
      <c r="F40" s="32"/>
      <c r="G40" s="37"/>
      <c r="H40" s="37"/>
      <c r="I40" s="37"/>
      <c r="J40" s="37"/>
      <c r="K40" s="37"/>
      <c r="L40" s="40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133"/>
      <c r="X40" s="37"/>
      <c r="Y40" s="134"/>
    </row>
    <row r="41" spans="1:25" s="135" customFormat="1" ht="12.75" customHeight="1">
      <c r="A41" s="29"/>
      <c r="B41" s="23" t="s">
        <v>259</v>
      </c>
      <c r="C41" s="127"/>
      <c r="D41" s="24"/>
      <c r="E41" s="27">
        <f aca="true" t="shared" si="6" ref="E41:Y41">+E14+E24+E25+E26+E27+E31+E35+E36+E37+E23+E39+E34+E33</f>
        <v>21732060.630000003</v>
      </c>
      <c r="F41" s="27">
        <f t="shared" si="6"/>
        <v>11315885.99</v>
      </c>
      <c r="G41" s="40">
        <f t="shared" si="6"/>
        <v>33047946.62</v>
      </c>
      <c r="H41" s="40">
        <f t="shared" si="6"/>
        <v>2215.35</v>
      </c>
      <c r="I41" s="40">
        <f t="shared" si="6"/>
        <v>46504.01</v>
      </c>
      <c r="J41" s="40">
        <f t="shared" si="6"/>
        <v>0</v>
      </c>
      <c r="K41" s="40">
        <f t="shared" si="6"/>
        <v>520749.31</v>
      </c>
      <c r="L41" s="40">
        <f t="shared" si="6"/>
        <v>567253.32</v>
      </c>
      <c r="M41" s="40">
        <f t="shared" si="6"/>
        <v>56004060</v>
      </c>
      <c r="N41" s="40">
        <f t="shared" si="6"/>
        <v>17797659.7</v>
      </c>
      <c r="O41" s="40">
        <f t="shared" si="6"/>
        <v>0</v>
      </c>
      <c r="P41" s="40">
        <f t="shared" si="6"/>
        <v>73801719.7</v>
      </c>
      <c r="Q41" s="40">
        <f t="shared" si="6"/>
        <v>14304091.889999999</v>
      </c>
      <c r="R41" s="40">
        <f t="shared" si="6"/>
        <v>0</v>
      </c>
      <c r="S41" s="40">
        <f t="shared" si="6"/>
        <v>1917725.53</v>
      </c>
      <c r="T41" s="40">
        <f t="shared" si="6"/>
        <v>0</v>
      </c>
      <c r="U41" s="40">
        <f t="shared" si="6"/>
        <v>16221817.419999998</v>
      </c>
      <c r="V41" s="40">
        <f t="shared" si="6"/>
        <v>5900442.050000001</v>
      </c>
      <c r="W41" s="40">
        <f t="shared" si="6"/>
        <v>129541394.46000001</v>
      </c>
      <c r="X41" s="40">
        <f t="shared" si="6"/>
        <v>246215699.51999998</v>
      </c>
      <c r="Y41" s="40">
        <f t="shared" si="6"/>
        <v>375757093.98</v>
      </c>
    </row>
    <row r="42" spans="1:25" ht="12.75" customHeight="1">
      <c r="A42" s="34"/>
      <c r="B42" s="30"/>
      <c r="C42" s="128"/>
      <c r="D42" s="31"/>
      <c r="E42" s="32"/>
      <c r="F42" s="32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133"/>
      <c r="X42" s="37"/>
      <c r="Y42" s="134"/>
    </row>
    <row r="43" spans="1:25" ht="12.75" customHeight="1">
      <c r="A43" s="29"/>
      <c r="B43" s="23" t="s">
        <v>86</v>
      </c>
      <c r="C43" s="127"/>
      <c r="D43" s="24"/>
      <c r="E43" s="27"/>
      <c r="F43" s="27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136"/>
      <c r="X43" s="40"/>
      <c r="Y43" s="134"/>
    </row>
    <row r="44" spans="1:25" ht="12.75" customHeight="1">
      <c r="A44" s="34" t="s">
        <v>260</v>
      </c>
      <c r="B44" s="30"/>
      <c r="C44" s="128" t="s">
        <v>261</v>
      </c>
      <c r="D44" s="31"/>
      <c r="E44" s="32">
        <v>0</v>
      </c>
      <c r="F44" s="32">
        <v>0</v>
      </c>
      <c r="G44" s="37">
        <f aca="true" t="shared" si="7" ref="G44:G60">E44+F44</f>
        <v>0</v>
      </c>
      <c r="H44" s="37">
        <v>0</v>
      </c>
      <c r="I44" s="37">
        <v>0</v>
      </c>
      <c r="J44" s="37">
        <v>0</v>
      </c>
      <c r="K44" s="37">
        <v>0</v>
      </c>
      <c r="L44" s="37">
        <f aca="true" t="shared" si="8" ref="L44:L60">I44+J44+K44</f>
        <v>0</v>
      </c>
      <c r="M44" s="37">
        <v>0</v>
      </c>
      <c r="N44" s="37">
        <v>0</v>
      </c>
      <c r="O44" s="37">
        <v>0</v>
      </c>
      <c r="P44" s="37">
        <f aca="true" t="shared" si="9" ref="P44:P60">M44+N44+O44</f>
        <v>0</v>
      </c>
      <c r="Q44" s="37">
        <v>0</v>
      </c>
      <c r="R44" s="37">
        <v>0</v>
      </c>
      <c r="S44" s="37">
        <v>0</v>
      </c>
      <c r="T44" s="37">
        <v>0</v>
      </c>
      <c r="U44" s="37">
        <f aca="true" t="shared" si="10" ref="U44:U60">Q44+R44+S44+T44</f>
        <v>0</v>
      </c>
      <c r="V44" s="37">
        <v>0</v>
      </c>
      <c r="W44" s="133">
        <f aca="true" t="shared" si="11" ref="W44:W60">G44+H44+L44+P44+U44+V44</f>
        <v>0</v>
      </c>
      <c r="X44" s="37">
        <v>0</v>
      </c>
      <c r="Y44" s="134">
        <f aca="true" t="shared" si="12" ref="Y44:Y60">W44+X44</f>
        <v>0</v>
      </c>
    </row>
    <row r="45" spans="1:25" ht="12.75" customHeight="1">
      <c r="A45" s="128" t="s">
        <v>262</v>
      </c>
      <c r="B45" s="30"/>
      <c r="C45" s="128" t="s">
        <v>87</v>
      </c>
      <c r="D45" s="31"/>
      <c r="E45" s="32">
        <v>0</v>
      </c>
      <c r="F45" s="32">
        <v>0</v>
      </c>
      <c r="G45" s="37">
        <f t="shared" si="7"/>
        <v>0</v>
      </c>
      <c r="H45" s="37">
        <v>0</v>
      </c>
      <c r="I45" s="37">
        <v>0</v>
      </c>
      <c r="J45" s="37">
        <v>0</v>
      </c>
      <c r="K45" s="37">
        <v>0</v>
      </c>
      <c r="L45" s="37">
        <f t="shared" si="8"/>
        <v>0</v>
      </c>
      <c r="M45" s="37">
        <v>0</v>
      </c>
      <c r="N45" s="37">
        <v>0</v>
      </c>
      <c r="O45" s="37">
        <v>0</v>
      </c>
      <c r="P45" s="37">
        <f t="shared" si="9"/>
        <v>0</v>
      </c>
      <c r="Q45" s="37">
        <v>0</v>
      </c>
      <c r="R45" s="37">
        <v>0</v>
      </c>
      <c r="S45" s="37">
        <v>0</v>
      </c>
      <c r="T45" s="37">
        <v>0</v>
      </c>
      <c r="U45" s="37">
        <f t="shared" si="10"/>
        <v>0</v>
      </c>
      <c r="V45" s="37">
        <v>0</v>
      </c>
      <c r="W45" s="133">
        <f t="shared" si="11"/>
        <v>0</v>
      </c>
      <c r="X45" s="37">
        <v>0</v>
      </c>
      <c r="Y45" s="134">
        <f t="shared" si="12"/>
        <v>0</v>
      </c>
    </row>
    <row r="46" spans="1:25" ht="12.75" customHeight="1">
      <c r="A46" s="128" t="s">
        <v>263</v>
      </c>
      <c r="B46" s="30"/>
      <c r="C46" s="128" t="s">
        <v>88</v>
      </c>
      <c r="D46" s="31"/>
      <c r="E46" s="32">
        <v>0</v>
      </c>
      <c r="F46" s="32">
        <v>0</v>
      </c>
      <c r="G46" s="37">
        <f t="shared" si="7"/>
        <v>0</v>
      </c>
      <c r="H46" s="37">
        <v>0</v>
      </c>
      <c r="I46" s="37">
        <v>0</v>
      </c>
      <c r="J46" s="37">
        <v>0</v>
      </c>
      <c r="K46" s="37">
        <v>0</v>
      </c>
      <c r="L46" s="37">
        <f t="shared" si="8"/>
        <v>0</v>
      </c>
      <c r="M46" s="37">
        <v>0</v>
      </c>
      <c r="N46" s="37">
        <v>0</v>
      </c>
      <c r="O46" s="37">
        <v>0</v>
      </c>
      <c r="P46" s="37">
        <f t="shared" si="9"/>
        <v>0</v>
      </c>
      <c r="Q46" s="37">
        <v>0</v>
      </c>
      <c r="R46" s="37">
        <v>0</v>
      </c>
      <c r="S46" s="37">
        <v>0</v>
      </c>
      <c r="T46" s="37">
        <v>0</v>
      </c>
      <c r="U46" s="37">
        <f t="shared" si="10"/>
        <v>0</v>
      </c>
      <c r="V46" s="37">
        <v>0</v>
      </c>
      <c r="W46" s="133">
        <f t="shared" si="11"/>
        <v>0</v>
      </c>
      <c r="X46" s="37">
        <v>0</v>
      </c>
      <c r="Y46" s="134">
        <f t="shared" si="12"/>
        <v>0</v>
      </c>
    </row>
    <row r="47" spans="1:25" ht="12.75" hidden="1" outlineLevel="1">
      <c r="A47" s="2" t="s">
        <v>264</v>
      </c>
      <c r="C47" s="2" t="s">
        <v>265</v>
      </c>
      <c r="D47" s="34" t="s">
        <v>266</v>
      </c>
      <c r="E47" s="2">
        <v>0</v>
      </c>
      <c r="F47" s="2">
        <v>0</v>
      </c>
      <c r="G47" s="2">
        <f t="shared" si="7"/>
        <v>0</v>
      </c>
      <c r="H47" s="2">
        <v>0</v>
      </c>
      <c r="I47" s="2">
        <v>0</v>
      </c>
      <c r="J47" s="2">
        <v>0</v>
      </c>
      <c r="K47" s="2">
        <v>0</v>
      </c>
      <c r="L47" s="2">
        <f t="shared" si="8"/>
        <v>0</v>
      </c>
      <c r="M47" s="2">
        <v>0</v>
      </c>
      <c r="N47" s="2">
        <v>0</v>
      </c>
      <c r="O47" s="2">
        <v>0</v>
      </c>
      <c r="P47" s="2">
        <f t="shared" si="9"/>
        <v>0</v>
      </c>
      <c r="Q47" s="2">
        <v>0</v>
      </c>
      <c r="R47" s="2">
        <v>0</v>
      </c>
      <c r="S47" s="2">
        <v>287111.1</v>
      </c>
      <c r="T47" s="2">
        <v>0</v>
      </c>
      <c r="U47" s="2">
        <f t="shared" si="10"/>
        <v>287111.1</v>
      </c>
      <c r="V47" s="2">
        <v>0</v>
      </c>
      <c r="W47" s="78">
        <f t="shared" si="11"/>
        <v>287111.1</v>
      </c>
      <c r="X47" s="2">
        <v>0</v>
      </c>
      <c r="Y47" s="132">
        <f t="shared" si="12"/>
        <v>287111.1</v>
      </c>
    </row>
    <row r="48" spans="1:25" ht="12.75" customHeight="1" collapsed="1">
      <c r="A48" s="128" t="s">
        <v>267</v>
      </c>
      <c r="B48" s="30"/>
      <c r="C48" s="128" t="s">
        <v>89</v>
      </c>
      <c r="D48" s="31"/>
      <c r="E48" s="32">
        <v>0</v>
      </c>
      <c r="F48" s="32">
        <v>0</v>
      </c>
      <c r="G48" s="37">
        <f t="shared" si="7"/>
        <v>0</v>
      </c>
      <c r="H48" s="37">
        <v>0</v>
      </c>
      <c r="I48" s="37">
        <v>0</v>
      </c>
      <c r="J48" s="37">
        <v>0</v>
      </c>
      <c r="K48" s="37">
        <v>0</v>
      </c>
      <c r="L48" s="37">
        <f t="shared" si="8"/>
        <v>0</v>
      </c>
      <c r="M48" s="37">
        <v>0</v>
      </c>
      <c r="N48" s="37">
        <v>0</v>
      </c>
      <c r="O48" s="37">
        <v>0</v>
      </c>
      <c r="P48" s="37">
        <f t="shared" si="9"/>
        <v>0</v>
      </c>
      <c r="Q48" s="37">
        <v>0</v>
      </c>
      <c r="R48" s="37">
        <v>0</v>
      </c>
      <c r="S48" s="37">
        <v>287111.1</v>
      </c>
      <c r="T48" s="37">
        <v>0</v>
      </c>
      <c r="U48" s="37">
        <f t="shared" si="10"/>
        <v>287111.1</v>
      </c>
      <c r="V48" s="37">
        <v>0</v>
      </c>
      <c r="W48" s="133">
        <f t="shared" si="11"/>
        <v>287111.1</v>
      </c>
      <c r="X48" s="37">
        <v>0</v>
      </c>
      <c r="Y48" s="134">
        <f t="shared" si="12"/>
        <v>287111.1</v>
      </c>
    </row>
    <row r="49" spans="1:25" ht="12.75" hidden="1" outlineLevel="1">
      <c r="A49" s="2" t="s">
        <v>268</v>
      </c>
      <c r="C49" s="2" t="s">
        <v>269</v>
      </c>
      <c r="D49" s="34" t="s">
        <v>270</v>
      </c>
      <c r="E49" s="2">
        <v>0</v>
      </c>
      <c r="F49" s="2">
        <v>0</v>
      </c>
      <c r="G49" s="2">
        <f t="shared" si="7"/>
        <v>0</v>
      </c>
      <c r="H49" s="2">
        <v>0</v>
      </c>
      <c r="I49" s="2">
        <v>0</v>
      </c>
      <c r="J49" s="2">
        <v>0</v>
      </c>
      <c r="K49" s="2">
        <v>0</v>
      </c>
      <c r="L49" s="2">
        <f t="shared" si="8"/>
        <v>0</v>
      </c>
      <c r="M49" s="2">
        <v>-1397778.64</v>
      </c>
      <c r="N49" s="2">
        <v>42211988.39</v>
      </c>
      <c r="O49" s="2">
        <v>2658717.05</v>
      </c>
      <c r="P49" s="2">
        <f t="shared" si="9"/>
        <v>43472926.8</v>
      </c>
      <c r="Q49" s="2">
        <v>0</v>
      </c>
      <c r="R49" s="2">
        <v>0</v>
      </c>
      <c r="S49" s="2">
        <v>0</v>
      </c>
      <c r="T49" s="2">
        <v>0</v>
      </c>
      <c r="U49" s="2">
        <f t="shared" si="10"/>
        <v>0</v>
      </c>
      <c r="V49" s="2">
        <v>0</v>
      </c>
      <c r="W49" s="78">
        <f t="shared" si="11"/>
        <v>43472926.8</v>
      </c>
      <c r="X49" s="2">
        <v>0</v>
      </c>
      <c r="Y49" s="132">
        <f t="shared" si="12"/>
        <v>43472926.8</v>
      </c>
    </row>
    <row r="50" spans="1:25" ht="12.75" hidden="1" outlineLevel="1">
      <c r="A50" s="2" t="s">
        <v>271</v>
      </c>
      <c r="C50" s="2" t="s">
        <v>272</v>
      </c>
      <c r="D50" s="34" t="s">
        <v>273</v>
      </c>
      <c r="E50" s="2">
        <v>0</v>
      </c>
      <c r="F50" s="2">
        <v>0</v>
      </c>
      <c r="G50" s="2">
        <f t="shared" si="7"/>
        <v>0</v>
      </c>
      <c r="H50" s="2">
        <v>0</v>
      </c>
      <c r="I50" s="2">
        <v>0</v>
      </c>
      <c r="J50" s="2">
        <v>0</v>
      </c>
      <c r="K50" s="2">
        <v>0</v>
      </c>
      <c r="L50" s="2">
        <f t="shared" si="8"/>
        <v>0</v>
      </c>
      <c r="M50" s="2">
        <v>0</v>
      </c>
      <c r="N50" s="2">
        <v>5926.43</v>
      </c>
      <c r="O50" s="2">
        <v>0</v>
      </c>
      <c r="P50" s="2">
        <f t="shared" si="9"/>
        <v>5926.43</v>
      </c>
      <c r="Q50" s="2">
        <v>0</v>
      </c>
      <c r="R50" s="2">
        <v>0</v>
      </c>
      <c r="S50" s="2">
        <v>0</v>
      </c>
      <c r="T50" s="2">
        <v>0</v>
      </c>
      <c r="U50" s="2">
        <f t="shared" si="10"/>
        <v>0</v>
      </c>
      <c r="V50" s="2">
        <v>0</v>
      </c>
      <c r="W50" s="78">
        <f t="shared" si="11"/>
        <v>5926.43</v>
      </c>
      <c r="X50" s="2">
        <v>0</v>
      </c>
      <c r="Y50" s="132">
        <f t="shared" si="12"/>
        <v>5926.43</v>
      </c>
    </row>
    <row r="51" spans="1:25" ht="12.75" hidden="1" outlineLevel="1">
      <c r="A51" s="2" t="s">
        <v>274</v>
      </c>
      <c r="C51" s="2" t="s">
        <v>275</v>
      </c>
      <c r="D51" s="34" t="s">
        <v>276</v>
      </c>
      <c r="E51" s="2">
        <v>57501</v>
      </c>
      <c r="F51" s="2">
        <v>0</v>
      </c>
      <c r="G51" s="2">
        <f t="shared" si="7"/>
        <v>57501</v>
      </c>
      <c r="H51" s="2">
        <v>0</v>
      </c>
      <c r="I51" s="2">
        <v>0</v>
      </c>
      <c r="J51" s="2">
        <v>0</v>
      </c>
      <c r="K51" s="2">
        <v>0</v>
      </c>
      <c r="L51" s="2">
        <f t="shared" si="8"/>
        <v>0</v>
      </c>
      <c r="M51" s="2">
        <v>0</v>
      </c>
      <c r="N51" s="2">
        <v>0</v>
      </c>
      <c r="O51" s="2">
        <v>0</v>
      </c>
      <c r="P51" s="2">
        <f t="shared" si="9"/>
        <v>0</v>
      </c>
      <c r="Q51" s="2">
        <v>0</v>
      </c>
      <c r="R51" s="2">
        <v>0</v>
      </c>
      <c r="S51" s="2">
        <v>0</v>
      </c>
      <c r="T51" s="2">
        <v>0</v>
      </c>
      <c r="U51" s="2">
        <f t="shared" si="10"/>
        <v>0</v>
      </c>
      <c r="V51" s="2">
        <v>0</v>
      </c>
      <c r="W51" s="78">
        <f t="shared" si="11"/>
        <v>57501</v>
      </c>
      <c r="X51" s="2">
        <v>0</v>
      </c>
      <c r="Y51" s="132">
        <f t="shared" si="12"/>
        <v>57501</v>
      </c>
    </row>
    <row r="52" spans="1:25" ht="12.75" hidden="1" outlineLevel="1">
      <c r="A52" s="2" t="s">
        <v>277</v>
      </c>
      <c r="C52" s="2" t="s">
        <v>278</v>
      </c>
      <c r="D52" s="34" t="s">
        <v>279</v>
      </c>
      <c r="E52" s="2">
        <v>0</v>
      </c>
      <c r="F52" s="2">
        <v>0</v>
      </c>
      <c r="G52" s="2">
        <f t="shared" si="7"/>
        <v>0</v>
      </c>
      <c r="H52" s="2">
        <v>0</v>
      </c>
      <c r="I52" s="2">
        <v>0</v>
      </c>
      <c r="J52" s="2">
        <v>0</v>
      </c>
      <c r="K52" s="2">
        <v>0</v>
      </c>
      <c r="L52" s="2">
        <f t="shared" si="8"/>
        <v>0</v>
      </c>
      <c r="M52" s="2">
        <v>0</v>
      </c>
      <c r="N52" s="2">
        <v>0</v>
      </c>
      <c r="O52" s="2">
        <v>0</v>
      </c>
      <c r="P52" s="2">
        <f t="shared" si="9"/>
        <v>0</v>
      </c>
      <c r="Q52" s="2">
        <v>0</v>
      </c>
      <c r="R52" s="2">
        <v>0</v>
      </c>
      <c r="S52" s="2">
        <v>0</v>
      </c>
      <c r="T52" s="2">
        <v>0</v>
      </c>
      <c r="U52" s="2">
        <f t="shared" si="10"/>
        <v>0</v>
      </c>
      <c r="V52" s="2">
        <v>0</v>
      </c>
      <c r="W52" s="78">
        <f t="shared" si="11"/>
        <v>0</v>
      </c>
      <c r="X52" s="2">
        <v>2228159180.69</v>
      </c>
      <c r="Y52" s="132">
        <f t="shared" si="12"/>
        <v>2228159180.69</v>
      </c>
    </row>
    <row r="53" spans="1:25" ht="12.75" hidden="1" outlineLevel="1">
      <c r="A53" s="2" t="s">
        <v>280</v>
      </c>
      <c r="C53" s="2" t="s">
        <v>281</v>
      </c>
      <c r="D53" s="34" t="s">
        <v>282</v>
      </c>
      <c r="E53" s="2">
        <v>21557513.560000002</v>
      </c>
      <c r="F53" s="2">
        <v>0</v>
      </c>
      <c r="G53" s="2">
        <f t="shared" si="7"/>
        <v>21557513.560000002</v>
      </c>
      <c r="H53" s="2">
        <v>0</v>
      </c>
      <c r="I53" s="2">
        <v>0</v>
      </c>
      <c r="J53" s="2">
        <v>0</v>
      </c>
      <c r="K53" s="2">
        <v>0</v>
      </c>
      <c r="L53" s="2">
        <f t="shared" si="8"/>
        <v>0</v>
      </c>
      <c r="M53" s="2">
        <v>0</v>
      </c>
      <c r="N53" s="2">
        <v>0</v>
      </c>
      <c r="O53" s="2">
        <v>0</v>
      </c>
      <c r="P53" s="2">
        <f t="shared" si="9"/>
        <v>0</v>
      </c>
      <c r="Q53" s="2">
        <v>0</v>
      </c>
      <c r="R53" s="2">
        <v>0</v>
      </c>
      <c r="S53" s="2">
        <v>0</v>
      </c>
      <c r="T53" s="2">
        <v>0</v>
      </c>
      <c r="U53" s="2">
        <f t="shared" si="10"/>
        <v>0</v>
      </c>
      <c r="V53" s="2">
        <v>0</v>
      </c>
      <c r="W53" s="78">
        <f t="shared" si="11"/>
        <v>21557513.560000002</v>
      </c>
      <c r="X53" s="2">
        <v>0</v>
      </c>
      <c r="Y53" s="132">
        <f t="shared" si="12"/>
        <v>21557513.560000002</v>
      </c>
    </row>
    <row r="54" spans="1:25" ht="12.75" hidden="1" outlineLevel="1">
      <c r="A54" s="2" t="s">
        <v>283</v>
      </c>
      <c r="C54" s="2" t="s">
        <v>284</v>
      </c>
      <c r="D54" s="34" t="s">
        <v>285</v>
      </c>
      <c r="E54" s="2">
        <v>72985572.86</v>
      </c>
      <c r="F54" s="2">
        <v>0</v>
      </c>
      <c r="G54" s="2">
        <f t="shared" si="7"/>
        <v>72985572.86</v>
      </c>
      <c r="H54" s="2">
        <v>0</v>
      </c>
      <c r="I54" s="2">
        <v>0</v>
      </c>
      <c r="J54" s="2">
        <v>0</v>
      </c>
      <c r="K54" s="2">
        <v>1512839.58</v>
      </c>
      <c r="L54" s="2">
        <f t="shared" si="8"/>
        <v>1512839.58</v>
      </c>
      <c r="M54" s="2">
        <v>0</v>
      </c>
      <c r="N54" s="2">
        <v>779155.31</v>
      </c>
      <c r="O54" s="2">
        <v>0</v>
      </c>
      <c r="P54" s="2">
        <f t="shared" si="9"/>
        <v>779155.31</v>
      </c>
      <c r="Q54" s="2">
        <v>37687207.56</v>
      </c>
      <c r="R54" s="2">
        <v>0</v>
      </c>
      <c r="S54" s="2">
        <v>5122873.58</v>
      </c>
      <c r="T54" s="2">
        <v>0</v>
      </c>
      <c r="U54" s="2">
        <f t="shared" si="10"/>
        <v>42810081.14</v>
      </c>
      <c r="V54" s="2">
        <v>15494680.16</v>
      </c>
      <c r="W54" s="78">
        <f t="shared" si="11"/>
        <v>133582329.05</v>
      </c>
      <c r="X54" s="2">
        <v>0</v>
      </c>
      <c r="Y54" s="132">
        <f t="shared" si="12"/>
        <v>133582329.05</v>
      </c>
    </row>
    <row r="55" spans="1:25" ht="12.75" hidden="1" outlineLevel="1">
      <c r="A55" s="2" t="s">
        <v>286</v>
      </c>
      <c r="C55" s="2" t="s">
        <v>287</v>
      </c>
      <c r="D55" s="34" t="s">
        <v>288</v>
      </c>
      <c r="E55" s="2">
        <v>32568616.439999998</v>
      </c>
      <c r="F55" s="2">
        <v>0</v>
      </c>
      <c r="G55" s="2">
        <f t="shared" si="7"/>
        <v>32568616.439999998</v>
      </c>
      <c r="H55" s="2">
        <v>0</v>
      </c>
      <c r="I55" s="2">
        <v>0</v>
      </c>
      <c r="J55" s="2">
        <v>0</v>
      </c>
      <c r="K55" s="2">
        <v>0</v>
      </c>
      <c r="L55" s="2">
        <f t="shared" si="8"/>
        <v>0</v>
      </c>
      <c r="M55" s="2">
        <v>0</v>
      </c>
      <c r="N55" s="2">
        <v>0</v>
      </c>
      <c r="O55" s="2">
        <v>0</v>
      </c>
      <c r="P55" s="2">
        <f t="shared" si="9"/>
        <v>0</v>
      </c>
      <c r="Q55" s="2">
        <v>0</v>
      </c>
      <c r="R55" s="2">
        <v>0</v>
      </c>
      <c r="S55" s="2">
        <v>0</v>
      </c>
      <c r="T55" s="2">
        <v>0</v>
      </c>
      <c r="U55" s="2">
        <f t="shared" si="10"/>
        <v>0</v>
      </c>
      <c r="V55" s="2">
        <v>0</v>
      </c>
      <c r="W55" s="78">
        <f t="shared" si="11"/>
        <v>32568616.439999998</v>
      </c>
      <c r="X55" s="2">
        <v>0</v>
      </c>
      <c r="Y55" s="132">
        <f t="shared" si="12"/>
        <v>32568616.439999998</v>
      </c>
    </row>
    <row r="56" spans="1:25" ht="12.75" hidden="1" outlineLevel="1">
      <c r="A56" s="2" t="s">
        <v>289</v>
      </c>
      <c r="C56" s="2" t="s">
        <v>290</v>
      </c>
      <c r="D56" s="34" t="s">
        <v>291</v>
      </c>
      <c r="E56" s="2">
        <v>1383319.5</v>
      </c>
      <c r="F56" s="2">
        <v>0</v>
      </c>
      <c r="G56" s="2">
        <f t="shared" si="7"/>
        <v>1383319.5</v>
      </c>
      <c r="H56" s="2">
        <v>0</v>
      </c>
      <c r="I56" s="2">
        <v>0</v>
      </c>
      <c r="J56" s="2">
        <v>0</v>
      </c>
      <c r="K56" s="2">
        <v>15980.61</v>
      </c>
      <c r="L56" s="2">
        <f t="shared" si="8"/>
        <v>15980.61</v>
      </c>
      <c r="M56" s="2">
        <v>0</v>
      </c>
      <c r="N56" s="2">
        <v>8283.19</v>
      </c>
      <c r="O56" s="2">
        <v>0</v>
      </c>
      <c r="P56" s="2">
        <f t="shared" si="9"/>
        <v>8283.19</v>
      </c>
      <c r="Q56" s="2">
        <v>398102.04</v>
      </c>
      <c r="R56" s="2">
        <v>0</v>
      </c>
      <c r="S56" s="2">
        <v>54114.55</v>
      </c>
      <c r="T56" s="2">
        <v>0</v>
      </c>
      <c r="U56" s="2">
        <f t="shared" si="10"/>
        <v>452216.58999999997</v>
      </c>
      <c r="V56" s="2">
        <v>163675.27</v>
      </c>
      <c r="W56" s="78">
        <f t="shared" si="11"/>
        <v>2023475.1600000001</v>
      </c>
      <c r="X56" s="2">
        <v>0</v>
      </c>
      <c r="Y56" s="132">
        <f t="shared" si="12"/>
        <v>2023475.1600000001</v>
      </c>
    </row>
    <row r="57" spans="1:25" ht="12.75" customHeight="1" collapsed="1">
      <c r="A57" s="128" t="s">
        <v>292</v>
      </c>
      <c r="B57" s="30"/>
      <c r="C57" s="128" t="s">
        <v>90</v>
      </c>
      <c r="D57" s="31"/>
      <c r="E57" s="32">
        <v>128552523.36000001</v>
      </c>
      <c r="F57" s="32">
        <v>0</v>
      </c>
      <c r="G57" s="37">
        <f t="shared" si="7"/>
        <v>128552523.36000001</v>
      </c>
      <c r="H57" s="37">
        <v>0</v>
      </c>
      <c r="I57" s="37">
        <v>0</v>
      </c>
      <c r="J57" s="37">
        <v>0</v>
      </c>
      <c r="K57" s="37">
        <v>1528820.19</v>
      </c>
      <c r="L57" s="37">
        <f t="shared" si="8"/>
        <v>1528820.19</v>
      </c>
      <c r="M57" s="37">
        <v>-1397778.64</v>
      </c>
      <c r="N57" s="37">
        <v>43005353.32</v>
      </c>
      <c r="O57" s="37">
        <v>2658717.05</v>
      </c>
      <c r="P57" s="37">
        <f t="shared" si="9"/>
        <v>44266291.73</v>
      </c>
      <c r="Q57" s="37">
        <v>38085309.6</v>
      </c>
      <c r="R57" s="37">
        <v>0</v>
      </c>
      <c r="S57" s="37">
        <v>5176988.13</v>
      </c>
      <c r="T57" s="37">
        <v>0</v>
      </c>
      <c r="U57" s="37">
        <f t="shared" si="10"/>
        <v>43262297.730000004</v>
      </c>
      <c r="V57" s="37">
        <v>15658355.43</v>
      </c>
      <c r="W57" s="133">
        <f t="shared" si="11"/>
        <v>233268288.44</v>
      </c>
      <c r="X57" s="37">
        <v>2228159180.69</v>
      </c>
      <c r="Y57" s="134">
        <f t="shared" si="12"/>
        <v>2461427469.13</v>
      </c>
    </row>
    <row r="58" spans="1:25" ht="12.75" hidden="1" outlineLevel="1">
      <c r="A58" s="2" t="s">
        <v>293</v>
      </c>
      <c r="C58" s="2" t="s">
        <v>294</v>
      </c>
      <c r="D58" s="34" t="s">
        <v>295</v>
      </c>
      <c r="E58" s="2">
        <v>0</v>
      </c>
      <c r="F58" s="2">
        <v>0</v>
      </c>
      <c r="G58" s="2">
        <f t="shared" si="7"/>
        <v>0</v>
      </c>
      <c r="H58" s="2">
        <v>0</v>
      </c>
      <c r="I58" s="2">
        <v>0</v>
      </c>
      <c r="J58" s="2">
        <v>0</v>
      </c>
      <c r="K58" s="2">
        <v>0</v>
      </c>
      <c r="L58" s="2">
        <f t="shared" si="8"/>
        <v>0</v>
      </c>
      <c r="M58" s="2">
        <v>0</v>
      </c>
      <c r="N58" s="2">
        <v>0</v>
      </c>
      <c r="O58" s="2">
        <v>0</v>
      </c>
      <c r="P58" s="2">
        <f t="shared" si="9"/>
        <v>0</v>
      </c>
      <c r="Q58" s="2">
        <v>0</v>
      </c>
      <c r="R58" s="2">
        <v>0</v>
      </c>
      <c r="S58" s="2">
        <v>0</v>
      </c>
      <c r="T58" s="2">
        <v>491087.81</v>
      </c>
      <c r="U58" s="2">
        <f t="shared" si="10"/>
        <v>491087.81</v>
      </c>
      <c r="V58" s="2">
        <v>0</v>
      </c>
      <c r="W58" s="78">
        <f t="shared" si="11"/>
        <v>491087.81</v>
      </c>
      <c r="X58" s="2">
        <v>0</v>
      </c>
      <c r="Y58" s="132">
        <f t="shared" si="12"/>
        <v>491087.81</v>
      </c>
    </row>
    <row r="59" spans="1:25" ht="12.75" hidden="1" outlineLevel="1">
      <c r="A59" s="2" t="s">
        <v>296</v>
      </c>
      <c r="C59" s="2" t="s">
        <v>297</v>
      </c>
      <c r="D59" s="34" t="s">
        <v>298</v>
      </c>
      <c r="E59" s="2">
        <v>0</v>
      </c>
      <c r="F59" s="2">
        <v>0</v>
      </c>
      <c r="G59" s="2">
        <f t="shared" si="7"/>
        <v>0</v>
      </c>
      <c r="H59" s="2">
        <v>0</v>
      </c>
      <c r="I59" s="2">
        <v>0</v>
      </c>
      <c r="J59" s="2">
        <v>0</v>
      </c>
      <c r="K59" s="2">
        <v>0</v>
      </c>
      <c r="L59" s="2">
        <f t="shared" si="8"/>
        <v>0</v>
      </c>
      <c r="M59" s="2">
        <v>0</v>
      </c>
      <c r="N59" s="2">
        <v>0</v>
      </c>
      <c r="O59" s="2">
        <v>0</v>
      </c>
      <c r="P59" s="2">
        <f t="shared" si="9"/>
        <v>0</v>
      </c>
      <c r="Q59" s="2">
        <v>0</v>
      </c>
      <c r="R59" s="2">
        <v>0</v>
      </c>
      <c r="S59" s="2">
        <v>0</v>
      </c>
      <c r="T59" s="2">
        <v>-233865.77</v>
      </c>
      <c r="U59" s="2">
        <f t="shared" si="10"/>
        <v>-233865.77</v>
      </c>
      <c r="V59" s="2">
        <v>0</v>
      </c>
      <c r="W59" s="78">
        <f t="shared" si="11"/>
        <v>-233865.77</v>
      </c>
      <c r="X59" s="2">
        <v>0</v>
      </c>
      <c r="Y59" s="132">
        <f t="shared" si="12"/>
        <v>-233865.77</v>
      </c>
    </row>
    <row r="60" spans="1:25" ht="12.75" customHeight="1" collapsed="1">
      <c r="A60" s="128" t="s">
        <v>299</v>
      </c>
      <c r="B60" s="30"/>
      <c r="C60" s="128" t="s">
        <v>91</v>
      </c>
      <c r="D60" s="31"/>
      <c r="E60" s="32">
        <v>0</v>
      </c>
      <c r="F60" s="32">
        <v>0</v>
      </c>
      <c r="G60" s="37">
        <f t="shared" si="7"/>
        <v>0</v>
      </c>
      <c r="H60" s="37">
        <v>0</v>
      </c>
      <c r="I60" s="37">
        <v>0</v>
      </c>
      <c r="J60" s="37">
        <v>0</v>
      </c>
      <c r="K60" s="37">
        <v>0</v>
      </c>
      <c r="L60" s="37">
        <f t="shared" si="8"/>
        <v>0</v>
      </c>
      <c r="M60" s="37">
        <v>0</v>
      </c>
      <c r="N60" s="37">
        <v>0</v>
      </c>
      <c r="O60" s="37">
        <v>0</v>
      </c>
      <c r="P60" s="37">
        <f t="shared" si="9"/>
        <v>0</v>
      </c>
      <c r="Q60" s="37">
        <v>0</v>
      </c>
      <c r="R60" s="37">
        <v>0</v>
      </c>
      <c r="S60" s="37">
        <v>0</v>
      </c>
      <c r="T60" s="37">
        <v>257222.04</v>
      </c>
      <c r="U60" s="37">
        <f t="shared" si="10"/>
        <v>257222.04</v>
      </c>
      <c r="V60" s="37">
        <v>0</v>
      </c>
      <c r="W60" s="133">
        <f t="shared" si="11"/>
        <v>257222.04</v>
      </c>
      <c r="X60" s="37">
        <v>0</v>
      </c>
      <c r="Y60" s="134">
        <f t="shared" si="12"/>
        <v>257222.04</v>
      </c>
    </row>
    <row r="61" spans="1:25" ht="12.75" customHeight="1">
      <c r="A61" s="34"/>
      <c r="B61" s="30"/>
      <c r="C61" s="128"/>
      <c r="D61" s="31"/>
      <c r="E61" s="32"/>
      <c r="F61" s="32"/>
      <c r="G61" s="37"/>
      <c r="H61" s="37"/>
      <c r="I61" s="37"/>
      <c r="J61" s="37"/>
      <c r="K61" s="37"/>
      <c r="L61" s="40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133"/>
      <c r="X61" s="37"/>
      <c r="Y61" s="134"/>
    </row>
    <row r="62" spans="1:25" s="135" customFormat="1" ht="12.75" customHeight="1">
      <c r="A62" s="29"/>
      <c r="B62" s="23" t="s">
        <v>300</v>
      </c>
      <c r="C62" s="127"/>
      <c r="D62" s="24"/>
      <c r="E62" s="27">
        <f aca="true" t="shared" si="13" ref="E62:Y62">+E45+E46+E48+E57+E60+E44</f>
        <v>128552523.36000001</v>
      </c>
      <c r="F62" s="27">
        <f t="shared" si="13"/>
        <v>0</v>
      </c>
      <c r="G62" s="40">
        <f t="shared" si="13"/>
        <v>128552523.36000001</v>
      </c>
      <c r="H62" s="40">
        <f t="shared" si="13"/>
        <v>0</v>
      </c>
      <c r="I62" s="40">
        <f t="shared" si="13"/>
        <v>0</v>
      </c>
      <c r="J62" s="40">
        <f t="shared" si="13"/>
        <v>0</v>
      </c>
      <c r="K62" s="40">
        <f t="shared" si="13"/>
        <v>1528820.19</v>
      </c>
      <c r="L62" s="40">
        <f t="shared" si="13"/>
        <v>1528820.19</v>
      </c>
      <c r="M62" s="40">
        <f t="shared" si="13"/>
        <v>-1397778.64</v>
      </c>
      <c r="N62" s="40">
        <f t="shared" si="13"/>
        <v>43005353.32</v>
      </c>
      <c r="O62" s="40">
        <f t="shared" si="13"/>
        <v>2658717.05</v>
      </c>
      <c r="P62" s="40">
        <f t="shared" si="13"/>
        <v>44266291.73</v>
      </c>
      <c r="Q62" s="40">
        <f t="shared" si="13"/>
        <v>38085309.6</v>
      </c>
      <c r="R62" s="40">
        <f t="shared" si="13"/>
        <v>0</v>
      </c>
      <c r="S62" s="40">
        <f t="shared" si="13"/>
        <v>5464099.2299999995</v>
      </c>
      <c r="T62" s="40">
        <f t="shared" si="13"/>
        <v>257222.04</v>
      </c>
      <c r="U62" s="40">
        <f t="shared" si="13"/>
        <v>43806630.870000005</v>
      </c>
      <c r="V62" s="40">
        <f t="shared" si="13"/>
        <v>15658355.43</v>
      </c>
      <c r="W62" s="136">
        <f t="shared" si="13"/>
        <v>233812621.57999998</v>
      </c>
      <c r="X62" s="40">
        <f t="shared" si="13"/>
        <v>2228159180.69</v>
      </c>
      <c r="Y62" s="40">
        <f t="shared" si="13"/>
        <v>2461971802.27</v>
      </c>
    </row>
    <row r="63" spans="1:25" ht="12.75" customHeight="1">
      <c r="A63" s="34"/>
      <c r="B63" s="30"/>
      <c r="C63" s="128"/>
      <c r="D63" s="31"/>
      <c r="E63" s="32"/>
      <c r="F63" s="32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133"/>
      <c r="X63" s="37"/>
      <c r="Y63" s="37"/>
    </row>
    <row r="64" spans="1:25" s="135" customFormat="1" ht="12.75" customHeight="1">
      <c r="A64" s="29"/>
      <c r="B64" s="23" t="s">
        <v>301</v>
      </c>
      <c r="C64" s="127"/>
      <c r="D64" s="24"/>
      <c r="E64" s="27">
        <f aca="true" t="shared" si="14" ref="E64:K64">+E41+E62</f>
        <v>150284583.99</v>
      </c>
      <c r="F64" s="27">
        <f t="shared" si="14"/>
        <v>11315885.99</v>
      </c>
      <c r="G64" s="42">
        <f t="shared" si="14"/>
        <v>161600469.98000002</v>
      </c>
      <c r="H64" s="42">
        <f t="shared" si="14"/>
        <v>2215.35</v>
      </c>
      <c r="I64" s="42">
        <f t="shared" si="14"/>
        <v>46504.01</v>
      </c>
      <c r="J64" s="42">
        <f t="shared" si="14"/>
        <v>0</v>
      </c>
      <c r="K64" s="42">
        <f t="shared" si="14"/>
        <v>2049569.5</v>
      </c>
      <c r="L64" s="42">
        <f>I64+J64+K64</f>
        <v>2096073.51</v>
      </c>
      <c r="M64" s="42">
        <f>+M41+M62</f>
        <v>54606281.36</v>
      </c>
      <c r="N64" s="42">
        <f>+N41+N62</f>
        <v>60803013.019999996</v>
      </c>
      <c r="O64" s="42">
        <f>+O41+O62</f>
        <v>2658717.05</v>
      </c>
      <c r="P64" s="42">
        <f>M64+N64+O64</f>
        <v>118068011.42999999</v>
      </c>
      <c r="Q64" s="42">
        <f aca="true" t="shared" si="15" ref="Q64:Y64">+Q41+Q62</f>
        <v>52389401.49</v>
      </c>
      <c r="R64" s="42">
        <f t="shared" si="15"/>
        <v>0</v>
      </c>
      <c r="S64" s="42">
        <f t="shared" si="15"/>
        <v>7381824.76</v>
      </c>
      <c r="T64" s="42">
        <f t="shared" si="15"/>
        <v>257222.04</v>
      </c>
      <c r="U64" s="42">
        <f t="shared" si="15"/>
        <v>60028448.29000001</v>
      </c>
      <c r="V64" s="42">
        <f t="shared" si="15"/>
        <v>21558797.48</v>
      </c>
      <c r="W64" s="137">
        <f t="shared" si="15"/>
        <v>363354016.03999996</v>
      </c>
      <c r="X64" s="42">
        <f t="shared" si="15"/>
        <v>2474374880.21</v>
      </c>
      <c r="Y64" s="42">
        <f t="shared" si="15"/>
        <v>2837728896.25</v>
      </c>
    </row>
    <row r="65" spans="1:25" ht="12.75" customHeight="1">
      <c r="A65" s="34"/>
      <c r="B65" s="30"/>
      <c r="C65" s="128"/>
      <c r="D65" s="31"/>
      <c r="E65" s="32"/>
      <c r="F65" s="32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133"/>
      <c r="X65" s="32"/>
      <c r="Y65" s="121"/>
    </row>
    <row r="66" spans="1:25" ht="12.75" customHeight="1">
      <c r="A66" s="29"/>
      <c r="B66" s="23" t="s">
        <v>92</v>
      </c>
      <c r="C66" s="127"/>
      <c r="D66" s="24"/>
      <c r="E66" s="27"/>
      <c r="F66" s="27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136"/>
      <c r="X66" s="27"/>
      <c r="Y66" s="121"/>
    </row>
    <row r="67" spans="1:25" ht="12.75" customHeight="1">
      <c r="A67" s="34"/>
      <c r="B67" s="23"/>
      <c r="C67" s="127"/>
      <c r="D67" s="24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133"/>
      <c r="X67" s="32"/>
      <c r="Y67" s="121"/>
    </row>
    <row r="68" spans="1:25" ht="12.75" customHeight="1">
      <c r="A68" s="29"/>
      <c r="B68" s="23" t="s">
        <v>93</v>
      </c>
      <c r="C68" s="127"/>
      <c r="D68" s="24"/>
      <c r="E68" s="27"/>
      <c r="F68" s="27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136"/>
      <c r="X68" s="27"/>
      <c r="Y68" s="121"/>
    </row>
    <row r="69" spans="1:25" ht="12.75" hidden="1" outlineLevel="1">
      <c r="A69" s="2" t="s">
        <v>302</v>
      </c>
      <c r="C69" s="2" t="s">
        <v>303</v>
      </c>
      <c r="D69" s="34" t="s">
        <v>304</v>
      </c>
      <c r="E69" s="2">
        <v>69101.02</v>
      </c>
      <c r="F69" s="2">
        <v>0</v>
      </c>
      <c r="G69" s="2">
        <f aca="true" t="shared" si="16" ref="G69:G90">E69+F69</f>
        <v>69101.02</v>
      </c>
      <c r="H69" s="2">
        <v>0</v>
      </c>
      <c r="I69" s="2">
        <v>0</v>
      </c>
      <c r="J69" s="2">
        <v>0</v>
      </c>
      <c r="K69" s="2">
        <v>0</v>
      </c>
      <c r="L69" s="2">
        <f aca="true" t="shared" si="17" ref="L69:L90">I69+J69+K69</f>
        <v>0</v>
      </c>
      <c r="M69" s="2">
        <v>0</v>
      </c>
      <c r="N69" s="2">
        <v>0</v>
      </c>
      <c r="O69" s="2">
        <v>0</v>
      </c>
      <c r="P69" s="2">
        <f aca="true" t="shared" si="18" ref="P69:P98">M69+N69+O69</f>
        <v>0</v>
      </c>
      <c r="Q69" s="2">
        <v>0</v>
      </c>
      <c r="R69" s="2">
        <v>0</v>
      </c>
      <c r="S69" s="2">
        <v>0</v>
      </c>
      <c r="T69" s="2">
        <v>0</v>
      </c>
      <c r="U69" s="2">
        <f aca="true" t="shared" si="19" ref="U69:U90">Q69+R69+S69+T69</f>
        <v>0</v>
      </c>
      <c r="V69" s="2">
        <v>16070834.36</v>
      </c>
      <c r="W69" s="78">
        <f aca="true" t="shared" si="20" ref="W69:W98">G69+H69+L69+P69+U69+V69</f>
        <v>16139935.379999999</v>
      </c>
      <c r="X69" s="2">
        <v>0</v>
      </c>
      <c r="Y69" s="132">
        <f aca="true" t="shared" si="21" ref="Y69:Y98">W69+X69</f>
        <v>16139935.379999999</v>
      </c>
    </row>
    <row r="70" spans="1:25" ht="12.75" hidden="1" outlineLevel="1">
      <c r="A70" s="2" t="s">
        <v>305</v>
      </c>
      <c r="C70" s="2" t="s">
        <v>306</v>
      </c>
      <c r="D70" s="34" t="s">
        <v>307</v>
      </c>
      <c r="E70" s="2">
        <v>26356.51</v>
      </c>
      <c r="F70" s="2">
        <v>36.26</v>
      </c>
      <c r="G70" s="2">
        <f t="shared" si="16"/>
        <v>26392.769999999997</v>
      </c>
      <c r="H70" s="2">
        <v>0</v>
      </c>
      <c r="I70" s="2">
        <v>0</v>
      </c>
      <c r="J70" s="2">
        <v>0</v>
      </c>
      <c r="K70" s="2">
        <v>0</v>
      </c>
      <c r="L70" s="2">
        <f t="shared" si="17"/>
        <v>0</v>
      </c>
      <c r="M70" s="2">
        <v>0</v>
      </c>
      <c r="N70" s="2">
        <v>0</v>
      </c>
      <c r="O70" s="2">
        <v>0</v>
      </c>
      <c r="P70" s="2">
        <f t="shared" si="18"/>
        <v>0</v>
      </c>
      <c r="Q70" s="2">
        <v>0</v>
      </c>
      <c r="R70" s="2">
        <v>0</v>
      </c>
      <c r="S70" s="2">
        <v>0</v>
      </c>
      <c r="T70" s="2">
        <v>0</v>
      </c>
      <c r="U70" s="2">
        <f t="shared" si="19"/>
        <v>0</v>
      </c>
      <c r="V70" s="2">
        <v>0</v>
      </c>
      <c r="W70" s="78">
        <f t="shared" si="20"/>
        <v>26392.769999999997</v>
      </c>
      <c r="X70" s="2">
        <v>0</v>
      </c>
      <c r="Y70" s="132">
        <f t="shared" si="21"/>
        <v>26392.769999999997</v>
      </c>
    </row>
    <row r="71" spans="1:25" ht="12.75" hidden="1" outlineLevel="1">
      <c r="A71" s="2" t="s">
        <v>308</v>
      </c>
      <c r="C71" s="2" t="s">
        <v>309</v>
      </c>
      <c r="D71" s="34" t="s">
        <v>310</v>
      </c>
      <c r="E71" s="2">
        <v>1600000</v>
      </c>
      <c r="F71" s="2">
        <v>0</v>
      </c>
      <c r="G71" s="2">
        <f t="shared" si="16"/>
        <v>1600000</v>
      </c>
      <c r="H71" s="2">
        <v>0</v>
      </c>
      <c r="I71" s="2">
        <v>0</v>
      </c>
      <c r="J71" s="2">
        <v>0</v>
      </c>
      <c r="K71" s="2">
        <v>0</v>
      </c>
      <c r="L71" s="2">
        <f t="shared" si="17"/>
        <v>0</v>
      </c>
      <c r="M71" s="2">
        <v>0</v>
      </c>
      <c r="N71" s="2">
        <v>0</v>
      </c>
      <c r="O71" s="2">
        <v>0</v>
      </c>
      <c r="P71" s="2">
        <f t="shared" si="18"/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19"/>
        <v>0</v>
      </c>
      <c r="V71" s="2">
        <v>0</v>
      </c>
      <c r="W71" s="78">
        <f t="shared" si="20"/>
        <v>1600000</v>
      </c>
      <c r="X71" s="2">
        <v>0</v>
      </c>
      <c r="Y71" s="132">
        <f t="shared" si="21"/>
        <v>1600000</v>
      </c>
    </row>
    <row r="72" spans="1:25" ht="12.75" hidden="1" outlineLevel="1">
      <c r="A72" s="2" t="s">
        <v>311</v>
      </c>
      <c r="C72" s="2" t="s">
        <v>312</v>
      </c>
      <c r="D72" s="34" t="s">
        <v>313</v>
      </c>
      <c r="E72" s="2">
        <v>0</v>
      </c>
      <c r="F72" s="2">
        <v>0</v>
      </c>
      <c r="G72" s="2">
        <f t="shared" si="16"/>
        <v>0</v>
      </c>
      <c r="H72" s="2">
        <v>0</v>
      </c>
      <c r="I72" s="2">
        <v>0</v>
      </c>
      <c r="J72" s="2">
        <v>0</v>
      </c>
      <c r="K72" s="2">
        <v>0</v>
      </c>
      <c r="L72" s="2">
        <f t="shared" si="17"/>
        <v>0</v>
      </c>
      <c r="M72" s="2">
        <v>0</v>
      </c>
      <c r="N72" s="2">
        <v>0</v>
      </c>
      <c r="O72" s="2">
        <v>0</v>
      </c>
      <c r="P72" s="2">
        <f t="shared" si="18"/>
        <v>0</v>
      </c>
      <c r="Q72" s="2">
        <v>0</v>
      </c>
      <c r="R72" s="2">
        <v>0</v>
      </c>
      <c r="S72" s="2">
        <v>0</v>
      </c>
      <c r="T72" s="2">
        <v>0</v>
      </c>
      <c r="U72" s="2">
        <f t="shared" si="19"/>
        <v>0</v>
      </c>
      <c r="V72" s="2">
        <v>206595.36</v>
      </c>
      <c r="W72" s="78">
        <f t="shared" si="20"/>
        <v>206595.36</v>
      </c>
      <c r="X72" s="2">
        <v>0</v>
      </c>
      <c r="Y72" s="132">
        <f t="shared" si="21"/>
        <v>206595.36</v>
      </c>
    </row>
    <row r="73" spans="1:25" ht="12.75" hidden="1" outlineLevel="1">
      <c r="A73" s="2" t="s">
        <v>314</v>
      </c>
      <c r="C73" s="2" t="s">
        <v>315</v>
      </c>
      <c r="D73" s="34" t="s">
        <v>316</v>
      </c>
      <c r="E73" s="2">
        <v>1945216.03</v>
      </c>
      <c r="F73" s="2">
        <v>0</v>
      </c>
      <c r="G73" s="2">
        <f t="shared" si="16"/>
        <v>1945216.03</v>
      </c>
      <c r="H73" s="2">
        <v>0</v>
      </c>
      <c r="I73" s="2">
        <v>0</v>
      </c>
      <c r="J73" s="2">
        <v>0</v>
      </c>
      <c r="K73" s="2">
        <v>0</v>
      </c>
      <c r="L73" s="2">
        <f t="shared" si="17"/>
        <v>0</v>
      </c>
      <c r="M73" s="2">
        <v>0</v>
      </c>
      <c r="N73" s="2">
        <v>0</v>
      </c>
      <c r="O73" s="2">
        <v>0</v>
      </c>
      <c r="P73" s="2">
        <f t="shared" si="18"/>
        <v>0</v>
      </c>
      <c r="Q73" s="2">
        <v>0</v>
      </c>
      <c r="R73" s="2">
        <v>0</v>
      </c>
      <c r="S73" s="2">
        <v>0</v>
      </c>
      <c r="T73" s="2">
        <v>0</v>
      </c>
      <c r="U73" s="2">
        <f t="shared" si="19"/>
        <v>0</v>
      </c>
      <c r="V73" s="2">
        <v>0</v>
      </c>
      <c r="W73" s="78">
        <f t="shared" si="20"/>
        <v>1945216.03</v>
      </c>
      <c r="X73" s="2">
        <v>2150000</v>
      </c>
      <c r="Y73" s="132">
        <f t="shared" si="21"/>
        <v>4095216.0300000003</v>
      </c>
    </row>
    <row r="74" spans="1:25" ht="12.75" hidden="1" outlineLevel="1">
      <c r="A74" s="2" t="s">
        <v>317</v>
      </c>
      <c r="C74" s="2" t="s">
        <v>318</v>
      </c>
      <c r="D74" s="34" t="s">
        <v>319</v>
      </c>
      <c r="E74" s="2">
        <v>21415906.65</v>
      </c>
      <c r="F74" s="2">
        <v>0</v>
      </c>
      <c r="G74" s="2">
        <f t="shared" si="16"/>
        <v>21415906.65</v>
      </c>
      <c r="H74" s="2">
        <v>0</v>
      </c>
      <c r="I74" s="2">
        <v>0</v>
      </c>
      <c r="J74" s="2">
        <v>0</v>
      </c>
      <c r="K74" s="2">
        <v>0</v>
      </c>
      <c r="L74" s="2">
        <f t="shared" si="17"/>
        <v>0</v>
      </c>
      <c r="M74" s="2">
        <v>0</v>
      </c>
      <c r="N74" s="2">
        <v>0</v>
      </c>
      <c r="O74" s="2">
        <v>0</v>
      </c>
      <c r="P74" s="2">
        <f t="shared" si="18"/>
        <v>0</v>
      </c>
      <c r="Q74" s="2">
        <v>0</v>
      </c>
      <c r="R74" s="2">
        <v>0</v>
      </c>
      <c r="S74" s="2">
        <v>0</v>
      </c>
      <c r="T74" s="2">
        <v>0</v>
      </c>
      <c r="U74" s="2">
        <f t="shared" si="19"/>
        <v>0</v>
      </c>
      <c r="V74" s="2">
        <v>0</v>
      </c>
      <c r="W74" s="78">
        <f t="shared" si="20"/>
        <v>21415906.65</v>
      </c>
      <c r="X74" s="2">
        <v>0</v>
      </c>
      <c r="Y74" s="132">
        <f t="shared" si="21"/>
        <v>21415906.65</v>
      </c>
    </row>
    <row r="75" spans="1:25" ht="12.75" customHeight="1" collapsed="1">
      <c r="A75" s="128" t="s">
        <v>320</v>
      </c>
      <c r="B75" s="30"/>
      <c r="C75" s="128" t="s">
        <v>94</v>
      </c>
      <c r="D75" s="31"/>
      <c r="E75" s="32">
        <v>25056580.209999997</v>
      </c>
      <c r="F75" s="32">
        <v>36.26</v>
      </c>
      <c r="G75" s="35">
        <f t="shared" si="16"/>
        <v>25056616.47</v>
      </c>
      <c r="H75" s="35">
        <v>0</v>
      </c>
      <c r="I75" s="35">
        <v>0</v>
      </c>
      <c r="J75" s="35">
        <v>0</v>
      </c>
      <c r="K75" s="35">
        <v>0</v>
      </c>
      <c r="L75" s="35">
        <f t="shared" si="17"/>
        <v>0</v>
      </c>
      <c r="M75" s="35">
        <v>0</v>
      </c>
      <c r="N75" s="35">
        <v>0</v>
      </c>
      <c r="O75" s="35">
        <v>0</v>
      </c>
      <c r="P75" s="35">
        <f t="shared" si="18"/>
        <v>0</v>
      </c>
      <c r="Q75" s="35">
        <v>0</v>
      </c>
      <c r="R75" s="35">
        <v>0</v>
      </c>
      <c r="S75" s="35">
        <v>0</v>
      </c>
      <c r="T75" s="35">
        <v>0</v>
      </c>
      <c r="U75" s="35">
        <f t="shared" si="19"/>
        <v>0</v>
      </c>
      <c r="V75" s="35">
        <v>16277429.719999999</v>
      </c>
      <c r="W75" s="130">
        <f t="shared" si="20"/>
        <v>41334046.19</v>
      </c>
      <c r="X75" s="35">
        <v>2150000</v>
      </c>
      <c r="Y75" s="131">
        <f t="shared" si="21"/>
        <v>43484046.19</v>
      </c>
    </row>
    <row r="76" spans="1:25" ht="12.75" hidden="1" outlineLevel="1">
      <c r="A76" s="2" t="s">
        <v>321</v>
      </c>
      <c r="C76" s="2" t="s">
        <v>322</v>
      </c>
      <c r="D76" s="34" t="s">
        <v>323</v>
      </c>
      <c r="E76" s="2">
        <v>2902.732</v>
      </c>
      <c r="F76" s="2">
        <v>49.215</v>
      </c>
      <c r="G76" s="2">
        <f t="shared" si="16"/>
        <v>2951.947</v>
      </c>
      <c r="H76" s="2">
        <v>0</v>
      </c>
      <c r="I76" s="2">
        <v>0</v>
      </c>
      <c r="J76" s="2">
        <v>0</v>
      </c>
      <c r="K76" s="2">
        <v>0</v>
      </c>
      <c r="L76" s="2">
        <f t="shared" si="17"/>
        <v>0</v>
      </c>
      <c r="M76" s="2">
        <v>0</v>
      </c>
      <c r="N76" s="2">
        <v>0</v>
      </c>
      <c r="O76" s="2">
        <v>0</v>
      </c>
      <c r="P76" s="2">
        <f t="shared" si="18"/>
        <v>0</v>
      </c>
      <c r="Q76" s="2">
        <v>0</v>
      </c>
      <c r="R76" s="2">
        <v>0</v>
      </c>
      <c r="S76" s="2">
        <v>0</v>
      </c>
      <c r="T76" s="2">
        <v>0</v>
      </c>
      <c r="U76" s="2">
        <f t="shared" si="19"/>
        <v>0</v>
      </c>
      <c r="V76" s="2">
        <v>0</v>
      </c>
      <c r="W76" s="78">
        <f t="shared" si="20"/>
        <v>2951.947</v>
      </c>
      <c r="X76" s="2">
        <v>7545.866</v>
      </c>
      <c r="Y76" s="132">
        <f t="shared" si="21"/>
        <v>10497.813</v>
      </c>
    </row>
    <row r="77" spans="1:25" ht="12.75" hidden="1" outlineLevel="1">
      <c r="A77" s="2" t="s">
        <v>324</v>
      </c>
      <c r="C77" s="2" t="s">
        <v>325</v>
      </c>
      <c r="D77" s="34" t="s">
        <v>326</v>
      </c>
      <c r="E77" s="2">
        <v>0</v>
      </c>
      <c r="F77" s="2">
        <v>9323708.48</v>
      </c>
      <c r="G77" s="2">
        <f t="shared" si="16"/>
        <v>9323708.48</v>
      </c>
      <c r="H77" s="2">
        <v>0</v>
      </c>
      <c r="I77" s="2">
        <v>0</v>
      </c>
      <c r="J77" s="2">
        <v>0</v>
      </c>
      <c r="K77" s="2">
        <v>0</v>
      </c>
      <c r="L77" s="2">
        <f t="shared" si="17"/>
        <v>0</v>
      </c>
      <c r="M77" s="2">
        <v>0</v>
      </c>
      <c r="N77" s="2">
        <v>0</v>
      </c>
      <c r="O77" s="2">
        <v>0</v>
      </c>
      <c r="P77" s="2">
        <f t="shared" si="18"/>
        <v>0</v>
      </c>
      <c r="Q77" s="2">
        <v>0</v>
      </c>
      <c r="R77" s="2">
        <v>0</v>
      </c>
      <c r="S77" s="2">
        <v>0</v>
      </c>
      <c r="T77" s="2">
        <v>0</v>
      </c>
      <c r="U77" s="2">
        <f t="shared" si="19"/>
        <v>0</v>
      </c>
      <c r="V77" s="2">
        <v>0</v>
      </c>
      <c r="W77" s="78">
        <f t="shared" si="20"/>
        <v>9323708.48</v>
      </c>
      <c r="X77" s="2">
        <v>0</v>
      </c>
      <c r="Y77" s="132">
        <f t="shared" si="21"/>
        <v>9323708.48</v>
      </c>
    </row>
    <row r="78" spans="1:25" ht="12.75" customHeight="1" collapsed="1">
      <c r="A78" s="128" t="s">
        <v>327</v>
      </c>
      <c r="B78" s="30"/>
      <c r="C78" s="128" t="s">
        <v>328</v>
      </c>
      <c r="D78" s="31"/>
      <c r="E78" s="32">
        <v>2902.732</v>
      </c>
      <c r="F78" s="32">
        <v>9323757.695</v>
      </c>
      <c r="G78" s="37">
        <f t="shared" si="16"/>
        <v>9326660.427000001</v>
      </c>
      <c r="H78" s="37">
        <v>0</v>
      </c>
      <c r="I78" s="37">
        <v>0</v>
      </c>
      <c r="J78" s="37">
        <v>0</v>
      </c>
      <c r="K78" s="37">
        <v>0</v>
      </c>
      <c r="L78" s="37">
        <f t="shared" si="17"/>
        <v>0</v>
      </c>
      <c r="M78" s="37">
        <v>0</v>
      </c>
      <c r="N78" s="37">
        <v>0</v>
      </c>
      <c r="O78" s="37">
        <v>0</v>
      </c>
      <c r="P78" s="37">
        <f t="shared" si="18"/>
        <v>0</v>
      </c>
      <c r="Q78" s="37">
        <v>0</v>
      </c>
      <c r="R78" s="37">
        <v>0</v>
      </c>
      <c r="S78" s="37">
        <v>0</v>
      </c>
      <c r="T78" s="37">
        <v>0</v>
      </c>
      <c r="U78" s="37">
        <f t="shared" si="19"/>
        <v>0</v>
      </c>
      <c r="V78" s="37">
        <v>0</v>
      </c>
      <c r="W78" s="133">
        <f t="shared" si="20"/>
        <v>9326660.427000001</v>
      </c>
      <c r="X78" s="37">
        <v>7545.866</v>
      </c>
      <c r="Y78" s="134">
        <f t="shared" si="21"/>
        <v>9334206.293000001</v>
      </c>
    </row>
    <row r="79" spans="1:25" ht="12.75" hidden="1" outlineLevel="1">
      <c r="A79" s="2" t="s">
        <v>329</v>
      </c>
      <c r="C79" s="2" t="s">
        <v>330</v>
      </c>
      <c r="D79" s="34" t="s">
        <v>331</v>
      </c>
      <c r="E79" s="2">
        <v>60467.22</v>
      </c>
      <c r="F79" s="2">
        <v>0</v>
      </c>
      <c r="G79" s="2">
        <f t="shared" si="16"/>
        <v>60467.22</v>
      </c>
      <c r="H79" s="2">
        <v>0</v>
      </c>
      <c r="I79" s="2">
        <v>0</v>
      </c>
      <c r="J79" s="2">
        <v>0</v>
      </c>
      <c r="K79" s="2">
        <v>0</v>
      </c>
      <c r="L79" s="2">
        <f t="shared" si="17"/>
        <v>0</v>
      </c>
      <c r="M79" s="2">
        <v>0</v>
      </c>
      <c r="N79" s="2">
        <v>0</v>
      </c>
      <c r="O79" s="2">
        <v>0</v>
      </c>
      <c r="P79" s="2">
        <f t="shared" si="18"/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19"/>
        <v>0</v>
      </c>
      <c r="V79" s="2">
        <v>0</v>
      </c>
      <c r="W79" s="78">
        <f t="shared" si="20"/>
        <v>60467.22</v>
      </c>
      <c r="X79" s="2">
        <v>69747.08</v>
      </c>
      <c r="Y79" s="132">
        <f t="shared" si="21"/>
        <v>130214.3</v>
      </c>
    </row>
    <row r="80" spans="1:25" ht="12.75" customHeight="1" collapsed="1">
      <c r="A80" s="128" t="s">
        <v>332</v>
      </c>
      <c r="B80" s="30"/>
      <c r="C80" s="128" t="s">
        <v>333</v>
      </c>
      <c r="D80" s="31"/>
      <c r="E80" s="32">
        <v>60467.22</v>
      </c>
      <c r="F80" s="32">
        <v>0</v>
      </c>
      <c r="G80" s="37">
        <f t="shared" si="16"/>
        <v>60467.22</v>
      </c>
      <c r="H80" s="37">
        <v>0</v>
      </c>
      <c r="I80" s="37">
        <v>0</v>
      </c>
      <c r="J80" s="37">
        <v>0</v>
      </c>
      <c r="K80" s="37">
        <v>0</v>
      </c>
      <c r="L80" s="37">
        <f t="shared" si="17"/>
        <v>0</v>
      </c>
      <c r="M80" s="37">
        <v>0</v>
      </c>
      <c r="N80" s="37">
        <v>0</v>
      </c>
      <c r="O80" s="37">
        <v>0</v>
      </c>
      <c r="P80" s="37">
        <f t="shared" si="18"/>
        <v>0</v>
      </c>
      <c r="Q80" s="37">
        <v>0</v>
      </c>
      <c r="R80" s="37">
        <v>0</v>
      </c>
      <c r="S80" s="37">
        <v>0</v>
      </c>
      <c r="T80" s="37">
        <v>0</v>
      </c>
      <c r="U80" s="37">
        <f t="shared" si="19"/>
        <v>0</v>
      </c>
      <c r="V80" s="37">
        <v>0</v>
      </c>
      <c r="W80" s="133">
        <f t="shared" si="20"/>
        <v>60467.22</v>
      </c>
      <c r="X80" s="37">
        <v>69747.08</v>
      </c>
      <c r="Y80" s="134">
        <f t="shared" si="21"/>
        <v>130214.3</v>
      </c>
    </row>
    <row r="81" spans="1:25" ht="12.75" hidden="1" outlineLevel="1">
      <c r="A81" s="2" t="s">
        <v>334</v>
      </c>
      <c r="C81" s="2" t="s">
        <v>335</v>
      </c>
      <c r="D81" s="34" t="s">
        <v>336</v>
      </c>
      <c r="E81" s="2">
        <v>0</v>
      </c>
      <c r="F81" s="2">
        <v>0</v>
      </c>
      <c r="G81" s="2">
        <f t="shared" si="16"/>
        <v>0</v>
      </c>
      <c r="H81" s="2">
        <v>0</v>
      </c>
      <c r="I81" s="2">
        <v>0</v>
      </c>
      <c r="J81" s="2">
        <v>0</v>
      </c>
      <c r="K81" s="2">
        <v>0</v>
      </c>
      <c r="L81" s="2">
        <f t="shared" si="17"/>
        <v>0</v>
      </c>
      <c r="M81" s="2">
        <v>0</v>
      </c>
      <c r="N81" s="2">
        <v>0</v>
      </c>
      <c r="O81" s="2">
        <v>0</v>
      </c>
      <c r="P81" s="2">
        <f t="shared" si="18"/>
        <v>0</v>
      </c>
      <c r="Q81" s="2">
        <v>0</v>
      </c>
      <c r="R81" s="2">
        <v>0</v>
      </c>
      <c r="S81" s="2">
        <v>2441465.2</v>
      </c>
      <c r="T81" s="2">
        <v>0</v>
      </c>
      <c r="U81" s="2">
        <f t="shared" si="19"/>
        <v>2441465.2</v>
      </c>
      <c r="V81" s="2">
        <v>0</v>
      </c>
      <c r="W81" s="78">
        <f t="shared" si="20"/>
        <v>2441465.2</v>
      </c>
      <c r="X81" s="2">
        <v>0</v>
      </c>
      <c r="Y81" s="132">
        <f t="shared" si="21"/>
        <v>2441465.2</v>
      </c>
    </row>
    <row r="82" spans="1:25" ht="12.75" customHeight="1" collapsed="1">
      <c r="A82" s="128" t="s">
        <v>337</v>
      </c>
      <c r="B82" s="30"/>
      <c r="C82" s="128" t="s">
        <v>338</v>
      </c>
      <c r="D82" s="31"/>
      <c r="E82" s="32">
        <v>0</v>
      </c>
      <c r="F82" s="32">
        <v>0</v>
      </c>
      <c r="G82" s="37">
        <f t="shared" si="16"/>
        <v>0</v>
      </c>
      <c r="H82" s="37">
        <v>0</v>
      </c>
      <c r="I82" s="37">
        <v>0</v>
      </c>
      <c r="J82" s="37">
        <v>0</v>
      </c>
      <c r="K82" s="37">
        <v>0</v>
      </c>
      <c r="L82" s="37">
        <f t="shared" si="17"/>
        <v>0</v>
      </c>
      <c r="M82" s="37">
        <v>0</v>
      </c>
      <c r="N82" s="37">
        <v>0</v>
      </c>
      <c r="O82" s="37">
        <v>0</v>
      </c>
      <c r="P82" s="37">
        <f t="shared" si="18"/>
        <v>0</v>
      </c>
      <c r="Q82" s="37">
        <v>0</v>
      </c>
      <c r="R82" s="37">
        <v>0</v>
      </c>
      <c r="S82" s="37">
        <v>2441465.2</v>
      </c>
      <c r="T82" s="37">
        <v>0</v>
      </c>
      <c r="U82" s="37">
        <f t="shared" si="19"/>
        <v>2441465.2</v>
      </c>
      <c r="V82" s="37">
        <v>0</v>
      </c>
      <c r="W82" s="133">
        <f t="shared" si="20"/>
        <v>2441465.2</v>
      </c>
      <c r="X82" s="37">
        <v>0</v>
      </c>
      <c r="Y82" s="134">
        <f t="shared" si="21"/>
        <v>2441465.2</v>
      </c>
    </row>
    <row r="83" spans="1:25" ht="12.75" hidden="1" outlineLevel="1">
      <c r="A83" s="2" t="s">
        <v>339</v>
      </c>
      <c r="C83" s="2" t="s">
        <v>340</v>
      </c>
      <c r="D83" s="34" t="s">
        <v>341</v>
      </c>
      <c r="E83" s="2">
        <v>78190389.4</v>
      </c>
      <c r="F83" s="2">
        <v>0</v>
      </c>
      <c r="G83" s="2">
        <f t="shared" si="16"/>
        <v>78190389.4</v>
      </c>
      <c r="H83" s="2">
        <v>0</v>
      </c>
      <c r="I83" s="2">
        <v>0</v>
      </c>
      <c r="J83" s="2">
        <v>0</v>
      </c>
      <c r="K83" s="2">
        <v>0</v>
      </c>
      <c r="L83" s="2">
        <f t="shared" si="17"/>
        <v>0</v>
      </c>
      <c r="M83" s="2">
        <v>0</v>
      </c>
      <c r="N83" s="2">
        <v>0</v>
      </c>
      <c r="O83" s="2">
        <v>0</v>
      </c>
      <c r="P83" s="2">
        <f t="shared" si="18"/>
        <v>0</v>
      </c>
      <c r="Q83" s="2">
        <v>0</v>
      </c>
      <c r="R83" s="2">
        <v>0</v>
      </c>
      <c r="S83" s="2">
        <v>0</v>
      </c>
      <c r="T83" s="2">
        <v>0</v>
      </c>
      <c r="U83" s="2">
        <f t="shared" si="19"/>
        <v>0</v>
      </c>
      <c r="V83" s="2">
        <v>0</v>
      </c>
      <c r="W83" s="78">
        <f t="shared" si="20"/>
        <v>78190389.4</v>
      </c>
      <c r="X83" s="2">
        <v>0</v>
      </c>
      <c r="Y83" s="132">
        <f t="shared" si="21"/>
        <v>78190389.4</v>
      </c>
    </row>
    <row r="84" spans="1:25" ht="12.75" customHeight="1" collapsed="1">
      <c r="A84" s="128" t="s">
        <v>342</v>
      </c>
      <c r="B84" s="30"/>
      <c r="C84" s="128" t="s">
        <v>343</v>
      </c>
      <c r="D84" s="31"/>
      <c r="E84" s="32">
        <v>78190389.4</v>
      </c>
      <c r="F84" s="32">
        <v>0</v>
      </c>
      <c r="G84" s="37">
        <f t="shared" si="16"/>
        <v>78190389.4</v>
      </c>
      <c r="H84" s="37">
        <v>0</v>
      </c>
      <c r="I84" s="37">
        <v>0</v>
      </c>
      <c r="J84" s="37">
        <v>0</v>
      </c>
      <c r="K84" s="37">
        <v>0</v>
      </c>
      <c r="L84" s="37">
        <f t="shared" si="17"/>
        <v>0</v>
      </c>
      <c r="M84" s="37">
        <v>0</v>
      </c>
      <c r="N84" s="37">
        <v>0</v>
      </c>
      <c r="O84" s="37">
        <v>0</v>
      </c>
      <c r="P84" s="37">
        <f t="shared" si="18"/>
        <v>0</v>
      </c>
      <c r="Q84" s="37">
        <v>0</v>
      </c>
      <c r="R84" s="37">
        <v>0</v>
      </c>
      <c r="S84" s="37">
        <v>0</v>
      </c>
      <c r="T84" s="37">
        <v>0</v>
      </c>
      <c r="U84" s="37">
        <f t="shared" si="19"/>
        <v>0</v>
      </c>
      <c r="V84" s="37">
        <v>0</v>
      </c>
      <c r="W84" s="133">
        <f t="shared" si="20"/>
        <v>78190389.4</v>
      </c>
      <c r="X84" s="37">
        <v>0</v>
      </c>
      <c r="Y84" s="134">
        <f t="shared" si="21"/>
        <v>78190389.4</v>
      </c>
    </row>
    <row r="85" spans="1:25" ht="12.75" hidden="1" outlineLevel="1">
      <c r="A85" s="2" t="s">
        <v>344</v>
      </c>
      <c r="C85" s="2" t="s">
        <v>345</v>
      </c>
      <c r="D85" s="34" t="s">
        <v>346</v>
      </c>
      <c r="E85" s="2">
        <v>0</v>
      </c>
      <c r="F85" s="2">
        <v>1992092.03</v>
      </c>
      <c r="G85" s="2">
        <f t="shared" si="16"/>
        <v>1992092.03</v>
      </c>
      <c r="H85" s="2">
        <v>0</v>
      </c>
      <c r="I85" s="2">
        <v>0</v>
      </c>
      <c r="J85" s="2">
        <v>0</v>
      </c>
      <c r="K85" s="2">
        <v>0</v>
      </c>
      <c r="L85" s="2">
        <f t="shared" si="17"/>
        <v>0</v>
      </c>
      <c r="M85" s="2">
        <v>0</v>
      </c>
      <c r="N85" s="2">
        <v>0</v>
      </c>
      <c r="O85" s="2">
        <v>0</v>
      </c>
      <c r="P85" s="2">
        <f t="shared" si="18"/>
        <v>0</v>
      </c>
      <c r="Q85" s="2">
        <v>0</v>
      </c>
      <c r="R85" s="2">
        <v>0</v>
      </c>
      <c r="S85" s="2">
        <v>0</v>
      </c>
      <c r="T85" s="2">
        <v>0</v>
      </c>
      <c r="U85" s="2">
        <f t="shared" si="19"/>
        <v>0</v>
      </c>
      <c r="V85" s="2">
        <v>0</v>
      </c>
      <c r="W85" s="78">
        <f t="shared" si="20"/>
        <v>1992092.03</v>
      </c>
      <c r="X85" s="2">
        <v>0</v>
      </c>
      <c r="Y85" s="132">
        <f t="shared" si="21"/>
        <v>1992092.03</v>
      </c>
    </row>
    <row r="86" spans="1:25" ht="12.75" customHeight="1" collapsed="1">
      <c r="A86" s="128" t="s">
        <v>347</v>
      </c>
      <c r="B86" s="30"/>
      <c r="C86" s="128" t="s">
        <v>348</v>
      </c>
      <c r="D86" s="31"/>
      <c r="E86" s="32">
        <v>0</v>
      </c>
      <c r="F86" s="32">
        <v>1992092.03</v>
      </c>
      <c r="G86" s="37">
        <f t="shared" si="16"/>
        <v>1992092.03</v>
      </c>
      <c r="H86" s="37">
        <v>0</v>
      </c>
      <c r="I86" s="37">
        <v>0</v>
      </c>
      <c r="J86" s="37">
        <v>0</v>
      </c>
      <c r="K86" s="37">
        <v>0</v>
      </c>
      <c r="L86" s="37">
        <f t="shared" si="17"/>
        <v>0</v>
      </c>
      <c r="M86" s="37">
        <v>0</v>
      </c>
      <c r="N86" s="37">
        <v>0</v>
      </c>
      <c r="O86" s="37">
        <v>0</v>
      </c>
      <c r="P86" s="37">
        <f t="shared" si="18"/>
        <v>0</v>
      </c>
      <c r="Q86" s="37">
        <v>0</v>
      </c>
      <c r="R86" s="37">
        <v>0</v>
      </c>
      <c r="S86" s="37">
        <v>0</v>
      </c>
      <c r="T86" s="37">
        <v>0</v>
      </c>
      <c r="U86" s="37">
        <f t="shared" si="19"/>
        <v>0</v>
      </c>
      <c r="V86" s="37">
        <v>0</v>
      </c>
      <c r="W86" s="133">
        <f t="shared" si="20"/>
        <v>1992092.03</v>
      </c>
      <c r="X86" s="37">
        <v>0</v>
      </c>
      <c r="Y86" s="134">
        <f t="shared" si="21"/>
        <v>1992092.03</v>
      </c>
    </row>
    <row r="87" spans="1:25" ht="12.75" hidden="1" outlineLevel="1">
      <c r="A87" s="2" t="s">
        <v>349</v>
      </c>
      <c r="C87" s="2" t="s">
        <v>350</v>
      </c>
      <c r="D87" s="34" t="s">
        <v>351</v>
      </c>
      <c r="E87" s="2">
        <v>0</v>
      </c>
      <c r="F87" s="2">
        <v>0</v>
      </c>
      <c r="G87" s="2">
        <f t="shared" si="16"/>
        <v>0</v>
      </c>
      <c r="H87" s="2">
        <v>0</v>
      </c>
      <c r="I87" s="2">
        <v>0</v>
      </c>
      <c r="J87" s="2">
        <v>0</v>
      </c>
      <c r="K87" s="2">
        <v>0</v>
      </c>
      <c r="L87" s="2">
        <f t="shared" si="17"/>
        <v>0</v>
      </c>
      <c r="M87" s="2">
        <v>0</v>
      </c>
      <c r="N87" s="2">
        <v>0</v>
      </c>
      <c r="O87" s="2">
        <v>0</v>
      </c>
      <c r="P87" s="2">
        <f t="shared" si="18"/>
        <v>0</v>
      </c>
      <c r="Q87" s="2">
        <v>0</v>
      </c>
      <c r="R87" s="2">
        <v>0</v>
      </c>
      <c r="S87" s="2">
        <v>0</v>
      </c>
      <c r="T87" s="2">
        <v>0</v>
      </c>
      <c r="U87" s="2">
        <f t="shared" si="19"/>
        <v>0</v>
      </c>
      <c r="V87" s="2">
        <v>-95677.43</v>
      </c>
      <c r="W87" s="78">
        <f t="shared" si="20"/>
        <v>-95677.43</v>
      </c>
      <c r="X87" s="2">
        <v>0</v>
      </c>
      <c r="Y87" s="132">
        <f t="shared" si="21"/>
        <v>-95677.43</v>
      </c>
    </row>
    <row r="88" spans="1:25" ht="12.75" hidden="1" outlineLevel="1">
      <c r="A88" s="2" t="s">
        <v>352</v>
      </c>
      <c r="C88" s="2" t="s">
        <v>353</v>
      </c>
      <c r="D88" s="34" t="s">
        <v>354</v>
      </c>
      <c r="E88" s="2">
        <v>0</v>
      </c>
      <c r="F88" s="2">
        <v>0</v>
      </c>
      <c r="G88" s="2">
        <f t="shared" si="16"/>
        <v>0</v>
      </c>
      <c r="H88" s="2">
        <v>0</v>
      </c>
      <c r="I88" s="2">
        <v>0</v>
      </c>
      <c r="J88" s="2">
        <v>0</v>
      </c>
      <c r="K88" s="2">
        <v>0</v>
      </c>
      <c r="L88" s="2">
        <f t="shared" si="17"/>
        <v>0</v>
      </c>
      <c r="M88" s="2">
        <v>0</v>
      </c>
      <c r="N88" s="2">
        <v>0</v>
      </c>
      <c r="O88" s="2">
        <v>0</v>
      </c>
      <c r="P88" s="2">
        <f t="shared" si="18"/>
        <v>0</v>
      </c>
      <c r="Q88" s="2">
        <v>0</v>
      </c>
      <c r="R88" s="2">
        <v>0</v>
      </c>
      <c r="S88" s="2">
        <v>0</v>
      </c>
      <c r="T88" s="2">
        <v>0</v>
      </c>
      <c r="U88" s="2">
        <f t="shared" si="19"/>
        <v>0</v>
      </c>
      <c r="V88" s="2">
        <v>17.6</v>
      </c>
      <c r="W88" s="78">
        <f t="shared" si="20"/>
        <v>17.6</v>
      </c>
      <c r="X88" s="2">
        <v>0</v>
      </c>
      <c r="Y88" s="132">
        <f t="shared" si="21"/>
        <v>17.6</v>
      </c>
    </row>
    <row r="89" spans="1:25" ht="12.75" hidden="1" outlineLevel="1">
      <c r="A89" s="2" t="s">
        <v>355</v>
      </c>
      <c r="C89" s="2" t="s">
        <v>356</v>
      </c>
      <c r="D89" s="34" t="s">
        <v>357</v>
      </c>
      <c r="E89" s="2">
        <v>0</v>
      </c>
      <c r="F89" s="2">
        <v>0</v>
      </c>
      <c r="G89" s="2">
        <f t="shared" si="16"/>
        <v>0</v>
      </c>
      <c r="H89" s="2">
        <v>0</v>
      </c>
      <c r="I89" s="2">
        <v>0</v>
      </c>
      <c r="J89" s="2">
        <v>0</v>
      </c>
      <c r="K89" s="2">
        <v>0</v>
      </c>
      <c r="L89" s="2">
        <f t="shared" si="17"/>
        <v>0</v>
      </c>
      <c r="M89" s="2">
        <v>0</v>
      </c>
      <c r="N89" s="2">
        <v>0</v>
      </c>
      <c r="O89" s="2">
        <v>0</v>
      </c>
      <c r="P89" s="2">
        <f t="shared" si="18"/>
        <v>0</v>
      </c>
      <c r="Q89" s="2">
        <v>0</v>
      </c>
      <c r="R89" s="2">
        <v>0</v>
      </c>
      <c r="S89" s="2">
        <v>0</v>
      </c>
      <c r="T89" s="2">
        <v>0</v>
      </c>
      <c r="U89" s="2">
        <f t="shared" si="19"/>
        <v>0</v>
      </c>
      <c r="V89" s="2">
        <v>5377027.59</v>
      </c>
      <c r="W89" s="78">
        <f t="shared" si="20"/>
        <v>5377027.59</v>
      </c>
      <c r="X89" s="2">
        <v>0</v>
      </c>
      <c r="Y89" s="132">
        <f t="shared" si="21"/>
        <v>5377027.59</v>
      </c>
    </row>
    <row r="90" spans="1:25" ht="12.75" customHeight="1" collapsed="1">
      <c r="A90" s="128" t="s">
        <v>358</v>
      </c>
      <c r="B90" s="30"/>
      <c r="C90" s="128" t="s">
        <v>359</v>
      </c>
      <c r="D90" s="31"/>
      <c r="E90" s="32">
        <v>0</v>
      </c>
      <c r="F90" s="32">
        <v>0</v>
      </c>
      <c r="G90" s="37">
        <f t="shared" si="16"/>
        <v>0</v>
      </c>
      <c r="H90" s="37">
        <v>0</v>
      </c>
      <c r="I90" s="37">
        <v>0</v>
      </c>
      <c r="J90" s="37">
        <v>0</v>
      </c>
      <c r="K90" s="37">
        <v>0</v>
      </c>
      <c r="L90" s="37">
        <f t="shared" si="17"/>
        <v>0</v>
      </c>
      <c r="M90" s="37">
        <v>0</v>
      </c>
      <c r="N90" s="37">
        <v>0</v>
      </c>
      <c r="O90" s="37">
        <v>0</v>
      </c>
      <c r="P90" s="37">
        <f t="shared" si="18"/>
        <v>0</v>
      </c>
      <c r="Q90" s="37">
        <v>0</v>
      </c>
      <c r="R90" s="37">
        <v>0</v>
      </c>
      <c r="S90" s="37">
        <v>0</v>
      </c>
      <c r="T90" s="37">
        <v>0</v>
      </c>
      <c r="U90" s="37">
        <f t="shared" si="19"/>
        <v>0</v>
      </c>
      <c r="V90" s="37">
        <v>5281367.76</v>
      </c>
      <c r="W90" s="133">
        <f t="shared" si="20"/>
        <v>5281367.76</v>
      </c>
      <c r="X90" s="37">
        <v>0</v>
      </c>
      <c r="Y90" s="134">
        <f t="shared" si="21"/>
        <v>5281367.76</v>
      </c>
    </row>
    <row r="91" spans="1:25" ht="12.75" customHeight="1">
      <c r="A91" s="128" t="s">
        <v>71</v>
      </c>
      <c r="B91" s="30"/>
      <c r="C91" s="128" t="s">
        <v>98</v>
      </c>
      <c r="D91" s="31"/>
      <c r="E91" s="32">
        <v>0</v>
      </c>
      <c r="F91" s="32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f t="shared" si="18"/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133">
        <f t="shared" si="20"/>
        <v>0</v>
      </c>
      <c r="X91" s="37">
        <v>0</v>
      </c>
      <c r="Y91" s="134">
        <f t="shared" si="21"/>
        <v>0</v>
      </c>
    </row>
    <row r="92" spans="1:25" ht="12.75" hidden="1" outlineLevel="1">
      <c r="A92" s="2" t="s">
        <v>360</v>
      </c>
      <c r="C92" s="2" t="s">
        <v>361</v>
      </c>
      <c r="D92" s="34" t="s">
        <v>362</v>
      </c>
      <c r="E92" s="2">
        <v>0</v>
      </c>
      <c r="F92" s="2">
        <v>0</v>
      </c>
      <c r="G92" s="2">
        <f aca="true" t="shared" si="22" ref="G92:G98">E92+F92</f>
        <v>0</v>
      </c>
      <c r="H92" s="2">
        <v>0</v>
      </c>
      <c r="I92" s="2">
        <v>0</v>
      </c>
      <c r="J92" s="2">
        <v>0</v>
      </c>
      <c r="K92" s="2">
        <v>0</v>
      </c>
      <c r="L92" s="2">
        <f aca="true" t="shared" si="23" ref="L92:L98">I92+J92+K92</f>
        <v>0</v>
      </c>
      <c r="M92" s="2">
        <v>0</v>
      </c>
      <c r="N92" s="2">
        <v>16170516.38</v>
      </c>
      <c r="O92" s="2">
        <v>0</v>
      </c>
      <c r="P92" s="2">
        <f t="shared" si="18"/>
        <v>16170516.38</v>
      </c>
      <c r="Q92" s="2">
        <v>0</v>
      </c>
      <c r="R92" s="2">
        <v>0</v>
      </c>
      <c r="S92" s="2">
        <v>0</v>
      </c>
      <c r="T92" s="2">
        <v>0</v>
      </c>
      <c r="U92" s="2">
        <f aca="true" t="shared" si="24" ref="U92:U98">Q92+R92+S92+T92</f>
        <v>0</v>
      </c>
      <c r="V92" s="2">
        <v>0</v>
      </c>
      <c r="W92" s="78">
        <f t="shared" si="20"/>
        <v>16170516.38</v>
      </c>
      <c r="X92" s="2">
        <v>53254627.53</v>
      </c>
      <c r="Y92" s="132">
        <f t="shared" si="21"/>
        <v>69425143.91</v>
      </c>
    </row>
    <row r="93" spans="1:25" ht="12.75" customHeight="1" collapsed="1">
      <c r="A93" s="128" t="s">
        <v>363</v>
      </c>
      <c r="B93" s="30"/>
      <c r="C93" s="128" t="s">
        <v>100</v>
      </c>
      <c r="D93" s="31"/>
      <c r="E93" s="32">
        <v>0</v>
      </c>
      <c r="F93" s="32">
        <v>0</v>
      </c>
      <c r="G93" s="37">
        <f t="shared" si="22"/>
        <v>0</v>
      </c>
      <c r="H93" s="37">
        <v>0</v>
      </c>
      <c r="I93" s="37">
        <v>0</v>
      </c>
      <c r="J93" s="37">
        <v>0</v>
      </c>
      <c r="K93" s="37">
        <v>0</v>
      </c>
      <c r="L93" s="37">
        <f t="shared" si="23"/>
        <v>0</v>
      </c>
      <c r="M93" s="37">
        <v>0</v>
      </c>
      <c r="N93" s="37">
        <v>16170516.38</v>
      </c>
      <c r="O93" s="37">
        <v>0</v>
      </c>
      <c r="P93" s="37">
        <f t="shared" si="18"/>
        <v>16170516.38</v>
      </c>
      <c r="Q93" s="37">
        <v>0</v>
      </c>
      <c r="R93" s="37">
        <v>0</v>
      </c>
      <c r="S93" s="37">
        <v>0</v>
      </c>
      <c r="T93" s="37">
        <v>0</v>
      </c>
      <c r="U93" s="37">
        <f t="shared" si="24"/>
        <v>0</v>
      </c>
      <c r="V93" s="37">
        <v>0</v>
      </c>
      <c r="W93" s="133">
        <f t="shared" si="20"/>
        <v>16170516.38</v>
      </c>
      <c r="X93" s="37">
        <v>53254627.53</v>
      </c>
      <c r="Y93" s="134">
        <f t="shared" si="21"/>
        <v>69425143.91</v>
      </c>
    </row>
    <row r="94" spans="1:25" ht="12.75" hidden="1" outlineLevel="1">
      <c r="A94" s="2" t="s">
        <v>364</v>
      </c>
      <c r="C94" s="2" t="s">
        <v>365</v>
      </c>
      <c r="D94" s="34" t="s">
        <v>366</v>
      </c>
      <c r="E94" s="2">
        <v>0</v>
      </c>
      <c r="F94" s="2">
        <v>0</v>
      </c>
      <c r="G94" s="2">
        <f t="shared" si="22"/>
        <v>0</v>
      </c>
      <c r="H94" s="2">
        <v>0</v>
      </c>
      <c r="I94" s="2">
        <v>0</v>
      </c>
      <c r="J94" s="2">
        <v>0</v>
      </c>
      <c r="K94" s="2">
        <v>0</v>
      </c>
      <c r="L94" s="2">
        <f t="shared" si="23"/>
        <v>0</v>
      </c>
      <c r="M94" s="2">
        <v>0</v>
      </c>
      <c r="N94" s="2">
        <v>9517878.52</v>
      </c>
      <c r="O94" s="2">
        <v>0</v>
      </c>
      <c r="P94" s="2">
        <f t="shared" si="18"/>
        <v>9517878.52</v>
      </c>
      <c r="Q94" s="2">
        <v>0</v>
      </c>
      <c r="R94" s="2">
        <v>0</v>
      </c>
      <c r="S94" s="2">
        <v>0</v>
      </c>
      <c r="T94" s="2">
        <v>0</v>
      </c>
      <c r="U94" s="2">
        <f t="shared" si="24"/>
        <v>0</v>
      </c>
      <c r="V94" s="2">
        <v>0</v>
      </c>
      <c r="W94" s="78">
        <f t="shared" si="20"/>
        <v>9517878.52</v>
      </c>
      <c r="X94" s="2">
        <v>173580062.59</v>
      </c>
      <c r="Y94" s="132">
        <f t="shared" si="21"/>
        <v>183097941.11</v>
      </c>
    </row>
    <row r="95" spans="1:25" ht="12.75" customHeight="1" collapsed="1">
      <c r="A95" s="128" t="s">
        <v>367</v>
      </c>
      <c r="B95" s="30"/>
      <c r="C95" s="128" t="s">
        <v>101</v>
      </c>
      <c r="D95" s="31"/>
      <c r="E95" s="32">
        <v>0</v>
      </c>
      <c r="F95" s="32">
        <v>0</v>
      </c>
      <c r="G95" s="37">
        <f t="shared" si="22"/>
        <v>0</v>
      </c>
      <c r="H95" s="37">
        <v>0</v>
      </c>
      <c r="I95" s="37">
        <v>0</v>
      </c>
      <c r="J95" s="37">
        <v>0</v>
      </c>
      <c r="K95" s="37">
        <v>0</v>
      </c>
      <c r="L95" s="37">
        <f t="shared" si="23"/>
        <v>0</v>
      </c>
      <c r="M95" s="37">
        <v>0</v>
      </c>
      <c r="N95" s="37">
        <v>9517878.52</v>
      </c>
      <c r="O95" s="37">
        <v>0</v>
      </c>
      <c r="P95" s="37">
        <f t="shared" si="18"/>
        <v>9517878.52</v>
      </c>
      <c r="Q95" s="37">
        <v>0</v>
      </c>
      <c r="R95" s="37">
        <v>0</v>
      </c>
      <c r="S95" s="37">
        <v>0</v>
      </c>
      <c r="T95" s="37">
        <v>0</v>
      </c>
      <c r="U95" s="37">
        <f t="shared" si="24"/>
        <v>0</v>
      </c>
      <c r="V95" s="37">
        <v>0</v>
      </c>
      <c r="W95" s="133">
        <f t="shared" si="20"/>
        <v>9517878.52</v>
      </c>
      <c r="X95" s="37">
        <v>173580062.59</v>
      </c>
      <c r="Y95" s="134">
        <f t="shared" si="21"/>
        <v>183097941.11</v>
      </c>
    </row>
    <row r="96" spans="1:25" ht="12.75" customHeight="1">
      <c r="A96" s="128" t="s">
        <v>368</v>
      </c>
      <c r="B96" s="30"/>
      <c r="C96" s="128" t="s">
        <v>369</v>
      </c>
      <c r="D96" s="31"/>
      <c r="E96" s="32">
        <v>0</v>
      </c>
      <c r="F96" s="32">
        <v>0</v>
      </c>
      <c r="G96" s="37">
        <f t="shared" si="22"/>
        <v>0</v>
      </c>
      <c r="H96" s="37">
        <v>0</v>
      </c>
      <c r="I96" s="37">
        <v>0</v>
      </c>
      <c r="J96" s="37">
        <v>0</v>
      </c>
      <c r="K96" s="37">
        <v>0</v>
      </c>
      <c r="L96" s="37">
        <f t="shared" si="23"/>
        <v>0</v>
      </c>
      <c r="M96" s="37">
        <v>0</v>
      </c>
      <c r="N96" s="37">
        <v>0</v>
      </c>
      <c r="O96" s="37">
        <v>0</v>
      </c>
      <c r="P96" s="37">
        <f t="shared" si="18"/>
        <v>0</v>
      </c>
      <c r="Q96" s="37">
        <v>0</v>
      </c>
      <c r="R96" s="37">
        <v>0</v>
      </c>
      <c r="S96" s="37">
        <v>0</v>
      </c>
      <c r="T96" s="37">
        <v>0</v>
      </c>
      <c r="U96" s="37">
        <f t="shared" si="24"/>
        <v>0</v>
      </c>
      <c r="V96" s="37">
        <v>0</v>
      </c>
      <c r="W96" s="133">
        <f t="shared" si="20"/>
        <v>0</v>
      </c>
      <c r="X96" s="37">
        <v>0</v>
      </c>
      <c r="Y96" s="134">
        <f t="shared" si="21"/>
        <v>0</v>
      </c>
    </row>
    <row r="97" spans="1:25" ht="12.75" customHeight="1">
      <c r="A97" s="128" t="s">
        <v>370</v>
      </c>
      <c r="B97" s="30"/>
      <c r="C97" s="128" t="s">
        <v>102</v>
      </c>
      <c r="D97" s="31"/>
      <c r="E97" s="32">
        <v>0</v>
      </c>
      <c r="F97" s="32">
        <v>0</v>
      </c>
      <c r="G97" s="37">
        <f t="shared" si="22"/>
        <v>0</v>
      </c>
      <c r="H97" s="37">
        <v>0</v>
      </c>
      <c r="I97" s="37">
        <v>0</v>
      </c>
      <c r="J97" s="37">
        <v>0</v>
      </c>
      <c r="K97" s="37">
        <v>0</v>
      </c>
      <c r="L97" s="37">
        <f t="shared" si="23"/>
        <v>0</v>
      </c>
      <c r="M97" s="37">
        <v>0</v>
      </c>
      <c r="N97" s="37">
        <v>0</v>
      </c>
      <c r="O97" s="37">
        <v>0</v>
      </c>
      <c r="P97" s="37">
        <f t="shared" si="18"/>
        <v>0</v>
      </c>
      <c r="Q97" s="37">
        <v>0</v>
      </c>
      <c r="R97" s="37">
        <v>0</v>
      </c>
      <c r="S97" s="37">
        <v>0</v>
      </c>
      <c r="T97" s="37">
        <v>0</v>
      </c>
      <c r="U97" s="37">
        <f t="shared" si="24"/>
        <v>0</v>
      </c>
      <c r="V97" s="37">
        <v>0</v>
      </c>
      <c r="W97" s="133">
        <f t="shared" si="20"/>
        <v>0</v>
      </c>
      <c r="X97" s="37">
        <v>0</v>
      </c>
      <c r="Y97" s="134">
        <f t="shared" si="21"/>
        <v>0</v>
      </c>
    </row>
    <row r="98" spans="1:25" ht="12.75" customHeight="1">
      <c r="A98" s="128" t="s">
        <v>371</v>
      </c>
      <c r="B98" s="30"/>
      <c r="C98" s="128" t="s">
        <v>372</v>
      </c>
      <c r="D98" s="31"/>
      <c r="E98" s="32">
        <v>0</v>
      </c>
      <c r="F98" s="32">
        <v>0</v>
      </c>
      <c r="G98" s="37">
        <f t="shared" si="22"/>
        <v>0</v>
      </c>
      <c r="H98" s="37">
        <v>0</v>
      </c>
      <c r="I98" s="37">
        <v>0</v>
      </c>
      <c r="J98" s="37">
        <v>0</v>
      </c>
      <c r="K98" s="37">
        <v>0</v>
      </c>
      <c r="L98" s="37">
        <f t="shared" si="23"/>
        <v>0</v>
      </c>
      <c r="M98" s="37">
        <v>0</v>
      </c>
      <c r="N98" s="37">
        <v>0</v>
      </c>
      <c r="O98" s="37">
        <v>0</v>
      </c>
      <c r="P98" s="37">
        <f t="shared" si="18"/>
        <v>0</v>
      </c>
      <c r="Q98" s="37">
        <v>0</v>
      </c>
      <c r="R98" s="37">
        <v>0</v>
      </c>
      <c r="S98" s="37">
        <v>0</v>
      </c>
      <c r="T98" s="37">
        <v>0</v>
      </c>
      <c r="U98" s="37">
        <f t="shared" si="24"/>
        <v>0</v>
      </c>
      <c r="V98" s="37">
        <v>0</v>
      </c>
      <c r="W98" s="133">
        <f t="shared" si="20"/>
        <v>0</v>
      </c>
      <c r="X98" s="37">
        <v>0</v>
      </c>
      <c r="Y98" s="134">
        <f t="shared" si="21"/>
        <v>0</v>
      </c>
    </row>
    <row r="99" spans="1:25" ht="12.75" customHeight="1">
      <c r="A99" s="34"/>
      <c r="B99" s="30"/>
      <c r="C99" s="128"/>
      <c r="D99" s="31"/>
      <c r="E99" s="32"/>
      <c r="F99" s="32"/>
      <c r="G99" s="37"/>
      <c r="H99" s="37"/>
      <c r="I99" s="37"/>
      <c r="J99" s="37"/>
      <c r="K99" s="37"/>
      <c r="L99" s="37"/>
      <c r="M99" s="37"/>
      <c r="N99" s="37"/>
      <c r="O99" s="37"/>
      <c r="P99" s="40"/>
      <c r="Q99" s="37"/>
      <c r="R99" s="37"/>
      <c r="S99" s="37"/>
      <c r="T99" s="37"/>
      <c r="U99" s="37"/>
      <c r="V99" s="37"/>
      <c r="W99" s="133"/>
      <c r="X99" s="37"/>
      <c r="Y99" s="134"/>
    </row>
    <row r="100" spans="1:25" s="135" customFormat="1" ht="12.75" customHeight="1">
      <c r="A100" s="29"/>
      <c r="B100" s="23" t="s">
        <v>373</v>
      </c>
      <c r="C100" s="127"/>
      <c r="D100" s="24"/>
      <c r="E100" s="27">
        <f aca="true" t="shared" si="25" ref="E100:Y100">E75+E78+E80+E82+E90+E84+E86+E91+E95+E96+E97+E98+E93</f>
        <v>103310339.562</v>
      </c>
      <c r="F100" s="27">
        <f t="shared" si="25"/>
        <v>11315885.985</v>
      </c>
      <c r="G100" s="40">
        <f t="shared" si="25"/>
        <v>114626225.547</v>
      </c>
      <c r="H100" s="40">
        <f t="shared" si="25"/>
        <v>0</v>
      </c>
      <c r="I100" s="40">
        <f t="shared" si="25"/>
        <v>0</v>
      </c>
      <c r="J100" s="40">
        <f t="shared" si="25"/>
        <v>0</v>
      </c>
      <c r="K100" s="40">
        <f t="shared" si="25"/>
        <v>0</v>
      </c>
      <c r="L100" s="40">
        <f t="shared" si="25"/>
        <v>0</v>
      </c>
      <c r="M100" s="40">
        <f t="shared" si="25"/>
        <v>0</v>
      </c>
      <c r="N100" s="40">
        <f t="shared" si="25"/>
        <v>25688394.9</v>
      </c>
      <c r="O100" s="40">
        <f t="shared" si="25"/>
        <v>0</v>
      </c>
      <c r="P100" s="40">
        <f t="shared" si="25"/>
        <v>25688394.9</v>
      </c>
      <c r="Q100" s="40">
        <f t="shared" si="25"/>
        <v>0</v>
      </c>
      <c r="R100" s="40">
        <f t="shared" si="25"/>
        <v>0</v>
      </c>
      <c r="S100" s="40">
        <f t="shared" si="25"/>
        <v>2441465.2</v>
      </c>
      <c r="T100" s="40">
        <f t="shared" si="25"/>
        <v>0</v>
      </c>
      <c r="U100" s="40">
        <f t="shared" si="25"/>
        <v>2441465.2</v>
      </c>
      <c r="V100" s="40">
        <f t="shared" si="25"/>
        <v>21558797.479999997</v>
      </c>
      <c r="W100" s="40">
        <f t="shared" si="25"/>
        <v>164314883.127</v>
      </c>
      <c r="X100" s="40">
        <f t="shared" si="25"/>
        <v>229061983.066</v>
      </c>
      <c r="Y100" s="40">
        <f t="shared" si="25"/>
        <v>393376866.19299996</v>
      </c>
    </row>
    <row r="101" spans="1:25" ht="12.75" customHeight="1">
      <c r="A101" s="34"/>
      <c r="B101" s="30"/>
      <c r="C101" s="128"/>
      <c r="D101" s="31"/>
      <c r="E101" s="32"/>
      <c r="F101" s="32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133"/>
      <c r="X101" s="37"/>
      <c r="Y101" s="134"/>
    </row>
    <row r="102" spans="1:25" ht="12.75" customHeight="1">
      <c r="A102" s="29"/>
      <c r="B102" s="23" t="s">
        <v>103</v>
      </c>
      <c r="C102" s="127"/>
      <c r="D102" s="24"/>
      <c r="E102" s="27"/>
      <c r="F102" s="27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136"/>
      <c r="X102" s="40"/>
      <c r="Y102" s="134"/>
    </row>
    <row r="103" spans="1:25" ht="12.75" customHeight="1">
      <c r="A103" s="2" t="s">
        <v>374</v>
      </c>
      <c r="B103" s="30"/>
      <c r="C103" s="128" t="s">
        <v>97</v>
      </c>
      <c r="D103" s="31"/>
      <c r="E103" s="32">
        <v>0</v>
      </c>
      <c r="F103" s="32">
        <v>0</v>
      </c>
      <c r="G103" s="37">
        <f>E103+F103</f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f>I103+J103+K103</f>
        <v>0</v>
      </c>
      <c r="M103" s="37">
        <v>0</v>
      </c>
      <c r="N103" s="37">
        <v>0</v>
      </c>
      <c r="O103" s="37">
        <v>0</v>
      </c>
      <c r="P103" s="37">
        <f>M103+N103+O103</f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f>Q103+R103+S103+T103</f>
        <v>0</v>
      </c>
      <c r="V103" s="37">
        <v>0</v>
      </c>
      <c r="W103" s="133">
        <f>G103+H103+L103+P103+U103+V103</f>
        <v>0</v>
      </c>
      <c r="X103" s="37">
        <v>0</v>
      </c>
      <c r="Y103" s="134">
        <f>W103+X103</f>
        <v>0</v>
      </c>
    </row>
    <row r="104" spans="1:25" ht="12.75" customHeight="1">
      <c r="A104" s="128" t="s">
        <v>375</v>
      </c>
      <c r="B104" s="30"/>
      <c r="C104" s="128" t="s">
        <v>376</v>
      </c>
      <c r="D104" s="31"/>
      <c r="E104" s="32">
        <v>0</v>
      </c>
      <c r="F104" s="32">
        <v>0</v>
      </c>
      <c r="G104" s="37">
        <f>E104+F104</f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f>I104+J104+K104</f>
        <v>0</v>
      </c>
      <c r="M104" s="37">
        <v>0</v>
      </c>
      <c r="N104" s="37">
        <v>0</v>
      </c>
      <c r="O104" s="37">
        <v>0</v>
      </c>
      <c r="P104" s="37">
        <f>M104+N104+O104</f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f>Q104+R104+S104+T104</f>
        <v>0</v>
      </c>
      <c r="V104" s="37">
        <v>0</v>
      </c>
      <c r="W104" s="133">
        <f>G104+H104+L104+P104+U104+V104</f>
        <v>0</v>
      </c>
      <c r="X104" s="37">
        <v>0</v>
      </c>
      <c r="Y104" s="134">
        <f>W104+X104</f>
        <v>0</v>
      </c>
    </row>
    <row r="105" spans="1:25" ht="12.75" hidden="1" outlineLevel="1">
      <c r="A105" s="2" t="s">
        <v>377</v>
      </c>
      <c r="C105" s="2" t="s">
        <v>378</v>
      </c>
      <c r="D105" s="34" t="s">
        <v>379</v>
      </c>
      <c r="E105" s="2">
        <v>0</v>
      </c>
      <c r="F105" s="2">
        <v>0</v>
      </c>
      <c r="G105" s="2">
        <f>E105+F105</f>
        <v>0</v>
      </c>
      <c r="H105" s="2">
        <v>0</v>
      </c>
      <c r="I105" s="2">
        <v>0</v>
      </c>
      <c r="J105" s="2">
        <v>0</v>
      </c>
      <c r="K105" s="2">
        <v>0</v>
      </c>
      <c r="L105" s="2">
        <f>I105+J105+K105</f>
        <v>0</v>
      </c>
      <c r="M105" s="2">
        <v>0</v>
      </c>
      <c r="N105" s="2">
        <v>0</v>
      </c>
      <c r="O105" s="2">
        <v>0</v>
      </c>
      <c r="P105" s="2">
        <f>M105+N105+O105</f>
        <v>0</v>
      </c>
      <c r="Q105" s="2">
        <v>0</v>
      </c>
      <c r="R105" s="2">
        <v>0</v>
      </c>
      <c r="S105" s="2">
        <v>287111.1</v>
      </c>
      <c r="T105" s="2">
        <v>7932888.9</v>
      </c>
      <c r="U105" s="2">
        <f>Q105+R105+S105+T105</f>
        <v>8220000</v>
      </c>
      <c r="V105" s="2">
        <v>0</v>
      </c>
      <c r="W105" s="78">
        <f>G105+H105+L105+P105+U105+V105</f>
        <v>8220000</v>
      </c>
      <c r="X105" s="2">
        <v>0</v>
      </c>
      <c r="Y105" s="132">
        <f>W105+X105</f>
        <v>8220000</v>
      </c>
    </row>
    <row r="106" spans="1:25" ht="12.75" customHeight="1" collapsed="1">
      <c r="A106" s="128" t="s">
        <v>380</v>
      </c>
      <c r="B106" s="30"/>
      <c r="C106" s="128" t="s">
        <v>104</v>
      </c>
      <c r="D106" s="31"/>
      <c r="E106" s="32">
        <v>0</v>
      </c>
      <c r="F106" s="32">
        <v>0</v>
      </c>
      <c r="G106" s="37">
        <f>E106+F106</f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f>I106+J106+K106</f>
        <v>0</v>
      </c>
      <c r="M106" s="37">
        <v>0</v>
      </c>
      <c r="N106" s="37">
        <v>0</v>
      </c>
      <c r="O106" s="37">
        <v>0</v>
      </c>
      <c r="P106" s="37">
        <f>M106+N106+O106</f>
        <v>0</v>
      </c>
      <c r="Q106" s="37">
        <v>0</v>
      </c>
      <c r="R106" s="37">
        <v>0</v>
      </c>
      <c r="S106" s="37">
        <v>287111.1</v>
      </c>
      <c r="T106" s="37">
        <v>7932888.9</v>
      </c>
      <c r="U106" s="37">
        <f>Q106+R106+S106+T106</f>
        <v>8220000</v>
      </c>
      <c r="V106" s="37">
        <v>0</v>
      </c>
      <c r="W106" s="133">
        <f>G106+H106+L106+P106+U106+V106</f>
        <v>8220000</v>
      </c>
      <c r="X106" s="37">
        <v>0</v>
      </c>
      <c r="Y106" s="134">
        <f>W106+X106</f>
        <v>8220000</v>
      </c>
    </row>
    <row r="107" spans="1:25" ht="12.75" customHeight="1">
      <c r="A107" s="34"/>
      <c r="B107" s="30"/>
      <c r="C107" s="128"/>
      <c r="D107" s="31"/>
      <c r="E107" s="32"/>
      <c r="F107" s="3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133"/>
      <c r="X107" s="37"/>
      <c r="Y107" s="134"/>
    </row>
    <row r="108" spans="1:25" s="135" customFormat="1" ht="12.75" customHeight="1">
      <c r="A108" s="29"/>
      <c r="B108" s="23" t="s">
        <v>381</v>
      </c>
      <c r="C108" s="127"/>
      <c r="D108" s="24"/>
      <c r="E108" s="27">
        <f aca="true" t="shared" si="26" ref="E108:Y108">E103+E104+E106</f>
        <v>0</v>
      </c>
      <c r="F108" s="27">
        <f t="shared" si="26"/>
        <v>0</v>
      </c>
      <c r="G108" s="40">
        <f t="shared" si="26"/>
        <v>0</v>
      </c>
      <c r="H108" s="40">
        <f t="shared" si="26"/>
        <v>0</v>
      </c>
      <c r="I108" s="40">
        <f t="shared" si="26"/>
        <v>0</v>
      </c>
      <c r="J108" s="40">
        <f t="shared" si="26"/>
        <v>0</v>
      </c>
      <c r="K108" s="40">
        <f t="shared" si="26"/>
        <v>0</v>
      </c>
      <c r="L108" s="40">
        <f t="shared" si="26"/>
        <v>0</v>
      </c>
      <c r="M108" s="40">
        <f t="shared" si="26"/>
        <v>0</v>
      </c>
      <c r="N108" s="40">
        <f t="shared" si="26"/>
        <v>0</v>
      </c>
      <c r="O108" s="40">
        <f t="shared" si="26"/>
        <v>0</v>
      </c>
      <c r="P108" s="40">
        <f t="shared" si="26"/>
        <v>0</v>
      </c>
      <c r="Q108" s="40">
        <f t="shared" si="26"/>
        <v>0</v>
      </c>
      <c r="R108" s="40">
        <f t="shared" si="26"/>
        <v>0</v>
      </c>
      <c r="S108" s="40">
        <f t="shared" si="26"/>
        <v>287111.1</v>
      </c>
      <c r="T108" s="40">
        <f t="shared" si="26"/>
        <v>7932888.9</v>
      </c>
      <c r="U108" s="40">
        <f t="shared" si="26"/>
        <v>8220000</v>
      </c>
      <c r="V108" s="40">
        <f t="shared" si="26"/>
        <v>0</v>
      </c>
      <c r="W108" s="136">
        <f t="shared" si="26"/>
        <v>8220000</v>
      </c>
      <c r="X108" s="40">
        <f t="shared" si="26"/>
        <v>0</v>
      </c>
      <c r="Y108" s="40">
        <f t="shared" si="26"/>
        <v>8220000</v>
      </c>
    </row>
    <row r="109" spans="1:25" ht="12.75" customHeight="1">
      <c r="A109" s="34"/>
      <c r="B109" s="30"/>
      <c r="C109" s="128"/>
      <c r="D109" s="31"/>
      <c r="E109" s="32"/>
      <c r="F109" s="32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133"/>
      <c r="X109" s="37"/>
      <c r="Y109" s="37"/>
    </row>
    <row r="110" spans="1:25" s="135" customFormat="1" ht="12.75" customHeight="1">
      <c r="A110" s="29"/>
      <c r="B110" s="23" t="s">
        <v>382</v>
      </c>
      <c r="C110" s="127"/>
      <c r="D110" s="24"/>
      <c r="E110" s="27">
        <f aca="true" t="shared" si="27" ref="E110:Y110">E100+E108</f>
        <v>103310339.562</v>
      </c>
      <c r="F110" s="27">
        <f t="shared" si="27"/>
        <v>11315885.985</v>
      </c>
      <c r="G110" s="40">
        <f t="shared" si="27"/>
        <v>114626225.547</v>
      </c>
      <c r="H110" s="40">
        <f t="shared" si="27"/>
        <v>0</v>
      </c>
      <c r="I110" s="40">
        <f t="shared" si="27"/>
        <v>0</v>
      </c>
      <c r="J110" s="40">
        <f t="shared" si="27"/>
        <v>0</v>
      </c>
      <c r="K110" s="40">
        <f t="shared" si="27"/>
        <v>0</v>
      </c>
      <c r="L110" s="40">
        <f t="shared" si="27"/>
        <v>0</v>
      </c>
      <c r="M110" s="40">
        <f t="shared" si="27"/>
        <v>0</v>
      </c>
      <c r="N110" s="40">
        <f t="shared" si="27"/>
        <v>25688394.9</v>
      </c>
      <c r="O110" s="40">
        <f t="shared" si="27"/>
        <v>0</v>
      </c>
      <c r="P110" s="40">
        <f t="shared" si="27"/>
        <v>25688394.9</v>
      </c>
      <c r="Q110" s="40">
        <f t="shared" si="27"/>
        <v>0</v>
      </c>
      <c r="R110" s="40">
        <f t="shared" si="27"/>
        <v>0</v>
      </c>
      <c r="S110" s="40">
        <f t="shared" si="27"/>
        <v>2728576.3000000003</v>
      </c>
      <c r="T110" s="40">
        <f t="shared" si="27"/>
        <v>7932888.9</v>
      </c>
      <c r="U110" s="40">
        <f t="shared" si="27"/>
        <v>10661465.2</v>
      </c>
      <c r="V110" s="40">
        <f t="shared" si="27"/>
        <v>21558797.479999997</v>
      </c>
      <c r="W110" s="136">
        <f t="shared" si="27"/>
        <v>172534883.127</v>
      </c>
      <c r="X110" s="40">
        <f t="shared" si="27"/>
        <v>229061983.066</v>
      </c>
      <c r="Y110" s="40">
        <f t="shared" si="27"/>
        <v>401596866.19299996</v>
      </c>
    </row>
    <row r="111" spans="1:25" ht="12.75" customHeight="1">
      <c r="A111" s="34"/>
      <c r="B111" s="30"/>
      <c r="C111" s="128"/>
      <c r="D111" s="31"/>
      <c r="E111" s="32"/>
      <c r="F111" s="32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133"/>
      <c r="X111" s="37"/>
      <c r="Y111" s="134"/>
    </row>
    <row r="112" spans="1:25" ht="12.75" customHeight="1">
      <c r="A112" s="34"/>
      <c r="B112" s="23" t="s">
        <v>105</v>
      </c>
      <c r="C112" s="127"/>
      <c r="D112" s="24"/>
      <c r="E112" s="32"/>
      <c r="F112" s="32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133"/>
      <c r="X112" s="37"/>
      <c r="Y112" s="134"/>
    </row>
    <row r="113" spans="1:25" ht="12.75" customHeight="1">
      <c r="A113" s="34"/>
      <c r="B113" s="30"/>
      <c r="C113" s="128"/>
      <c r="D113" s="31"/>
      <c r="E113" s="32"/>
      <c r="F113" s="32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133"/>
      <c r="X113" s="37"/>
      <c r="Y113" s="134"/>
    </row>
    <row r="114" spans="1:25" ht="12.75" customHeight="1">
      <c r="A114" s="128"/>
      <c r="B114" s="30" t="s">
        <v>383</v>
      </c>
      <c r="C114" s="128"/>
      <c r="D114" s="31"/>
      <c r="E114" s="32">
        <v>0</v>
      </c>
      <c r="F114" s="32">
        <v>0</v>
      </c>
      <c r="G114" s="37">
        <f>E114+F114</f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f>I114+J114+K114</f>
        <v>0</v>
      </c>
      <c r="M114" s="37">
        <v>0</v>
      </c>
      <c r="N114" s="37">
        <v>0</v>
      </c>
      <c r="O114" s="37">
        <v>0</v>
      </c>
      <c r="P114" s="37">
        <f>M114+N114+O114</f>
        <v>0</v>
      </c>
      <c r="Q114" s="37">
        <v>0</v>
      </c>
      <c r="R114" s="37">
        <v>0</v>
      </c>
      <c r="S114" s="37">
        <v>0</v>
      </c>
      <c r="T114" s="37">
        <f>T64-T110</f>
        <v>-7675666.86</v>
      </c>
      <c r="U114" s="37">
        <f>Q114+R114+S114+T114</f>
        <v>-7675666.86</v>
      </c>
      <c r="V114" s="37">
        <v>0</v>
      </c>
      <c r="W114" s="133">
        <f>G114+H114+L114+P114+U114+V114</f>
        <v>-7675666.86</v>
      </c>
      <c r="X114" s="37">
        <v>0</v>
      </c>
      <c r="Y114" s="134">
        <f>W114+X114</f>
        <v>-7675666.86</v>
      </c>
    </row>
    <row r="115" spans="1:25" ht="12.75" customHeight="1" hidden="1">
      <c r="A115" s="128"/>
      <c r="B115" s="30" t="s">
        <v>384</v>
      </c>
      <c r="C115" s="128"/>
      <c r="D115" s="31"/>
      <c r="E115" s="32">
        <v>0</v>
      </c>
      <c r="F115" s="32">
        <v>0</v>
      </c>
      <c r="G115" s="37">
        <f>E115+F115</f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f>I115+J115+K115</f>
        <v>0</v>
      </c>
      <c r="M115" s="37">
        <v>0</v>
      </c>
      <c r="N115" s="37">
        <v>0</v>
      </c>
      <c r="O115" s="37"/>
      <c r="P115" s="37">
        <f>M115+N115+O115</f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f>Q115+R115+S115+T115</f>
        <v>0</v>
      </c>
      <c r="V115" s="37">
        <v>0</v>
      </c>
      <c r="W115" s="133">
        <f>G115+H115+L115+P115+U115+V115</f>
        <v>0</v>
      </c>
      <c r="X115" s="134">
        <f>X64-X110</f>
        <v>2245312897.144</v>
      </c>
      <c r="Y115" s="134">
        <f>W115+X115</f>
        <v>2245312897.144</v>
      </c>
    </row>
    <row r="116" spans="1:25" ht="12.75" customHeight="1">
      <c r="A116" s="128"/>
      <c r="B116" s="30" t="s">
        <v>385</v>
      </c>
      <c r="C116" s="128"/>
      <c r="D116" s="31"/>
      <c r="E116" s="32"/>
      <c r="F116" s="32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133"/>
      <c r="X116" s="37"/>
      <c r="Y116" s="134"/>
    </row>
    <row r="117" spans="1:25" ht="12.75" customHeight="1">
      <c r="A117" s="128"/>
      <c r="B117" s="30"/>
      <c r="C117" s="128" t="s">
        <v>386</v>
      </c>
      <c r="D117" s="31"/>
      <c r="E117" s="32">
        <v>0</v>
      </c>
      <c r="F117" s="32">
        <v>0</v>
      </c>
      <c r="G117" s="37">
        <f>E117+F117</f>
        <v>0</v>
      </c>
      <c r="H117" s="37">
        <v>0</v>
      </c>
      <c r="I117" s="37">
        <v>0</v>
      </c>
      <c r="J117" s="37">
        <f>J64-J110</f>
        <v>0</v>
      </c>
      <c r="K117" s="37">
        <v>0</v>
      </c>
      <c r="L117" s="37">
        <f>I117+J117+K117</f>
        <v>0</v>
      </c>
      <c r="M117" s="37">
        <v>0</v>
      </c>
      <c r="N117" s="37">
        <f>N64-N110</f>
        <v>35114618.12</v>
      </c>
      <c r="O117" s="37">
        <v>0</v>
      </c>
      <c r="P117" s="37">
        <f>M117+N117+O117</f>
        <v>35114618.12</v>
      </c>
      <c r="Q117" s="37">
        <v>0</v>
      </c>
      <c r="R117" s="37">
        <v>0</v>
      </c>
      <c r="S117" s="37">
        <v>0</v>
      </c>
      <c r="T117" s="37">
        <v>0</v>
      </c>
      <c r="U117" s="37">
        <f>Q117+R117+S117+T117</f>
        <v>0</v>
      </c>
      <c r="V117" s="37">
        <v>0</v>
      </c>
      <c r="W117" s="133">
        <f>G117+H117+L117+P117+U117+V117</f>
        <v>35114618.12</v>
      </c>
      <c r="X117" s="37">
        <v>0</v>
      </c>
      <c r="Y117" s="134">
        <f>W117+X117</f>
        <v>35114618.12</v>
      </c>
    </row>
    <row r="118" spans="1:25" ht="12.75" customHeight="1">
      <c r="A118" s="128"/>
      <c r="B118" s="30"/>
      <c r="C118" s="128" t="s">
        <v>387</v>
      </c>
      <c r="D118" s="31"/>
      <c r="E118" s="32">
        <v>0</v>
      </c>
      <c r="F118" s="32">
        <v>0</v>
      </c>
      <c r="G118" s="37">
        <f>E118+F118</f>
        <v>0</v>
      </c>
      <c r="H118" s="37">
        <f>H64-H110</f>
        <v>2215.35</v>
      </c>
      <c r="I118" s="37">
        <v>0</v>
      </c>
      <c r="J118" s="37">
        <v>0</v>
      </c>
      <c r="K118" s="37">
        <f>K64-K110</f>
        <v>2049569.5</v>
      </c>
      <c r="L118" s="37">
        <f>I118+J118+K118</f>
        <v>2049569.5</v>
      </c>
      <c r="M118" s="37">
        <v>0</v>
      </c>
      <c r="N118" s="37">
        <v>0</v>
      </c>
      <c r="O118" s="37">
        <f>O64-O110</f>
        <v>2658717.05</v>
      </c>
      <c r="P118" s="37">
        <f>M118+N118+O118</f>
        <v>2658717.05</v>
      </c>
      <c r="Q118" s="37">
        <v>0</v>
      </c>
      <c r="R118" s="37">
        <f>R64-R110</f>
        <v>0</v>
      </c>
      <c r="S118" s="37">
        <f>S64-S110</f>
        <v>4653248.459999999</v>
      </c>
      <c r="T118" s="37">
        <v>0</v>
      </c>
      <c r="U118" s="37">
        <f>Q118+R118+S118+T118</f>
        <v>4653248.459999999</v>
      </c>
      <c r="V118" s="37">
        <v>0</v>
      </c>
      <c r="W118" s="133">
        <f>G118+H118+L118+P118+U118+V118</f>
        <v>9363750.36</v>
      </c>
      <c r="X118" s="37">
        <v>0</v>
      </c>
      <c r="Y118" s="134">
        <f>W118+X118</f>
        <v>9363750.36</v>
      </c>
    </row>
    <row r="119" spans="1:25" ht="12.75" customHeight="1">
      <c r="A119" s="128"/>
      <c r="B119" s="30" t="s">
        <v>388</v>
      </c>
      <c r="C119" s="128"/>
      <c r="D119" s="31"/>
      <c r="E119" s="32">
        <f>E64-E110</f>
        <v>46974244.428</v>
      </c>
      <c r="F119" s="32">
        <f>F64-F110</f>
        <v>0.005000000819563866</v>
      </c>
      <c r="G119" s="37">
        <f>E119+F119</f>
        <v>46974244.433000006</v>
      </c>
      <c r="H119" s="37">
        <v>0</v>
      </c>
      <c r="I119" s="37">
        <f>I64-I110</f>
        <v>46504.01</v>
      </c>
      <c r="J119" s="37">
        <v>0</v>
      </c>
      <c r="K119" s="37">
        <v>0</v>
      </c>
      <c r="L119" s="37">
        <f>I119+J119+K119</f>
        <v>46504.01</v>
      </c>
      <c r="M119" s="37">
        <f>M64-M110</f>
        <v>54606281.36</v>
      </c>
      <c r="N119" s="37">
        <v>0</v>
      </c>
      <c r="O119" s="37">
        <v>0</v>
      </c>
      <c r="P119" s="37">
        <f>M119+N119+O119</f>
        <v>54606281.36</v>
      </c>
      <c r="Q119" s="37">
        <f>Q64-Q110</f>
        <v>52389401.49</v>
      </c>
      <c r="R119" s="37">
        <v>0</v>
      </c>
      <c r="S119" s="37">
        <v>0</v>
      </c>
      <c r="T119" s="37">
        <v>0</v>
      </c>
      <c r="U119" s="37">
        <f>Q119+R119+S119+T119</f>
        <v>52389401.49</v>
      </c>
      <c r="V119" s="37">
        <f>V64-V110</f>
        <v>0</v>
      </c>
      <c r="W119" s="133">
        <f>G119+H119+L119+P119+U119+V119</f>
        <v>154016431.293</v>
      </c>
      <c r="X119" s="37">
        <v>0</v>
      </c>
      <c r="Y119" s="134">
        <f>W119+X119</f>
        <v>154016431.293</v>
      </c>
    </row>
    <row r="120" spans="1:25" ht="12.75" customHeight="1">
      <c r="A120" s="29"/>
      <c r="B120" s="23"/>
      <c r="C120" s="127"/>
      <c r="D120" s="24"/>
      <c r="E120" s="27"/>
      <c r="F120" s="27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136"/>
      <c r="X120" s="40"/>
      <c r="Y120" s="134"/>
    </row>
    <row r="121" spans="1:25" s="135" customFormat="1" ht="12.75" customHeight="1">
      <c r="A121" s="29"/>
      <c r="B121" s="23" t="s">
        <v>389</v>
      </c>
      <c r="C121" s="127"/>
      <c r="D121" s="24"/>
      <c r="E121" s="27">
        <f aca="true" t="shared" si="28" ref="E121:Y121">+E114+E115+E117+E118+E119</f>
        <v>46974244.428</v>
      </c>
      <c r="F121" s="27">
        <f t="shared" si="28"/>
        <v>0.005000000819563866</v>
      </c>
      <c r="G121" s="40">
        <f t="shared" si="28"/>
        <v>46974244.433000006</v>
      </c>
      <c r="H121" s="40">
        <f t="shared" si="28"/>
        <v>2215.35</v>
      </c>
      <c r="I121" s="40">
        <f t="shared" si="28"/>
        <v>46504.01</v>
      </c>
      <c r="J121" s="40">
        <f t="shared" si="28"/>
        <v>0</v>
      </c>
      <c r="K121" s="40">
        <f t="shared" si="28"/>
        <v>2049569.5</v>
      </c>
      <c r="L121" s="40">
        <f t="shared" si="28"/>
        <v>2096073.51</v>
      </c>
      <c r="M121" s="40">
        <f t="shared" si="28"/>
        <v>54606281.36</v>
      </c>
      <c r="N121" s="40">
        <f t="shared" si="28"/>
        <v>35114618.12</v>
      </c>
      <c r="O121" s="40">
        <f t="shared" si="28"/>
        <v>2658717.05</v>
      </c>
      <c r="P121" s="40">
        <f t="shared" si="28"/>
        <v>92379616.53</v>
      </c>
      <c r="Q121" s="40">
        <f t="shared" si="28"/>
        <v>52389401.49</v>
      </c>
      <c r="R121" s="40">
        <f t="shared" si="28"/>
        <v>0</v>
      </c>
      <c r="S121" s="40">
        <f t="shared" si="28"/>
        <v>4653248.459999999</v>
      </c>
      <c r="T121" s="40">
        <f t="shared" si="28"/>
        <v>-7675666.86</v>
      </c>
      <c r="U121" s="40">
        <f t="shared" si="28"/>
        <v>49366983.09</v>
      </c>
      <c r="V121" s="40">
        <f t="shared" si="28"/>
        <v>0</v>
      </c>
      <c r="W121" s="136">
        <f t="shared" si="28"/>
        <v>190819132.91300002</v>
      </c>
      <c r="X121" s="40">
        <f t="shared" si="28"/>
        <v>2245312897.144</v>
      </c>
      <c r="Y121" s="40">
        <f t="shared" si="28"/>
        <v>2436132030.057</v>
      </c>
    </row>
    <row r="122" spans="1:25" ht="12.75" customHeight="1">
      <c r="A122" s="34"/>
      <c r="B122" s="30"/>
      <c r="C122" s="128"/>
      <c r="D122" s="31"/>
      <c r="E122" s="32"/>
      <c r="F122" s="32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133"/>
      <c r="X122" s="37"/>
      <c r="Y122" s="37"/>
    </row>
    <row r="123" spans="1:25" s="135" customFormat="1" ht="12.75" customHeight="1">
      <c r="A123" s="29"/>
      <c r="B123" s="23" t="s">
        <v>390</v>
      </c>
      <c r="C123" s="127"/>
      <c r="D123" s="24"/>
      <c r="E123" s="27">
        <f aca="true" t="shared" si="29" ref="E123:Y123">+E110+E121</f>
        <v>150284583.99</v>
      </c>
      <c r="F123" s="27">
        <f t="shared" si="29"/>
        <v>11315885.99</v>
      </c>
      <c r="G123" s="42">
        <f t="shared" si="29"/>
        <v>161600469.98000002</v>
      </c>
      <c r="H123" s="42">
        <f t="shared" si="29"/>
        <v>2215.35</v>
      </c>
      <c r="I123" s="42">
        <f t="shared" si="29"/>
        <v>46504.01</v>
      </c>
      <c r="J123" s="42">
        <f t="shared" si="29"/>
        <v>0</v>
      </c>
      <c r="K123" s="42">
        <f t="shared" si="29"/>
        <v>2049569.5</v>
      </c>
      <c r="L123" s="42">
        <f t="shared" si="29"/>
        <v>2096073.51</v>
      </c>
      <c r="M123" s="42">
        <f t="shared" si="29"/>
        <v>54606281.36</v>
      </c>
      <c r="N123" s="42">
        <f t="shared" si="29"/>
        <v>60803013.019999996</v>
      </c>
      <c r="O123" s="42">
        <f t="shared" si="29"/>
        <v>2658717.05</v>
      </c>
      <c r="P123" s="42">
        <f t="shared" si="29"/>
        <v>118068011.43</v>
      </c>
      <c r="Q123" s="42">
        <f t="shared" si="29"/>
        <v>52389401.49</v>
      </c>
      <c r="R123" s="42">
        <f t="shared" si="29"/>
        <v>0</v>
      </c>
      <c r="S123" s="42">
        <f t="shared" si="29"/>
        <v>7381824.76</v>
      </c>
      <c r="T123" s="42">
        <f t="shared" si="29"/>
        <v>257222.04000000004</v>
      </c>
      <c r="U123" s="42">
        <f t="shared" si="29"/>
        <v>60028448.29000001</v>
      </c>
      <c r="V123" s="42">
        <f t="shared" si="29"/>
        <v>21558797.479999997</v>
      </c>
      <c r="W123" s="137">
        <f t="shared" si="29"/>
        <v>363354016.04</v>
      </c>
      <c r="X123" s="42">
        <f t="shared" si="29"/>
        <v>2474374880.21</v>
      </c>
      <c r="Y123" s="42">
        <f t="shared" si="29"/>
        <v>2837728896.25</v>
      </c>
    </row>
  </sheetData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571"/>
  <sheetViews>
    <sheetView zoomScale="90" zoomScaleNormal="90" workbookViewId="0" topLeftCell="A1">
      <pane xSplit="4" ySplit="9" topLeftCell="G10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Q16" sqref="BQ16"/>
    </sheetView>
  </sheetViews>
  <sheetFormatPr defaultColWidth="9.140625" defaultRowHeight="12.75" outlineLevelRow="1" outlineLevelCol="1"/>
  <cols>
    <col min="1" max="1" width="1.28515625" style="80" hidden="1" customWidth="1"/>
    <col min="2" max="2" width="3.421875" style="81" customWidth="1"/>
    <col min="3" max="3" width="49.57421875" style="81" customWidth="1"/>
    <col min="4" max="4" width="15.421875" style="81" customWidth="1"/>
    <col min="5" max="6" width="19.57421875" style="80" hidden="1" customWidth="1" outlineLevel="1"/>
    <col min="7" max="7" width="17.8515625" style="81" customWidth="1" collapsed="1"/>
    <col min="8" max="8" width="17.8515625" style="80" customWidth="1"/>
    <col min="9" max="11" width="17.8515625" style="80" hidden="1" customWidth="1" outlineLevel="1"/>
    <col min="12" max="12" width="17.8515625" style="80" customWidth="1" collapsed="1"/>
    <col min="13" max="15" width="17.8515625" style="80" hidden="1" customWidth="1" outlineLevel="1"/>
    <col min="16" max="16" width="17.8515625" style="80" customWidth="1" collapsed="1"/>
    <col min="17" max="20" width="17.8515625" style="80" hidden="1" customWidth="1" outlineLevel="1"/>
    <col min="21" max="21" width="17.8515625" style="81" customWidth="1" collapsed="1"/>
    <col min="22" max="22" width="17.8515625" style="81" customWidth="1"/>
    <col min="23" max="24" width="17.8515625" style="80" hidden="1" customWidth="1"/>
    <col min="25" max="25" width="17.8515625" style="81" hidden="1" customWidth="1"/>
    <col min="26" max="26" width="17.8515625" style="80" hidden="1" customWidth="1"/>
    <col min="27" max="27" width="0" style="80" hidden="1" customWidth="1"/>
    <col min="28" max="16384" width="8.00390625" style="138" customWidth="1"/>
  </cols>
  <sheetData>
    <row r="1" spans="1:26" ht="9" customHeight="1" hidden="1">
      <c r="A1" s="80" t="s">
        <v>391</v>
      </c>
      <c r="B1" s="81" t="s">
        <v>71</v>
      </c>
      <c r="C1" s="81" t="s">
        <v>72</v>
      </c>
      <c r="D1" s="81" t="s">
        <v>158</v>
      </c>
      <c r="E1" s="80" t="s">
        <v>160</v>
      </c>
      <c r="F1" s="80" t="s">
        <v>159</v>
      </c>
      <c r="G1" s="81" t="s">
        <v>73</v>
      </c>
      <c r="H1" s="80" t="s">
        <v>161</v>
      </c>
      <c r="I1" s="80" t="s">
        <v>162</v>
      </c>
      <c r="J1" s="80" t="s">
        <v>163</v>
      </c>
      <c r="K1" s="80" t="s">
        <v>164</v>
      </c>
      <c r="L1" s="80" t="s">
        <v>73</v>
      </c>
      <c r="M1" s="80" t="s">
        <v>165</v>
      </c>
      <c r="N1" s="80" t="s">
        <v>166</v>
      </c>
      <c r="O1" s="80" t="s">
        <v>167</v>
      </c>
      <c r="P1" s="80" t="s">
        <v>73</v>
      </c>
      <c r="Q1" s="81" t="s">
        <v>392</v>
      </c>
      <c r="R1" s="81" t="s">
        <v>169</v>
      </c>
      <c r="S1" s="81" t="s">
        <v>170</v>
      </c>
      <c r="T1" s="81" t="s">
        <v>393</v>
      </c>
      <c r="U1" s="81" t="s">
        <v>73</v>
      </c>
      <c r="V1" s="81" t="s">
        <v>73</v>
      </c>
      <c r="W1" s="80" t="s">
        <v>173</v>
      </c>
      <c r="X1" s="80" t="s">
        <v>73</v>
      </c>
      <c r="Y1" s="81" t="s">
        <v>172</v>
      </c>
      <c r="Z1" s="80" t="s">
        <v>73</v>
      </c>
    </row>
    <row r="2" spans="1:74" s="143" customFormat="1" ht="15.75" customHeight="1">
      <c r="A2" s="139"/>
      <c r="B2" s="5" t="str">
        <f>"University of Missouri - "&amp;RBN</f>
        <v>University of Missouri - University Wide Resources</v>
      </c>
      <c r="C2" s="140"/>
      <c r="D2" s="140"/>
      <c r="E2" s="141"/>
      <c r="F2" s="141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2"/>
      <c r="W2" s="140"/>
      <c r="X2" s="140"/>
      <c r="Y2" s="140"/>
      <c r="Z2" s="142"/>
      <c r="AA2" s="139"/>
      <c r="AB2" s="510"/>
      <c r="AC2" s="510"/>
      <c r="AD2" s="510"/>
      <c r="AE2" s="511" t="s">
        <v>176</v>
      </c>
      <c r="AF2" s="510"/>
      <c r="AG2" s="510"/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0"/>
      <c r="AT2" s="510"/>
      <c r="AU2" s="510"/>
      <c r="AV2" s="510"/>
      <c r="AW2" s="510"/>
      <c r="AX2" s="510"/>
      <c r="AY2" s="510"/>
      <c r="AZ2" s="510"/>
      <c r="BA2" s="510"/>
      <c r="BB2" s="510"/>
      <c r="BC2" s="510"/>
      <c r="BD2" s="510"/>
      <c r="BE2" s="510"/>
      <c r="BF2" s="510"/>
      <c r="BG2" s="510"/>
      <c r="BH2" s="510"/>
      <c r="BI2" s="510"/>
      <c r="BJ2" s="510"/>
      <c r="BK2" s="510"/>
      <c r="BL2" s="510"/>
      <c r="BM2" s="510"/>
      <c r="BN2" s="510"/>
      <c r="BO2" s="510"/>
      <c r="BP2" s="510"/>
      <c r="BQ2" s="510"/>
      <c r="BR2" s="510"/>
      <c r="BS2" s="510"/>
      <c r="BT2" s="510"/>
      <c r="BU2" s="510"/>
      <c r="BV2" s="510"/>
    </row>
    <row r="3" spans="1:74" s="148" customFormat="1" ht="15.75" customHeight="1">
      <c r="A3" s="144"/>
      <c r="B3" s="145" t="s">
        <v>394</v>
      </c>
      <c r="C3" s="52"/>
      <c r="D3" s="52"/>
      <c r="E3" s="146"/>
      <c r="F3" s="146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147"/>
      <c r="W3" s="52"/>
      <c r="X3" s="52"/>
      <c r="Y3" s="52"/>
      <c r="Z3" s="147"/>
      <c r="AA3" s="144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512"/>
      <c r="BB3" s="512"/>
      <c r="BC3" s="512"/>
      <c r="BD3" s="512"/>
      <c r="BE3" s="512"/>
      <c r="BF3" s="512"/>
      <c r="BG3" s="512"/>
      <c r="BH3" s="512"/>
      <c r="BI3" s="512"/>
      <c r="BJ3" s="512"/>
      <c r="BK3" s="512"/>
      <c r="BL3" s="512"/>
      <c r="BM3" s="512"/>
      <c r="BN3" s="512"/>
      <c r="BO3" s="512"/>
      <c r="BP3" s="512"/>
      <c r="BQ3" s="512"/>
      <c r="BR3" s="512"/>
      <c r="BS3" s="512"/>
      <c r="BT3" s="512"/>
      <c r="BU3" s="512"/>
      <c r="BV3" s="512"/>
    </row>
    <row r="4" spans="1:74" s="148" customFormat="1" ht="15.75" customHeight="1">
      <c r="A4" s="144"/>
      <c r="B4" s="149" t="str">
        <f>"For the Year Ending "&amp;TEXT(AA4,"MMMM DD, YYY")</f>
        <v>For the Year Ending June 30, 2005</v>
      </c>
      <c r="C4" s="52"/>
      <c r="D4" s="52"/>
      <c r="E4" s="146"/>
      <c r="F4" s="146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147"/>
      <c r="W4" s="52"/>
      <c r="X4" s="52"/>
      <c r="Y4" s="52"/>
      <c r="Z4" s="147"/>
      <c r="AA4" s="150" t="s">
        <v>175</v>
      </c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A4" s="512"/>
      <c r="BB4" s="512"/>
      <c r="BC4" s="512"/>
      <c r="BD4" s="512"/>
      <c r="BE4" s="512"/>
      <c r="BF4" s="512"/>
      <c r="BG4" s="512"/>
      <c r="BH4" s="512"/>
      <c r="BI4" s="512"/>
      <c r="BJ4" s="512"/>
      <c r="BK4" s="512"/>
      <c r="BL4" s="512"/>
      <c r="BM4" s="512"/>
      <c r="BN4" s="512"/>
      <c r="BO4" s="512"/>
      <c r="BP4" s="512"/>
      <c r="BQ4" s="512"/>
      <c r="BR4" s="512"/>
      <c r="BS4" s="512"/>
      <c r="BT4" s="512"/>
      <c r="BU4" s="512"/>
      <c r="BV4" s="512"/>
    </row>
    <row r="5" spans="1:74" s="148" customFormat="1" ht="12.75" customHeight="1">
      <c r="A5" s="144"/>
      <c r="B5" s="1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152"/>
      <c r="W5" s="52"/>
      <c r="X5" s="52"/>
      <c r="Y5" s="52"/>
      <c r="Z5" s="52"/>
      <c r="AA5" s="144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512"/>
      <c r="BC5" s="512"/>
      <c r="BD5" s="512"/>
      <c r="BE5" s="512"/>
      <c r="BF5" s="512"/>
      <c r="BG5" s="512"/>
      <c r="BH5" s="512"/>
      <c r="BI5" s="512"/>
      <c r="BJ5" s="512"/>
      <c r="BK5" s="512"/>
      <c r="BL5" s="512"/>
      <c r="BM5" s="512"/>
      <c r="BN5" s="512"/>
      <c r="BO5" s="512"/>
      <c r="BP5" s="512"/>
      <c r="BQ5" s="512"/>
      <c r="BR5" s="512"/>
      <c r="BS5" s="512"/>
      <c r="BT5" s="512"/>
      <c r="BU5" s="512"/>
      <c r="BV5" s="512"/>
    </row>
    <row r="6" spans="2:26" ht="12.75">
      <c r="B6" s="153"/>
      <c r="C6" s="154"/>
      <c r="D6" s="155"/>
      <c r="E6" s="156"/>
      <c r="F6" s="156"/>
      <c r="G6" s="157"/>
      <c r="H6" s="158"/>
      <c r="I6" s="110"/>
      <c r="J6" s="110"/>
      <c r="K6" s="110"/>
      <c r="L6" s="111"/>
      <c r="M6" s="110" t="s">
        <v>177</v>
      </c>
      <c r="N6" s="110" t="s">
        <v>178</v>
      </c>
      <c r="O6" s="110" t="s">
        <v>179</v>
      </c>
      <c r="P6" s="111"/>
      <c r="Q6" s="159" t="s">
        <v>180</v>
      </c>
      <c r="R6" s="159"/>
      <c r="S6" s="159"/>
      <c r="T6" s="159"/>
      <c r="U6" s="160"/>
      <c r="V6" s="160" t="s">
        <v>395</v>
      </c>
      <c r="W6" s="161"/>
      <c r="X6" s="111"/>
      <c r="Y6" s="160"/>
      <c r="Z6" s="161"/>
    </row>
    <row r="7" spans="2:26" ht="12.75">
      <c r="B7" s="162"/>
      <c r="C7" s="163"/>
      <c r="D7" s="164"/>
      <c r="E7" s="156"/>
      <c r="F7" s="156"/>
      <c r="G7" s="162"/>
      <c r="H7" s="165"/>
      <c r="I7" s="110" t="s">
        <v>177</v>
      </c>
      <c r="J7" s="110" t="s">
        <v>178</v>
      </c>
      <c r="K7" s="110" t="s">
        <v>179</v>
      </c>
      <c r="L7" s="118"/>
      <c r="M7" s="110" t="s">
        <v>182</v>
      </c>
      <c r="N7" s="110" t="s">
        <v>182</v>
      </c>
      <c r="O7" s="110" t="s">
        <v>182</v>
      </c>
      <c r="P7" s="118" t="s">
        <v>182</v>
      </c>
      <c r="Q7" s="110" t="s">
        <v>177</v>
      </c>
      <c r="R7" s="110" t="s">
        <v>183</v>
      </c>
      <c r="S7" s="159"/>
      <c r="T7" s="159"/>
      <c r="U7" s="118"/>
      <c r="V7" s="118" t="s">
        <v>192</v>
      </c>
      <c r="W7" s="166"/>
      <c r="X7" s="118" t="s">
        <v>395</v>
      </c>
      <c r="Y7" s="167"/>
      <c r="Z7" s="166"/>
    </row>
    <row r="8" spans="2:26" ht="12.75">
      <c r="B8" s="168"/>
      <c r="C8" s="64"/>
      <c r="D8" s="169"/>
      <c r="E8" s="159"/>
      <c r="F8" s="159"/>
      <c r="G8" s="167" t="s">
        <v>185</v>
      </c>
      <c r="H8" s="167"/>
      <c r="I8" s="110" t="s">
        <v>186</v>
      </c>
      <c r="J8" s="110" t="s">
        <v>186</v>
      </c>
      <c r="K8" s="110" t="s">
        <v>186</v>
      </c>
      <c r="L8" s="118" t="s">
        <v>186</v>
      </c>
      <c r="M8" s="110" t="s">
        <v>187</v>
      </c>
      <c r="N8" s="110" t="s">
        <v>187</v>
      </c>
      <c r="O8" s="110" t="s">
        <v>187</v>
      </c>
      <c r="P8" s="118" t="s">
        <v>187</v>
      </c>
      <c r="Q8" s="110" t="s">
        <v>188</v>
      </c>
      <c r="R8" s="110" t="s">
        <v>188</v>
      </c>
      <c r="S8" s="110" t="s">
        <v>189</v>
      </c>
      <c r="T8" s="110" t="s">
        <v>190</v>
      </c>
      <c r="U8" s="118" t="s">
        <v>396</v>
      </c>
      <c r="V8" s="118" t="s">
        <v>397</v>
      </c>
      <c r="W8" s="118" t="s">
        <v>193</v>
      </c>
      <c r="X8" s="118" t="s">
        <v>192</v>
      </c>
      <c r="Y8" s="118"/>
      <c r="Z8" s="118" t="s">
        <v>181</v>
      </c>
    </row>
    <row r="9" spans="2:26" ht="12.75">
      <c r="B9" s="170"/>
      <c r="C9" s="171"/>
      <c r="D9" s="172"/>
      <c r="E9" s="110" t="s">
        <v>195</v>
      </c>
      <c r="F9" s="110" t="s">
        <v>177</v>
      </c>
      <c r="G9" s="110" t="s">
        <v>177</v>
      </c>
      <c r="H9" s="110" t="s">
        <v>178</v>
      </c>
      <c r="I9" s="110" t="s">
        <v>184</v>
      </c>
      <c r="J9" s="110" t="s">
        <v>184</v>
      </c>
      <c r="K9" s="110" t="s">
        <v>184</v>
      </c>
      <c r="L9" s="126" t="s">
        <v>184</v>
      </c>
      <c r="M9" s="110" t="s">
        <v>184</v>
      </c>
      <c r="N9" s="110" t="s">
        <v>184</v>
      </c>
      <c r="O9" s="110" t="s">
        <v>184</v>
      </c>
      <c r="P9" s="126" t="s">
        <v>184</v>
      </c>
      <c r="Q9" s="110" t="s">
        <v>196</v>
      </c>
      <c r="R9" s="110" t="s">
        <v>196</v>
      </c>
      <c r="S9" s="110" t="s">
        <v>193</v>
      </c>
      <c r="T9" s="110" t="s">
        <v>197</v>
      </c>
      <c r="U9" s="126" t="s">
        <v>184</v>
      </c>
      <c r="V9" s="126" t="s">
        <v>193</v>
      </c>
      <c r="W9" s="126" t="s">
        <v>184</v>
      </c>
      <c r="X9" s="126" t="s">
        <v>398</v>
      </c>
      <c r="Y9" s="126" t="s">
        <v>198</v>
      </c>
      <c r="Z9" s="126" t="s">
        <v>184</v>
      </c>
    </row>
    <row r="10" spans="2:26" ht="12.75">
      <c r="B10" s="173"/>
      <c r="C10" s="174"/>
      <c r="D10" s="175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76"/>
    </row>
    <row r="11" spans="1:27" ht="15">
      <c r="A11" s="177"/>
      <c r="B11" s="65" t="s">
        <v>113</v>
      </c>
      <c r="C11" s="178"/>
      <c r="D11" s="6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77"/>
    </row>
    <row r="12" spans="1:27" ht="12" customHeight="1">
      <c r="A12" s="179" t="s">
        <v>399</v>
      </c>
      <c r="B12" s="180"/>
      <c r="C12" s="179" t="s">
        <v>400</v>
      </c>
      <c r="D12" s="181"/>
      <c r="E12" s="156">
        <v>0</v>
      </c>
      <c r="F12" s="156">
        <v>0</v>
      </c>
      <c r="G12" s="182">
        <f>E12+F12</f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f>I12+J12+K12</f>
        <v>0</v>
      </c>
      <c r="M12" s="182">
        <v>0</v>
      </c>
      <c r="N12" s="182">
        <v>0</v>
      </c>
      <c r="O12" s="182">
        <v>0</v>
      </c>
      <c r="P12" s="182">
        <f>M12+N12+O12</f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f>Q12+R12+S12+T12</f>
        <v>0</v>
      </c>
      <c r="V12" s="182">
        <f>G12+H12+L12+P12+U12</f>
        <v>0</v>
      </c>
      <c r="W12" s="182">
        <v>0</v>
      </c>
      <c r="X12" s="182">
        <f>V12+W12</f>
        <v>0</v>
      </c>
      <c r="Y12" s="182">
        <v>0</v>
      </c>
      <c r="Z12" s="182">
        <f>X12+Y12</f>
        <v>0</v>
      </c>
      <c r="AA12" s="179"/>
    </row>
    <row r="13" spans="1:26" ht="12.75" hidden="1" outlineLevel="1">
      <c r="A13" s="80" t="s">
        <v>401</v>
      </c>
      <c r="C13" s="81" t="s">
        <v>402</v>
      </c>
      <c r="D13" s="81" t="s">
        <v>403</v>
      </c>
      <c r="E13" s="80">
        <v>0</v>
      </c>
      <c r="F13" s="80">
        <v>0</v>
      </c>
      <c r="G13" s="81">
        <f>E13+F13</f>
        <v>0</v>
      </c>
      <c r="H13" s="80">
        <v>1500</v>
      </c>
      <c r="I13" s="80">
        <v>0</v>
      </c>
      <c r="J13" s="80">
        <v>0</v>
      </c>
      <c r="K13" s="80">
        <v>0</v>
      </c>
      <c r="L13" s="80">
        <f>J13+I13+K13</f>
        <v>0</v>
      </c>
      <c r="M13" s="80">
        <v>0</v>
      </c>
      <c r="N13" s="80">
        <v>0</v>
      </c>
      <c r="O13" s="80">
        <v>0</v>
      </c>
      <c r="P13" s="80">
        <f>M13+N13+O13</f>
        <v>0</v>
      </c>
      <c r="Q13" s="81">
        <v>0</v>
      </c>
      <c r="R13" s="81">
        <v>0</v>
      </c>
      <c r="S13" s="81">
        <v>0</v>
      </c>
      <c r="T13" s="81">
        <v>0</v>
      </c>
      <c r="U13" s="81">
        <f>Q13+R13+S13+T13</f>
        <v>0</v>
      </c>
      <c r="V13" s="81">
        <f>G13+H13+L13+P13+U13</f>
        <v>1500</v>
      </c>
      <c r="W13" s="80">
        <v>0</v>
      </c>
      <c r="X13" s="80">
        <f>V13+W13</f>
        <v>1500</v>
      </c>
      <c r="Y13" s="81">
        <v>0</v>
      </c>
      <c r="Z13" s="80">
        <f>X13+Y13</f>
        <v>1500</v>
      </c>
    </row>
    <row r="14" spans="1:27" ht="12" customHeight="1" collapsed="1">
      <c r="A14" s="179" t="s">
        <v>404</v>
      </c>
      <c r="B14" s="180"/>
      <c r="C14" s="179" t="s">
        <v>405</v>
      </c>
      <c r="D14" s="181"/>
      <c r="E14" s="156">
        <v>0</v>
      </c>
      <c r="F14" s="156">
        <v>-47445.97</v>
      </c>
      <c r="G14" s="183">
        <f>E14+F14</f>
        <v>-47445.97</v>
      </c>
      <c r="H14" s="183">
        <v>1500</v>
      </c>
      <c r="I14" s="183">
        <v>0</v>
      </c>
      <c r="J14" s="183">
        <v>0</v>
      </c>
      <c r="K14" s="183">
        <v>0</v>
      </c>
      <c r="L14" s="183">
        <f>J14+I14+K14</f>
        <v>0</v>
      </c>
      <c r="M14" s="183">
        <v>0</v>
      </c>
      <c r="N14" s="183">
        <v>0</v>
      </c>
      <c r="O14" s="183">
        <v>0</v>
      </c>
      <c r="P14" s="183">
        <f>M14+N14+O14</f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f>Q14+R14+S14+T14</f>
        <v>0</v>
      </c>
      <c r="V14" s="183">
        <f>G14+H14+L14+P14+U14</f>
        <v>-45945.97</v>
      </c>
      <c r="W14" s="183">
        <v>0</v>
      </c>
      <c r="X14" s="183">
        <f>V14+W14</f>
        <v>-45945.97</v>
      </c>
      <c r="Y14" s="183">
        <v>0</v>
      </c>
      <c r="Z14" s="183">
        <f>X14+Y14</f>
        <v>-45945.97</v>
      </c>
      <c r="AA14" s="179"/>
    </row>
    <row r="15" spans="1:27" ht="15.75">
      <c r="A15" s="184"/>
      <c r="B15" s="185"/>
      <c r="C15" s="186" t="s">
        <v>406</v>
      </c>
      <c r="D15" s="75"/>
      <c r="E15" s="119">
        <f aca="true" t="shared" si="0" ref="E15:Z15">E12-E14</f>
        <v>0</v>
      </c>
      <c r="F15" s="119">
        <f t="shared" si="0"/>
        <v>47445.97</v>
      </c>
      <c r="G15" s="187">
        <f t="shared" si="0"/>
        <v>47445.97</v>
      </c>
      <c r="H15" s="187">
        <f t="shared" si="0"/>
        <v>-1500</v>
      </c>
      <c r="I15" s="187">
        <f t="shared" si="0"/>
        <v>0</v>
      </c>
      <c r="J15" s="187">
        <f t="shared" si="0"/>
        <v>0</v>
      </c>
      <c r="K15" s="187">
        <f t="shared" si="0"/>
        <v>0</v>
      </c>
      <c r="L15" s="187">
        <f t="shared" si="0"/>
        <v>0</v>
      </c>
      <c r="M15" s="187">
        <f t="shared" si="0"/>
        <v>0</v>
      </c>
      <c r="N15" s="187">
        <f t="shared" si="0"/>
        <v>0</v>
      </c>
      <c r="O15" s="187">
        <f t="shared" si="0"/>
        <v>0</v>
      </c>
      <c r="P15" s="187">
        <f t="shared" si="0"/>
        <v>0</v>
      </c>
      <c r="Q15" s="187">
        <f t="shared" si="0"/>
        <v>0</v>
      </c>
      <c r="R15" s="187">
        <f t="shared" si="0"/>
        <v>0</v>
      </c>
      <c r="S15" s="187">
        <f t="shared" si="0"/>
        <v>0</v>
      </c>
      <c r="T15" s="187">
        <f t="shared" si="0"/>
        <v>0</v>
      </c>
      <c r="U15" s="187">
        <f t="shared" si="0"/>
        <v>0</v>
      </c>
      <c r="V15" s="187">
        <f t="shared" si="0"/>
        <v>45945.97</v>
      </c>
      <c r="W15" s="187">
        <f t="shared" si="0"/>
        <v>0</v>
      </c>
      <c r="X15" s="187">
        <f t="shared" si="0"/>
        <v>45945.97</v>
      </c>
      <c r="Y15" s="187">
        <f t="shared" si="0"/>
        <v>0</v>
      </c>
      <c r="Z15" s="187">
        <f t="shared" si="0"/>
        <v>45945.97</v>
      </c>
      <c r="AA15" s="177"/>
    </row>
    <row r="16" spans="2:26" ht="12" customHeight="1">
      <c r="B16" s="180"/>
      <c r="C16" s="179"/>
      <c r="D16" s="181"/>
      <c r="E16" s="156"/>
      <c r="F16" s="156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7" ht="12.75">
      <c r="A17" s="179" t="s">
        <v>407</v>
      </c>
      <c r="B17" s="180"/>
      <c r="C17" s="179" t="s">
        <v>116</v>
      </c>
      <c r="D17" s="181"/>
      <c r="E17" s="156">
        <v>0</v>
      </c>
      <c r="F17" s="156">
        <v>0</v>
      </c>
      <c r="G17" s="183">
        <f>E17+F17</f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f>J17+I17+K17</f>
        <v>0</v>
      </c>
      <c r="M17" s="183">
        <v>0</v>
      </c>
      <c r="N17" s="183">
        <v>0</v>
      </c>
      <c r="O17" s="183">
        <v>0</v>
      </c>
      <c r="P17" s="183">
        <f>M17+N17+O17</f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183">
        <f>G17+H17+L17+P17</f>
        <v>0</v>
      </c>
      <c r="W17" s="183">
        <v>0</v>
      </c>
      <c r="X17" s="183">
        <f>V17+W17</f>
        <v>0</v>
      </c>
      <c r="Y17" s="183">
        <v>0</v>
      </c>
      <c r="Z17" s="183">
        <f>X17+Y17</f>
        <v>0</v>
      </c>
      <c r="AA17" s="179"/>
    </row>
    <row r="18" spans="1:27" ht="12.75">
      <c r="A18" s="179" t="s">
        <v>408</v>
      </c>
      <c r="B18" s="180"/>
      <c r="C18" s="179" t="s">
        <v>117</v>
      </c>
      <c r="D18" s="181"/>
      <c r="E18" s="156">
        <v>0</v>
      </c>
      <c r="F18" s="156">
        <v>0</v>
      </c>
      <c r="G18" s="183">
        <f>E18+F18</f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f>J18+I18+K18</f>
        <v>0</v>
      </c>
      <c r="M18" s="183">
        <v>0</v>
      </c>
      <c r="N18" s="183">
        <v>0</v>
      </c>
      <c r="O18" s="183">
        <v>0</v>
      </c>
      <c r="P18" s="183">
        <f>M18+N18+O18</f>
        <v>0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183">
        <f>G18+H18+L18+P18+U18</f>
        <v>0</v>
      </c>
      <c r="W18" s="183">
        <v>0</v>
      </c>
      <c r="X18" s="183">
        <f>V18+W18</f>
        <v>0</v>
      </c>
      <c r="Y18" s="183">
        <v>0</v>
      </c>
      <c r="Z18" s="183">
        <f>X18+Y18</f>
        <v>0</v>
      </c>
      <c r="AA18" s="179"/>
    </row>
    <row r="19" spans="1:27" ht="12.75">
      <c r="A19" s="179" t="s">
        <v>409</v>
      </c>
      <c r="B19" s="180"/>
      <c r="C19" s="179" t="s">
        <v>118</v>
      </c>
      <c r="D19" s="181"/>
      <c r="E19" s="156">
        <v>0</v>
      </c>
      <c r="F19" s="156">
        <v>0</v>
      </c>
      <c r="G19" s="183">
        <f>E19+F19</f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f>J19+I19+K19</f>
        <v>0</v>
      </c>
      <c r="M19" s="183">
        <v>0</v>
      </c>
      <c r="N19" s="183">
        <v>0</v>
      </c>
      <c r="O19" s="183">
        <v>0</v>
      </c>
      <c r="P19" s="183">
        <f>M19+N19+O19</f>
        <v>0</v>
      </c>
      <c r="Q19" s="183">
        <v>0</v>
      </c>
      <c r="R19" s="183">
        <v>0</v>
      </c>
      <c r="S19" s="183">
        <v>0</v>
      </c>
      <c r="T19" s="183">
        <v>0</v>
      </c>
      <c r="U19" s="183">
        <v>0</v>
      </c>
      <c r="V19" s="183">
        <f>G19+H19+L19+P19+U19</f>
        <v>0</v>
      </c>
      <c r="W19" s="183">
        <v>0</v>
      </c>
      <c r="X19" s="183">
        <f>V19+W19</f>
        <v>0</v>
      </c>
      <c r="Y19" s="183">
        <v>0</v>
      </c>
      <c r="Z19" s="183">
        <f>X19+Y19</f>
        <v>0</v>
      </c>
      <c r="AA19" s="179"/>
    </row>
    <row r="20" spans="1:27" ht="12.75">
      <c r="A20" s="179" t="s">
        <v>410</v>
      </c>
      <c r="B20" s="180"/>
      <c r="C20" s="179" t="s">
        <v>411</v>
      </c>
      <c r="D20" s="181"/>
      <c r="E20" s="156">
        <v>0</v>
      </c>
      <c r="F20" s="156">
        <v>0</v>
      </c>
      <c r="G20" s="183">
        <f>E20+F20</f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f>J20+I20+K20</f>
        <v>0</v>
      </c>
      <c r="M20" s="183">
        <v>0</v>
      </c>
      <c r="N20" s="183">
        <v>0</v>
      </c>
      <c r="O20" s="183">
        <v>0</v>
      </c>
      <c r="P20" s="183">
        <f>M20+N20+O20</f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f>Q20+R20+S20+T20</f>
        <v>0</v>
      </c>
      <c r="V20" s="183">
        <f>G20+H20+L20+P20+U20</f>
        <v>0</v>
      </c>
      <c r="W20" s="183">
        <v>0</v>
      </c>
      <c r="X20" s="183">
        <f>V20+W20</f>
        <v>0</v>
      </c>
      <c r="Y20" s="183">
        <v>0</v>
      </c>
      <c r="Z20" s="183">
        <f>X20+Y20</f>
        <v>0</v>
      </c>
      <c r="AA20" s="179"/>
    </row>
    <row r="21" spans="1:27" ht="12.75">
      <c r="A21" s="179"/>
      <c r="B21" s="180"/>
      <c r="C21" s="179" t="s">
        <v>412</v>
      </c>
      <c r="D21" s="181"/>
      <c r="E21" s="156"/>
      <c r="F21" s="15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79"/>
    </row>
    <row r="22" spans="1:27" ht="12.75">
      <c r="A22" s="179"/>
      <c r="B22" s="180"/>
      <c r="C22" s="179" t="s">
        <v>413</v>
      </c>
      <c r="D22" s="181"/>
      <c r="E22" s="156">
        <v>0</v>
      </c>
      <c r="F22" s="156">
        <v>0</v>
      </c>
      <c r="G22" s="183">
        <f aca="true" t="shared" si="1" ref="G22:G29">E22+F22</f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f aca="true" t="shared" si="2" ref="L22:L29">J22+I22+K22</f>
        <v>0</v>
      </c>
      <c r="M22" s="183">
        <v>0</v>
      </c>
      <c r="N22" s="183">
        <v>0</v>
      </c>
      <c r="O22" s="183">
        <v>0</v>
      </c>
      <c r="P22" s="183">
        <f aca="true" t="shared" si="3" ref="P22:P29">M22+N22+O22</f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f aca="true" t="shared" si="4" ref="U22:U29">Q22+R22+S22+T22</f>
        <v>0</v>
      </c>
      <c r="V22" s="183">
        <f aca="true" t="shared" si="5" ref="V22:V29">G22+H22+L22+P22+U22</f>
        <v>0</v>
      </c>
      <c r="W22" s="183">
        <v>0</v>
      </c>
      <c r="X22" s="183">
        <f aca="true" t="shared" si="6" ref="X22:X29">V22+W22</f>
        <v>0</v>
      </c>
      <c r="Y22" s="183">
        <v>0</v>
      </c>
      <c r="Z22" s="183">
        <f aca="true" t="shared" si="7" ref="Z22:Z29">X22+Y22</f>
        <v>0</v>
      </c>
      <c r="AA22" s="179"/>
    </row>
    <row r="23" spans="1:27" ht="12.75">
      <c r="A23" s="179"/>
      <c r="B23" s="180"/>
      <c r="C23" s="179" t="s">
        <v>414</v>
      </c>
      <c r="D23" s="181"/>
      <c r="E23" s="156">
        <v>0</v>
      </c>
      <c r="F23" s="156">
        <v>0</v>
      </c>
      <c r="G23" s="183">
        <f t="shared" si="1"/>
        <v>0</v>
      </c>
      <c r="H23" s="183">
        <v>0</v>
      </c>
      <c r="I23" s="183">
        <v>0</v>
      </c>
      <c r="J23" s="183">
        <v>0</v>
      </c>
      <c r="K23" s="183">
        <v>0</v>
      </c>
      <c r="L23" s="183">
        <f t="shared" si="2"/>
        <v>0</v>
      </c>
      <c r="M23" s="183">
        <v>0</v>
      </c>
      <c r="N23" s="183">
        <v>0</v>
      </c>
      <c r="O23" s="183">
        <v>0</v>
      </c>
      <c r="P23" s="183">
        <f t="shared" si="3"/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f t="shared" si="4"/>
        <v>0</v>
      </c>
      <c r="V23" s="183">
        <f t="shared" si="5"/>
        <v>0</v>
      </c>
      <c r="W23" s="183">
        <v>0</v>
      </c>
      <c r="X23" s="183">
        <f t="shared" si="6"/>
        <v>0</v>
      </c>
      <c r="Y23" s="183">
        <v>0</v>
      </c>
      <c r="Z23" s="183">
        <f t="shared" si="7"/>
        <v>0</v>
      </c>
      <c r="AA23" s="179"/>
    </row>
    <row r="24" spans="1:27" ht="12.75">
      <c r="A24" s="179"/>
      <c r="B24" s="180"/>
      <c r="C24" s="179" t="s">
        <v>415</v>
      </c>
      <c r="D24" s="181"/>
      <c r="E24" s="156">
        <v>0</v>
      </c>
      <c r="F24" s="156">
        <v>0</v>
      </c>
      <c r="G24" s="183">
        <f t="shared" si="1"/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f t="shared" si="2"/>
        <v>0</v>
      </c>
      <c r="M24" s="183">
        <v>0</v>
      </c>
      <c r="N24" s="183">
        <v>0</v>
      </c>
      <c r="O24" s="183">
        <v>0</v>
      </c>
      <c r="P24" s="183">
        <f t="shared" si="3"/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f t="shared" si="4"/>
        <v>0</v>
      </c>
      <c r="V24" s="183">
        <f t="shared" si="5"/>
        <v>0</v>
      </c>
      <c r="W24" s="183">
        <v>0</v>
      </c>
      <c r="X24" s="183">
        <f t="shared" si="6"/>
        <v>0</v>
      </c>
      <c r="Y24" s="183">
        <v>0</v>
      </c>
      <c r="Z24" s="183">
        <f t="shared" si="7"/>
        <v>0</v>
      </c>
      <c r="AA24" s="179"/>
    </row>
    <row r="25" spans="1:27" ht="12.75">
      <c r="A25" s="179" t="s">
        <v>416</v>
      </c>
      <c r="B25" s="180"/>
      <c r="C25" s="179" t="s">
        <v>417</v>
      </c>
      <c r="D25" s="181"/>
      <c r="E25" s="156">
        <v>0</v>
      </c>
      <c r="F25" s="156">
        <v>0</v>
      </c>
      <c r="G25" s="183">
        <f t="shared" si="1"/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f t="shared" si="2"/>
        <v>0</v>
      </c>
      <c r="M25" s="183">
        <v>0</v>
      </c>
      <c r="N25" s="183">
        <v>0</v>
      </c>
      <c r="O25" s="183">
        <v>0</v>
      </c>
      <c r="P25" s="183">
        <f t="shared" si="3"/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f t="shared" si="4"/>
        <v>0</v>
      </c>
      <c r="V25" s="183">
        <f t="shared" si="5"/>
        <v>0</v>
      </c>
      <c r="W25" s="183">
        <v>0</v>
      </c>
      <c r="X25" s="183">
        <f t="shared" si="6"/>
        <v>0</v>
      </c>
      <c r="Y25" s="183">
        <v>0</v>
      </c>
      <c r="Z25" s="183">
        <f t="shared" si="7"/>
        <v>0</v>
      </c>
      <c r="AA25" s="179"/>
    </row>
    <row r="26" spans="1:27" ht="12.75">
      <c r="A26" s="179"/>
      <c r="B26" s="180"/>
      <c r="C26" s="179" t="s">
        <v>418</v>
      </c>
      <c r="D26" s="181"/>
      <c r="E26" s="156">
        <v>0</v>
      </c>
      <c r="F26" s="156">
        <v>0</v>
      </c>
      <c r="G26" s="183">
        <f t="shared" si="1"/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f t="shared" si="2"/>
        <v>0</v>
      </c>
      <c r="M26" s="183">
        <v>0</v>
      </c>
      <c r="N26" s="183">
        <v>0</v>
      </c>
      <c r="O26" s="183">
        <v>0</v>
      </c>
      <c r="P26" s="183">
        <f t="shared" si="3"/>
        <v>0</v>
      </c>
      <c r="Q26" s="183">
        <v>0</v>
      </c>
      <c r="R26" s="183">
        <v>0</v>
      </c>
      <c r="S26" s="183">
        <v>0</v>
      </c>
      <c r="T26" s="183">
        <v>0</v>
      </c>
      <c r="U26" s="183">
        <f t="shared" si="4"/>
        <v>0</v>
      </c>
      <c r="V26" s="183">
        <f t="shared" si="5"/>
        <v>0</v>
      </c>
      <c r="W26" s="183">
        <v>0</v>
      </c>
      <c r="X26" s="183">
        <f t="shared" si="6"/>
        <v>0</v>
      </c>
      <c r="Y26" s="183">
        <v>0</v>
      </c>
      <c r="Z26" s="183">
        <f t="shared" si="7"/>
        <v>0</v>
      </c>
      <c r="AA26" s="179"/>
    </row>
    <row r="27" spans="1:27" ht="12.75">
      <c r="A27" s="179" t="s">
        <v>419</v>
      </c>
      <c r="B27" s="180"/>
      <c r="C27" s="179" t="s">
        <v>121</v>
      </c>
      <c r="D27" s="181"/>
      <c r="E27" s="156">
        <v>0</v>
      </c>
      <c r="F27" s="156">
        <v>0</v>
      </c>
      <c r="G27" s="183">
        <f t="shared" si="1"/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f t="shared" si="2"/>
        <v>0</v>
      </c>
      <c r="M27" s="183">
        <v>0</v>
      </c>
      <c r="N27" s="183">
        <v>0</v>
      </c>
      <c r="O27" s="183">
        <v>0</v>
      </c>
      <c r="P27" s="183">
        <f t="shared" si="3"/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f t="shared" si="4"/>
        <v>0</v>
      </c>
      <c r="V27" s="183">
        <f t="shared" si="5"/>
        <v>0</v>
      </c>
      <c r="W27" s="183">
        <v>0</v>
      </c>
      <c r="X27" s="183">
        <f t="shared" si="6"/>
        <v>0</v>
      </c>
      <c r="Y27" s="183">
        <v>0</v>
      </c>
      <c r="Z27" s="183">
        <f t="shared" si="7"/>
        <v>0</v>
      </c>
      <c r="AA27" s="179"/>
    </row>
    <row r="28" spans="1:26" ht="12.75" hidden="1" outlineLevel="1">
      <c r="A28" s="80" t="s">
        <v>420</v>
      </c>
      <c r="C28" s="81" t="s">
        <v>421</v>
      </c>
      <c r="D28" s="81" t="s">
        <v>422</v>
      </c>
      <c r="E28" s="80">
        <v>0</v>
      </c>
      <c r="F28" s="80">
        <v>0</v>
      </c>
      <c r="G28" s="81">
        <f t="shared" si="1"/>
        <v>0</v>
      </c>
      <c r="H28" s="80">
        <v>0</v>
      </c>
      <c r="I28" s="80">
        <v>0</v>
      </c>
      <c r="J28" s="80">
        <v>0</v>
      </c>
      <c r="K28" s="80">
        <v>0</v>
      </c>
      <c r="L28" s="80">
        <f t="shared" si="2"/>
        <v>0</v>
      </c>
      <c r="M28" s="80">
        <v>0</v>
      </c>
      <c r="N28" s="80">
        <v>0</v>
      </c>
      <c r="O28" s="80">
        <v>0</v>
      </c>
      <c r="P28" s="80">
        <f t="shared" si="3"/>
        <v>0</v>
      </c>
      <c r="Q28" s="81">
        <v>16691.03</v>
      </c>
      <c r="R28" s="81">
        <v>0</v>
      </c>
      <c r="S28" s="81">
        <v>0</v>
      </c>
      <c r="T28" s="81">
        <v>0</v>
      </c>
      <c r="U28" s="81">
        <f t="shared" si="4"/>
        <v>16691.03</v>
      </c>
      <c r="V28" s="81">
        <f t="shared" si="5"/>
        <v>16691.03</v>
      </c>
      <c r="W28" s="80">
        <v>0</v>
      </c>
      <c r="X28" s="80">
        <f t="shared" si="6"/>
        <v>16691.03</v>
      </c>
      <c r="Y28" s="81">
        <v>0</v>
      </c>
      <c r="Z28" s="80">
        <f t="shared" si="7"/>
        <v>16691.03</v>
      </c>
    </row>
    <row r="29" spans="1:27" ht="12.75" collapsed="1">
      <c r="A29" s="179" t="s">
        <v>423</v>
      </c>
      <c r="B29" s="180"/>
      <c r="C29" s="179" t="s">
        <v>122</v>
      </c>
      <c r="D29" s="181"/>
      <c r="E29" s="156">
        <v>0</v>
      </c>
      <c r="F29" s="156">
        <v>152932.55</v>
      </c>
      <c r="G29" s="183">
        <f t="shared" si="1"/>
        <v>152932.55</v>
      </c>
      <c r="H29" s="183">
        <v>0</v>
      </c>
      <c r="I29" s="183">
        <v>0</v>
      </c>
      <c r="J29" s="183">
        <v>0</v>
      </c>
      <c r="K29" s="183">
        <v>0</v>
      </c>
      <c r="L29" s="183">
        <f t="shared" si="2"/>
        <v>0</v>
      </c>
      <c r="M29" s="183">
        <v>0</v>
      </c>
      <c r="N29" s="183">
        <v>0</v>
      </c>
      <c r="O29" s="183">
        <v>0</v>
      </c>
      <c r="P29" s="183">
        <f t="shared" si="3"/>
        <v>0</v>
      </c>
      <c r="Q29" s="183">
        <v>16691.03</v>
      </c>
      <c r="R29" s="183">
        <v>0</v>
      </c>
      <c r="S29" s="183">
        <v>0</v>
      </c>
      <c r="T29" s="183">
        <v>0</v>
      </c>
      <c r="U29" s="183">
        <f t="shared" si="4"/>
        <v>16691.03</v>
      </c>
      <c r="V29" s="183">
        <f t="shared" si="5"/>
        <v>169623.58</v>
      </c>
      <c r="W29" s="183">
        <v>0</v>
      </c>
      <c r="X29" s="183">
        <f t="shared" si="6"/>
        <v>169623.58</v>
      </c>
      <c r="Y29" s="183">
        <v>0</v>
      </c>
      <c r="Z29" s="183">
        <f t="shared" si="7"/>
        <v>169623.58</v>
      </c>
      <c r="AA29" s="179"/>
    </row>
    <row r="30" spans="1:27" ht="15.75">
      <c r="A30" s="188"/>
      <c r="B30" s="185"/>
      <c r="C30" s="178" t="s">
        <v>424</v>
      </c>
      <c r="D30" s="66"/>
      <c r="E30" s="119">
        <f aca="true" t="shared" si="8" ref="E30:T30">+E15+E17+E18+E19+E20+E22+E23+E24+E25+E26+E27+E29</f>
        <v>0</v>
      </c>
      <c r="F30" s="119">
        <f t="shared" si="8"/>
        <v>200378.52</v>
      </c>
      <c r="G30" s="187">
        <f t="shared" si="8"/>
        <v>200378.52</v>
      </c>
      <c r="H30" s="187">
        <f t="shared" si="8"/>
        <v>-1500</v>
      </c>
      <c r="I30" s="187">
        <f t="shared" si="8"/>
        <v>0</v>
      </c>
      <c r="J30" s="187">
        <f t="shared" si="8"/>
        <v>0</v>
      </c>
      <c r="K30" s="187">
        <f t="shared" si="8"/>
        <v>0</v>
      </c>
      <c r="L30" s="187">
        <f t="shared" si="8"/>
        <v>0</v>
      </c>
      <c r="M30" s="187">
        <f t="shared" si="8"/>
        <v>0</v>
      </c>
      <c r="N30" s="187">
        <f t="shared" si="8"/>
        <v>0</v>
      </c>
      <c r="O30" s="187">
        <f t="shared" si="8"/>
        <v>0</v>
      </c>
      <c r="P30" s="187">
        <f t="shared" si="8"/>
        <v>0</v>
      </c>
      <c r="Q30" s="187">
        <f t="shared" si="8"/>
        <v>16691.03</v>
      </c>
      <c r="R30" s="187">
        <f t="shared" si="8"/>
        <v>0</v>
      </c>
      <c r="S30" s="187">
        <f t="shared" si="8"/>
        <v>0</v>
      </c>
      <c r="T30" s="187">
        <f t="shared" si="8"/>
        <v>0</v>
      </c>
      <c r="U30" s="187">
        <f>+U15+U20+U22+U23+U24+U25+U26+U27+U29</f>
        <v>16691.03</v>
      </c>
      <c r="V30" s="187">
        <f>+V15+V17+V18+V19+V20+V22+V23+V24+V25+V26+V27+V29</f>
        <v>215569.55</v>
      </c>
      <c r="W30" s="187">
        <f>+W15+W17+W18+W19+W20+W22+W23+W24+W25+W26+W27+W29</f>
        <v>0</v>
      </c>
      <c r="X30" s="187">
        <f>+X15+X17+X18+X19+X20+X22+X23+X24+X25+X26+X27+X29</f>
        <v>215569.55</v>
      </c>
      <c r="Y30" s="187">
        <f>+Y15+Y17+Y18+Y19+Y20+Y22+Y23+Y24+Y25+Y26+Y27+Y29</f>
        <v>0</v>
      </c>
      <c r="Z30" s="187">
        <f>+Z15+Z17+Z18+Z19+Z20+Z22+Z23+Z24+Z25+Z26+Z27+Z29</f>
        <v>215569.55</v>
      </c>
      <c r="AA30" s="177"/>
    </row>
    <row r="31" spans="2:26" ht="12.75">
      <c r="B31" s="180"/>
      <c r="C31" s="179"/>
      <c r="D31" s="181"/>
      <c r="E31" s="156"/>
      <c r="F31" s="15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7" ht="15">
      <c r="A32" s="177"/>
      <c r="B32" s="185" t="s">
        <v>123</v>
      </c>
      <c r="C32" s="186"/>
      <c r="D32" s="75"/>
      <c r="E32" s="156"/>
      <c r="F32" s="156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77"/>
    </row>
    <row r="33" spans="1:26" ht="12.75" hidden="1" outlineLevel="1">
      <c r="A33" s="80" t="s">
        <v>425</v>
      </c>
      <c r="C33" s="81" t="s">
        <v>426</v>
      </c>
      <c r="D33" s="81" t="s">
        <v>427</v>
      </c>
      <c r="E33" s="80">
        <v>0</v>
      </c>
      <c r="F33" s="80">
        <v>48500</v>
      </c>
      <c r="G33" s="81">
        <f aca="true" t="shared" si="9" ref="G33:G64">E33+F33</f>
        <v>48500</v>
      </c>
      <c r="H33" s="80">
        <v>0</v>
      </c>
      <c r="I33" s="80">
        <v>0</v>
      </c>
      <c r="J33" s="80">
        <v>0</v>
      </c>
      <c r="K33" s="80">
        <v>0</v>
      </c>
      <c r="L33" s="80">
        <f aca="true" t="shared" si="10" ref="L33:L64">J33+I33+K33</f>
        <v>0</v>
      </c>
      <c r="M33" s="80">
        <v>0</v>
      </c>
      <c r="N33" s="80">
        <v>0</v>
      </c>
      <c r="O33" s="80">
        <v>0</v>
      </c>
      <c r="P33" s="80">
        <f aca="true" t="shared" si="11" ref="P33:P64">M33+N33+O33</f>
        <v>0</v>
      </c>
      <c r="Q33" s="81">
        <v>0</v>
      </c>
      <c r="R33" s="81">
        <v>0</v>
      </c>
      <c r="S33" s="81">
        <v>0</v>
      </c>
      <c r="T33" s="81">
        <v>0</v>
      </c>
      <c r="U33" s="81">
        <f aca="true" t="shared" si="12" ref="U33:U64">Q33+R33+S33+T33</f>
        <v>0</v>
      </c>
      <c r="V33" s="81">
        <f aca="true" t="shared" si="13" ref="V33:V64">G33+H33+L33+P33+U33</f>
        <v>48500</v>
      </c>
      <c r="W33" s="80">
        <v>0</v>
      </c>
      <c r="X33" s="80">
        <f aca="true" t="shared" si="14" ref="X33:X64">V33+W33</f>
        <v>48500</v>
      </c>
      <c r="Y33" s="81">
        <v>0</v>
      </c>
      <c r="Z33" s="80">
        <f aca="true" t="shared" si="15" ref="Z33:Z64">X33+Y33</f>
        <v>48500</v>
      </c>
    </row>
    <row r="34" spans="1:26" ht="12.75" hidden="1" outlineLevel="1">
      <c r="A34" s="80" t="s">
        <v>428</v>
      </c>
      <c r="C34" s="81" t="s">
        <v>429</v>
      </c>
      <c r="D34" s="81" t="s">
        <v>430</v>
      </c>
      <c r="E34" s="80">
        <v>0</v>
      </c>
      <c r="F34" s="80">
        <v>9000</v>
      </c>
      <c r="G34" s="81">
        <f t="shared" si="9"/>
        <v>9000</v>
      </c>
      <c r="H34" s="80">
        <v>0</v>
      </c>
      <c r="I34" s="80">
        <v>0</v>
      </c>
      <c r="J34" s="80">
        <v>0</v>
      </c>
      <c r="K34" s="80">
        <v>0</v>
      </c>
      <c r="L34" s="80">
        <f t="shared" si="10"/>
        <v>0</v>
      </c>
      <c r="M34" s="80">
        <v>0</v>
      </c>
      <c r="N34" s="80">
        <v>0</v>
      </c>
      <c r="O34" s="80">
        <v>0</v>
      </c>
      <c r="P34" s="80">
        <f t="shared" si="11"/>
        <v>0</v>
      </c>
      <c r="Q34" s="81">
        <v>0</v>
      </c>
      <c r="R34" s="81">
        <v>0</v>
      </c>
      <c r="S34" s="81">
        <v>0</v>
      </c>
      <c r="T34" s="81">
        <v>0</v>
      </c>
      <c r="U34" s="81">
        <f t="shared" si="12"/>
        <v>0</v>
      </c>
      <c r="V34" s="81">
        <f t="shared" si="13"/>
        <v>9000</v>
      </c>
      <c r="W34" s="80">
        <v>0</v>
      </c>
      <c r="X34" s="80">
        <f t="shared" si="14"/>
        <v>9000</v>
      </c>
      <c r="Y34" s="81">
        <v>0</v>
      </c>
      <c r="Z34" s="80">
        <f t="shared" si="15"/>
        <v>9000</v>
      </c>
    </row>
    <row r="35" spans="1:26" ht="12.75" hidden="1" outlineLevel="1">
      <c r="A35" s="80" t="s">
        <v>431</v>
      </c>
      <c r="C35" s="81" t="s">
        <v>432</v>
      </c>
      <c r="D35" s="81" t="s">
        <v>433</v>
      </c>
      <c r="E35" s="80">
        <v>0</v>
      </c>
      <c r="F35" s="80">
        <v>34219.23</v>
      </c>
      <c r="G35" s="81">
        <f t="shared" si="9"/>
        <v>34219.23</v>
      </c>
      <c r="H35" s="80">
        <v>0</v>
      </c>
      <c r="I35" s="80">
        <v>0</v>
      </c>
      <c r="J35" s="80">
        <v>0</v>
      </c>
      <c r="K35" s="80">
        <v>0</v>
      </c>
      <c r="L35" s="80">
        <f t="shared" si="10"/>
        <v>0</v>
      </c>
      <c r="M35" s="80">
        <v>0</v>
      </c>
      <c r="N35" s="80">
        <v>0</v>
      </c>
      <c r="O35" s="80">
        <v>0</v>
      </c>
      <c r="P35" s="80">
        <f t="shared" si="11"/>
        <v>0</v>
      </c>
      <c r="Q35" s="81">
        <v>0</v>
      </c>
      <c r="R35" s="81">
        <v>0</v>
      </c>
      <c r="S35" s="81">
        <v>0</v>
      </c>
      <c r="T35" s="81">
        <v>0</v>
      </c>
      <c r="U35" s="81">
        <f t="shared" si="12"/>
        <v>0</v>
      </c>
      <c r="V35" s="81">
        <f t="shared" si="13"/>
        <v>34219.23</v>
      </c>
      <c r="W35" s="80">
        <v>0</v>
      </c>
      <c r="X35" s="80">
        <f t="shared" si="14"/>
        <v>34219.23</v>
      </c>
      <c r="Y35" s="81">
        <v>0</v>
      </c>
      <c r="Z35" s="80">
        <f t="shared" si="15"/>
        <v>34219.23</v>
      </c>
    </row>
    <row r="36" spans="1:26" ht="12.75" hidden="1" outlineLevel="1">
      <c r="A36" s="80" t="s">
        <v>434</v>
      </c>
      <c r="C36" s="81" t="s">
        <v>435</v>
      </c>
      <c r="D36" s="81" t="s">
        <v>436</v>
      </c>
      <c r="E36" s="80">
        <v>0</v>
      </c>
      <c r="F36" s="80">
        <v>223548.74</v>
      </c>
      <c r="G36" s="81">
        <f t="shared" si="9"/>
        <v>223548.74</v>
      </c>
      <c r="H36" s="80">
        <v>0</v>
      </c>
      <c r="I36" s="80">
        <v>0</v>
      </c>
      <c r="J36" s="80">
        <v>0</v>
      </c>
      <c r="K36" s="80">
        <v>0</v>
      </c>
      <c r="L36" s="80">
        <f t="shared" si="10"/>
        <v>0</v>
      </c>
      <c r="M36" s="80">
        <v>0</v>
      </c>
      <c r="N36" s="80">
        <v>0</v>
      </c>
      <c r="O36" s="80">
        <v>0</v>
      </c>
      <c r="P36" s="80">
        <f t="shared" si="11"/>
        <v>0</v>
      </c>
      <c r="Q36" s="81">
        <v>0</v>
      </c>
      <c r="R36" s="81">
        <v>0</v>
      </c>
      <c r="S36" s="81">
        <v>0</v>
      </c>
      <c r="T36" s="81">
        <v>0</v>
      </c>
      <c r="U36" s="81">
        <f t="shared" si="12"/>
        <v>0</v>
      </c>
      <c r="V36" s="81">
        <f t="shared" si="13"/>
        <v>223548.74</v>
      </c>
      <c r="W36" s="80">
        <v>211171.9</v>
      </c>
      <c r="X36" s="80">
        <f t="shared" si="14"/>
        <v>434720.64</v>
      </c>
      <c r="Y36" s="81">
        <v>0</v>
      </c>
      <c r="Z36" s="80">
        <f t="shared" si="15"/>
        <v>434720.64</v>
      </c>
    </row>
    <row r="37" spans="1:26" ht="12.75" hidden="1" outlineLevel="1">
      <c r="A37" s="80" t="s">
        <v>437</v>
      </c>
      <c r="C37" s="81" t="s">
        <v>438</v>
      </c>
      <c r="D37" s="81" t="s">
        <v>439</v>
      </c>
      <c r="E37" s="80">
        <v>0</v>
      </c>
      <c r="F37" s="80">
        <v>286461.734</v>
      </c>
      <c r="G37" s="81">
        <f t="shared" si="9"/>
        <v>286461.734</v>
      </c>
      <c r="H37" s="80">
        <v>0</v>
      </c>
      <c r="I37" s="80">
        <v>0</v>
      </c>
      <c r="J37" s="80">
        <v>0</v>
      </c>
      <c r="K37" s="80">
        <v>0</v>
      </c>
      <c r="L37" s="80">
        <f t="shared" si="10"/>
        <v>0</v>
      </c>
      <c r="M37" s="80">
        <v>0</v>
      </c>
      <c r="N37" s="80">
        <v>0</v>
      </c>
      <c r="O37" s="80">
        <v>0</v>
      </c>
      <c r="P37" s="80">
        <f t="shared" si="11"/>
        <v>0</v>
      </c>
      <c r="Q37" s="81">
        <v>0</v>
      </c>
      <c r="R37" s="81">
        <v>0</v>
      </c>
      <c r="S37" s="81">
        <v>0</v>
      </c>
      <c r="T37" s="81">
        <v>0</v>
      </c>
      <c r="U37" s="81">
        <f t="shared" si="12"/>
        <v>0</v>
      </c>
      <c r="V37" s="81">
        <f t="shared" si="13"/>
        <v>286461.734</v>
      </c>
      <c r="W37" s="80">
        <v>340356.009</v>
      </c>
      <c r="X37" s="80">
        <f t="shared" si="14"/>
        <v>626817.743</v>
      </c>
      <c r="Y37" s="81">
        <v>0</v>
      </c>
      <c r="Z37" s="80">
        <f t="shared" si="15"/>
        <v>626817.743</v>
      </c>
    </row>
    <row r="38" spans="1:26" ht="12.75" hidden="1" outlineLevel="1">
      <c r="A38" s="80" t="s">
        <v>440</v>
      </c>
      <c r="C38" s="81" t="s">
        <v>441</v>
      </c>
      <c r="D38" s="81" t="s">
        <v>442</v>
      </c>
      <c r="E38" s="80">
        <v>0</v>
      </c>
      <c r="F38" s="80">
        <v>18752.864</v>
      </c>
      <c r="G38" s="81">
        <f t="shared" si="9"/>
        <v>18752.864</v>
      </c>
      <c r="H38" s="80">
        <v>0</v>
      </c>
      <c r="I38" s="80">
        <v>0</v>
      </c>
      <c r="J38" s="80">
        <v>0</v>
      </c>
      <c r="K38" s="80">
        <v>0</v>
      </c>
      <c r="L38" s="80">
        <f t="shared" si="10"/>
        <v>0</v>
      </c>
      <c r="M38" s="80">
        <v>0</v>
      </c>
      <c r="N38" s="80">
        <v>0</v>
      </c>
      <c r="O38" s="80">
        <v>0</v>
      </c>
      <c r="P38" s="80">
        <f t="shared" si="11"/>
        <v>0</v>
      </c>
      <c r="Q38" s="81">
        <v>0</v>
      </c>
      <c r="R38" s="81">
        <v>0</v>
      </c>
      <c r="S38" s="81">
        <v>0</v>
      </c>
      <c r="T38" s="81">
        <v>0</v>
      </c>
      <c r="U38" s="81">
        <f t="shared" si="12"/>
        <v>0</v>
      </c>
      <c r="V38" s="81">
        <f t="shared" si="13"/>
        <v>18752.864</v>
      </c>
      <c r="W38" s="80">
        <v>85751.437</v>
      </c>
      <c r="X38" s="80">
        <f t="shared" si="14"/>
        <v>104504.301</v>
      </c>
      <c r="Y38" s="81">
        <v>0</v>
      </c>
      <c r="Z38" s="80">
        <f t="shared" si="15"/>
        <v>104504.301</v>
      </c>
    </row>
    <row r="39" spans="1:26" ht="12.75" hidden="1" outlineLevel="1">
      <c r="A39" s="80" t="s">
        <v>443</v>
      </c>
      <c r="C39" s="81" t="s">
        <v>444</v>
      </c>
      <c r="D39" s="81" t="s">
        <v>445</v>
      </c>
      <c r="E39" s="80">
        <v>0</v>
      </c>
      <c r="F39" s="80">
        <v>141362.4</v>
      </c>
      <c r="G39" s="81">
        <f t="shared" si="9"/>
        <v>141362.4</v>
      </c>
      <c r="H39" s="80">
        <v>0</v>
      </c>
      <c r="I39" s="80">
        <v>0</v>
      </c>
      <c r="J39" s="80">
        <v>0</v>
      </c>
      <c r="K39" s="80">
        <v>0</v>
      </c>
      <c r="L39" s="80">
        <f t="shared" si="10"/>
        <v>0</v>
      </c>
      <c r="M39" s="80">
        <v>0</v>
      </c>
      <c r="N39" s="80">
        <v>0</v>
      </c>
      <c r="O39" s="80">
        <v>0</v>
      </c>
      <c r="P39" s="80">
        <f t="shared" si="11"/>
        <v>0</v>
      </c>
      <c r="Q39" s="81">
        <v>0</v>
      </c>
      <c r="R39" s="81">
        <v>0</v>
      </c>
      <c r="S39" s="81">
        <v>0</v>
      </c>
      <c r="T39" s="81">
        <v>0</v>
      </c>
      <c r="U39" s="81">
        <f t="shared" si="12"/>
        <v>0</v>
      </c>
      <c r="V39" s="81">
        <f t="shared" si="13"/>
        <v>141362.4</v>
      </c>
      <c r="W39" s="80">
        <v>0</v>
      </c>
      <c r="X39" s="80">
        <f t="shared" si="14"/>
        <v>141362.4</v>
      </c>
      <c r="Y39" s="81">
        <v>0</v>
      </c>
      <c r="Z39" s="80">
        <f t="shared" si="15"/>
        <v>141362.4</v>
      </c>
    </row>
    <row r="40" spans="1:26" ht="12.75" hidden="1" outlineLevel="1">
      <c r="A40" s="80" t="s">
        <v>446</v>
      </c>
      <c r="C40" s="81" t="s">
        <v>447</v>
      </c>
      <c r="D40" s="81" t="s">
        <v>448</v>
      </c>
      <c r="E40" s="80">
        <v>0</v>
      </c>
      <c r="F40" s="80">
        <v>827.83</v>
      </c>
      <c r="G40" s="81">
        <f t="shared" si="9"/>
        <v>827.83</v>
      </c>
      <c r="H40" s="80">
        <v>0</v>
      </c>
      <c r="I40" s="80">
        <v>0</v>
      </c>
      <c r="J40" s="80">
        <v>0</v>
      </c>
      <c r="K40" s="80">
        <v>0</v>
      </c>
      <c r="L40" s="80">
        <f t="shared" si="10"/>
        <v>0</v>
      </c>
      <c r="M40" s="80">
        <v>0</v>
      </c>
      <c r="N40" s="80">
        <v>0</v>
      </c>
      <c r="O40" s="80">
        <v>0</v>
      </c>
      <c r="P40" s="80">
        <f t="shared" si="11"/>
        <v>0</v>
      </c>
      <c r="Q40" s="81">
        <v>0</v>
      </c>
      <c r="R40" s="81">
        <v>0</v>
      </c>
      <c r="S40" s="81">
        <v>0</v>
      </c>
      <c r="T40" s="81">
        <v>0</v>
      </c>
      <c r="U40" s="81">
        <f t="shared" si="12"/>
        <v>0</v>
      </c>
      <c r="V40" s="81">
        <f t="shared" si="13"/>
        <v>827.83</v>
      </c>
      <c r="W40" s="80">
        <v>4637.59</v>
      </c>
      <c r="X40" s="80">
        <f t="shared" si="14"/>
        <v>5465.42</v>
      </c>
      <c r="Y40" s="81">
        <v>0</v>
      </c>
      <c r="Z40" s="80">
        <f t="shared" si="15"/>
        <v>5465.42</v>
      </c>
    </row>
    <row r="41" spans="1:27" ht="12.75" collapsed="1">
      <c r="A41" s="179" t="s">
        <v>449</v>
      </c>
      <c r="B41" s="180"/>
      <c r="C41" s="179" t="s">
        <v>124</v>
      </c>
      <c r="D41" s="181"/>
      <c r="E41" s="156">
        <v>0</v>
      </c>
      <c r="F41" s="156">
        <v>762672.798</v>
      </c>
      <c r="G41" s="183">
        <f t="shared" si="9"/>
        <v>762672.798</v>
      </c>
      <c r="H41" s="183">
        <v>0</v>
      </c>
      <c r="I41" s="183">
        <v>0</v>
      </c>
      <c r="J41" s="183">
        <v>0</v>
      </c>
      <c r="K41" s="183">
        <v>0</v>
      </c>
      <c r="L41" s="183">
        <f t="shared" si="10"/>
        <v>0</v>
      </c>
      <c r="M41" s="183">
        <v>0</v>
      </c>
      <c r="N41" s="183">
        <v>0</v>
      </c>
      <c r="O41" s="183">
        <v>0</v>
      </c>
      <c r="P41" s="183">
        <f t="shared" si="11"/>
        <v>0</v>
      </c>
      <c r="Q41" s="183">
        <v>0</v>
      </c>
      <c r="R41" s="183">
        <v>0</v>
      </c>
      <c r="S41" s="183">
        <v>0</v>
      </c>
      <c r="T41" s="183">
        <v>0</v>
      </c>
      <c r="U41" s="183">
        <f t="shared" si="12"/>
        <v>0</v>
      </c>
      <c r="V41" s="183">
        <f t="shared" si="13"/>
        <v>762672.798</v>
      </c>
      <c r="W41" s="183">
        <v>641916.936</v>
      </c>
      <c r="X41" s="183">
        <f t="shared" si="14"/>
        <v>1404589.734</v>
      </c>
      <c r="Y41" s="183">
        <v>0</v>
      </c>
      <c r="Z41" s="183">
        <f t="shared" si="15"/>
        <v>1404589.734</v>
      </c>
      <c r="AA41" s="179"/>
    </row>
    <row r="42" spans="1:26" ht="12.75" hidden="1" outlineLevel="1">
      <c r="A42" s="80" t="s">
        <v>450</v>
      </c>
      <c r="C42" s="81" t="s">
        <v>451</v>
      </c>
      <c r="D42" s="81" t="s">
        <v>452</v>
      </c>
      <c r="E42" s="80">
        <v>0</v>
      </c>
      <c r="F42" s="80">
        <v>5986.42</v>
      </c>
      <c r="G42" s="81">
        <f t="shared" si="9"/>
        <v>5986.42</v>
      </c>
      <c r="H42" s="80">
        <v>0</v>
      </c>
      <c r="I42" s="80">
        <v>0</v>
      </c>
      <c r="J42" s="80">
        <v>0</v>
      </c>
      <c r="K42" s="80">
        <v>0</v>
      </c>
      <c r="L42" s="80">
        <f t="shared" si="10"/>
        <v>0</v>
      </c>
      <c r="M42" s="80">
        <v>0</v>
      </c>
      <c r="N42" s="80">
        <v>0</v>
      </c>
      <c r="O42" s="80">
        <v>0</v>
      </c>
      <c r="P42" s="80">
        <f t="shared" si="11"/>
        <v>0</v>
      </c>
      <c r="Q42" s="81">
        <v>0</v>
      </c>
      <c r="R42" s="81">
        <v>0</v>
      </c>
      <c r="S42" s="81">
        <v>0</v>
      </c>
      <c r="T42" s="81">
        <v>0</v>
      </c>
      <c r="U42" s="81">
        <f t="shared" si="12"/>
        <v>0</v>
      </c>
      <c r="V42" s="81">
        <f t="shared" si="13"/>
        <v>5986.42</v>
      </c>
      <c r="W42" s="80">
        <v>0</v>
      </c>
      <c r="X42" s="80">
        <f t="shared" si="14"/>
        <v>5986.42</v>
      </c>
      <c r="Y42" s="81">
        <v>0</v>
      </c>
      <c r="Z42" s="80">
        <f t="shared" si="15"/>
        <v>5986.42</v>
      </c>
    </row>
    <row r="43" spans="1:26" ht="12.75" hidden="1" outlineLevel="1">
      <c r="A43" s="80" t="s">
        <v>453</v>
      </c>
      <c r="C43" s="81" t="s">
        <v>454</v>
      </c>
      <c r="D43" s="81" t="s">
        <v>455</v>
      </c>
      <c r="E43" s="80">
        <v>0</v>
      </c>
      <c r="F43" s="80">
        <v>374.3</v>
      </c>
      <c r="G43" s="81">
        <f t="shared" si="9"/>
        <v>374.3</v>
      </c>
      <c r="H43" s="80">
        <v>0</v>
      </c>
      <c r="I43" s="80">
        <v>0</v>
      </c>
      <c r="J43" s="80">
        <v>0</v>
      </c>
      <c r="K43" s="80">
        <v>0</v>
      </c>
      <c r="L43" s="80">
        <f t="shared" si="10"/>
        <v>0</v>
      </c>
      <c r="M43" s="80">
        <v>0</v>
      </c>
      <c r="N43" s="80">
        <v>0</v>
      </c>
      <c r="O43" s="80">
        <v>0</v>
      </c>
      <c r="P43" s="80">
        <f t="shared" si="11"/>
        <v>0</v>
      </c>
      <c r="Q43" s="81">
        <v>0</v>
      </c>
      <c r="R43" s="81">
        <v>0</v>
      </c>
      <c r="S43" s="81">
        <v>0</v>
      </c>
      <c r="T43" s="81">
        <v>0</v>
      </c>
      <c r="U43" s="81">
        <f t="shared" si="12"/>
        <v>0</v>
      </c>
      <c r="V43" s="81">
        <f t="shared" si="13"/>
        <v>374.3</v>
      </c>
      <c r="W43" s="80">
        <v>0</v>
      </c>
      <c r="X43" s="80">
        <f t="shared" si="14"/>
        <v>374.3</v>
      </c>
      <c r="Y43" s="81">
        <v>0</v>
      </c>
      <c r="Z43" s="80">
        <f t="shared" si="15"/>
        <v>374.3</v>
      </c>
    </row>
    <row r="44" spans="1:26" ht="12.75" hidden="1" outlineLevel="1">
      <c r="A44" s="80" t="s">
        <v>456</v>
      </c>
      <c r="C44" s="81" t="s">
        <v>457</v>
      </c>
      <c r="D44" s="81" t="s">
        <v>458</v>
      </c>
      <c r="E44" s="80">
        <v>0</v>
      </c>
      <c r="F44" s="80">
        <v>1059.26</v>
      </c>
      <c r="G44" s="81">
        <f t="shared" si="9"/>
        <v>1059.26</v>
      </c>
      <c r="H44" s="80">
        <v>0</v>
      </c>
      <c r="I44" s="80">
        <v>0</v>
      </c>
      <c r="J44" s="80">
        <v>0</v>
      </c>
      <c r="K44" s="80">
        <v>0</v>
      </c>
      <c r="L44" s="80">
        <f t="shared" si="10"/>
        <v>0</v>
      </c>
      <c r="M44" s="80">
        <v>0</v>
      </c>
      <c r="N44" s="80">
        <v>0</v>
      </c>
      <c r="O44" s="80">
        <v>0</v>
      </c>
      <c r="P44" s="80">
        <f t="shared" si="11"/>
        <v>0</v>
      </c>
      <c r="Q44" s="81">
        <v>0</v>
      </c>
      <c r="R44" s="81">
        <v>0</v>
      </c>
      <c r="S44" s="81">
        <v>0</v>
      </c>
      <c r="T44" s="81">
        <v>0</v>
      </c>
      <c r="U44" s="81">
        <f t="shared" si="12"/>
        <v>0</v>
      </c>
      <c r="V44" s="81">
        <f t="shared" si="13"/>
        <v>1059.26</v>
      </c>
      <c r="W44" s="80">
        <v>0</v>
      </c>
      <c r="X44" s="80">
        <f t="shared" si="14"/>
        <v>1059.26</v>
      </c>
      <c r="Y44" s="81">
        <v>0</v>
      </c>
      <c r="Z44" s="80">
        <f t="shared" si="15"/>
        <v>1059.26</v>
      </c>
    </row>
    <row r="45" spans="1:26" ht="12.75" hidden="1" outlineLevel="1">
      <c r="A45" s="80" t="s">
        <v>459</v>
      </c>
      <c r="C45" s="81" t="s">
        <v>460</v>
      </c>
      <c r="D45" s="81" t="s">
        <v>461</v>
      </c>
      <c r="E45" s="80">
        <v>0</v>
      </c>
      <c r="F45" s="80">
        <v>403.48</v>
      </c>
      <c r="G45" s="81">
        <f t="shared" si="9"/>
        <v>403.48</v>
      </c>
      <c r="H45" s="80">
        <v>0</v>
      </c>
      <c r="I45" s="80">
        <v>0</v>
      </c>
      <c r="J45" s="80">
        <v>0</v>
      </c>
      <c r="K45" s="80">
        <v>0</v>
      </c>
      <c r="L45" s="80">
        <f t="shared" si="10"/>
        <v>0</v>
      </c>
      <c r="M45" s="80">
        <v>0</v>
      </c>
      <c r="N45" s="80">
        <v>0</v>
      </c>
      <c r="O45" s="80">
        <v>0</v>
      </c>
      <c r="P45" s="80">
        <f t="shared" si="11"/>
        <v>0</v>
      </c>
      <c r="Q45" s="81">
        <v>0</v>
      </c>
      <c r="R45" s="81">
        <v>0</v>
      </c>
      <c r="S45" s="81">
        <v>0</v>
      </c>
      <c r="T45" s="81">
        <v>0</v>
      </c>
      <c r="U45" s="81">
        <f t="shared" si="12"/>
        <v>0</v>
      </c>
      <c r="V45" s="81">
        <f t="shared" si="13"/>
        <v>403.48</v>
      </c>
      <c r="W45" s="80">
        <v>0</v>
      </c>
      <c r="X45" s="80">
        <f t="shared" si="14"/>
        <v>403.48</v>
      </c>
      <c r="Y45" s="81">
        <v>0</v>
      </c>
      <c r="Z45" s="80">
        <f t="shared" si="15"/>
        <v>403.48</v>
      </c>
    </row>
    <row r="46" spans="1:26" ht="12.75" hidden="1" outlineLevel="1">
      <c r="A46" s="80" t="s">
        <v>462</v>
      </c>
      <c r="C46" s="81" t="s">
        <v>463</v>
      </c>
      <c r="D46" s="81" t="s">
        <v>464</v>
      </c>
      <c r="E46" s="80">
        <v>0</v>
      </c>
      <c r="F46" s="80">
        <v>50950.92</v>
      </c>
      <c r="G46" s="81">
        <f t="shared" si="9"/>
        <v>50950.92</v>
      </c>
      <c r="H46" s="80">
        <v>0</v>
      </c>
      <c r="I46" s="80">
        <v>0</v>
      </c>
      <c r="J46" s="80">
        <v>0</v>
      </c>
      <c r="K46" s="80">
        <v>0</v>
      </c>
      <c r="L46" s="80">
        <f t="shared" si="10"/>
        <v>0</v>
      </c>
      <c r="M46" s="80">
        <v>0</v>
      </c>
      <c r="N46" s="80">
        <v>0</v>
      </c>
      <c r="O46" s="80">
        <v>0</v>
      </c>
      <c r="P46" s="80">
        <f t="shared" si="11"/>
        <v>0</v>
      </c>
      <c r="Q46" s="81">
        <v>0</v>
      </c>
      <c r="R46" s="81">
        <v>0</v>
      </c>
      <c r="S46" s="81">
        <v>0</v>
      </c>
      <c r="T46" s="81">
        <v>0</v>
      </c>
      <c r="U46" s="81">
        <f t="shared" si="12"/>
        <v>0</v>
      </c>
      <c r="V46" s="81">
        <f t="shared" si="13"/>
        <v>50950.92</v>
      </c>
      <c r="W46" s="80">
        <v>55191.56</v>
      </c>
      <c r="X46" s="80">
        <f t="shared" si="14"/>
        <v>106142.48</v>
      </c>
      <c r="Y46" s="81">
        <v>0</v>
      </c>
      <c r="Z46" s="80">
        <f t="shared" si="15"/>
        <v>106142.48</v>
      </c>
    </row>
    <row r="47" spans="1:26" ht="12.75" hidden="1" outlineLevel="1">
      <c r="A47" s="80" t="s">
        <v>465</v>
      </c>
      <c r="C47" s="81" t="s">
        <v>466</v>
      </c>
      <c r="D47" s="81" t="s">
        <v>467</v>
      </c>
      <c r="E47" s="80">
        <v>0</v>
      </c>
      <c r="F47" s="80">
        <v>70595.551</v>
      </c>
      <c r="G47" s="81">
        <f t="shared" si="9"/>
        <v>70595.551</v>
      </c>
      <c r="H47" s="80">
        <v>0</v>
      </c>
      <c r="I47" s="80">
        <v>0</v>
      </c>
      <c r="J47" s="80">
        <v>0</v>
      </c>
      <c r="K47" s="80">
        <v>0</v>
      </c>
      <c r="L47" s="80">
        <f t="shared" si="10"/>
        <v>0</v>
      </c>
      <c r="M47" s="80">
        <v>0</v>
      </c>
      <c r="N47" s="80">
        <v>0</v>
      </c>
      <c r="O47" s="80">
        <v>0</v>
      </c>
      <c r="P47" s="80">
        <f t="shared" si="11"/>
        <v>0</v>
      </c>
      <c r="Q47" s="81">
        <v>0</v>
      </c>
      <c r="R47" s="81">
        <v>0</v>
      </c>
      <c r="S47" s="81">
        <v>0</v>
      </c>
      <c r="T47" s="81">
        <v>0</v>
      </c>
      <c r="U47" s="81">
        <f t="shared" si="12"/>
        <v>0</v>
      </c>
      <c r="V47" s="81">
        <f t="shared" si="13"/>
        <v>70595.551</v>
      </c>
      <c r="W47" s="80">
        <v>86683.225</v>
      </c>
      <c r="X47" s="80">
        <f t="shared" si="14"/>
        <v>157278.776</v>
      </c>
      <c r="Y47" s="81">
        <v>0</v>
      </c>
      <c r="Z47" s="80">
        <f t="shared" si="15"/>
        <v>157278.776</v>
      </c>
    </row>
    <row r="48" spans="1:26" ht="12.75" hidden="1" outlineLevel="1">
      <c r="A48" s="80" t="s">
        <v>468</v>
      </c>
      <c r="C48" s="81" t="s">
        <v>469</v>
      </c>
      <c r="D48" s="81" t="s">
        <v>470</v>
      </c>
      <c r="E48" s="80">
        <v>0</v>
      </c>
      <c r="F48" s="80">
        <v>4660.513</v>
      </c>
      <c r="G48" s="81">
        <f t="shared" si="9"/>
        <v>4660.513</v>
      </c>
      <c r="H48" s="80">
        <v>0</v>
      </c>
      <c r="I48" s="80">
        <v>0</v>
      </c>
      <c r="J48" s="80">
        <v>0</v>
      </c>
      <c r="K48" s="80">
        <v>0</v>
      </c>
      <c r="L48" s="80">
        <f t="shared" si="10"/>
        <v>0</v>
      </c>
      <c r="M48" s="80">
        <v>0</v>
      </c>
      <c r="N48" s="80">
        <v>0</v>
      </c>
      <c r="O48" s="80">
        <v>0</v>
      </c>
      <c r="P48" s="80">
        <f t="shared" si="11"/>
        <v>0</v>
      </c>
      <c r="Q48" s="81">
        <v>0</v>
      </c>
      <c r="R48" s="81">
        <v>0</v>
      </c>
      <c r="S48" s="81">
        <v>0</v>
      </c>
      <c r="T48" s="81">
        <v>0</v>
      </c>
      <c r="U48" s="81">
        <f t="shared" si="12"/>
        <v>0</v>
      </c>
      <c r="V48" s="81">
        <f t="shared" si="13"/>
        <v>4660.513</v>
      </c>
      <c r="W48" s="80">
        <v>21903.195</v>
      </c>
      <c r="X48" s="80">
        <f t="shared" si="14"/>
        <v>26563.708</v>
      </c>
      <c r="Y48" s="81">
        <v>0</v>
      </c>
      <c r="Z48" s="80">
        <f t="shared" si="15"/>
        <v>26563.708</v>
      </c>
    </row>
    <row r="49" spans="1:26" ht="12.75" hidden="1" outlineLevel="1">
      <c r="A49" s="80" t="s">
        <v>471</v>
      </c>
      <c r="C49" s="81" t="s">
        <v>472</v>
      </c>
      <c r="D49" s="81" t="s">
        <v>473</v>
      </c>
      <c r="E49" s="80">
        <v>0</v>
      </c>
      <c r="F49" s="80">
        <v>227343.86</v>
      </c>
      <c r="G49" s="81">
        <f t="shared" si="9"/>
        <v>227343.86</v>
      </c>
      <c r="H49" s="80">
        <v>0</v>
      </c>
      <c r="I49" s="80">
        <v>0</v>
      </c>
      <c r="J49" s="80">
        <v>0</v>
      </c>
      <c r="K49" s="80">
        <v>0</v>
      </c>
      <c r="L49" s="80">
        <f t="shared" si="10"/>
        <v>0</v>
      </c>
      <c r="M49" s="80">
        <v>0</v>
      </c>
      <c r="N49" s="80">
        <v>0</v>
      </c>
      <c r="O49" s="80">
        <v>0</v>
      </c>
      <c r="P49" s="80">
        <f t="shared" si="11"/>
        <v>0</v>
      </c>
      <c r="Q49" s="81">
        <v>0</v>
      </c>
      <c r="R49" s="81">
        <v>0</v>
      </c>
      <c r="S49" s="81">
        <v>0</v>
      </c>
      <c r="T49" s="81">
        <v>0</v>
      </c>
      <c r="U49" s="81">
        <f t="shared" si="12"/>
        <v>0</v>
      </c>
      <c r="V49" s="81">
        <f t="shared" si="13"/>
        <v>227343.86</v>
      </c>
      <c r="W49" s="80">
        <v>0</v>
      </c>
      <c r="X49" s="80">
        <f t="shared" si="14"/>
        <v>227343.86</v>
      </c>
      <c r="Y49" s="81">
        <v>0</v>
      </c>
      <c r="Z49" s="80">
        <f t="shared" si="15"/>
        <v>227343.86</v>
      </c>
    </row>
    <row r="50" spans="1:26" ht="12.75" hidden="1" outlineLevel="1">
      <c r="A50" s="80" t="s">
        <v>474</v>
      </c>
      <c r="C50" s="81" t="s">
        <v>475</v>
      </c>
      <c r="D50" s="81" t="s">
        <v>476</v>
      </c>
      <c r="E50" s="80">
        <v>0</v>
      </c>
      <c r="F50" s="80">
        <v>728132.52</v>
      </c>
      <c r="G50" s="81">
        <f t="shared" si="9"/>
        <v>728132.52</v>
      </c>
      <c r="H50" s="80">
        <v>0</v>
      </c>
      <c r="I50" s="80">
        <v>0</v>
      </c>
      <c r="J50" s="80">
        <v>0</v>
      </c>
      <c r="K50" s="80">
        <v>0</v>
      </c>
      <c r="L50" s="80">
        <f t="shared" si="10"/>
        <v>0</v>
      </c>
      <c r="M50" s="80">
        <v>0</v>
      </c>
      <c r="N50" s="80">
        <v>0</v>
      </c>
      <c r="O50" s="80">
        <v>0</v>
      </c>
      <c r="P50" s="80">
        <f t="shared" si="11"/>
        <v>0</v>
      </c>
      <c r="Q50" s="81">
        <v>0</v>
      </c>
      <c r="R50" s="81">
        <v>0</v>
      </c>
      <c r="S50" s="81">
        <v>0</v>
      </c>
      <c r="T50" s="81">
        <v>0</v>
      </c>
      <c r="U50" s="81">
        <f t="shared" si="12"/>
        <v>0</v>
      </c>
      <c r="V50" s="81">
        <f t="shared" si="13"/>
        <v>728132.52</v>
      </c>
      <c r="W50" s="80">
        <v>0</v>
      </c>
      <c r="X50" s="80">
        <f t="shared" si="14"/>
        <v>728132.52</v>
      </c>
      <c r="Y50" s="81">
        <v>0</v>
      </c>
      <c r="Z50" s="80">
        <f t="shared" si="15"/>
        <v>728132.52</v>
      </c>
    </row>
    <row r="51" spans="1:26" ht="12.75" hidden="1" outlineLevel="1">
      <c r="A51" s="80" t="s">
        <v>477</v>
      </c>
      <c r="C51" s="81" t="s">
        <v>478</v>
      </c>
      <c r="D51" s="81" t="s">
        <v>479</v>
      </c>
      <c r="E51" s="80">
        <v>0</v>
      </c>
      <c r="F51" s="80">
        <v>711169.75</v>
      </c>
      <c r="G51" s="81">
        <f t="shared" si="9"/>
        <v>711169.75</v>
      </c>
      <c r="H51" s="80">
        <v>0</v>
      </c>
      <c r="I51" s="80">
        <v>0</v>
      </c>
      <c r="J51" s="80">
        <v>0</v>
      </c>
      <c r="K51" s="80">
        <v>0</v>
      </c>
      <c r="L51" s="80">
        <f t="shared" si="10"/>
        <v>0</v>
      </c>
      <c r="M51" s="80">
        <v>0</v>
      </c>
      <c r="N51" s="80">
        <v>0</v>
      </c>
      <c r="O51" s="80">
        <v>0</v>
      </c>
      <c r="P51" s="80">
        <f t="shared" si="11"/>
        <v>0</v>
      </c>
      <c r="Q51" s="81">
        <v>0</v>
      </c>
      <c r="R51" s="81">
        <v>0</v>
      </c>
      <c r="S51" s="81">
        <v>0</v>
      </c>
      <c r="T51" s="81">
        <v>0</v>
      </c>
      <c r="U51" s="81">
        <f t="shared" si="12"/>
        <v>0</v>
      </c>
      <c r="V51" s="81">
        <f t="shared" si="13"/>
        <v>711169.75</v>
      </c>
      <c r="W51" s="80">
        <v>0</v>
      </c>
      <c r="X51" s="80">
        <f t="shared" si="14"/>
        <v>711169.75</v>
      </c>
      <c r="Y51" s="81">
        <v>0</v>
      </c>
      <c r="Z51" s="80">
        <f t="shared" si="15"/>
        <v>711169.75</v>
      </c>
    </row>
    <row r="52" spans="1:26" ht="12.75" hidden="1" outlineLevel="1">
      <c r="A52" s="80" t="s">
        <v>480</v>
      </c>
      <c r="C52" s="81" t="s">
        <v>481</v>
      </c>
      <c r="D52" s="81" t="s">
        <v>482</v>
      </c>
      <c r="E52" s="80">
        <v>0</v>
      </c>
      <c r="F52" s="80">
        <v>112821.56</v>
      </c>
      <c r="G52" s="81">
        <f t="shared" si="9"/>
        <v>112821.56</v>
      </c>
      <c r="H52" s="80">
        <v>0</v>
      </c>
      <c r="I52" s="80">
        <v>0</v>
      </c>
      <c r="J52" s="80">
        <v>0</v>
      </c>
      <c r="K52" s="80">
        <v>0</v>
      </c>
      <c r="L52" s="80">
        <f t="shared" si="10"/>
        <v>0</v>
      </c>
      <c r="M52" s="80">
        <v>0</v>
      </c>
      <c r="N52" s="80">
        <v>0</v>
      </c>
      <c r="O52" s="80">
        <v>0</v>
      </c>
      <c r="P52" s="80">
        <f t="shared" si="11"/>
        <v>0</v>
      </c>
      <c r="Q52" s="81">
        <v>0</v>
      </c>
      <c r="R52" s="81">
        <v>0</v>
      </c>
      <c r="S52" s="81">
        <v>0</v>
      </c>
      <c r="T52" s="81">
        <v>0</v>
      </c>
      <c r="U52" s="81">
        <f t="shared" si="12"/>
        <v>0</v>
      </c>
      <c r="V52" s="81">
        <f t="shared" si="13"/>
        <v>112821.56</v>
      </c>
      <c r="W52" s="80">
        <v>0</v>
      </c>
      <c r="X52" s="80">
        <f t="shared" si="14"/>
        <v>112821.56</v>
      </c>
      <c r="Y52" s="81">
        <v>0</v>
      </c>
      <c r="Z52" s="80">
        <f t="shared" si="15"/>
        <v>112821.56</v>
      </c>
    </row>
    <row r="53" spans="1:26" ht="12.75" hidden="1" outlineLevel="1">
      <c r="A53" s="80" t="s">
        <v>483</v>
      </c>
      <c r="C53" s="81" t="s">
        <v>484</v>
      </c>
      <c r="D53" s="81" t="s">
        <v>485</v>
      </c>
      <c r="E53" s="80">
        <v>0</v>
      </c>
      <c r="F53" s="80">
        <v>868488.47</v>
      </c>
      <c r="G53" s="81">
        <f t="shared" si="9"/>
        <v>868488.47</v>
      </c>
      <c r="H53" s="80">
        <v>0</v>
      </c>
      <c r="I53" s="80">
        <v>0</v>
      </c>
      <c r="J53" s="80">
        <v>0</v>
      </c>
      <c r="K53" s="80">
        <v>0</v>
      </c>
      <c r="L53" s="80">
        <f t="shared" si="10"/>
        <v>0</v>
      </c>
      <c r="M53" s="80">
        <v>0</v>
      </c>
      <c r="N53" s="80">
        <v>0</v>
      </c>
      <c r="O53" s="80">
        <v>0</v>
      </c>
      <c r="P53" s="80">
        <f t="shared" si="11"/>
        <v>0</v>
      </c>
      <c r="Q53" s="81">
        <v>0</v>
      </c>
      <c r="R53" s="81">
        <v>0</v>
      </c>
      <c r="S53" s="81">
        <v>0</v>
      </c>
      <c r="T53" s="81">
        <v>0</v>
      </c>
      <c r="U53" s="81">
        <f t="shared" si="12"/>
        <v>0</v>
      </c>
      <c r="V53" s="81">
        <f t="shared" si="13"/>
        <v>868488.47</v>
      </c>
      <c r="W53" s="80">
        <v>0</v>
      </c>
      <c r="X53" s="80">
        <f t="shared" si="14"/>
        <v>868488.47</v>
      </c>
      <c r="Y53" s="81">
        <v>0</v>
      </c>
      <c r="Z53" s="80">
        <f t="shared" si="15"/>
        <v>868488.47</v>
      </c>
    </row>
    <row r="54" spans="1:26" ht="12.75" hidden="1" outlineLevel="1">
      <c r="A54" s="80" t="s">
        <v>486</v>
      </c>
      <c r="C54" s="81" t="s">
        <v>487</v>
      </c>
      <c r="D54" s="81" t="s">
        <v>488</v>
      </c>
      <c r="E54" s="80">
        <v>0</v>
      </c>
      <c r="F54" s="80">
        <v>871178.43</v>
      </c>
      <c r="G54" s="81">
        <f t="shared" si="9"/>
        <v>871178.43</v>
      </c>
      <c r="H54" s="80">
        <v>0</v>
      </c>
      <c r="I54" s="80">
        <v>0</v>
      </c>
      <c r="J54" s="80">
        <v>0</v>
      </c>
      <c r="K54" s="80">
        <v>0</v>
      </c>
      <c r="L54" s="80">
        <f t="shared" si="10"/>
        <v>0</v>
      </c>
      <c r="M54" s="80">
        <v>0</v>
      </c>
      <c r="N54" s="80">
        <v>0</v>
      </c>
      <c r="O54" s="80">
        <v>0</v>
      </c>
      <c r="P54" s="80">
        <f t="shared" si="11"/>
        <v>0</v>
      </c>
      <c r="Q54" s="81">
        <v>0</v>
      </c>
      <c r="R54" s="81">
        <v>0</v>
      </c>
      <c r="S54" s="81">
        <v>0</v>
      </c>
      <c r="T54" s="81">
        <v>0</v>
      </c>
      <c r="U54" s="81">
        <f t="shared" si="12"/>
        <v>0</v>
      </c>
      <c r="V54" s="81">
        <f t="shared" si="13"/>
        <v>871178.43</v>
      </c>
      <c r="W54" s="80">
        <v>0</v>
      </c>
      <c r="X54" s="80">
        <f t="shared" si="14"/>
        <v>871178.43</v>
      </c>
      <c r="Y54" s="81">
        <v>0</v>
      </c>
      <c r="Z54" s="80">
        <f t="shared" si="15"/>
        <v>871178.43</v>
      </c>
    </row>
    <row r="55" spans="1:26" ht="12.75" hidden="1" outlineLevel="1">
      <c r="A55" s="80" t="s">
        <v>489</v>
      </c>
      <c r="C55" s="81" t="s">
        <v>490</v>
      </c>
      <c r="D55" s="81" t="s">
        <v>491</v>
      </c>
      <c r="E55" s="80">
        <v>0</v>
      </c>
      <c r="F55" s="80">
        <v>137.15</v>
      </c>
      <c r="G55" s="81">
        <f t="shared" si="9"/>
        <v>137.15</v>
      </c>
      <c r="H55" s="80">
        <v>0</v>
      </c>
      <c r="I55" s="80">
        <v>0</v>
      </c>
      <c r="J55" s="80">
        <v>0</v>
      </c>
      <c r="K55" s="80">
        <v>0</v>
      </c>
      <c r="L55" s="80">
        <f t="shared" si="10"/>
        <v>0</v>
      </c>
      <c r="M55" s="80">
        <v>0</v>
      </c>
      <c r="N55" s="80">
        <v>0</v>
      </c>
      <c r="O55" s="80">
        <v>0</v>
      </c>
      <c r="P55" s="80">
        <f t="shared" si="11"/>
        <v>0</v>
      </c>
      <c r="Q55" s="81">
        <v>0</v>
      </c>
      <c r="R55" s="81">
        <v>0</v>
      </c>
      <c r="S55" s="81">
        <v>0</v>
      </c>
      <c r="T55" s="81">
        <v>0</v>
      </c>
      <c r="U55" s="81">
        <f t="shared" si="12"/>
        <v>0</v>
      </c>
      <c r="V55" s="81">
        <f t="shared" si="13"/>
        <v>137.15</v>
      </c>
      <c r="W55" s="80">
        <v>-5340.64</v>
      </c>
      <c r="X55" s="80">
        <f t="shared" si="14"/>
        <v>-5203.490000000001</v>
      </c>
      <c r="Y55" s="81">
        <v>0</v>
      </c>
      <c r="Z55" s="80">
        <f t="shared" si="15"/>
        <v>-5203.490000000001</v>
      </c>
    </row>
    <row r="56" spans="1:26" ht="12.75" hidden="1" outlineLevel="1">
      <c r="A56" s="80" t="s">
        <v>492</v>
      </c>
      <c r="C56" s="81" t="s">
        <v>493</v>
      </c>
      <c r="D56" s="81" t="s">
        <v>494</v>
      </c>
      <c r="E56" s="80">
        <v>0</v>
      </c>
      <c r="F56" s="80">
        <v>-3508320.37</v>
      </c>
      <c r="G56" s="81">
        <f t="shared" si="9"/>
        <v>-3508320.37</v>
      </c>
      <c r="H56" s="80">
        <v>0</v>
      </c>
      <c r="I56" s="80">
        <v>0</v>
      </c>
      <c r="J56" s="80">
        <v>0</v>
      </c>
      <c r="K56" s="80">
        <v>0</v>
      </c>
      <c r="L56" s="80">
        <f t="shared" si="10"/>
        <v>0</v>
      </c>
      <c r="M56" s="80">
        <v>0</v>
      </c>
      <c r="N56" s="80">
        <v>0</v>
      </c>
      <c r="O56" s="80">
        <v>0</v>
      </c>
      <c r="P56" s="80">
        <f t="shared" si="11"/>
        <v>0</v>
      </c>
      <c r="Q56" s="81">
        <v>0</v>
      </c>
      <c r="R56" s="81">
        <v>0</v>
      </c>
      <c r="S56" s="81">
        <v>0</v>
      </c>
      <c r="T56" s="81">
        <v>0</v>
      </c>
      <c r="U56" s="81">
        <f t="shared" si="12"/>
        <v>0</v>
      </c>
      <c r="V56" s="81">
        <f t="shared" si="13"/>
        <v>-3508320.37</v>
      </c>
      <c r="W56" s="80">
        <v>0</v>
      </c>
      <c r="X56" s="80">
        <f t="shared" si="14"/>
        <v>-3508320.37</v>
      </c>
      <c r="Y56" s="81">
        <v>0</v>
      </c>
      <c r="Z56" s="80">
        <f t="shared" si="15"/>
        <v>-3508320.37</v>
      </c>
    </row>
    <row r="57" spans="1:27" ht="12.75" collapsed="1">
      <c r="A57" s="179" t="s">
        <v>495</v>
      </c>
      <c r="B57" s="180"/>
      <c r="C57" s="179" t="s">
        <v>496</v>
      </c>
      <c r="D57" s="181"/>
      <c r="E57" s="156">
        <v>0</v>
      </c>
      <c r="F57" s="156">
        <v>144981.8140000005</v>
      </c>
      <c r="G57" s="183">
        <f t="shared" si="9"/>
        <v>144981.8140000005</v>
      </c>
      <c r="H57" s="183">
        <v>0</v>
      </c>
      <c r="I57" s="183">
        <v>0</v>
      </c>
      <c r="J57" s="183">
        <v>0</v>
      </c>
      <c r="K57" s="183">
        <v>0</v>
      </c>
      <c r="L57" s="183">
        <f t="shared" si="10"/>
        <v>0</v>
      </c>
      <c r="M57" s="183">
        <v>0</v>
      </c>
      <c r="N57" s="183">
        <v>0</v>
      </c>
      <c r="O57" s="183">
        <v>0</v>
      </c>
      <c r="P57" s="183">
        <f t="shared" si="11"/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f t="shared" si="12"/>
        <v>0</v>
      </c>
      <c r="V57" s="183">
        <f t="shared" si="13"/>
        <v>144981.8140000005</v>
      </c>
      <c r="W57" s="183">
        <v>158437.34</v>
      </c>
      <c r="X57" s="183">
        <f t="shared" si="14"/>
        <v>303419.1540000005</v>
      </c>
      <c r="Y57" s="183">
        <v>0</v>
      </c>
      <c r="Z57" s="183">
        <f t="shared" si="15"/>
        <v>303419.1540000005</v>
      </c>
      <c r="AA57" s="179"/>
    </row>
    <row r="58" spans="1:26" ht="12.75" hidden="1" outlineLevel="1">
      <c r="A58" s="80" t="s">
        <v>497</v>
      </c>
      <c r="C58" s="81" t="s">
        <v>498</v>
      </c>
      <c r="D58" s="81" t="s">
        <v>499</v>
      </c>
      <c r="E58" s="80">
        <v>0</v>
      </c>
      <c r="F58" s="80">
        <v>-47540668.6</v>
      </c>
      <c r="G58" s="81">
        <f t="shared" si="9"/>
        <v>-47540668.6</v>
      </c>
      <c r="H58" s="80">
        <v>0</v>
      </c>
      <c r="I58" s="80">
        <v>0</v>
      </c>
      <c r="J58" s="80">
        <v>0</v>
      </c>
      <c r="K58" s="80">
        <v>0</v>
      </c>
      <c r="L58" s="80">
        <f t="shared" si="10"/>
        <v>0</v>
      </c>
      <c r="M58" s="80">
        <v>0</v>
      </c>
      <c r="N58" s="80">
        <v>0</v>
      </c>
      <c r="O58" s="80">
        <v>0</v>
      </c>
      <c r="P58" s="80">
        <f t="shared" si="11"/>
        <v>0</v>
      </c>
      <c r="Q58" s="81">
        <v>0</v>
      </c>
      <c r="R58" s="81">
        <v>0</v>
      </c>
      <c r="S58" s="81">
        <v>0</v>
      </c>
      <c r="T58" s="81">
        <v>0</v>
      </c>
      <c r="U58" s="81">
        <f t="shared" si="12"/>
        <v>0</v>
      </c>
      <c r="V58" s="81">
        <f t="shared" si="13"/>
        <v>-47540668.6</v>
      </c>
      <c r="W58" s="80">
        <v>0</v>
      </c>
      <c r="X58" s="80">
        <f t="shared" si="14"/>
        <v>-47540668.6</v>
      </c>
      <c r="Y58" s="81">
        <v>0</v>
      </c>
      <c r="Z58" s="80">
        <f t="shared" si="15"/>
        <v>-47540668.6</v>
      </c>
    </row>
    <row r="59" spans="1:26" ht="12.75" hidden="1" outlineLevel="1">
      <c r="A59" s="80" t="s">
        <v>500</v>
      </c>
      <c r="C59" s="81" t="s">
        <v>501</v>
      </c>
      <c r="D59" s="81" t="s">
        <v>502</v>
      </c>
      <c r="E59" s="80">
        <v>0</v>
      </c>
      <c r="F59" s="80">
        <v>-119100834.07</v>
      </c>
      <c r="G59" s="81">
        <f t="shared" si="9"/>
        <v>-119100834.07</v>
      </c>
      <c r="H59" s="80">
        <v>0</v>
      </c>
      <c r="I59" s="80">
        <v>0</v>
      </c>
      <c r="J59" s="80">
        <v>0</v>
      </c>
      <c r="K59" s="80">
        <v>0</v>
      </c>
      <c r="L59" s="80">
        <f t="shared" si="10"/>
        <v>0</v>
      </c>
      <c r="M59" s="80">
        <v>0</v>
      </c>
      <c r="N59" s="80">
        <v>0</v>
      </c>
      <c r="O59" s="80">
        <v>0</v>
      </c>
      <c r="P59" s="80">
        <f t="shared" si="11"/>
        <v>0</v>
      </c>
      <c r="Q59" s="81">
        <v>0</v>
      </c>
      <c r="R59" s="81">
        <v>0</v>
      </c>
      <c r="S59" s="81">
        <v>0</v>
      </c>
      <c r="T59" s="81">
        <v>0</v>
      </c>
      <c r="U59" s="81">
        <f t="shared" si="12"/>
        <v>0</v>
      </c>
      <c r="V59" s="81">
        <f t="shared" si="13"/>
        <v>-119100834.07</v>
      </c>
      <c r="W59" s="80">
        <v>0</v>
      </c>
      <c r="X59" s="80">
        <f t="shared" si="14"/>
        <v>-119100834.07</v>
      </c>
      <c r="Y59" s="81">
        <v>0</v>
      </c>
      <c r="Z59" s="80">
        <f t="shared" si="15"/>
        <v>-119100834.07</v>
      </c>
    </row>
    <row r="60" spans="1:26" ht="12.75" hidden="1" outlineLevel="1">
      <c r="A60" s="80" t="s">
        <v>503</v>
      </c>
      <c r="C60" s="81" t="s">
        <v>504</v>
      </c>
      <c r="D60" s="81" t="s">
        <v>505</v>
      </c>
      <c r="E60" s="80">
        <v>0</v>
      </c>
      <c r="F60" s="80">
        <v>19843.46</v>
      </c>
      <c r="G60" s="81">
        <f t="shared" si="9"/>
        <v>19843.46</v>
      </c>
      <c r="H60" s="80">
        <v>0</v>
      </c>
      <c r="I60" s="80">
        <v>0</v>
      </c>
      <c r="J60" s="80">
        <v>0</v>
      </c>
      <c r="K60" s="80">
        <v>0</v>
      </c>
      <c r="L60" s="80">
        <f t="shared" si="10"/>
        <v>0</v>
      </c>
      <c r="M60" s="80">
        <v>0</v>
      </c>
      <c r="N60" s="80">
        <v>0</v>
      </c>
      <c r="O60" s="80">
        <v>0</v>
      </c>
      <c r="P60" s="80">
        <f t="shared" si="11"/>
        <v>0</v>
      </c>
      <c r="Q60" s="81">
        <v>0</v>
      </c>
      <c r="R60" s="81">
        <v>0</v>
      </c>
      <c r="S60" s="81">
        <v>0</v>
      </c>
      <c r="T60" s="81">
        <v>0</v>
      </c>
      <c r="U60" s="81">
        <f t="shared" si="12"/>
        <v>0</v>
      </c>
      <c r="V60" s="81">
        <f t="shared" si="13"/>
        <v>19843.46</v>
      </c>
      <c r="W60" s="80">
        <v>1030.53</v>
      </c>
      <c r="X60" s="80">
        <f t="shared" si="14"/>
        <v>20873.989999999998</v>
      </c>
      <c r="Y60" s="81">
        <v>0</v>
      </c>
      <c r="Z60" s="80">
        <f t="shared" si="15"/>
        <v>20873.989999999998</v>
      </c>
    </row>
    <row r="61" spans="1:26" ht="12.75" hidden="1" outlineLevel="1">
      <c r="A61" s="80" t="s">
        <v>506</v>
      </c>
      <c r="C61" s="81" t="s">
        <v>507</v>
      </c>
      <c r="D61" s="81" t="s">
        <v>508</v>
      </c>
      <c r="E61" s="80">
        <v>0</v>
      </c>
      <c r="F61" s="80">
        <v>2537.86</v>
      </c>
      <c r="G61" s="81">
        <f t="shared" si="9"/>
        <v>2537.86</v>
      </c>
      <c r="H61" s="80">
        <v>0</v>
      </c>
      <c r="I61" s="80">
        <v>0</v>
      </c>
      <c r="J61" s="80">
        <v>0</v>
      </c>
      <c r="K61" s="80">
        <v>0</v>
      </c>
      <c r="L61" s="80">
        <f t="shared" si="10"/>
        <v>0</v>
      </c>
      <c r="M61" s="80">
        <v>0</v>
      </c>
      <c r="N61" s="80">
        <v>0</v>
      </c>
      <c r="O61" s="80">
        <v>0</v>
      </c>
      <c r="P61" s="80">
        <f t="shared" si="11"/>
        <v>0</v>
      </c>
      <c r="Q61" s="81">
        <v>0</v>
      </c>
      <c r="R61" s="81">
        <v>0</v>
      </c>
      <c r="S61" s="81">
        <v>0</v>
      </c>
      <c r="T61" s="81">
        <v>0</v>
      </c>
      <c r="U61" s="81">
        <f t="shared" si="12"/>
        <v>0</v>
      </c>
      <c r="V61" s="81">
        <f t="shared" si="13"/>
        <v>2537.86</v>
      </c>
      <c r="W61" s="80">
        <v>798.45</v>
      </c>
      <c r="X61" s="80">
        <f t="shared" si="14"/>
        <v>3336.3100000000004</v>
      </c>
      <c r="Y61" s="81">
        <v>0</v>
      </c>
      <c r="Z61" s="80">
        <f t="shared" si="15"/>
        <v>3336.3100000000004</v>
      </c>
    </row>
    <row r="62" spans="1:26" ht="12.75" hidden="1" outlineLevel="1">
      <c r="A62" s="80" t="s">
        <v>509</v>
      </c>
      <c r="C62" s="81" t="s">
        <v>510</v>
      </c>
      <c r="D62" s="81" t="s">
        <v>511</v>
      </c>
      <c r="E62" s="80">
        <v>0</v>
      </c>
      <c r="F62" s="80">
        <v>2889.04</v>
      </c>
      <c r="G62" s="81">
        <f t="shared" si="9"/>
        <v>2889.04</v>
      </c>
      <c r="H62" s="80">
        <v>0</v>
      </c>
      <c r="I62" s="80">
        <v>0</v>
      </c>
      <c r="J62" s="80">
        <v>0</v>
      </c>
      <c r="K62" s="80">
        <v>0</v>
      </c>
      <c r="L62" s="80">
        <f t="shared" si="10"/>
        <v>0</v>
      </c>
      <c r="M62" s="80">
        <v>0</v>
      </c>
      <c r="N62" s="80">
        <v>0</v>
      </c>
      <c r="O62" s="80">
        <v>0</v>
      </c>
      <c r="P62" s="80">
        <f t="shared" si="11"/>
        <v>0</v>
      </c>
      <c r="Q62" s="81">
        <v>0</v>
      </c>
      <c r="R62" s="81">
        <v>0</v>
      </c>
      <c r="S62" s="81">
        <v>0</v>
      </c>
      <c r="T62" s="81">
        <v>0</v>
      </c>
      <c r="U62" s="81">
        <f t="shared" si="12"/>
        <v>0</v>
      </c>
      <c r="V62" s="81">
        <f t="shared" si="13"/>
        <v>2889.04</v>
      </c>
      <c r="W62" s="80">
        <v>1440.45</v>
      </c>
      <c r="X62" s="80">
        <f t="shared" si="14"/>
        <v>4329.49</v>
      </c>
      <c r="Y62" s="81">
        <v>0</v>
      </c>
      <c r="Z62" s="80">
        <f t="shared" si="15"/>
        <v>4329.49</v>
      </c>
    </row>
    <row r="63" spans="1:26" ht="12.75" hidden="1" outlineLevel="1">
      <c r="A63" s="80" t="s">
        <v>512</v>
      </c>
      <c r="C63" s="81" t="s">
        <v>513</v>
      </c>
      <c r="D63" s="81" t="s">
        <v>514</v>
      </c>
      <c r="E63" s="80">
        <v>0</v>
      </c>
      <c r="F63" s="80">
        <v>50</v>
      </c>
      <c r="G63" s="81">
        <f t="shared" si="9"/>
        <v>50</v>
      </c>
      <c r="H63" s="80">
        <v>0</v>
      </c>
      <c r="I63" s="80">
        <v>0</v>
      </c>
      <c r="J63" s="80">
        <v>0</v>
      </c>
      <c r="K63" s="80">
        <v>0</v>
      </c>
      <c r="L63" s="80">
        <f t="shared" si="10"/>
        <v>0</v>
      </c>
      <c r="M63" s="80">
        <v>0</v>
      </c>
      <c r="N63" s="80">
        <v>0</v>
      </c>
      <c r="O63" s="80">
        <v>0</v>
      </c>
      <c r="P63" s="80">
        <f t="shared" si="11"/>
        <v>0</v>
      </c>
      <c r="Q63" s="81">
        <v>0</v>
      </c>
      <c r="R63" s="81">
        <v>0</v>
      </c>
      <c r="S63" s="81">
        <v>0</v>
      </c>
      <c r="T63" s="81">
        <v>0</v>
      </c>
      <c r="U63" s="81">
        <f t="shared" si="12"/>
        <v>0</v>
      </c>
      <c r="V63" s="81">
        <f t="shared" si="13"/>
        <v>50</v>
      </c>
      <c r="W63" s="80">
        <v>0</v>
      </c>
      <c r="X63" s="80">
        <f t="shared" si="14"/>
        <v>50</v>
      </c>
      <c r="Y63" s="81">
        <v>0</v>
      </c>
      <c r="Z63" s="80">
        <f t="shared" si="15"/>
        <v>50</v>
      </c>
    </row>
    <row r="64" spans="1:26" ht="12.75" hidden="1" outlineLevel="1">
      <c r="A64" s="80" t="s">
        <v>515</v>
      </c>
      <c r="C64" s="81" t="s">
        <v>516</v>
      </c>
      <c r="D64" s="81" t="s">
        <v>517</v>
      </c>
      <c r="E64" s="80">
        <v>0</v>
      </c>
      <c r="F64" s="80">
        <v>65</v>
      </c>
      <c r="G64" s="81">
        <f t="shared" si="9"/>
        <v>65</v>
      </c>
      <c r="H64" s="80">
        <v>0</v>
      </c>
      <c r="I64" s="80">
        <v>0</v>
      </c>
      <c r="J64" s="80">
        <v>0</v>
      </c>
      <c r="K64" s="80">
        <v>0</v>
      </c>
      <c r="L64" s="80">
        <f t="shared" si="10"/>
        <v>0</v>
      </c>
      <c r="M64" s="80">
        <v>0</v>
      </c>
      <c r="N64" s="80">
        <v>0</v>
      </c>
      <c r="O64" s="80">
        <v>0</v>
      </c>
      <c r="P64" s="80">
        <f t="shared" si="11"/>
        <v>0</v>
      </c>
      <c r="Q64" s="81">
        <v>0</v>
      </c>
      <c r="R64" s="81">
        <v>0</v>
      </c>
      <c r="S64" s="81">
        <v>0</v>
      </c>
      <c r="T64" s="81">
        <v>0</v>
      </c>
      <c r="U64" s="81">
        <f t="shared" si="12"/>
        <v>0</v>
      </c>
      <c r="V64" s="81">
        <f t="shared" si="13"/>
        <v>65</v>
      </c>
      <c r="W64" s="80">
        <v>572.95</v>
      </c>
      <c r="X64" s="80">
        <f t="shared" si="14"/>
        <v>637.95</v>
      </c>
      <c r="Y64" s="81">
        <v>0</v>
      </c>
      <c r="Z64" s="80">
        <f t="shared" si="15"/>
        <v>637.95</v>
      </c>
    </row>
    <row r="65" spans="1:26" ht="12.75" hidden="1" outlineLevel="1">
      <c r="A65" s="80" t="s">
        <v>518</v>
      </c>
      <c r="C65" s="81" t="s">
        <v>519</v>
      </c>
      <c r="D65" s="81" t="s">
        <v>520</v>
      </c>
      <c r="E65" s="80">
        <v>0</v>
      </c>
      <c r="F65" s="80">
        <v>2084.35</v>
      </c>
      <c r="G65" s="81">
        <f aca="true" t="shared" si="16" ref="G65:G96">E65+F65</f>
        <v>2084.35</v>
      </c>
      <c r="H65" s="80">
        <v>0</v>
      </c>
      <c r="I65" s="80">
        <v>0</v>
      </c>
      <c r="J65" s="80">
        <v>0</v>
      </c>
      <c r="K65" s="80">
        <v>0</v>
      </c>
      <c r="L65" s="80">
        <f aca="true" t="shared" si="17" ref="L65:L96">J65+I65+K65</f>
        <v>0</v>
      </c>
      <c r="M65" s="80">
        <v>0</v>
      </c>
      <c r="N65" s="80">
        <v>0</v>
      </c>
      <c r="O65" s="80">
        <v>0</v>
      </c>
      <c r="P65" s="80">
        <f aca="true" t="shared" si="18" ref="P65:P96">M65+N65+O65</f>
        <v>0</v>
      </c>
      <c r="Q65" s="81">
        <v>0</v>
      </c>
      <c r="R65" s="81">
        <v>0</v>
      </c>
      <c r="S65" s="81">
        <v>0</v>
      </c>
      <c r="T65" s="81">
        <v>0</v>
      </c>
      <c r="U65" s="81">
        <f aca="true" t="shared" si="19" ref="U65:U96">Q65+R65+S65+T65</f>
        <v>0</v>
      </c>
      <c r="V65" s="81">
        <f aca="true" t="shared" si="20" ref="V65:V96">G65+H65+L65+P65+U65</f>
        <v>2084.35</v>
      </c>
      <c r="W65" s="80">
        <v>291.86</v>
      </c>
      <c r="X65" s="80">
        <f aca="true" t="shared" si="21" ref="X65:X96">V65+W65</f>
        <v>2376.21</v>
      </c>
      <c r="Y65" s="81">
        <v>0</v>
      </c>
      <c r="Z65" s="80">
        <f aca="true" t="shared" si="22" ref="Z65:Z96">X65+Y65</f>
        <v>2376.21</v>
      </c>
    </row>
    <row r="66" spans="1:26" ht="12.75" hidden="1" outlineLevel="1">
      <c r="A66" s="80" t="s">
        <v>521</v>
      </c>
      <c r="C66" s="81" t="s">
        <v>522</v>
      </c>
      <c r="D66" s="81" t="s">
        <v>523</v>
      </c>
      <c r="E66" s="80">
        <v>0</v>
      </c>
      <c r="F66" s="80">
        <v>51.75</v>
      </c>
      <c r="G66" s="81">
        <f t="shared" si="16"/>
        <v>51.75</v>
      </c>
      <c r="H66" s="80">
        <v>0</v>
      </c>
      <c r="I66" s="80">
        <v>0</v>
      </c>
      <c r="J66" s="80">
        <v>0</v>
      </c>
      <c r="K66" s="80">
        <v>0</v>
      </c>
      <c r="L66" s="80">
        <f t="shared" si="17"/>
        <v>0</v>
      </c>
      <c r="M66" s="80">
        <v>0</v>
      </c>
      <c r="N66" s="80">
        <v>0</v>
      </c>
      <c r="O66" s="80">
        <v>0</v>
      </c>
      <c r="P66" s="80">
        <f t="shared" si="18"/>
        <v>0</v>
      </c>
      <c r="Q66" s="81">
        <v>0</v>
      </c>
      <c r="R66" s="81">
        <v>0</v>
      </c>
      <c r="S66" s="81">
        <v>0</v>
      </c>
      <c r="T66" s="81">
        <v>0</v>
      </c>
      <c r="U66" s="81">
        <f t="shared" si="19"/>
        <v>0</v>
      </c>
      <c r="V66" s="81">
        <f t="shared" si="20"/>
        <v>51.75</v>
      </c>
      <c r="W66" s="80">
        <v>0</v>
      </c>
      <c r="X66" s="80">
        <f t="shared" si="21"/>
        <v>51.75</v>
      </c>
      <c r="Y66" s="81">
        <v>0</v>
      </c>
      <c r="Z66" s="80">
        <f t="shared" si="22"/>
        <v>51.75</v>
      </c>
    </row>
    <row r="67" spans="1:26" ht="12.75" hidden="1" outlineLevel="1">
      <c r="A67" s="80" t="s">
        <v>524</v>
      </c>
      <c r="C67" s="81" t="s">
        <v>525</v>
      </c>
      <c r="D67" s="81" t="s">
        <v>526</v>
      </c>
      <c r="E67" s="80">
        <v>0</v>
      </c>
      <c r="F67" s="80">
        <v>30.81</v>
      </c>
      <c r="G67" s="81">
        <f t="shared" si="16"/>
        <v>30.81</v>
      </c>
      <c r="H67" s="80">
        <v>0</v>
      </c>
      <c r="I67" s="80">
        <v>0</v>
      </c>
      <c r="J67" s="80">
        <v>0</v>
      </c>
      <c r="K67" s="80">
        <v>0</v>
      </c>
      <c r="L67" s="80">
        <f t="shared" si="17"/>
        <v>0</v>
      </c>
      <c r="M67" s="80">
        <v>0</v>
      </c>
      <c r="N67" s="80">
        <v>0</v>
      </c>
      <c r="O67" s="80">
        <v>0</v>
      </c>
      <c r="P67" s="80">
        <f t="shared" si="18"/>
        <v>0</v>
      </c>
      <c r="Q67" s="81">
        <v>0</v>
      </c>
      <c r="R67" s="81">
        <v>0</v>
      </c>
      <c r="S67" s="81">
        <v>0</v>
      </c>
      <c r="T67" s="81">
        <v>0</v>
      </c>
      <c r="U67" s="81">
        <f t="shared" si="19"/>
        <v>0</v>
      </c>
      <c r="V67" s="81">
        <f t="shared" si="20"/>
        <v>30.81</v>
      </c>
      <c r="W67" s="80">
        <v>0</v>
      </c>
      <c r="X67" s="80">
        <f t="shared" si="21"/>
        <v>30.81</v>
      </c>
      <c r="Y67" s="81">
        <v>0</v>
      </c>
      <c r="Z67" s="80">
        <f t="shared" si="22"/>
        <v>30.81</v>
      </c>
    </row>
    <row r="68" spans="1:26" ht="12.75" hidden="1" outlineLevel="1">
      <c r="A68" s="80" t="s">
        <v>527</v>
      </c>
      <c r="C68" s="81" t="s">
        <v>528</v>
      </c>
      <c r="D68" s="81" t="s">
        <v>529</v>
      </c>
      <c r="E68" s="80">
        <v>0</v>
      </c>
      <c r="F68" s="80">
        <v>1024.93</v>
      </c>
      <c r="G68" s="81">
        <f t="shared" si="16"/>
        <v>1024.93</v>
      </c>
      <c r="H68" s="80">
        <v>0</v>
      </c>
      <c r="I68" s="80">
        <v>0</v>
      </c>
      <c r="J68" s="80">
        <v>0</v>
      </c>
      <c r="K68" s="80">
        <v>0</v>
      </c>
      <c r="L68" s="80">
        <f t="shared" si="17"/>
        <v>0</v>
      </c>
      <c r="M68" s="80">
        <v>0</v>
      </c>
      <c r="N68" s="80">
        <v>0</v>
      </c>
      <c r="O68" s="80">
        <v>0</v>
      </c>
      <c r="P68" s="80">
        <f t="shared" si="18"/>
        <v>0</v>
      </c>
      <c r="Q68" s="81">
        <v>0</v>
      </c>
      <c r="R68" s="81">
        <v>0</v>
      </c>
      <c r="S68" s="81">
        <v>0</v>
      </c>
      <c r="T68" s="81">
        <v>0</v>
      </c>
      <c r="U68" s="81">
        <f t="shared" si="19"/>
        <v>0</v>
      </c>
      <c r="V68" s="81">
        <f t="shared" si="20"/>
        <v>1024.93</v>
      </c>
      <c r="W68" s="80">
        <v>175</v>
      </c>
      <c r="X68" s="80">
        <f t="shared" si="21"/>
        <v>1199.93</v>
      </c>
      <c r="Y68" s="81">
        <v>0</v>
      </c>
      <c r="Z68" s="80">
        <f t="shared" si="22"/>
        <v>1199.93</v>
      </c>
    </row>
    <row r="69" spans="1:26" ht="12.75" hidden="1" outlineLevel="1">
      <c r="A69" s="80" t="s">
        <v>530</v>
      </c>
      <c r="C69" s="81" t="s">
        <v>531</v>
      </c>
      <c r="D69" s="81" t="s">
        <v>532</v>
      </c>
      <c r="E69" s="80">
        <v>0</v>
      </c>
      <c r="F69" s="80">
        <v>53.47</v>
      </c>
      <c r="G69" s="81">
        <f t="shared" si="16"/>
        <v>53.47</v>
      </c>
      <c r="H69" s="80">
        <v>0</v>
      </c>
      <c r="I69" s="80">
        <v>0</v>
      </c>
      <c r="J69" s="80">
        <v>0</v>
      </c>
      <c r="K69" s="80">
        <v>0</v>
      </c>
      <c r="L69" s="80">
        <f t="shared" si="17"/>
        <v>0</v>
      </c>
      <c r="M69" s="80">
        <v>0</v>
      </c>
      <c r="N69" s="80">
        <v>0</v>
      </c>
      <c r="O69" s="80">
        <v>0</v>
      </c>
      <c r="P69" s="80">
        <f t="shared" si="18"/>
        <v>0</v>
      </c>
      <c r="Q69" s="81">
        <v>0</v>
      </c>
      <c r="R69" s="81">
        <v>0</v>
      </c>
      <c r="S69" s="81">
        <v>0</v>
      </c>
      <c r="T69" s="81">
        <v>0</v>
      </c>
      <c r="U69" s="81">
        <f t="shared" si="19"/>
        <v>0</v>
      </c>
      <c r="V69" s="81">
        <f t="shared" si="20"/>
        <v>53.47</v>
      </c>
      <c r="W69" s="80">
        <v>38984.86</v>
      </c>
      <c r="X69" s="80">
        <f t="shared" si="21"/>
        <v>39038.33</v>
      </c>
      <c r="Y69" s="81">
        <v>0</v>
      </c>
      <c r="Z69" s="80">
        <f t="shared" si="22"/>
        <v>39038.33</v>
      </c>
    </row>
    <row r="70" spans="1:26" ht="12.75" hidden="1" outlineLevel="1">
      <c r="A70" s="80" t="s">
        <v>533</v>
      </c>
      <c r="C70" s="81" t="s">
        <v>534</v>
      </c>
      <c r="D70" s="81" t="s">
        <v>535</v>
      </c>
      <c r="E70" s="80">
        <v>0</v>
      </c>
      <c r="F70" s="80">
        <v>8212.35</v>
      </c>
      <c r="G70" s="81">
        <f t="shared" si="16"/>
        <v>8212.35</v>
      </c>
      <c r="H70" s="80">
        <v>0</v>
      </c>
      <c r="I70" s="80">
        <v>0</v>
      </c>
      <c r="J70" s="80">
        <v>0</v>
      </c>
      <c r="K70" s="80">
        <v>0</v>
      </c>
      <c r="L70" s="80">
        <f t="shared" si="17"/>
        <v>0</v>
      </c>
      <c r="M70" s="80">
        <v>0</v>
      </c>
      <c r="N70" s="80">
        <v>0</v>
      </c>
      <c r="O70" s="80">
        <v>0</v>
      </c>
      <c r="P70" s="80">
        <f t="shared" si="18"/>
        <v>0</v>
      </c>
      <c r="Q70" s="81">
        <v>0</v>
      </c>
      <c r="R70" s="81">
        <v>0</v>
      </c>
      <c r="S70" s="81">
        <v>0</v>
      </c>
      <c r="T70" s="81">
        <v>0</v>
      </c>
      <c r="U70" s="81">
        <f t="shared" si="19"/>
        <v>0</v>
      </c>
      <c r="V70" s="81">
        <f t="shared" si="20"/>
        <v>8212.35</v>
      </c>
      <c r="W70" s="80">
        <v>6504.18</v>
      </c>
      <c r="X70" s="80">
        <f t="shared" si="21"/>
        <v>14716.53</v>
      </c>
      <c r="Y70" s="81">
        <v>0</v>
      </c>
      <c r="Z70" s="80">
        <f t="shared" si="22"/>
        <v>14716.53</v>
      </c>
    </row>
    <row r="71" spans="1:26" ht="12.75" hidden="1" outlineLevel="1">
      <c r="A71" s="80" t="s">
        <v>536</v>
      </c>
      <c r="C71" s="81" t="s">
        <v>537</v>
      </c>
      <c r="D71" s="81" t="s">
        <v>538</v>
      </c>
      <c r="E71" s="80">
        <v>0</v>
      </c>
      <c r="F71" s="80">
        <v>146.68</v>
      </c>
      <c r="G71" s="81">
        <f t="shared" si="16"/>
        <v>146.68</v>
      </c>
      <c r="H71" s="80">
        <v>0</v>
      </c>
      <c r="I71" s="80">
        <v>0</v>
      </c>
      <c r="J71" s="80">
        <v>0</v>
      </c>
      <c r="K71" s="80">
        <v>0</v>
      </c>
      <c r="L71" s="80">
        <f t="shared" si="17"/>
        <v>0</v>
      </c>
      <c r="M71" s="80">
        <v>0</v>
      </c>
      <c r="N71" s="80">
        <v>0</v>
      </c>
      <c r="O71" s="80">
        <v>0</v>
      </c>
      <c r="P71" s="80">
        <f t="shared" si="18"/>
        <v>0</v>
      </c>
      <c r="Q71" s="81">
        <v>0</v>
      </c>
      <c r="R71" s="81">
        <v>0</v>
      </c>
      <c r="S71" s="81">
        <v>0</v>
      </c>
      <c r="T71" s="81">
        <v>0</v>
      </c>
      <c r="U71" s="81">
        <f t="shared" si="19"/>
        <v>0</v>
      </c>
      <c r="V71" s="81">
        <f t="shared" si="20"/>
        <v>146.68</v>
      </c>
      <c r="W71" s="80">
        <v>38.68</v>
      </c>
      <c r="X71" s="80">
        <f t="shared" si="21"/>
        <v>185.36</v>
      </c>
      <c r="Y71" s="81">
        <v>0</v>
      </c>
      <c r="Z71" s="80">
        <f t="shared" si="22"/>
        <v>185.36</v>
      </c>
    </row>
    <row r="72" spans="1:26" ht="12.75" hidden="1" outlineLevel="1">
      <c r="A72" s="80" t="s">
        <v>539</v>
      </c>
      <c r="C72" s="81" t="s">
        <v>540</v>
      </c>
      <c r="D72" s="81" t="s">
        <v>541</v>
      </c>
      <c r="E72" s="80">
        <v>0</v>
      </c>
      <c r="F72" s="80">
        <v>704.45</v>
      </c>
      <c r="G72" s="81">
        <f t="shared" si="16"/>
        <v>704.45</v>
      </c>
      <c r="H72" s="80">
        <v>0</v>
      </c>
      <c r="I72" s="80">
        <v>0</v>
      </c>
      <c r="J72" s="80">
        <v>0</v>
      </c>
      <c r="K72" s="80">
        <v>0</v>
      </c>
      <c r="L72" s="80">
        <f t="shared" si="17"/>
        <v>0</v>
      </c>
      <c r="M72" s="80">
        <v>0</v>
      </c>
      <c r="N72" s="80">
        <v>0</v>
      </c>
      <c r="O72" s="80">
        <v>0</v>
      </c>
      <c r="P72" s="80">
        <f t="shared" si="18"/>
        <v>0</v>
      </c>
      <c r="Q72" s="81">
        <v>0</v>
      </c>
      <c r="R72" s="81">
        <v>0</v>
      </c>
      <c r="S72" s="81">
        <v>0</v>
      </c>
      <c r="T72" s="81">
        <v>0</v>
      </c>
      <c r="U72" s="81">
        <f t="shared" si="19"/>
        <v>0</v>
      </c>
      <c r="V72" s="81">
        <f t="shared" si="20"/>
        <v>704.45</v>
      </c>
      <c r="W72" s="80">
        <v>0</v>
      </c>
      <c r="X72" s="80">
        <f t="shared" si="21"/>
        <v>704.45</v>
      </c>
      <c r="Y72" s="81">
        <v>0</v>
      </c>
      <c r="Z72" s="80">
        <f t="shared" si="22"/>
        <v>704.45</v>
      </c>
    </row>
    <row r="73" spans="1:26" ht="12.75" hidden="1" outlineLevel="1">
      <c r="A73" s="80" t="s">
        <v>542</v>
      </c>
      <c r="C73" s="81" t="s">
        <v>543</v>
      </c>
      <c r="D73" s="81" t="s">
        <v>544</v>
      </c>
      <c r="E73" s="80">
        <v>0</v>
      </c>
      <c r="F73" s="80">
        <v>624.47</v>
      </c>
      <c r="G73" s="81">
        <f t="shared" si="16"/>
        <v>624.47</v>
      </c>
      <c r="H73" s="80">
        <v>0</v>
      </c>
      <c r="I73" s="80">
        <v>0</v>
      </c>
      <c r="J73" s="80">
        <v>0</v>
      </c>
      <c r="K73" s="80">
        <v>0</v>
      </c>
      <c r="L73" s="80">
        <f t="shared" si="17"/>
        <v>0</v>
      </c>
      <c r="M73" s="80">
        <v>0</v>
      </c>
      <c r="N73" s="80">
        <v>0</v>
      </c>
      <c r="O73" s="80">
        <v>0</v>
      </c>
      <c r="P73" s="80">
        <f t="shared" si="18"/>
        <v>0</v>
      </c>
      <c r="Q73" s="81">
        <v>0</v>
      </c>
      <c r="R73" s="81">
        <v>0</v>
      </c>
      <c r="S73" s="81">
        <v>0</v>
      </c>
      <c r="T73" s="81">
        <v>0</v>
      </c>
      <c r="U73" s="81">
        <f t="shared" si="19"/>
        <v>0</v>
      </c>
      <c r="V73" s="81">
        <f t="shared" si="20"/>
        <v>624.47</v>
      </c>
      <c r="W73" s="80">
        <v>3130.27</v>
      </c>
      <c r="X73" s="80">
        <f t="shared" si="21"/>
        <v>3754.74</v>
      </c>
      <c r="Y73" s="81">
        <v>0</v>
      </c>
      <c r="Z73" s="80">
        <f t="shared" si="22"/>
        <v>3754.74</v>
      </c>
    </row>
    <row r="74" spans="1:26" ht="12.75" hidden="1" outlineLevel="1">
      <c r="A74" s="80" t="s">
        <v>545</v>
      </c>
      <c r="C74" s="81" t="s">
        <v>546</v>
      </c>
      <c r="D74" s="81" t="s">
        <v>547</v>
      </c>
      <c r="E74" s="80">
        <v>0</v>
      </c>
      <c r="F74" s="80">
        <v>40</v>
      </c>
      <c r="G74" s="81">
        <f t="shared" si="16"/>
        <v>40</v>
      </c>
      <c r="H74" s="80">
        <v>0</v>
      </c>
      <c r="I74" s="80">
        <v>0</v>
      </c>
      <c r="J74" s="80">
        <v>0</v>
      </c>
      <c r="K74" s="80">
        <v>0</v>
      </c>
      <c r="L74" s="80">
        <f t="shared" si="17"/>
        <v>0</v>
      </c>
      <c r="M74" s="80">
        <v>0</v>
      </c>
      <c r="N74" s="80">
        <v>0</v>
      </c>
      <c r="O74" s="80">
        <v>0</v>
      </c>
      <c r="P74" s="80">
        <f t="shared" si="18"/>
        <v>0</v>
      </c>
      <c r="Q74" s="81">
        <v>0</v>
      </c>
      <c r="R74" s="81">
        <v>0</v>
      </c>
      <c r="S74" s="81">
        <v>0</v>
      </c>
      <c r="T74" s="81">
        <v>0</v>
      </c>
      <c r="U74" s="81">
        <f t="shared" si="19"/>
        <v>0</v>
      </c>
      <c r="V74" s="81">
        <f t="shared" si="20"/>
        <v>40</v>
      </c>
      <c r="W74" s="80">
        <v>180</v>
      </c>
      <c r="X74" s="80">
        <f t="shared" si="21"/>
        <v>220</v>
      </c>
      <c r="Y74" s="81">
        <v>0</v>
      </c>
      <c r="Z74" s="80">
        <f t="shared" si="22"/>
        <v>220</v>
      </c>
    </row>
    <row r="75" spans="1:26" ht="12.75" hidden="1" outlineLevel="1">
      <c r="A75" s="80" t="s">
        <v>548</v>
      </c>
      <c r="C75" s="81" t="s">
        <v>549</v>
      </c>
      <c r="D75" s="81" t="s">
        <v>550</v>
      </c>
      <c r="E75" s="80">
        <v>0</v>
      </c>
      <c r="F75" s="80">
        <v>636.31</v>
      </c>
      <c r="G75" s="81">
        <f t="shared" si="16"/>
        <v>636.31</v>
      </c>
      <c r="H75" s="80">
        <v>0</v>
      </c>
      <c r="I75" s="80">
        <v>0</v>
      </c>
      <c r="J75" s="80">
        <v>0</v>
      </c>
      <c r="K75" s="80">
        <v>0</v>
      </c>
      <c r="L75" s="80">
        <f t="shared" si="17"/>
        <v>0</v>
      </c>
      <c r="M75" s="80">
        <v>0</v>
      </c>
      <c r="N75" s="80">
        <v>0</v>
      </c>
      <c r="O75" s="80">
        <v>0</v>
      </c>
      <c r="P75" s="80">
        <f t="shared" si="18"/>
        <v>0</v>
      </c>
      <c r="Q75" s="81">
        <v>0</v>
      </c>
      <c r="R75" s="81">
        <v>0</v>
      </c>
      <c r="S75" s="81">
        <v>0</v>
      </c>
      <c r="T75" s="81">
        <v>0</v>
      </c>
      <c r="U75" s="81">
        <f t="shared" si="19"/>
        <v>0</v>
      </c>
      <c r="V75" s="81">
        <f t="shared" si="20"/>
        <v>636.31</v>
      </c>
      <c r="W75" s="80">
        <v>0</v>
      </c>
      <c r="X75" s="80">
        <f t="shared" si="21"/>
        <v>636.31</v>
      </c>
      <c r="Y75" s="81">
        <v>0</v>
      </c>
      <c r="Z75" s="80">
        <f t="shared" si="22"/>
        <v>636.31</v>
      </c>
    </row>
    <row r="76" spans="1:26" ht="12.75" hidden="1" outlineLevel="1">
      <c r="A76" s="80" t="s">
        <v>551</v>
      </c>
      <c r="C76" s="81" t="s">
        <v>552</v>
      </c>
      <c r="D76" s="81" t="s">
        <v>553</v>
      </c>
      <c r="E76" s="80">
        <v>0</v>
      </c>
      <c r="F76" s="80">
        <v>445.98</v>
      </c>
      <c r="G76" s="81">
        <f t="shared" si="16"/>
        <v>445.98</v>
      </c>
      <c r="H76" s="80">
        <v>0</v>
      </c>
      <c r="I76" s="80">
        <v>0</v>
      </c>
      <c r="J76" s="80">
        <v>0</v>
      </c>
      <c r="K76" s="80">
        <v>0</v>
      </c>
      <c r="L76" s="80">
        <f t="shared" si="17"/>
        <v>0</v>
      </c>
      <c r="M76" s="80">
        <v>0</v>
      </c>
      <c r="N76" s="80">
        <v>0</v>
      </c>
      <c r="O76" s="80">
        <v>0</v>
      </c>
      <c r="P76" s="80">
        <f t="shared" si="18"/>
        <v>0</v>
      </c>
      <c r="Q76" s="81">
        <v>0</v>
      </c>
      <c r="R76" s="81">
        <v>0</v>
      </c>
      <c r="S76" s="81">
        <v>0</v>
      </c>
      <c r="T76" s="81">
        <v>0</v>
      </c>
      <c r="U76" s="81">
        <f t="shared" si="19"/>
        <v>0</v>
      </c>
      <c r="V76" s="81">
        <f t="shared" si="20"/>
        <v>445.98</v>
      </c>
      <c r="W76" s="80">
        <v>1967.07</v>
      </c>
      <c r="X76" s="80">
        <f t="shared" si="21"/>
        <v>2413.05</v>
      </c>
      <c r="Y76" s="81">
        <v>0</v>
      </c>
      <c r="Z76" s="80">
        <f t="shared" si="22"/>
        <v>2413.05</v>
      </c>
    </row>
    <row r="77" spans="1:26" ht="12.75" hidden="1" outlineLevel="1">
      <c r="A77" s="80" t="s">
        <v>554</v>
      </c>
      <c r="C77" s="81" t="s">
        <v>555</v>
      </c>
      <c r="D77" s="81" t="s">
        <v>556</v>
      </c>
      <c r="E77" s="80">
        <v>0</v>
      </c>
      <c r="F77" s="80">
        <v>312.32</v>
      </c>
      <c r="G77" s="81">
        <f t="shared" si="16"/>
        <v>312.32</v>
      </c>
      <c r="H77" s="80">
        <v>0</v>
      </c>
      <c r="I77" s="80">
        <v>0</v>
      </c>
      <c r="J77" s="80">
        <v>0</v>
      </c>
      <c r="K77" s="80">
        <v>0</v>
      </c>
      <c r="L77" s="80">
        <f t="shared" si="17"/>
        <v>0</v>
      </c>
      <c r="M77" s="80">
        <v>0</v>
      </c>
      <c r="N77" s="80">
        <v>0</v>
      </c>
      <c r="O77" s="80">
        <v>0</v>
      </c>
      <c r="P77" s="80">
        <f t="shared" si="18"/>
        <v>0</v>
      </c>
      <c r="Q77" s="81">
        <v>0</v>
      </c>
      <c r="R77" s="81">
        <v>0</v>
      </c>
      <c r="S77" s="81">
        <v>0</v>
      </c>
      <c r="T77" s="81">
        <v>0</v>
      </c>
      <c r="U77" s="81">
        <f t="shared" si="19"/>
        <v>0</v>
      </c>
      <c r="V77" s="81">
        <f t="shared" si="20"/>
        <v>312.32</v>
      </c>
      <c r="W77" s="80">
        <v>680</v>
      </c>
      <c r="X77" s="80">
        <f t="shared" si="21"/>
        <v>992.3199999999999</v>
      </c>
      <c r="Y77" s="81">
        <v>0</v>
      </c>
      <c r="Z77" s="80">
        <f t="shared" si="22"/>
        <v>992.3199999999999</v>
      </c>
    </row>
    <row r="78" spans="1:26" ht="12.75" hidden="1" outlineLevel="1">
      <c r="A78" s="80" t="s">
        <v>557</v>
      </c>
      <c r="C78" s="81" t="s">
        <v>558</v>
      </c>
      <c r="D78" s="81" t="s">
        <v>559</v>
      </c>
      <c r="E78" s="80">
        <v>0</v>
      </c>
      <c r="F78" s="80">
        <v>66.71</v>
      </c>
      <c r="G78" s="81">
        <f t="shared" si="16"/>
        <v>66.71</v>
      </c>
      <c r="H78" s="80">
        <v>0</v>
      </c>
      <c r="I78" s="80">
        <v>0</v>
      </c>
      <c r="J78" s="80">
        <v>0</v>
      </c>
      <c r="K78" s="80">
        <v>0</v>
      </c>
      <c r="L78" s="80">
        <f t="shared" si="17"/>
        <v>0</v>
      </c>
      <c r="M78" s="80">
        <v>0</v>
      </c>
      <c r="N78" s="80">
        <v>0</v>
      </c>
      <c r="O78" s="80">
        <v>0</v>
      </c>
      <c r="P78" s="80">
        <f t="shared" si="18"/>
        <v>0</v>
      </c>
      <c r="Q78" s="81">
        <v>0</v>
      </c>
      <c r="R78" s="81">
        <v>0</v>
      </c>
      <c r="S78" s="81">
        <v>0</v>
      </c>
      <c r="T78" s="81">
        <v>0</v>
      </c>
      <c r="U78" s="81">
        <f t="shared" si="19"/>
        <v>0</v>
      </c>
      <c r="V78" s="81">
        <f t="shared" si="20"/>
        <v>66.71</v>
      </c>
      <c r="W78" s="80">
        <v>0</v>
      </c>
      <c r="X78" s="80">
        <f t="shared" si="21"/>
        <v>66.71</v>
      </c>
      <c r="Y78" s="81">
        <v>0</v>
      </c>
      <c r="Z78" s="80">
        <f t="shared" si="22"/>
        <v>66.71</v>
      </c>
    </row>
    <row r="79" spans="1:26" ht="12.75" hidden="1" outlineLevel="1">
      <c r="A79" s="80" t="s">
        <v>560</v>
      </c>
      <c r="C79" s="81" t="s">
        <v>561</v>
      </c>
      <c r="D79" s="81" t="s">
        <v>562</v>
      </c>
      <c r="E79" s="80">
        <v>0</v>
      </c>
      <c r="F79" s="80">
        <v>15857.9</v>
      </c>
      <c r="G79" s="81">
        <f t="shared" si="16"/>
        <v>15857.9</v>
      </c>
      <c r="H79" s="80">
        <v>0</v>
      </c>
      <c r="I79" s="80">
        <v>0</v>
      </c>
      <c r="J79" s="80">
        <v>0</v>
      </c>
      <c r="K79" s="80">
        <v>0</v>
      </c>
      <c r="L79" s="80">
        <f t="shared" si="17"/>
        <v>0</v>
      </c>
      <c r="M79" s="80">
        <v>0</v>
      </c>
      <c r="N79" s="80">
        <v>0</v>
      </c>
      <c r="O79" s="80">
        <v>0</v>
      </c>
      <c r="P79" s="80">
        <f t="shared" si="18"/>
        <v>0</v>
      </c>
      <c r="Q79" s="81">
        <v>0</v>
      </c>
      <c r="R79" s="81">
        <v>0</v>
      </c>
      <c r="S79" s="81">
        <v>0</v>
      </c>
      <c r="T79" s="81">
        <v>0</v>
      </c>
      <c r="U79" s="81">
        <f t="shared" si="19"/>
        <v>0</v>
      </c>
      <c r="V79" s="81">
        <f t="shared" si="20"/>
        <v>15857.9</v>
      </c>
      <c r="W79" s="80">
        <v>3546.83</v>
      </c>
      <c r="X79" s="80">
        <f t="shared" si="21"/>
        <v>19404.73</v>
      </c>
      <c r="Y79" s="81">
        <v>0</v>
      </c>
      <c r="Z79" s="80">
        <f t="shared" si="22"/>
        <v>19404.73</v>
      </c>
    </row>
    <row r="80" spans="1:26" ht="12.75" hidden="1" outlineLevel="1">
      <c r="A80" s="80" t="s">
        <v>563</v>
      </c>
      <c r="C80" s="81" t="s">
        <v>564</v>
      </c>
      <c r="D80" s="81" t="s">
        <v>565</v>
      </c>
      <c r="E80" s="80">
        <v>0</v>
      </c>
      <c r="F80" s="80">
        <v>668.37</v>
      </c>
      <c r="G80" s="81">
        <f t="shared" si="16"/>
        <v>668.37</v>
      </c>
      <c r="H80" s="80">
        <v>0</v>
      </c>
      <c r="I80" s="80">
        <v>0</v>
      </c>
      <c r="J80" s="80">
        <v>0</v>
      </c>
      <c r="K80" s="80">
        <v>0</v>
      </c>
      <c r="L80" s="80">
        <f t="shared" si="17"/>
        <v>0</v>
      </c>
      <c r="M80" s="80">
        <v>0</v>
      </c>
      <c r="N80" s="80">
        <v>0</v>
      </c>
      <c r="O80" s="80">
        <v>0</v>
      </c>
      <c r="P80" s="80">
        <f t="shared" si="18"/>
        <v>0</v>
      </c>
      <c r="Q80" s="81">
        <v>0</v>
      </c>
      <c r="R80" s="81">
        <v>0</v>
      </c>
      <c r="S80" s="81">
        <v>0</v>
      </c>
      <c r="T80" s="81">
        <v>0</v>
      </c>
      <c r="U80" s="81">
        <f t="shared" si="19"/>
        <v>0</v>
      </c>
      <c r="V80" s="81">
        <f t="shared" si="20"/>
        <v>668.37</v>
      </c>
      <c r="W80" s="80">
        <v>1151.8</v>
      </c>
      <c r="X80" s="80">
        <f t="shared" si="21"/>
        <v>1820.17</v>
      </c>
      <c r="Y80" s="81">
        <v>0</v>
      </c>
      <c r="Z80" s="80">
        <f t="shared" si="22"/>
        <v>1820.17</v>
      </c>
    </row>
    <row r="81" spans="1:26" ht="12.75" hidden="1" outlineLevel="1">
      <c r="A81" s="80" t="s">
        <v>566</v>
      </c>
      <c r="C81" s="81" t="s">
        <v>567</v>
      </c>
      <c r="D81" s="81" t="s">
        <v>568</v>
      </c>
      <c r="E81" s="80">
        <v>0</v>
      </c>
      <c r="F81" s="80">
        <v>4235.45</v>
      </c>
      <c r="G81" s="81">
        <f t="shared" si="16"/>
        <v>4235.45</v>
      </c>
      <c r="H81" s="80">
        <v>0</v>
      </c>
      <c r="I81" s="80">
        <v>0</v>
      </c>
      <c r="J81" s="80">
        <v>0</v>
      </c>
      <c r="K81" s="80">
        <v>0</v>
      </c>
      <c r="L81" s="80">
        <f t="shared" si="17"/>
        <v>0</v>
      </c>
      <c r="M81" s="80">
        <v>0</v>
      </c>
      <c r="N81" s="80">
        <v>0</v>
      </c>
      <c r="O81" s="80">
        <v>0</v>
      </c>
      <c r="P81" s="80">
        <f t="shared" si="18"/>
        <v>0</v>
      </c>
      <c r="Q81" s="81">
        <v>0</v>
      </c>
      <c r="R81" s="81">
        <v>0</v>
      </c>
      <c r="S81" s="81">
        <v>0</v>
      </c>
      <c r="T81" s="81">
        <v>0</v>
      </c>
      <c r="U81" s="81">
        <f t="shared" si="19"/>
        <v>0</v>
      </c>
      <c r="V81" s="81">
        <f t="shared" si="20"/>
        <v>4235.45</v>
      </c>
      <c r="W81" s="80">
        <v>1074</v>
      </c>
      <c r="X81" s="80">
        <f t="shared" si="21"/>
        <v>5309.45</v>
      </c>
      <c r="Y81" s="81">
        <v>0</v>
      </c>
      <c r="Z81" s="80">
        <f t="shared" si="22"/>
        <v>5309.45</v>
      </c>
    </row>
    <row r="82" spans="1:26" ht="12.75" hidden="1" outlineLevel="1">
      <c r="A82" s="80" t="s">
        <v>569</v>
      </c>
      <c r="C82" s="81" t="s">
        <v>570</v>
      </c>
      <c r="D82" s="81" t="s">
        <v>571</v>
      </c>
      <c r="E82" s="80">
        <v>0</v>
      </c>
      <c r="F82" s="80">
        <v>1696.05</v>
      </c>
      <c r="G82" s="81">
        <f t="shared" si="16"/>
        <v>1696.05</v>
      </c>
      <c r="H82" s="80">
        <v>0</v>
      </c>
      <c r="I82" s="80">
        <v>0</v>
      </c>
      <c r="J82" s="80">
        <v>0</v>
      </c>
      <c r="K82" s="80">
        <v>0</v>
      </c>
      <c r="L82" s="80">
        <f t="shared" si="17"/>
        <v>0</v>
      </c>
      <c r="M82" s="80">
        <v>0</v>
      </c>
      <c r="N82" s="80">
        <v>0</v>
      </c>
      <c r="O82" s="80">
        <v>0</v>
      </c>
      <c r="P82" s="80">
        <f t="shared" si="18"/>
        <v>0</v>
      </c>
      <c r="Q82" s="81">
        <v>0</v>
      </c>
      <c r="R82" s="81">
        <v>0</v>
      </c>
      <c r="S82" s="81">
        <v>0</v>
      </c>
      <c r="T82" s="81">
        <v>0</v>
      </c>
      <c r="U82" s="81">
        <f t="shared" si="19"/>
        <v>0</v>
      </c>
      <c r="V82" s="81">
        <f t="shared" si="20"/>
        <v>1696.05</v>
      </c>
      <c r="W82" s="80">
        <v>0</v>
      </c>
      <c r="X82" s="80">
        <f t="shared" si="21"/>
        <v>1696.05</v>
      </c>
      <c r="Y82" s="81">
        <v>0</v>
      </c>
      <c r="Z82" s="80">
        <f t="shared" si="22"/>
        <v>1696.05</v>
      </c>
    </row>
    <row r="83" spans="1:26" ht="12.75" hidden="1" outlineLevel="1">
      <c r="A83" s="80" t="s">
        <v>572</v>
      </c>
      <c r="C83" s="81" t="s">
        <v>573</v>
      </c>
      <c r="D83" s="81" t="s">
        <v>574</v>
      </c>
      <c r="E83" s="80">
        <v>0</v>
      </c>
      <c r="F83" s="80">
        <v>466.95</v>
      </c>
      <c r="G83" s="81">
        <f t="shared" si="16"/>
        <v>466.95</v>
      </c>
      <c r="H83" s="80">
        <v>0</v>
      </c>
      <c r="I83" s="80">
        <v>0</v>
      </c>
      <c r="J83" s="80">
        <v>0</v>
      </c>
      <c r="K83" s="80">
        <v>0</v>
      </c>
      <c r="L83" s="80">
        <f t="shared" si="17"/>
        <v>0</v>
      </c>
      <c r="M83" s="80">
        <v>0</v>
      </c>
      <c r="N83" s="80">
        <v>0</v>
      </c>
      <c r="O83" s="80">
        <v>0</v>
      </c>
      <c r="P83" s="80">
        <f t="shared" si="18"/>
        <v>0</v>
      </c>
      <c r="Q83" s="81">
        <v>0</v>
      </c>
      <c r="R83" s="81">
        <v>0</v>
      </c>
      <c r="S83" s="81">
        <v>0</v>
      </c>
      <c r="T83" s="81">
        <v>0</v>
      </c>
      <c r="U83" s="81">
        <f t="shared" si="19"/>
        <v>0</v>
      </c>
      <c r="V83" s="81">
        <f t="shared" si="20"/>
        <v>466.95</v>
      </c>
      <c r="W83" s="80">
        <v>0</v>
      </c>
      <c r="X83" s="80">
        <f t="shared" si="21"/>
        <v>466.95</v>
      </c>
      <c r="Y83" s="81">
        <v>0</v>
      </c>
      <c r="Z83" s="80">
        <f t="shared" si="22"/>
        <v>466.95</v>
      </c>
    </row>
    <row r="84" spans="1:26" ht="12.75" hidden="1" outlineLevel="1">
      <c r="A84" s="80" t="s">
        <v>575</v>
      </c>
      <c r="C84" s="81" t="s">
        <v>576</v>
      </c>
      <c r="D84" s="81" t="s">
        <v>577</v>
      </c>
      <c r="E84" s="80">
        <v>0</v>
      </c>
      <c r="F84" s="80">
        <v>14250</v>
      </c>
      <c r="G84" s="81">
        <f t="shared" si="16"/>
        <v>14250</v>
      </c>
      <c r="H84" s="80">
        <v>0</v>
      </c>
      <c r="I84" s="80">
        <v>0</v>
      </c>
      <c r="J84" s="80">
        <v>0</v>
      </c>
      <c r="K84" s="80">
        <v>0</v>
      </c>
      <c r="L84" s="80">
        <f t="shared" si="17"/>
        <v>0</v>
      </c>
      <c r="M84" s="80">
        <v>0</v>
      </c>
      <c r="N84" s="80">
        <v>0</v>
      </c>
      <c r="O84" s="80">
        <v>0</v>
      </c>
      <c r="P84" s="80">
        <f t="shared" si="18"/>
        <v>0</v>
      </c>
      <c r="Q84" s="81">
        <v>0</v>
      </c>
      <c r="R84" s="81">
        <v>0</v>
      </c>
      <c r="S84" s="81">
        <v>0</v>
      </c>
      <c r="T84" s="81">
        <v>0</v>
      </c>
      <c r="U84" s="81">
        <f t="shared" si="19"/>
        <v>0</v>
      </c>
      <c r="V84" s="81">
        <f t="shared" si="20"/>
        <v>14250</v>
      </c>
      <c r="W84" s="80">
        <v>14380</v>
      </c>
      <c r="X84" s="80">
        <f t="shared" si="21"/>
        <v>28630</v>
      </c>
      <c r="Y84" s="81">
        <v>0</v>
      </c>
      <c r="Z84" s="80">
        <f t="shared" si="22"/>
        <v>28630</v>
      </c>
    </row>
    <row r="85" spans="1:26" ht="12.75" hidden="1" outlineLevel="1">
      <c r="A85" s="80" t="s">
        <v>578</v>
      </c>
      <c r="C85" s="81" t="s">
        <v>579</v>
      </c>
      <c r="D85" s="81" t="s">
        <v>580</v>
      </c>
      <c r="E85" s="80">
        <v>0</v>
      </c>
      <c r="F85" s="80">
        <v>1015.49</v>
      </c>
      <c r="G85" s="81">
        <f t="shared" si="16"/>
        <v>1015.49</v>
      </c>
      <c r="H85" s="80">
        <v>0</v>
      </c>
      <c r="I85" s="80">
        <v>0</v>
      </c>
      <c r="J85" s="80">
        <v>0</v>
      </c>
      <c r="K85" s="80">
        <v>0</v>
      </c>
      <c r="L85" s="80">
        <f t="shared" si="17"/>
        <v>0</v>
      </c>
      <c r="M85" s="80">
        <v>0</v>
      </c>
      <c r="N85" s="80">
        <v>0</v>
      </c>
      <c r="O85" s="80">
        <v>0</v>
      </c>
      <c r="P85" s="80">
        <f t="shared" si="18"/>
        <v>0</v>
      </c>
      <c r="Q85" s="81">
        <v>0</v>
      </c>
      <c r="R85" s="81">
        <v>0</v>
      </c>
      <c r="S85" s="81">
        <v>0</v>
      </c>
      <c r="T85" s="81">
        <v>0</v>
      </c>
      <c r="U85" s="81">
        <f t="shared" si="19"/>
        <v>0</v>
      </c>
      <c r="V85" s="81">
        <f t="shared" si="20"/>
        <v>1015.49</v>
      </c>
      <c r="W85" s="80">
        <v>0</v>
      </c>
      <c r="X85" s="80">
        <f t="shared" si="21"/>
        <v>1015.49</v>
      </c>
      <c r="Y85" s="81">
        <v>0</v>
      </c>
      <c r="Z85" s="80">
        <f t="shared" si="22"/>
        <v>1015.49</v>
      </c>
    </row>
    <row r="86" spans="1:26" ht="12.75" hidden="1" outlineLevel="1">
      <c r="A86" s="80" t="s">
        <v>581</v>
      </c>
      <c r="C86" s="81" t="s">
        <v>582</v>
      </c>
      <c r="D86" s="81" t="s">
        <v>583</v>
      </c>
      <c r="E86" s="80">
        <v>0</v>
      </c>
      <c r="F86" s="80">
        <v>0</v>
      </c>
      <c r="G86" s="81">
        <f t="shared" si="16"/>
        <v>0</v>
      </c>
      <c r="H86" s="80">
        <v>0</v>
      </c>
      <c r="I86" s="80">
        <v>0</v>
      </c>
      <c r="J86" s="80">
        <v>0</v>
      </c>
      <c r="K86" s="80">
        <v>0</v>
      </c>
      <c r="L86" s="80">
        <f t="shared" si="17"/>
        <v>0</v>
      </c>
      <c r="M86" s="80">
        <v>0</v>
      </c>
      <c r="N86" s="80">
        <v>0</v>
      </c>
      <c r="O86" s="80">
        <v>0</v>
      </c>
      <c r="P86" s="80">
        <f t="shared" si="18"/>
        <v>0</v>
      </c>
      <c r="Q86" s="81">
        <v>0</v>
      </c>
      <c r="R86" s="81">
        <v>0</v>
      </c>
      <c r="S86" s="81">
        <v>0</v>
      </c>
      <c r="T86" s="81">
        <v>0</v>
      </c>
      <c r="U86" s="81">
        <f t="shared" si="19"/>
        <v>0</v>
      </c>
      <c r="V86" s="81">
        <f t="shared" si="20"/>
        <v>0</v>
      </c>
      <c r="W86" s="80">
        <v>135.22</v>
      </c>
      <c r="X86" s="80">
        <f t="shared" si="21"/>
        <v>135.22</v>
      </c>
      <c r="Y86" s="81">
        <v>0</v>
      </c>
      <c r="Z86" s="80">
        <f t="shared" si="22"/>
        <v>135.22</v>
      </c>
    </row>
    <row r="87" spans="1:26" ht="12.75" hidden="1" outlineLevel="1">
      <c r="A87" s="80" t="s">
        <v>584</v>
      </c>
      <c r="C87" s="81" t="s">
        <v>585</v>
      </c>
      <c r="D87" s="81" t="s">
        <v>586</v>
      </c>
      <c r="E87" s="80">
        <v>0</v>
      </c>
      <c r="F87" s="80">
        <v>2604</v>
      </c>
      <c r="G87" s="81">
        <f t="shared" si="16"/>
        <v>2604</v>
      </c>
      <c r="H87" s="80">
        <v>0</v>
      </c>
      <c r="I87" s="80">
        <v>0</v>
      </c>
      <c r="J87" s="80">
        <v>0</v>
      </c>
      <c r="K87" s="80">
        <v>0</v>
      </c>
      <c r="L87" s="80">
        <f t="shared" si="17"/>
        <v>0</v>
      </c>
      <c r="M87" s="80">
        <v>0</v>
      </c>
      <c r="N87" s="80">
        <v>0</v>
      </c>
      <c r="O87" s="80">
        <v>0</v>
      </c>
      <c r="P87" s="80">
        <f t="shared" si="18"/>
        <v>0</v>
      </c>
      <c r="Q87" s="81">
        <v>0</v>
      </c>
      <c r="R87" s="81">
        <v>0</v>
      </c>
      <c r="S87" s="81">
        <v>0</v>
      </c>
      <c r="T87" s="81">
        <v>0</v>
      </c>
      <c r="U87" s="81">
        <f t="shared" si="19"/>
        <v>0</v>
      </c>
      <c r="V87" s="81">
        <f t="shared" si="20"/>
        <v>2604</v>
      </c>
      <c r="W87" s="80">
        <v>0</v>
      </c>
      <c r="X87" s="80">
        <f t="shared" si="21"/>
        <v>2604</v>
      </c>
      <c r="Y87" s="81">
        <v>0</v>
      </c>
      <c r="Z87" s="80">
        <f t="shared" si="22"/>
        <v>2604</v>
      </c>
    </row>
    <row r="88" spans="1:26" ht="12.75" hidden="1" outlineLevel="1">
      <c r="A88" s="80" t="s">
        <v>587</v>
      </c>
      <c r="C88" s="81" t="s">
        <v>588</v>
      </c>
      <c r="D88" s="81" t="s">
        <v>589</v>
      </c>
      <c r="E88" s="80">
        <v>0</v>
      </c>
      <c r="F88" s="80">
        <v>1080</v>
      </c>
      <c r="G88" s="81">
        <f t="shared" si="16"/>
        <v>1080</v>
      </c>
      <c r="H88" s="80">
        <v>0</v>
      </c>
      <c r="I88" s="80">
        <v>0</v>
      </c>
      <c r="J88" s="80">
        <v>0</v>
      </c>
      <c r="K88" s="80">
        <v>0</v>
      </c>
      <c r="L88" s="80">
        <f t="shared" si="17"/>
        <v>0</v>
      </c>
      <c r="M88" s="80">
        <v>0</v>
      </c>
      <c r="N88" s="80">
        <v>0</v>
      </c>
      <c r="O88" s="80">
        <v>0</v>
      </c>
      <c r="P88" s="80">
        <f t="shared" si="18"/>
        <v>0</v>
      </c>
      <c r="Q88" s="81">
        <v>0</v>
      </c>
      <c r="R88" s="81">
        <v>0</v>
      </c>
      <c r="S88" s="81">
        <v>0</v>
      </c>
      <c r="T88" s="81">
        <v>0</v>
      </c>
      <c r="U88" s="81">
        <f t="shared" si="19"/>
        <v>0</v>
      </c>
      <c r="V88" s="81">
        <f t="shared" si="20"/>
        <v>1080</v>
      </c>
      <c r="W88" s="80">
        <v>1650</v>
      </c>
      <c r="X88" s="80">
        <f t="shared" si="21"/>
        <v>2730</v>
      </c>
      <c r="Y88" s="81">
        <v>0</v>
      </c>
      <c r="Z88" s="80">
        <f t="shared" si="22"/>
        <v>2730</v>
      </c>
    </row>
    <row r="89" spans="1:26" ht="12.75" hidden="1" outlineLevel="1">
      <c r="A89" s="80" t="s">
        <v>590</v>
      </c>
      <c r="C89" s="81" t="s">
        <v>591</v>
      </c>
      <c r="D89" s="81" t="s">
        <v>592</v>
      </c>
      <c r="E89" s="80">
        <v>0</v>
      </c>
      <c r="F89" s="80">
        <v>0</v>
      </c>
      <c r="G89" s="81">
        <f t="shared" si="16"/>
        <v>0</v>
      </c>
      <c r="H89" s="80">
        <v>0</v>
      </c>
      <c r="I89" s="80">
        <v>0</v>
      </c>
      <c r="J89" s="80">
        <v>0</v>
      </c>
      <c r="K89" s="80">
        <v>0</v>
      </c>
      <c r="L89" s="80">
        <f t="shared" si="17"/>
        <v>0</v>
      </c>
      <c r="M89" s="80">
        <v>0</v>
      </c>
      <c r="N89" s="80">
        <v>0</v>
      </c>
      <c r="O89" s="80">
        <v>0</v>
      </c>
      <c r="P89" s="80">
        <f t="shared" si="18"/>
        <v>0</v>
      </c>
      <c r="Q89" s="81">
        <v>0</v>
      </c>
      <c r="R89" s="81">
        <v>0</v>
      </c>
      <c r="S89" s="81">
        <v>0</v>
      </c>
      <c r="T89" s="81">
        <v>0</v>
      </c>
      <c r="U89" s="81">
        <f t="shared" si="19"/>
        <v>0</v>
      </c>
      <c r="V89" s="81">
        <f t="shared" si="20"/>
        <v>0</v>
      </c>
      <c r="W89" s="80">
        <v>48</v>
      </c>
      <c r="X89" s="80">
        <f t="shared" si="21"/>
        <v>48</v>
      </c>
      <c r="Y89" s="81">
        <v>0</v>
      </c>
      <c r="Z89" s="80">
        <f t="shared" si="22"/>
        <v>48</v>
      </c>
    </row>
    <row r="90" spans="1:26" ht="12.75" hidden="1" outlineLevel="1">
      <c r="A90" s="80" t="s">
        <v>593</v>
      </c>
      <c r="C90" s="81" t="s">
        <v>594</v>
      </c>
      <c r="D90" s="81" t="s">
        <v>595</v>
      </c>
      <c r="E90" s="80">
        <v>0</v>
      </c>
      <c r="F90" s="80">
        <v>2507.63</v>
      </c>
      <c r="G90" s="81">
        <f t="shared" si="16"/>
        <v>2507.63</v>
      </c>
      <c r="H90" s="80">
        <v>0</v>
      </c>
      <c r="I90" s="80">
        <v>0</v>
      </c>
      <c r="J90" s="80">
        <v>0</v>
      </c>
      <c r="K90" s="80">
        <v>0</v>
      </c>
      <c r="L90" s="80">
        <f t="shared" si="17"/>
        <v>0</v>
      </c>
      <c r="M90" s="80">
        <v>0</v>
      </c>
      <c r="N90" s="80">
        <v>0</v>
      </c>
      <c r="O90" s="80">
        <v>0</v>
      </c>
      <c r="P90" s="80">
        <f t="shared" si="18"/>
        <v>0</v>
      </c>
      <c r="Q90" s="81">
        <v>0</v>
      </c>
      <c r="R90" s="81">
        <v>0</v>
      </c>
      <c r="S90" s="81">
        <v>0</v>
      </c>
      <c r="T90" s="81">
        <v>0</v>
      </c>
      <c r="U90" s="81">
        <f t="shared" si="19"/>
        <v>0</v>
      </c>
      <c r="V90" s="81">
        <f t="shared" si="20"/>
        <v>2507.63</v>
      </c>
      <c r="W90" s="80">
        <v>0</v>
      </c>
      <c r="X90" s="80">
        <f t="shared" si="21"/>
        <v>2507.63</v>
      </c>
      <c r="Y90" s="81">
        <v>0</v>
      </c>
      <c r="Z90" s="80">
        <f t="shared" si="22"/>
        <v>2507.63</v>
      </c>
    </row>
    <row r="91" spans="1:26" ht="12.75" hidden="1" outlineLevel="1">
      <c r="A91" s="80" t="s">
        <v>596</v>
      </c>
      <c r="C91" s="81" t="s">
        <v>597</v>
      </c>
      <c r="D91" s="81" t="s">
        <v>598</v>
      </c>
      <c r="E91" s="80">
        <v>0</v>
      </c>
      <c r="F91" s="80">
        <v>21200</v>
      </c>
      <c r="G91" s="81">
        <f t="shared" si="16"/>
        <v>21200</v>
      </c>
      <c r="H91" s="80">
        <v>0</v>
      </c>
      <c r="I91" s="80">
        <v>0</v>
      </c>
      <c r="J91" s="80">
        <v>0</v>
      </c>
      <c r="K91" s="80">
        <v>0</v>
      </c>
      <c r="L91" s="80">
        <f t="shared" si="17"/>
        <v>0</v>
      </c>
      <c r="M91" s="80">
        <v>0</v>
      </c>
      <c r="N91" s="80">
        <v>0</v>
      </c>
      <c r="O91" s="80">
        <v>0</v>
      </c>
      <c r="P91" s="80">
        <f t="shared" si="18"/>
        <v>0</v>
      </c>
      <c r="Q91" s="81">
        <v>0</v>
      </c>
      <c r="R91" s="81">
        <v>0</v>
      </c>
      <c r="S91" s="81">
        <v>0</v>
      </c>
      <c r="T91" s="81">
        <v>0</v>
      </c>
      <c r="U91" s="81">
        <f t="shared" si="19"/>
        <v>0</v>
      </c>
      <c r="V91" s="81">
        <f t="shared" si="20"/>
        <v>21200</v>
      </c>
      <c r="W91" s="80">
        <v>0</v>
      </c>
      <c r="X91" s="80">
        <f t="shared" si="21"/>
        <v>21200</v>
      </c>
      <c r="Y91" s="81">
        <v>0</v>
      </c>
      <c r="Z91" s="80">
        <f t="shared" si="22"/>
        <v>21200</v>
      </c>
    </row>
    <row r="92" spans="1:26" ht="12.75" hidden="1" outlineLevel="1">
      <c r="A92" s="80" t="s">
        <v>599</v>
      </c>
      <c r="C92" s="81" t="s">
        <v>600</v>
      </c>
      <c r="D92" s="81" t="s">
        <v>601</v>
      </c>
      <c r="E92" s="80">
        <v>0</v>
      </c>
      <c r="F92" s="80">
        <v>1779</v>
      </c>
      <c r="G92" s="81">
        <f t="shared" si="16"/>
        <v>1779</v>
      </c>
      <c r="H92" s="80">
        <v>0</v>
      </c>
      <c r="I92" s="80">
        <v>0</v>
      </c>
      <c r="J92" s="80">
        <v>0</v>
      </c>
      <c r="K92" s="80">
        <v>0</v>
      </c>
      <c r="L92" s="80">
        <f t="shared" si="17"/>
        <v>0</v>
      </c>
      <c r="M92" s="80">
        <v>0</v>
      </c>
      <c r="N92" s="80">
        <v>0</v>
      </c>
      <c r="O92" s="80">
        <v>0</v>
      </c>
      <c r="P92" s="80">
        <f t="shared" si="18"/>
        <v>0</v>
      </c>
      <c r="Q92" s="81">
        <v>0</v>
      </c>
      <c r="R92" s="81">
        <v>0</v>
      </c>
      <c r="S92" s="81">
        <v>0</v>
      </c>
      <c r="T92" s="81">
        <v>0</v>
      </c>
      <c r="U92" s="81">
        <f t="shared" si="19"/>
        <v>0</v>
      </c>
      <c r="V92" s="81">
        <f t="shared" si="20"/>
        <v>1779</v>
      </c>
      <c r="W92" s="80">
        <v>8963.5</v>
      </c>
      <c r="X92" s="80">
        <f t="shared" si="21"/>
        <v>10742.5</v>
      </c>
      <c r="Y92" s="81">
        <v>0</v>
      </c>
      <c r="Z92" s="80">
        <f t="shared" si="22"/>
        <v>10742.5</v>
      </c>
    </row>
    <row r="93" spans="1:26" ht="12.75" hidden="1" outlineLevel="1">
      <c r="A93" s="80" t="s">
        <v>602</v>
      </c>
      <c r="C93" s="81" t="s">
        <v>603</v>
      </c>
      <c r="D93" s="81" t="s">
        <v>604</v>
      </c>
      <c r="E93" s="80">
        <v>0</v>
      </c>
      <c r="F93" s="80">
        <v>0</v>
      </c>
      <c r="G93" s="81">
        <f t="shared" si="16"/>
        <v>0</v>
      </c>
      <c r="H93" s="80">
        <v>0</v>
      </c>
      <c r="I93" s="80">
        <v>0</v>
      </c>
      <c r="J93" s="80">
        <v>0</v>
      </c>
      <c r="K93" s="80">
        <v>0</v>
      </c>
      <c r="L93" s="80">
        <f t="shared" si="17"/>
        <v>0</v>
      </c>
      <c r="M93" s="80">
        <v>0</v>
      </c>
      <c r="N93" s="80">
        <v>0</v>
      </c>
      <c r="O93" s="80">
        <v>0</v>
      </c>
      <c r="P93" s="80">
        <f t="shared" si="18"/>
        <v>0</v>
      </c>
      <c r="Q93" s="81">
        <v>0</v>
      </c>
      <c r="R93" s="81">
        <v>0</v>
      </c>
      <c r="S93" s="81">
        <v>0</v>
      </c>
      <c r="T93" s="81">
        <v>0</v>
      </c>
      <c r="U93" s="81">
        <f t="shared" si="19"/>
        <v>0</v>
      </c>
      <c r="V93" s="81">
        <f t="shared" si="20"/>
        <v>0</v>
      </c>
      <c r="W93" s="80">
        <v>3012.24</v>
      </c>
      <c r="X93" s="80">
        <f t="shared" si="21"/>
        <v>3012.24</v>
      </c>
      <c r="Y93" s="81">
        <v>0</v>
      </c>
      <c r="Z93" s="80">
        <f t="shared" si="22"/>
        <v>3012.24</v>
      </c>
    </row>
    <row r="94" spans="1:26" ht="12.75" hidden="1" outlineLevel="1">
      <c r="A94" s="80" t="s">
        <v>605</v>
      </c>
      <c r="C94" s="81" t="s">
        <v>606</v>
      </c>
      <c r="D94" s="81" t="s">
        <v>607</v>
      </c>
      <c r="E94" s="80">
        <v>0</v>
      </c>
      <c r="F94" s="80">
        <v>1055756.19</v>
      </c>
      <c r="G94" s="81">
        <f t="shared" si="16"/>
        <v>1055756.19</v>
      </c>
      <c r="H94" s="80">
        <v>0</v>
      </c>
      <c r="I94" s="80">
        <v>0</v>
      </c>
      <c r="J94" s="80">
        <v>0</v>
      </c>
      <c r="K94" s="80">
        <v>0</v>
      </c>
      <c r="L94" s="80">
        <f t="shared" si="17"/>
        <v>0</v>
      </c>
      <c r="M94" s="80">
        <v>0</v>
      </c>
      <c r="N94" s="80">
        <v>0</v>
      </c>
      <c r="O94" s="80">
        <v>0</v>
      </c>
      <c r="P94" s="80">
        <f t="shared" si="18"/>
        <v>0</v>
      </c>
      <c r="Q94" s="81">
        <v>0</v>
      </c>
      <c r="R94" s="81">
        <v>0</v>
      </c>
      <c r="S94" s="81">
        <v>0</v>
      </c>
      <c r="T94" s="81">
        <v>0</v>
      </c>
      <c r="U94" s="81">
        <f t="shared" si="19"/>
        <v>0</v>
      </c>
      <c r="V94" s="81">
        <f t="shared" si="20"/>
        <v>1055756.19</v>
      </c>
      <c r="W94" s="80">
        <v>12943.45</v>
      </c>
      <c r="X94" s="80">
        <f t="shared" si="21"/>
        <v>1068699.64</v>
      </c>
      <c r="Y94" s="81">
        <v>0</v>
      </c>
      <c r="Z94" s="80">
        <f t="shared" si="22"/>
        <v>1068699.64</v>
      </c>
    </row>
    <row r="95" spans="1:26" ht="12.75" hidden="1" outlineLevel="1">
      <c r="A95" s="80" t="s">
        <v>608</v>
      </c>
      <c r="C95" s="81" t="s">
        <v>609</v>
      </c>
      <c r="D95" s="81" t="s">
        <v>610</v>
      </c>
      <c r="E95" s="80">
        <v>0</v>
      </c>
      <c r="F95" s="80">
        <v>7743.99</v>
      </c>
      <c r="G95" s="81">
        <f t="shared" si="16"/>
        <v>7743.99</v>
      </c>
      <c r="H95" s="80">
        <v>0</v>
      </c>
      <c r="I95" s="80">
        <v>0</v>
      </c>
      <c r="J95" s="80">
        <v>0</v>
      </c>
      <c r="K95" s="80">
        <v>0</v>
      </c>
      <c r="L95" s="80">
        <f t="shared" si="17"/>
        <v>0</v>
      </c>
      <c r="M95" s="80">
        <v>0</v>
      </c>
      <c r="N95" s="80">
        <v>0</v>
      </c>
      <c r="O95" s="80">
        <v>0</v>
      </c>
      <c r="P95" s="80">
        <f t="shared" si="18"/>
        <v>0</v>
      </c>
      <c r="Q95" s="81">
        <v>0</v>
      </c>
      <c r="R95" s="81">
        <v>0</v>
      </c>
      <c r="S95" s="81">
        <v>0</v>
      </c>
      <c r="T95" s="81">
        <v>0</v>
      </c>
      <c r="U95" s="81">
        <f t="shared" si="19"/>
        <v>0</v>
      </c>
      <c r="V95" s="81">
        <f t="shared" si="20"/>
        <v>7743.99</v>
      </c>
      <c r="W95" s="80">
        <v>0</v>
      </c>
      <c r="X95" s="80">
        <f t="shared" si="21"/>
        <v>7743.99</v>
      </c>
      <c r="Y95" s="81">
        <v>0</v>
      </c>
      <c r="Z95" s="80">
        <f t="shared" si="22"/>
        <v>7743.99</v>
      </c>
    </row>
    <row r="96" spans="1:26" ht="12.75" hidden="1" outlineLevel="1">
      <c r="A96" s="80" t="s">
        <v>611</v>
      </c>
      <c r="C96" s="81" t="s">
        <v>612</v>
      </c>
      <c r="D96" s="81" t="s">
        <v>613</v>
      </c>
      <c r="E96" s="80">
        <v>0</v>
      </c>
      <c r="F96" s="80">
        <v>5216.72</v>
      </c>
      <c r="G96" s="81">
        <f t="shared" si="16"/>
        <v>5216.72</v>
      </c>
      <c r="H96" s="80">
        <v>0</v>
      </c>
      <c r="I96" s="80">
        <v>0</v>
      </c>
      <c r="J96" s="80">
        <v>0</v>
      </c>
      <c r="K96" s="80">
        <v>0</v>
      </c>
      <c r="L96" s="80">
        <f t="shared" si="17"/>
        <v>0</v>
      </c>
      <c r="M96" s="80">
        <v>0</v>
      </c>
      <c r="N96" s="80">
        <v>0</v>
      </c>
      <c r="O96" s="80">
        <v>0</v>
      </c>
      <c r="P96" s="80">
        <f t="shared" si="18"/>
        <v>0</v>
      </c>
      <c r="Q96" s="81">
        <v>0</v>
      </c>
      <c r="R96" s="81">
        <v>0</v>
      </c>
      <c r="S96" s="81">
        <v>0</v>
      </c>
      <c r="T96" s="81">
        <v>0</v>
      </c>
      <c r="U96" s="81">
        <f t="shared" si="19"/>
        <v>0</v>
      </c>
      <c r="V96" s="81">
        <f t="shared" si="20"/>
        <v>5216.72</v>
      </c>
      <c r="W96" s="80">
        <v>0</v>
      </c>
      <c r="X96" s="80">
        <f t="shared" si="21"/>
        <v>5216.72</v>
      </c>
      <c r="Y96" s="81">
        <v>0</v>
      </c>
      <c r="Z96" s="80">
        <f t="shared" si="22"/>
        <v>5216.72</v>
      </c>
    </row>
    <row r="97" spans="1:26" ht="12.75" hidden="1" outlineLevel="1">
      <c r="A97" s="80" t="s">
        <v>614</v>
      </c>
      <c r="C97" s="81" t="s">
        <v>615</v>
      </c>
      <c r="D97" s="81" t="s">
        <v>616</v>
      </c>
      <c r="E97" s="80">
        <v>0</v>
      </c>
      <c r="F97" s="80">
        <v>2596.08</v>
      </c>
      <c r="G97" s="81">
        <f aca="true" t="shared" si="23" ref="G97:G128">E97+F97</f>
        <v>2596.08</v>
      </c>
      <c r="H97" s="80">
        <v>0</v>
      </c>
      <c r="I97" s="80">
        <v>0</v>
      </c>
      <c r="J97" s="80">
        <v>0</v>
      </c>
      <c r="K97" s="80">
        <v>0</v>
      </c>
      <c r="L97" s="80">
        <f aca="true" t="shared" si="24" ref="L97:L128">J97+I97+K97</f>
        <v>0</v>
      </c>
      <c r="M97" s="80">
        <v>0</v>
      </c>
      <c r="N97" s="80">
        <v>0</v>
      </c>
      <c r="O97" s="80">
        <v>0</v>
      </c>
      <c r="P97" s="80">
        <f aca="true" t="shared" si="25" ref="P97:P128">M97+N97+O97</f>
        <v>0</v>
      </c>
      <c r="Q97" s="81">
        <v>0</v>
      </c>
      <c r="R97" s="81">
        <v>0</v>
      </c>
      <c r="S97" s="81">
        <v>0</v>
      </c>
      <c r="T97" s="81">
        <v>0</v>
      </c>
      <c r="U97" s="81">
        <f aca="true" t="shared" si="26" ref="U97:U128">Q97+R97+S97+T97</f>
        <v>0</v>
      </c>
      <c r="V97" s="81">
        <f aca="true" t="shared" si="27" ref="V97:V128">G97+H97+L97+P97+U97</f>
        <v>2596.08</v>
      </c>
      <c r="W97" s="80">
        <v>0</v>
      </c>
      <c r="X97" s="80">
        <f aca="true" t="shared" si="28" ref="X97:X128">V97+W97</f>
        <v>2596.08</v>
      </c>
      <c r="Y97" s="81">
        <v>0</v>
      </c>
      <c r="Z97" s="80">
        <f aca="true" t="shared" si="29" ref="Z97:Z128">X97+Y97</f>
        <v>2596.08</v>
      </c>
    </row>
    <row r="98" spans="1:26" ht="12.75" hidden="1" outlineLevel="1">
      <c r="A98" s="80" t="s">
        <v>617</v>
      </c>
      <c r="C98" s="81" t="s">
        <v>618</v>
      </c>
      <c r="D98" s="81" t="s">
        <v>619</v>
      </c>
      <c r="E98" s="80">
        <v>0</v>
      </c>
      <c r="F98" s="80">
        <v>348436.7</v>
      </c>
      <c r="G98" s="81">
        <f t="shared" si="23"/>
        <v>348436.7</v>
      </c>
      <c r="H98" s="80">
        <v>0</v>
      </c>
      <c r="I98" s="80">
        <v>0</v>
      </c>
      <c r="J98" s="80">
        <v>0</v>
      </c>
      <c r="K98" s="80">
        <v>0</v>
      </c>
      <c r="L98" s="80">
        <f t="shared" si="24"/>
        <v>0</v>
      </c>
      <c r="M98" s="80">
        <v>0</v>
      </c>
      <c r="N98" s="80">
        <v>0</v>
      </c>
      <c r="O98" s="80">
        <v>0</v>
      </c>
      <c r="P98" s="80">
        <f t="shared" si="25"/>
        <v>0</v>
      </c>
      <c r="Q98" s="81">
        <v>0</v>
      </c>
      <c r="R98" s="81">
        <v>0</v>
      </c>
      <c r="S98" s="81">
        <v>0</v>
      </c>
      <c r="T98" s="81">
        <v>0</v>
      </c>
      <c r="U98" s="81">
        <f t="shared" si="26"/>
        <v>0</v>
      </c>
      <c r="V98" s="81">
        <f t="shared" si="27"/>
        <v>348436.7</v>
      </c>
      <c r="W98" s="80">
        <v>3000</v>
      </c>
      <c r="X98" s="80">
        <f t="shared" si="28"/>
        <v>351436.7</v>
      </c>
      <c r="Y98" s="81">
        <v>0</v>
      </c>
      <c r="Z98" s="80">
        <f t="shared" si="29"/>
        <v>351436.7</v>
      </c>
    </row>
    <row r="99" spans="1:26" ht="12.75" hidden="1" outlineLevel="1">
      <c r="A99" s="80" t="s">
        <v>620</v>
      </c>
      <c r="C99" s="81" t="s">
        <v>621</v>
      </c>
      <c r="D99" s="81" t="s">
        <v>622</v>
      </c>
      <c r="E99" s="80">
        <v>0</v>
      </c>
      <c r="F99" s="80">
        <v>130002.15</v>
      </c>
      <c r="G99" s="81">
        <f t="shared" si="23"/>
        <v>130002.15</v>
      </c>
      <c r="H99" s="80">
        <v>0</v>
      </c>
      <c r="I99" s="80">
        <v>0</v>
      </c>
      <c r="J99" s="80">
        <v>0</v>
      </c>
      <c r="K99" s="80">
        <v>0</v>
      </c>
      <c r="L99" s="80">
        <f t="shared" si="24"/>
        <v>0</v>
      </c>
      <c r="M99" s="80">
        <v>0</v>
      </c>
      <c r="N99" s="80">
        <v>112.5</v>
      </c>
      <c r="O99" s="80">
        <v>0</v>
      </c>
      <c r="P99" s="80">
        <f t="shared" si="25"/>
        <v>112.5</v>
      </c>
      <c r="Q99" s="81">
        <v>0</v>
      </c>
      <c r="R99" s="81">
        <v>0</v>
      </c>
      <c r="S99" s="81">
        <v>0</v>
      </c>
      <c r="T99" s="81">
        <v>0</v>
      </c>
      <c r="U99" s="81">
        <f t="shared" si="26"/>
        <v>0</v>
      </c>
      <c r="V99" s="81">
        <f t="shared" si="27"/>
        <v>130114.65</v>
      </c>
      <c r="W99" s="80">
        <v>318302.4</v>
      </c>
      <c r="X99" s="80">
        <f t="shared" si="28"/>
        <v>448417.05000000005</v>
      </c>
      <c r="Y99" s="81">
        <v>0</v>
      </c>
      <c r="Z99" s="80">
        <f t="shared" si="29"/>
        <v>448417.05000000005</v>
      </c>
    </row>
    <row r="100" spans="1:26" ht="12.75" hidden="1" outlineLevel="1">
      <c r="A100" s="80" t="s">
        <v>623</v>
      </c>
      <c r="C100" s="81" t="s">
        <v>624</v>
      </c>
      <c r="D100" s="81" t="s">
        <v>625</v>
      </c>
      <c r="E100" s="80">
        <v>0</v>
      </c>
      <c r="F100" s="80">
        <v>1155</v>
      </c>
      <c r="G100" s="81">
        <f t="shared" si="23"/>
        <v>1155</v>
      </c>
      <c r="H100" s="80">
        <v>0</v>
      </c>
      <c r="I100" s="80">
        <v>0</v>
      </c>
      <c r="J100" s="80">
        <v>0</v>
      </c>
      <c r="K100" s="80">
        <v>0</v>
      </c>
      <c r="L100" s="80">
        <f t="shared" si="24"/>
        <v>0</v>
      </c>
      <c r="M100" s="80">
        <v>0</v>
      </c>
      <c r="N100" s="80">
        <v>0</v>
      </c>
      <c r="O100" s="80">
        <v>0</v>
      </c>
      <c r="P100" s="80">
        <f t="shared" si="25"/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f t="shared" si="26"/>
        <v>0</v>
      </c>
      <c r="V100" s="81">
        <f t="shared" si="27"/>
        <v>1155</v>
      </c>
      <c r="W100" s="80">
        <v>2524.59</v>
      </c>
      <c r="X100" s="80">
        <f t="shared" si="28"/>
        <v>3679.59</v>
      </c>
      <c r="Y100" s="81">
        <v>0</v>
      </c>
      <c r="Z100" s="80">
        <f t="shared" si="29"/>
        <v>3679.59</v>
      </c>
    </row>
    <row r="101" spans="1:26" ht="12.75" hidden="1" outlineLevel="1">
      <c r="A101" s="80" t="s">
        <v>626</v>
      </c>
      <c r="C101" s="81" t="s">
        <v>627</v>
      </c>
      <c r="D101" s="81" t="s">
        <v>628</v>
      </c>
      <c r="E101" s="80">
        <v>-0.005</v>
      </c>
      <c r="F101" s="80">
        <v>12269087.22</v>
      </c>
      <c r="G101" s="81">
        <f t="shared" si="23"/>
        <v>12269087.215</v>
      </c>
      <c r="H101" s="80">
        <v>0</v>
      </c>
      <c r="I101" s="80">
        <v>0</v>
      </c>
      <c r="J101" s="80">
        <v>0</v>
      </c>
      <c r="K101" s="80">
        <v>0</v>
      </c>
      <c r="L101" s="80">
        <f t="shared" si="24"/>
        <v>0</v>
      </c>
      <c r="M101" s="80">
        <v>0</v>
      </c>
      <c r="N101" s="80">
        <v>0</v>
      </c>
      <c r="O101" s="80">
        <v>0</v>
      </c>
      <c r="P101" s="80">
        <f t="shared" si="25"/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f t="shared" si="26"/>
        <v>0</v>
      </c>
      <c r="V101" s="81">
        <f t="shared" si="27"/>
        <v>12269087.215</v>
      </c>
      <c r="W101" s="80">
        <v>0</v>
      </c>
      <c r="X101" s="80">
        <f t="shared" si="28"/>
        <v>12269087.215</v>
      </c>
      <c r="Y101" s="81">
        <v>0</v>
      </c>
      <c r="Z101" s="80">
        <f t="shared" si="29"/>
        <v>12269087.215</v>
      </c>
    </row>
    <row r="102" spans="1:26" ht="12.75" hidden="1" outlineLevel="1">
      <c r="A102" s="80" t="s">
        <v>629</v>
      </c>
      <c r="C102" s="81" t="s">
        <v>630</v>
      </c>
      <c r="D102" s="81" t="s">
        <v>631</v>
      </c>
      <c r="E102" s="80">
        <v>0</v>
      </c>
      <c r="F102" s="80">
        <v>81112804.61</v>
      </c>
      <c r="G102" s="81">
        <f t="shared" si="23"/>
        <v>81112804.61</v>
      </c>
      <c r="H102" s="80">
        <v>0</v>
      </c>
      <c r="I102" s="80">
        <v>0</v>
      </c>
      <c r="J102" s="80">
        <v>0</v>
      </c>
      <c r="K102" s="80">
        <v>0</v>
      </c>
      <c r="L102" s="80">
        <f t="shared" si="24"/>
        <v>0</v>
      </c>
      <c r="M102" s="80">
        <v>0</v>
      </c>
      <c r="N102" s="80">
        <v>0</v>
      </c>
      <c r="O102" s="80">
        <v>0</v>
      </c>
      <c r="P102" s="80">
        <f t="shared" si="25"/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f t="shared" si="26"/>
        <v>0</v>
      </c>
      <c r="V102" s="81">
        <f t="shared" si="27"/>
        <v>81112804.61</v>
      </c>
      <c r="W102" s="80">
        <v>0</v>
      </c>
      <c r="X102" s="80">
        <f t="shared" si="28"/>
        <v>81112804.61</v>
      </c>
      <c r="Y102" s="81">
        <v>0</v>
      </c>
      <c r="Z102" s="80">
        <f t="shared" si="29"/>
        <v>81112804.61</v>
      </c>
    </row>
    <row r="103" spans="1:26" ht="12.75" hidden="1" outlineLevel="1">
      <c r="A103" s="80" t="s">
        <v>632</v>
      </c>
      <c r="C103" s="81" t="s">
        <v>633</v>
      </c>
      <c r="D103" s="81" t="s">
        <v>634</v>
      </c>
      <c r="E103" s="80">
        <v>0</v>
      </c>
      <c r="F103" s="80">
        <v>6049328.86</v>
      </c>
      <c r="G103" s="81">
        <f t="shared" si="23"/>
        <v>6049328.86</v>
      </c>
      <c r="H103" s="80">
        <v>0</v>
      </c>
      <c r="I103" s="80">
        <v>0</v>
      </c>
      <c r="J103" s="80">
        <v>0</v>
      </c>
      <c r="K103" s="80">
        <v>0</v>
      </c>
      <c r="L103" s="80">
        <f t="shared" si="24"/>
        <v>0</v>
      </c>
      <c r="M103" s="80">
        <v>0</v>
      </c>
      <c r="N103" s="80">
        <v>0</v>
      </c>
      <c r="O103" s="80">
        <v>0</v>
      </c>
      <c r="P103" s="80">
        <f t="shared" si="25"/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f t="shared" si="26"/>
        <v>0</v>
      </c>
      <c r="V103" s="81">
        <f t="shared" si="27"/>
        <v>6049328.86</v>
      </c>
      <c r="W103" s="80">
        <v>0</v>
      </c>
      <c r="X103" s="80">
        <f t="shared" si="28"/>
        <v>6049328.86</v>
      </c>
      <c r="Y103" s="81">
        <v>0</v>
      </c>
      <c r="Z103" s="80">
        <f t="shared" si="29"/>
        <v>6049328.86</v>
      </c>
    </row>
    <row r="104" spans="1:26" ht="12.75" hidden="1" outlineLevel="1">
      <c r="A104" s="80" t="s">
        <v>635</v>
      </c>
      <c r="C104" s="81" t="s">
        <v>636</v>
      </c>
      <c r="D104" s="81" t="s">
        <v>637</v>
      </c>
      <c r="E104" s="80">
        <v>0</v>
      </c>
      <c r="F104" s="80">
        <v>27762.75</v>
      </c>
      <c r="G104" s="81">
        <f t="shared" si="23"/>
        <v>27762.75</v>
      </c>
      <c r="H104" s="80">
        <v>0</v>
      </c>
      <c r="I104" s="80">
        <v>0</v>
      </c>
      <c r="J104" s="80">
        <v>0</v>
      </c>
      <c r="K104" s="80">
        <v>0</v>
      </c>
      <c r="L104" s="80">
        <f t="shared" si="24"/>
        <v>0</v>
      </c>
      <c r="M104" s="80">
        <v>0</v>
      </c>
      <c r="N104" s="80">
        <v>0</v>
      </c>
      <c r="O104" s="80">
        <v>0</v>
      </c>
      <c r="P104" s="80">
        <f t="shared" si="25"/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f t="shared" si="26"/>
        <v>0</v>
      </c>
      <c r="V104" s="81">
        <f t="shared" si="27"/>
        <v>27762.75</v>
      </c>
      <c r="W104" s="80">
        <v>0</v>
      </c>
      <c r="X104" s="80">
        <f t="shared" si="28"/>
        <v>27762.75</v>
      </c>
      <c r="Y104" s="81">
        <v>0</v>
      </c>
      <c r="Z104" s="80">
        <f t="shared" si="29"/>
        <v>27762.75</v>
      </c>
    </row>
    <row r="105" spans="1:26" ht="12.75" hidden="1" outlineLevel="1">
      <c r="A105" s="80" t="s">
        <v>638</v>
      </c>
      <c r="C105" s="81" t="s">
        <v>639</v>
      </c>
      <c r="D105" s="81" t="s">
        <v>640</v>
      </c>
      <c r="E105" s="80">
        <v>0</v>
      </c>
      <c r="F105" s="80">
        <v>25044435.12</v>
      </c>
      <c r="G105" s="81">
        <f t="shared" si="23"/>
        <v>25044435.12</v>
      </c>
      <c r="H105" s="80">
        <v>0</v>
      </c>
      <c r="I105" s="80">
        <v>0</v>
      </c>
      <c r="J105" s="80">
        <v>0</v>
      </c>
      <c r="K105" s="80">
        <v>0</v>
      </c>
      <c r="L105" s="80">
        <f t="shared" si="24"/>
        <v>0</v>
      </c>
      <c r="M105" s="80">
        <v>0</v>
      </c>
      <c r="N105" s="80">
        <v>0</v>
      </c>
      <c r="O105" s="80">
        <v>0</v>
      </c>
      <c r="P105" s="80">
        <f t="shared" si="25"/>
        <v>0</v>
      </c>
      <c r="Q105" s="81">
        <v>0</v>
      </c>
      <c r="R105" s="81">
        <v>0</v>
      </c>
      <c r="S105" s="81">
        <v>0</v>
      </c>
      <c r="T105" s="81">
        <v>0</v>
      </c>
      <c r="U105" s="81">
        <f t="shared" si="26"/>
        <v>0</v>
      </c>
      <c r="V105" s="81">
        <f t="shared" si="27"/>
        <v>25044435.12</v>
      </c>
      <c r="W105" s="80">
        <v>0</v>
      </c>
      <c r="X105" s="80">
        <f t="shared" si="28"/>
        <v>25044435.12</v>
      </c>
      <c r="Y105" s="81">
        <v>0</v>
      </c>
      <c r="Z105" s="80">
        <f t="shared" si="29"/>
        <v>25044435.12</v>
      </c>
    </row>
    <row r="106" spans="1:26" ht="12.75" hidden="1" outlineLevel="1">
      <c r="A106" s="80" t="s">
        <v>641</v>
      </c>
      <c r="C106" s="81" t="s">
        <v>642</v>
      </c>
      <c r="D106" s="81" t="s">
        <v>643</v>
      </c>
      <c r="E106" s="80">
        <v>0</v>
      </c>
      <c r="F106" s="80">
        <v>7052824.3</v>
      </c>
      <c r="G106" s="81">
        <f t="shared" si="23"/>
        <v>7052824.3</v>
      </c>
      <c r="H106" s="80">
        <v>0</v>
      </c>
      <c r="I106" s="80">
        <v>0</v>
      </c>
      <c r="J106" s="80">
        <v>0</v>
      </c>
      <c r="K106" s="80">
        <v>0</v>
      </c>
      <c r="L106" s="80">
        <f t="shared" si="24"/>
        <v>0</v>
      </c>
      <c r="M106" s="80">
        <v>0</v>
      </c>
      <c r="N106" s="80">
        <v>0</v>
      </c>
      <c r="O106" s="80">
        <v>0</v>
      </c>
      <c r="P106" s="80">
        <f t="shared" si="25"/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f t="shared" si="26"/>
        <v>0</v>
      </c>
      <c r="V106" s="81">
        <f t="shared" si="27"/>
        <v>7052824.3</v>
      </c>
      <c r="W106" s="80">
        <v>0</v>
      </c>
      <c r="X106" s="80">
        <f t="shared" si="28"/>
        <v>7052824.3</v>
      </c>
      <c r="Y106" s="81">
        <v>0</v>
      </c>
      <c r="Z106" s="80">
        <f t="shared" si="29"/>
        <v>7052824.3</v>
      </c>
    </row>
    <row r="107" spans="1:26" ht="12.75" hidden="1" outlineLevel="1">
      <c r="A107" s="80" t="s">
        <v>644</v>
      </c>
      <c r="C107" s="81" t="s">
        <v>645</v>
      </c>
      <c r="D107" s="81" t="s">
        <v>646</v>
      </c>
      <c r="E107" s="80">
        <v>0</v>
      </c>
      <c r="F107" s="80">
        <v>896234.29</v>
      </c>
      <c r="G107" s="81">
        <f t="shared" si="23"/>
        <v>896234.29</v>
      </c>
      <c r="H107" s="80">
        <v>0</v>
      </c>
      <c r="I107" s="80">
        <v>0</v>
      </c>
      <c r="J107" s="80">
        <v>0</v>
      </c>
      <c r="K107" s="80">
        <v>0</v>
      </c>
      <c r="L107" s="80">
        <f t="shared" si="24"/>
        <v>0</v>
      </c>
      <c r="M107" s="80">
        <v>0</v>
      </c>
      <c r="N107" s="80">
        <v>0</v>
      </c>
      <c r="O107" s="80">
        <v>0</v>
      </c>
      <c r="P107" s="80">
        <f t="shared" si="25"/>
        <v>0</v>
      </c>
      <c r="Q107" s="81">
        <v>0</v>
      </c>
      <c r="R107" s="81">
        <v>0</v>
      </c>
      <c r="S107" s="81">
        <v>0</v>
      </c>
      <c r="T107" s="81">
        <v>0</v>
      </c>
      <c r="U107" s="81">
        <f t="shared" si="26"/>
        <v>0</v>
      </c>
      <c r="V107" s="81">
        <f t="shared" si="27"/>
        <v>896234.29</v>
      </c>
      <c r="W107" s="80">
        <v>0</v>
      </c>
      <c r="X107" s="80">
        <f t="shared" si="28"/>
        <v>896234.29</v>
      </c>
      <c r="Y107" s="81">
        <v>0</v>
      </c>
      <c r="Z107" s="80">
        <f t="shared" si="29"/>
        <v>896234.29</v>
      </c>
    </row>
    <row r="108" spans="1:26" ht="12.75" hidden="1" outlineLevel="1">
      <c r="A108" s="80" t="s">
        <v>647</v>
      </c>
      <c r="C108" s="81" t="s">
        <v>648</v>
      </c>
      <c r="D108" s="81" t="s">
        <v>649</v>
      </c>
      <c r="E108" s="80">
        <v>0</v>
      </c>
      <c r="F108" s="80">
        <v>-5007.25</v>
      </c>
      <c r="G108" s="81">
        <f t="shared" si="23"/>
        <v>-5007.25</v>
      </c>
      <c r="H108" s="80">
        <v>0</v>
      </c>
      <c r="I108" s="80">
        <v>0</v>
      </c>
      <c r="J108" s="80">
        <v>0</v>
      </c>
      <c r="K108" s="80">
        <v>0</v>
      </c>
      <c r="L108" s="80">
        <f t="shared" si="24"/>
        <v>0</v>
      </c>
      <c r="M108" s="80">
        <v>0</v>
      </c>
      <c r="N108" s="80">
        <v>0</v>
      </c>
      <c r="O108" s="80">
        <v>0</v>
      </c>
      <c r="P108" s="80">
        <f t="shared" si="25"/>
        <v>0</v>
      </c>
      <c r="Q108" s="81">
        <v>0</v>
      </c>
      <c r="R108" s="81">
        <v>0</v>
      </c>
      <c r="S108" s="81">
        <v>0</v>
      </c>
      <c r="T108" s="81">
        <v>0</v>
      </c>
      <c r="U108" s="81">
        <f t="shared" si="26"/>
        <v>0</v>
      </c>
      <c r="V108" s="81">
        <f t="shared" si="27"/>
        <v>-5007.25</v>
      </c>
      <c r="W108" s="80">
        <v>0</v>
      </c>
      <c r="X108" s="80">
        <f t="shared" si="28"/>
        <v>-5007.25</v>
      </c>
      <c r="Y108" s="81">
        <v>0</v>
      </c>
      <c r="Z108" s="80">
        <f t="shared" si="29"/>
        <v>-5007.25</v>
      </c>
    </row>
    <row r="109" spans="1:26" ht="12.75" hidden="1" outlineLevel="1">
      <c r="A109" s="80" t="s">
        <v>650</v>
      </c>
      <c r="C109" s="81" t="s">
        <v>651</v>
      </c>
      <c r="D109" s="81" t="s">
        <v>652</v>
      </c>
      <c r="E109" s="80">
        <v>0</v>
      </c>
      <c r="F109" s="80">
        <v>9491624.74</v>
      </c>
      <c r="G109" s="81">
        <f t="shared" si="23"/>
        <v>9491624.74</v>
      </c>
      <c r="H109" s="80">
        <v>0</v>
      </c>
      <c r="I109" s="80">
        <v>0</v>
      </c>
      <c r="J109" s="80">
        <v>0</v>
      </c>
      <c r="K109" s="80">
        <v>0</v>
      </c>
      <c r="L109" s="80">
        <f t="shared" si="24"/>
        <v>0</v>
      </c>
      <c r="M109" s="80">
        <v>0</v>
      </c>
      <c r="N109" s="80">
        <v>0</v>
      </c>
      <c r="O109" s="80">
        <v>0</v>
      </c>
      <c r="P109" s="80">
        <f t="shared" si="25"/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f t="shared" si="26"/>
        <v>0</v>
      </c>
      <c r="V109" s="81">
        <f t="shared" si="27"/>
        <v>9491624.74</v>
      </c>
      <c r="W109" s="80">
        <v>0</v>
      </c>
      <c r="X109" s="80">
        <f t="shared" si="28"/>
        <v>9491624.74</v>
      </c>
      <c r="Y109" s="81">
        <v>0</v>
      </c>
      <c r="Z109" s="80">
        <f t="shared" si="29"/>
        <v>9491624.74</v>
      </c>
    </row>
    <row r="110" spans="1:26" ht="12.75" hidden="1" outlineLevel="1">
      <c r="A110" s="80" t="s">
        <v>653</v>
      </c>
      <c r="C110" s="81" t="s">
        <v>654</v>
      </c>
      <c r="D110" s="81" t="s">
        <v>655</v>
      </c>
      <c r="E110" s="80">
        <v>0</v>
      </c>
      <c r="F110" s="80">
        <v>795538.73</v>
      </c>
      <c r="G110" s="81">
        <f t="shared" si="23"/>
        <v>795538.73</v>
      </c>
      <c r="H110" s="80">
        <v>0</v>
      </c>
      <c r="I110" s="80">
        <v>0</v>
      </c>
      <c r="J110" s="80">
        <v>0</v>
      </c>
      <c r="K110" s="80">
        <v>0</v>
      </c>
      <c r="L110" s="80">
        <f t="shared" si="24"/>
        <v>0</v>
      </c>
      <c r="M110" s="80">
        <v>0</v>
      </c>
      <c r="N110" s="80">
        <v>0</v>
      </c>
      <c r="O110" s="80">
        <v>0</v>
      </c>
      <c r="P110" s="80">
        <f t="shared" si="25"/>
        <v>0</v>
      </c>
      <c r="Q110" s="81">
        <v>0</v>
      </c>
      <c r="R110" s="81">
        <v>0</v>
      </c>
      <c r="S110" s="81">
        <v>0</v>
      </c>
      <c r="T110" s="81">
        <v>0</v>
      </c>
      <c r="U110" s="81">
        <f t="shared" si="26"/>
        <v>0</v>
      </c>
      <c r="V110" s="81">
        <f t="shared" si="27"/>
        <v>795538.73</v>
      </c>
      <c r="W110" s="80">
        <v>0</v>
      </c>
      <c r="X110" s="80">
        <f t="shared" si="28"/>
        <v>795538.73</v>
      </c>
      <c r="Y110" s="81">
        <v>0</v>
      </c>
      <c r="Z110" s="80">
        <f t="shared" si="29"/>
        <v>795538.73</v>
      </c>
    </row>
    <row r="111" spans="1:26" ht="12.75" hidden="1" outlineLevel="1">
      <c r="A111" s="80" t="s">
        <v>656</v>
      </c>
      <c r="C111" s="81" t="s">
        <v>657</v>
      </c>
      <c r="D111" s="81" t="s">
        <v>658</v>
      </c>
      <c r="E111" s="80">
        <v>0</v>
      </c>
      <c r="F111" s="80">
        <v>1146922.09</v>
      </c>
      <c r="G111" s="81">
        <f t="shared" si="23"/>
        <v>1146922.09</v>
      </c>
      <c r="H111" s="80">
        <v>0</v>
      </c>
      <c r="I111" s="80">
        <v>0</v>
      </c>
      <c r="J111" s="80">
        <v>0</v>
      </c>
      <c r="K111" s="80">
        <v>0</v>
      </c>
      <c r="L111" s="80">
        <f t="shared" si="24"/>
        <v>0</v>
      </c>
      <c r="M111" s="80">
        <v>0</v>
      </c>
      <c r="N111" s="80">
        <v>0</v>
      </c>
      <c r="O111" s="80">
        <v>0</v>
      </c>
      <c r="P111" s="80">
        <f t="shared" si="25"/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f t="shared" si="26"/>
        <v>0</v>
      </c>
      <c r="V111" s="81">
        <f t="shared" si="27"/>
        <v>1146922.09</v>
      </c>
      <c r="W111" s="80">
        <v>0</v>
      </c>
      <c r="X111" s="80">
        <f t="shared" si="28"/>
        <v>1146922.09</v>
      </c>
      <c r="Y111" s="81">
        <v>0</v>
      </c>
      <c r="Z111" s="80">
        <f t="shared" si="29"/>
        <v>1146922.09</v>
      </c>
    </row>
    <row r="112" spans="1:26" ht="12.75" hidden="1" outlineLevel="1">
      <c r="A112" s="80" t="s">
        <v>659</v>
      </c>
      <c r="C112" s="81" t="s">
        <v>660</v>
      </c>
      <c r="D112" s="81" t="s">
        <v>661</v>
      </c>
      <c r="E112" s="80">
        <v>0</v>
      </c>
      <c r="F112" s="80">
        <v>826725.28</v>
      </c>
      <c r="G112" s="81">
        <f t="shared" si="23"/>
        <v>826725.28</v>
      </c>
      <c r="H112" s="80">
        <v>0</v>
      </c>
      <c r="I112" s="80">
        <v>0</v>
      </c>
      <c r="J112" s="80">
        <v>0</v>
      </c>
      <c r="K112" s="80">
        <v>0</v>
      </c>
      <c r="L112" s="80">
        <f t="shared" si="24"/>
        <v>0</v>
      </c>
      <c r="M112" s="80">
        <v>0</v>
      </c>
      <c r="N112" s="80">
        <v>0</v>
      </c>
      <c r="O112" s="80">
        <v>0</v>
      </c>
      <c r="P112" s="80">
        <f t="shared" si="25"/>
        <v>0</v>
      </c>
      <c r="Q112" s="81">
        <v>0</v>
      </c>
      <c r="R112" s="81">
        <v>0</v>
      </c>
      <c r="S112" s="81">
        <v>0</v>
      </c>
      <c r="T112" s="81">
        <v>0</v>
      </c>
      <c r="U112" s="81">
        <f t="shared" si="26"/>
        <v>0</v>
      </c>
      <c r="V112" s="81">
        <f t="shared" si="27"/>
        <v>826725.28</v>
      </c>
      <c r="W112" s="80">
        <v>0</v>
      </c>
      <c r="X112" s="80">
        <f t="shared" si="28"/>
        <v>826725.28</v>
      </c>
      <c r="Y112" s="81">
        <v>0</v>
      </c>
      <c r="Z112" s="80">
        <f t="shared" si="29"/>
        <v>826725.28</v>
      </c>
    </row>
    <row r="113" spans="1:26" ht="12.75" hidden="1" outlineLevel="1">
      <c r="A113" s="80" t="s">
        <v>662</v>
      </c>
      <c r="C113" s="81" t="s">
        <v>663</v>
      </c>
      <c r="D113" s="81" t="s">
        <v>664</v>
      </c>
      <c r="E113" s="80">
        <v>0</v>
      </c>
      <c r="F113" s="80">
        <v>562548.78</v>
      </c>
      <c r="G113" s="81">
        <f t="shared" si="23"/>
        <v>562548.78</v>
      </c>
      <c r="H113" s="80">
        <v>0</v>
      </c>
      <c r="I113" s="80">
        <v>0</v>
      </c>
      <c r="J113" s="80">
        <v>0</v>
      </c>
      <c r="K113" s="80">
        <v>0</v>
      </c>
      <c r="L113" s="80">
        <f t="shared" si="24"/>
        <v>0</v>
      </c>
      <c r="M113" s="80">
        <v>0</v>
      </c>
      <c r="N113" s="80">
        <v>0</v>
      </c>
      <c r="O113" s="80">
        <v>0</v>
      </c>
      <c r="P113" s="80">
        <f t="shared" si="25"/>
        <v>0</v>
      </c>
      <c r="Q113" s="81">
        <v>0</v>
      </c>
      <c r="R113" s="81">
        <v>0</v>
      </c>
      <c r="S113" s="81">
        <v>0</v>
      </c>
      <c r="T113" s="81">
        <v>0</v>
      </c>
      <c r="U113" s="81">
        <f t="shared" si="26"/>
        <v>0</v>
      </c>
      <c r="V113" s="81">
        <f t="shared" si="27"/>
        <v>562548.78</v>
      </c>
      <c r="W113" s="80">
        <v>0</v>
      </c>
      <c r="X113" s="80">
        <f t="shared" si="28"/>
        <v>562548.78</v>
      </c>
      <c r="Y113" s="81">
        <v>0</v>
      </c>
      <c r="Z113" s="80">
        <f t="shared" si="29"/>
        <v>562548.78</v>
      </c>
    </row>
    <row r="114" spans="1:26" ht="12.75" hidden="1" outlineLevel="1">
      <c r="A114" s="80" t="s">
        <v>665</v>
      </c>
      <c r="C114" s="81" t="s">
        <v>666</v>
      </c>
      <c r="D114" s="81" t="s">
        <v>667</v>
      </c>
      <c r="E114" s="80">
        <v>0</v>
      </c>
      <c r="F114" s="80">
        <v>313766.8</v>
      </c>
      <c r="G114" s="81">
        <f t="shared" si="23"/>
        <v>313766.8</v>
      </c>
      <c r="H114" s="80">
        <v>0</v>
      </c>
      <c r="I114" s="80">
        <v>0</v>
      </c>
      <c r="J114" s="80">
        <v>0</v>
      </c>
      <c r="K114" s="80">
        <v>0</v>
      </c>
      <c r="L114" s="80">
        <f t="shared" si="24"/>
        <v>0</v>
      </c>
      <c r="M114" s="80">
        <v>0</v>
      </c>
      <c r="N114" s="80">
        <v>0</v>
      </c>
      <c r="O114" s="80">
        <v>0</v>
      </c>
      <c r="P114" s="80">
        <f t="shared" si="25"/>
        <v>0</v>
      </c>
      <c r="Q114" s="81">
        <v>0</v>
      </c>
      <c r="R114" s="81">
        <v>0</v>
      </c>
      <c r="S114" s="81">
        <v>0</v>
      </c>
      <c r="T114" s="81">
        <v>0</v>
      </c>
      <c r="U114" s="81">
        <f t="shared" si="26"/>
        <v>0</v>
      </c>
      <c r="V114" s="81">
        <f t="shared" si="27"/>
        <v>313766.8</v>
      </c>
      <c r="W114" s="80">
        <v>0</v>
      </c>
      <c r="X114" s="80">
        <f t="shared" si="28"/>
        <v>313766.8</v>
      </c>
      <c r="Y114" s="81">
        <v>0</v>
      </c>
      <c r="Z114" s="80">
        <f t="shared" si="29"/>
        <v>313766.8</v>
      </c>
    </row>
    <row r="115" spans="1:26" ht="12.75" hidden="1" outlineLevel="1">
      <c r="A115" s="80" t="s">
        <v>668</v>
      </c>
      <c r="C115" s="81" t="s">
        <v>669</v>
      </c>
      <c r="D115" s="81" t="s">
        <v>670</v>
      </c>
      <c r="E115" s="80">
        <v>0</v>
      </c>
      <c r="F115" s="80">
        <v>325087.51</v>
      </c>
      <c r="G115" s="81">
        <f t="shared" si="23"/>
        <v>325087.51</v>
      </c>
      <c r="H115" s="80">
        <v>0</v>
      </c>
      <c r="I115" s="80">
        <v>0</v>
      </c>
      <c r="J115" s="80">
        <v>0</v>
      </c>
      <c r="K115" s="80">
        <v>0</v>
      </c>
      <c r="L115" s="80">
        <f t="shared" si="24"/>
        <v>0</v>
      </c>
      <c r="M115" s="80">
        <v>0</v>
      </c>
      <c r="N115" s="80">
        <v>0</v>
      </c>
      <c r="O115" s="80">
        <v>0</v>
      </c>
      <c r="P115" s="80">
        <f t="shared" si="25"/>
        <v>0</v>
      </c>
      <c r="Q115" s="81">
        <v>0</v>
      </c>
      <c r="R115" s="81">
        <v>0</v>
      </c>
      <c r="S115" s="81">
        <v>0</v>
      </c>
      <c r="T115" s="81">
        <v>0</v>
      </c>
      <c r="U115" s="81">
        <f t="shared" si="26"/>
        <v>0</v>
      </c>
      <c r="V115" s="81">
        <f t="shared" si="27"/>
        <v>325087.51</v>
      </c>
      <c r="W115" s="80">
        <v>0</v>
      </c>
      <c r="X115" s="80">
        <f t="shared" si="28"/>
        <v>325087.51</v>
      </c>
      <c r="Y115" s="81">
        <v>0</v>
      </c>
      <c r="Z115" s="80">
        <f t="shared" si="29"/>
        <v>325087.51</v>
      </c>
    </row>
    <row r="116" spans="1:26" ht="12.75" hidden="1" outlineLevel="1">
      <c r="A116" s="80" t="s">
        <v>671</v>
      </c>
      <c r="C116" s="81" t="s">
        <v>672</v>
      </c>
      <c r="D116" s="81" t="s">
        <v>673</v>
      </c>
      <c r="E116" s="80">
        <v>0</v>
      </c>
      <c r="F116" s="80">
        <v>196574.04</v>
      </c>
      <c r="G116" s="81">
        <f t="shared" si="23"/>
        <v>196574.04</v>
      </c>
      <c r="H116" s="80">
        <v>0</v>
      </c>
      <c r="I116" s="80">
        <v>0</v>
      </c>
      <c r="J116" s="80">
        <v>0</v>
      </c>
      <c r="K116" s="80">
        <v>0</v>
      </c>
      <c r="L116" s="80">
        <f t="shared" si="24"/>
        <v>0</v>
      </c>
      <c r="M116" s="80">
        <v>0</v>
      </c>
      <c r="N116" s="80">
        <v>0</v>
      </c>
      <c r="O116" s="80">
        <v>0</v>
      </c>
      <c r="P116" s="80">
        <f t="shared" si="25"/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f t="shared" si="26"/>
        <v>0</v>
      </c>
      <c r="V116" s="81">
        <f t="shared" si="27"/>
        <v>196574.04</v>
      </c>
      <c r="W116" s="80">
        <v>0</v>
      </c>
      <c r="X116" s="80">
        <f t="shared" si="28"/>
        <v>196574.04</v>
      </c>
      <c r="Y116" s="81">
        <v>0</v>
      </c>
      <c r="Z116" s="80">
        <f t="shared" si="29"/>
        <v>196574.04</v>
      </c>
    </row>
    <row r="117" spans="1:26" ht="12.75" hidden="1" outlineLevel="1">
      <c r="A117" s="80" t="s">
        <v>674</v>
      </c>
      <c r="C117" s="81" t="s">
        <v>675</v>
      </c>
      <c r="D117" s="81" t="s">
        <v>676</v>
      </c>
      <c r="E117" s="80">
        <v>0</v>
      </c>
      <c r="F117" s="80">
        <v>-69310.59</v>
      </c>
      <c r="G117" s="81">
        <f t="shared" si="23"/>
        <v>-69310.59</v>
      </c>
      <c r="H117" s="80">
        <v>0</v>
      </c>
      <c r="I117" s="80">
        <v>0</v>
      </c>
      <c r="J117" s="80">
        <v>0</v>
      </c>
      <c r="K117" s="80">
        <v>0</v>
      </c>
      <c r="L117" s="80">
        <f t="shared" si="24"/>
        <v>0</v>
      </c>
      <c r="M117" s="80">
        <v>0</v>
      </c>
      <c r="N117" s="80">
        <v>0</v>
      </c>
      <c r="O117" s="80">
        <v>0</v>
      </c>
      <c r="P117" s="80">
        <f t="shared" si="25"/>
        <v>0</v>
      </c>
      <c r="Q117" s="81">
        <v>0</v>
      </c>
      <c r="R117" s="81">
        <v>0</v>
      </c>
      <c r="S117" s="81">
        <v>0</v>
      </c>
      <c r="T117" s="81">
        <v>0</v>
      </c>
      <c r="U117" s="81">
        <f t="shared" si="26"/>
        <v>0</v>
      </c>
      <c r="V117" s="81">
        <f t="shared" si="27"/>
        <v>-69310.59</v>
      </c>
      <c r="W117" s="80">
        <v>0</v>
      </c>
      <c r="X117" s="80">
        <f t="shared" si="28"/>
        <v>-69310.59</v>
      </c>
      <c r="Y117" s="81">
        <v>0</v>
      </c>
      <c r="Z117" s="80">
        <f t="shared" si="29"/>
        <v>-69310.59</v>
      </c>
    </row>
    <row r="118" spans="1:26" ht="12.75" hidden="1" outlineLevel="1">
      <c r="A118" s="80" t="s">
        <v>677</v>
      </c>
      <c r="C118" s="81" t="s">
        <v>678</v>
      </c>
      <c r="D118" s="81" t="s">
        <v>679</v>
      </c>
      <c r="E118" s="80">
        <v>0</v>
      </c>
      <c r="F118" s="80">
        <v>184472.27</v>
      </c>
      <c r="G118" s="81">
        <f t="shared" si="23"/>
        <v>184472.27</v>
      </c>
      <c r="H118" s="80">
        <v>0</v>
      </c>
      <c r="I118" s="80">
        <v>0</v>
      </c>
      <c r="J118" s="80">
        <v>0</v>
      </c>
      <c r="K118" s="80">
        <v>0</v>
      </c>
      <c r="L118" s="80">
        <f t="shared" si="24"/>
        <v>0</v>
      </c>
      <c r="M118" s="80">
        <v>0</v>
      </c>
      <c r="N118" s="80">
        <v>0</v>
      </c>
      <c r="O118" s="80">
        <v>0</v>
      </c>
      <c r="P118" s="80">
        <f t="shared" si="25"/>
        <v>0</v>
      </c>
      <c r="Q118" s="81">
        <v>0</v>
      </c>
      <c r="R118" s="81">
        <v>0</v>
      </c>
      <c r="S118" s="81">
        <v>0</v>
      </c>
      <c r="T118" s="81">
        <v>0</v>
      </c>
      <c r="U118" s="81">
        <f t="shared" si="26"/>
        <v>0</v>
      </c>
      <c r="V118" s="81">
        <f t="shared" si="27"/>
        <v>184472.27</v>
      </c>
      <c r="W118" s="80">
        <v>0</v>
      </c>
      <c r="X118" s="80">
        <f t="shared" si="28"/>
        <v>184472.27</v>
      </c>
      <c r="Y118" s="81">
        <v>0</v>
      </c>
      <c r="Z118" s="80">
        <f t="shared" si="29"/>
        <v>184472.27</v>
      </c>
    </row>
    <row r="119" spans="1:26" ht="12.75" hidden="1" outlineLevel="1">
      <c r="A119" s="80" t="s">
        <v>680</v>
      </c>
      <c r="C119" s="81" t="s">
        <v>681</v>
      </c>
      <c r="D119" s="81" t="s">
        <v>682</v>
      </c>
      <c r="E119" s="80">
        <v>0</v>
      </c>
      <c r="F119" s="80">
        <v>6915698.17</v>
      </c>
      <c r="G119" s="81">
        <f t="shared" si="23"/>
        <v>6915698.17</v>
      </c>
      <c r="H119" s="80">
        <v>0</v>
      </c>
      <c r="I119" s="80">
        <v>0</v>
      </c>
      <c r="J119" s="80">
        <v>0</v>
      </c>
      <c r="K119" s="80">
        <v>0</v>
      </c>
      <c r="L119" s="80">
        <f t="shared" si="24"/>
        <v>0</v>
      </c>
      <c r="M119" s="80">
        <v>0</v>
      </c>
      <c r="N119" s="80">
        <v>0</v>
      </c>
      <c r="O119" s="80">
        <v>0</v>
      </c>
      <c r="P119" s="80">
        <f t="shared" si="25"/>
        <v>0</v>
      </c>
      <c r="Q119" s="81">
        <v>0</v>
      </c>
      <c r="R119" s="81">
        <v>0</v>
      </c>
      <c r="S119" s="81">
        <v>0</v>
      </c>
      <c r="T119" s="81">
        <v>0</v>
      </c>
      <c r="U119" s="81">
        <f t="shared" si="26"/>
        <v>0</v>
      </c>
      <c r="V119" s="81">
        <f t="shared" si="27"/>
        <v>6915698.17</v>
      </c>
      <c r="W119" s="80">
        <v>0</v>
      </c>
      <c r="X119" s="80">
        <f t="shared" si="28"/>
        <v>6915698.17</v>
      </c>
      <c r="Y119" s="81">
        <v>0</v>
      </c>
      <c r="Z119" s="80">
        <f t="shared" si="29"/>
        <v>6915698.17</v>
      </c>
    </row>
    <row r="120" spans="1:26" ht="12.75" hidden="1" outlineLevel="1">
      <c r="A120" s="80" t="s">
        <v>683</v>
      </c>
      <c r="C120" s="81" t="s">
        <v>684</v>
      </c>
      <c r="D120" s="81" t="s">
        <v>685</v>
      </c>
      <c r="E120" s="80">
        <v>0</v>
      </c>
      <c r="F120" s="80">
        <v>75</v>
      </c>
      <c r="G120" s="81">
        <f t="shared" si="23"/>
        <v>75</v>
      </c>
      <c r="H120" s="80">
        <v>0</v>
      </c>
      <c r="I120" s="80">
        <v>0</v>
      </c>
      <c r="J120" s="80">
        <v>0</v>
      </c>
      <c r="K120" s="80">
        <v>0</v>
      </c>
      <c r="L120" s="80">
        <f t="shared" si="24"/>
        <v>0</v>
      </c>
      <c r="M120" s="80">
        <v>0</v>
      </c>
      <c r="N120" s="80">
        <v>0</v>
      </c>
      <c r="O120" s="80">
        <v>0</v>
      </c>
      <c r="P120" s="80">
        <f t="shared" si="25"/>
        <v>0</v>
      </c>
      <c r="Q120" s="81">
        <v>0</v>
      </c>
      <c r="R120" s="81">
        <v>0</v>
      </c>
      <c r="S120" s="81">
        <v>0</v>
      </c>
      <c r="T120" s="81">
        <v>0</v>
      </c>
      <c r="U120" s="81">
        <f t="shared" si="26"/>
        <v>0</v>
      </c>
      <c r="V120" s="81">
        <f t="shared" si="27"/>
        <v>75</v>
      </c>
      <c r="W120" s="80">
        <v>0</v>
      </c>
      <c r="X120" s="80">
        <f t="shared" si="28"/>
        <v>75</v>
      </c>
      <c r="Y120" s="81">
        <v>0</v>
      </c>
      <c r="Z120" s="80">
        <f t="shared" si="29"/>
        <v>75</v>
      </c>
    </row>
    <row r="121" spans="1:26" ht="12.75" hidden="1" outlineLevel="1">
      <c r="A121" s="80" t="s">
        <v>686</v>
      </c>
      <c r="C121" s="81" t="s">
        <v>687</v>
      </c>
      <c r="D121" s="81" t="s">
        <v>688</v>
      </c>
      <c r="E121" s="80">
        <v>0</v>
      </c>
      <c r="F121" s="80">
        <v>511999.47</v>
      </c>
      <c r="G121" s="81">
        <f t="shared" si="23"/>
        <v>511999.47</v>
      </c>
      <c r="H121" s="80">
        <v>0</v>
      </c>
      <c r="I121" s="80">
        <v>0</v>
      </c>
      <c r="J121" s="80">
        <v>0</v>
      </c>
      <c r="K121" s="80">
        <v>0</v>
      </c>
      <c r="L121" s="80">
        <f t="shared" si="24"/>
        <v>0</v>
      </c>
      <c r="M121" s="80">
        <v>0</v>
      </c>
      <c r="N121" s="80">
        <v>0</v>
      </c>
      <c r="O121" s="80">
        <v>0</v>
      </c>
      <c r="P121" s="80">
        <f t="shared" si="25"/>
        <v>0</v>
      </c>
      <c r="Q121" s="81">
        <v>0</v>
      </c>
      <c r="R121" s="81">
        <v>0</v>
      </c>
      <c r="S121" s="81">
        <v>0</v>
      </c>
      <c r="T121" s="81">
        <v>0</v>
      </c>
      <c r="U121" s="81">
        <f t="shared" si="26"/>
        <v>0</v>
      </c>
      <c r="V121" s="81">
        <f t="shared" si="27"/>
        <v>511999.47</v>
      </c>
      <c r="W121" s="80">
        <v>0</v>
      </c>
      <c r="X121" s="80">
        <f t="shared" si="28"/>
        <v>511999.47</v>
      </c>
      <c r="Y121" s="81">
        <v>0</v>
      </c>
      <c r="Z121" s="80">
        <f t="shared" si="29"/>
        <v>511999.47</v>
      </c>
    </row>
    <row r="122" spans="1:26" ht="12.75" hidden="1" outlineLevel="1">
      <c r="A122" s="80" t="s">
        <v>689</v>
      </c>
      <c r="C122" s="81" t="s">
        <v>690</v>
      </c>
      <c r="D122" s="81" t="s">
        <v>691</v>
      </c>
      <c r="E122" s="80">
        <v>0</v>
      </c>
      <c r="F122" s="80">
        <v>22174</v>
      </c>
      <c r="G122" s="81">
        <f t="shared" si="23"/>
        <v>22174</v>
      </c>
      <c r="H122" s="80">
        <v>0</v>
      </c>
      <c r="I122" s="80">
        <v>0</v>
      </c>
      <c r="J122" s="80">
        <v>0</v>
      </c>
      <c r="K122" s="80">
        <v>0</v>
      </c>
      <c r="L122" s="80">
        <f t="shared" si="24"/>
        <v>0</v>
      </c>
      <c r="M122" s="80">
        <v>0</v>
      </c>
      <c r="N122" s="80">
        <v>0</v>
      </c>
      <c r="O122" s="80">
        <v>0</v>
      </c>
      <c r="P122" s="80">
        <f t="shared" si="25"/>
        <v>0</v>
      </c>
      <c r="Q122" s="81">
        <v>0</v>
      </c>
      <c r="R122" s="81">
        <v>0</v>
      </c>
      <c r="S122" s="81">
        <v>0</v>
      </c>
      <c r="T122" s="81">
        <v>0</v>
      </c>
      <c r="U122" s="81">
        <f t="shared" si="26"/>
        <v>0</v>
      </c>
      <c r="V122" s="81">
        <f t="shared" si="27"/>
        <v>22174</v>
      </c>
      <c r="W122" s="80">
        <v>0</v>
      </c>
      <c r="X122" s="80">
        <f t="shared" si="28"/>
        <v>22174</v>
      </c>
      <c r="Y122" s="81">
        <v>0</v>
      </c>
      <c r="Z122" s="80">
        <f t="shared" si="29"/>
        <v>22174</v>
      </c>
    </row>
    <row r="123" spans="1:26" ht="12.75" hidden="1" outlineLevel="1">
      <c r="A123" s="80" t="s">
        <v>692</v>
      </c>
      <c r="C123" s="81" t="s">
        <v>693</v>
      </c>
      <c r="D123" s="81" t="s">
        <v>694</v>
      </c>
      <c r="E123" s="80">
        <v>0</v>
      </c>
      <c r="F123" s="80">
        <v>120219.92</v>
      </c>
      <c r="G123" s="81">
        <f t="shared" si="23"/>
        <v>120219.92</v>
      </c>
      <c r="H123" s="80">
        <v>0</v>
      </c>
      <c r="I123" s="80">
        <v>0</v>
      </c>
      <c r="J123" s="80">
        <v>0</v>
      </c>
      <c r="K123" s="80">
        <v>0</v>
      </c>
      <c r="L123" s="80">
        <f t="shared" si="24"/>
        <v>0</v>
      </c>
      <c r="M123" s="80">
        <v>0</v>
      </c>
      <c r="N123" s="80">
        <v>0</v>
      </c>
      <c r="O123" s="80">
        <v>0</v>
      </c>
      <c r="P123" s="80">
        <f t="shared" si="25"/>
        <v>0</v>
      </c>
      <c r="Q123" s="81">
        <v>0</v>
      </c>
      <c r="R123" s="81">
        <v>0</v>
      </c>
      <c r="S123" s="81">
        <v>0</v>
      </c>
      <c r="T123" s="81">
        <v>0</v>
      </c>
      <c r="U123" s="81">
        <f t="shared" si="26"/>
        <v>0</v>
      </c>
      <c r="V123" s="81">
        <f t="shared" si="27"/>
        <v>120219.92</v>
      </c>
      <c r="W123" s="80">
        <v>0</v>
      </c>
      <c r="X123" s="80">
        <f t="shared" si="28"/>
        <v>120219.92</v>
      </c>
      <c r="Y123" s="81">
        <v>0</v>
      </c>
      <c r="Z123" s="80">
        <f t="shared" si="29"/>
        <v>120219.92</v>
      </c>
    </row>
    <row r="124" spans="1:26" ht="12.75" hidden="1" outlineLevel="1">
      <c r="A124" s="80" t="s">
        <v>695</v>
      </c>
      <c r="C124" s="81" t="s">
        <v>696</v>
      </c>
      <c r="D124" s="81" t="s">
        <v>697</v>
      </c>
      <c r="E124" s="80">
        <v>0</v>
      </c>
      <c r="F124" s="80">
        <v>9194622</v>
      </c>
      <c r="G124" s="81">
        <f t="shared" si="23"/>
        <v>9194622</v>
      </c>
      <c r="H124" s="80">
        <v>0</v>
      </c>
      <c r="I124" s="80">
        <v>0</v>
      </c>
      <c r="J124" s="80">
        <v>0</v>
      </c>
      <c r="K124" s="80">
        <v>0</v>
      </c>
      <c r="L124" s="80">
        <f t="shared" si="24"/>
        <v>0</v>
      </c>
      <c r="M124" s="80">
        <v>0</v>
      </c>
      <c r="N124" s="80">
        <v>0</v>
      </c>
      <c r="O124" s="80">
        <v>0</v>
      </c>
      <c r="P124" s="80">
        <f t="shared" si="25"/>
        <v>0</v>
      </c>
      <c r="Q124" s="81">
        <v>0</v>
      </c>
      <c r="R124" s="81">
        <v>0</v>
      </c>
      <c r="S124" s="81">
        <v>0</v>
      </c>
      <c r="T124" s="81">
        <v>0</v>
      </c>
      <c r="U124" s="81">
        <f t="shared" si="26"/>
        <v>0</v>
      </c>
      <c r="V124" s="81">
        <f t="shared" si="27"/>
        <v>9194622</v>
      </c>
      <c r="W124" s="80">
        <v>0</v>
      </c>
      <c r="X124" s="80">
        <f t="shared" si="28"/>
        <v>9194622</v>
      </c>
      <c r="Y124" s="81">
        <v>0</v>
      </c>
      <c r="Z124" s="80">
        <f t="shared" si="29"/>
        <v>9194622</v>
      </c>
    </row>
    <row r="125" spans="1:26" ht="12.75" hidden="1" outlineLevel="1">
      <c r="A125" s="80" t="s">
        <v>698</v>
      </c>
      <c r="C125" s="81" t="s">
        <v>699</v>
      </c>
      <c r="D125" s="81" t="s">
        <v>700</v>
      </c>
      <c r="E125" s="80">
        <v>0</v>
      </c>
      <c r="F125" s="80">
        <v>1527381</v>
      </c>
      <c r="G125" s="81">
        <f t="shared" si="23"/>
        <v>1527381</v>
      </c>
      <c r="H125" s="80">
        <v>0</v>
      </c>
      <c r="I125" s="80">
        <v>0</v>
      </c>
      <c r="J125" s="80">
        <v>0</v>
      </c>
      <c r="K125" s="80">
        <v>0</v>
      </c>
      <c r="L125" s="80">
        <f t="shared" si="24"/>
        <v>0</v>
      </c>
      <c r="M125" s="80">
        <v>0</v>
      </c>
      <c r="N125" s="80">
        <v>0</v>
      </c>
      <c r="O125" s="80">
        <v>0</v>
      </c>
      <c r="P125" s="80">
        <f t="shared" si="25"/>
        <v>0</v>
      </c>
      <c r="Q125" s="81">
        <v>0</v>
      </c>
      <c r="R125" s="81">
        <v>0</v>
      </c>
      <c r="S125" s="81">
        <v>0</v>
      </c>
      <c r="T125" s="81">
        <v>0</v>
      </c>
      <c r="U125" s="81">
        <f t="shared" si="26"/>
        <v>0</v>
      </c>
      <c r="V125" s="81">
        <f t="shared" si="27"/>
        <v>1527381</v>
      </c>
      <c r="W125" s="80">
        <v>0</v>
      </c>
      <c r="X125" s="80">
        <f t="shared" si="28"/>
        <v>1527381</v>
      </c>
      <c r="Y125" s="81">
        <v>0</v>
      </c>
      <c r="Z125" s="80">
        <f t="shared" si="29"/>
        <v>1527381</v>
      </c>
    </row>
    <row r="126" spans="1:26" ht="12.75" hidden="1" outlineLevel="1">
      <c r="A126" s="80" t="s">
        <v>701</v>
      </c>
      <c r="C126" s="81" t="s">
        <v>702</v>
      </c>
      <c r="D126" s="81" t="s">
        <v>703</v>
      </c>
      <c r="E126" s="80">
        <v>0</v>
      </c>
      <c r="F126" s="80">
        <v>489549.9</v>
      </c>
      <c r="G126" s="81">
        <f t="shared" si="23"/>
        <v>489549.9</v>
      </c>
      <c r="H126" s="80">
        <v>0</v>
      </c>
      <c r="I126" s="80">
        <v>0</v>
      </c>
      <c r="J126" s="80">
        <v>0</v>
      </c>
      <c r="K126" s="80">
        <v>0</v>
      </c>
      <c r="L126" s="80">
        <f t="shared" si="24"/>
        <v>0</v>
      </c>
      <c r="M126" s="80">
        <v>0</v>
      </c>
      <c r="N126" s="80">
        <v>0</v>
      </c>
      <c r="O126" s="80">
        <v>0</v>
      </c>
      <c r="P126" s="80">
        <f t="shared" si="25"/>
        <v>0</v>
      </c>
      <c r="Q126" s="81">
        <v>0</v>
      </c>
      <c r="R126" s="81">
        <v>0</v>
      </c>
      <c r="S126" s="81">
        <v>0</v>
      </c>
      <c r="T126" s="81">
        <v>0</v>
      </c>
      <c r="U126" s="81">
        <f t="shared" si="26"/>
        <v>0</v>
      </c>
      <c r="V126" s="81">
        <f t="shared" si="27"/>
        <v>489549.9</v>
      </c>
      <c r="W126" s="80">
        <v>0</v>
      </c>
      <c r="X126" s="80">
        <f t="shared" si="28"/>
        <v>489549.9</v>
      </c>
      <c r="Y126" s="81">
        <v>0</v>
      </c>
      <c r="Z126" s="80">
        <f t="shared" si="29"/>
        <v>489549.9</v>
      </c>
    </row>
    <row r="127" spans="1:26" ht="12.75" hidden="1" outlineLevel="1">
      <c r="A127" s="80" t="s">
        <v>704</v>
      </c>
      <c r="C127" s="81" t="s">
        <v>705</v>
      </c>
      <c r="D127" s="81" t="s">
        <v>706</v>
      </c>
      <c r="E127" s="80">
        <v>0</v>
      </c>
      <c r="F127" s="80">
        <v>61627</v>
      </c>
      <c r="G127" s="81">
        <f t="shared" si="23"/>
        <v>61627</v>
      </c>
      <c r="H127" s="80">
        <v>0</v>
      </c>
      <c r="I127" s="80">
        <v>0</v>
      </c>
      <c r="J127" s="80">
        <v>0</v>
      </c>
      <c r="K127" s="80">
        <v>0</v>
      </c>
      <c r="L127" s="80">
        <f t="shared" si="24"/>
        <v>0</v>
      </c>
      <c r="M127" s="80">
        <v>0</v>
      </c>
      <c r="N127" s="80">
        <v>0</v>
      </c>
      <c r="O127" s="80">
        <v>0</v>
      </c>
      <c r="P127" s="80">
        <f t="shared" si="25"/>
        <v>0</v>
      </c>
      <c r="Q127" s="81">
        <v>0</v>
      </c>
      <c r="R127" s="81">
        <v>0</v>
      </c>
      <c r="S127" s="81">
        <v>0</v>
      </c>
      <c r="T127" s="81">
        <v>0</v>
      </c>
      <c r="U127" s="81">
        <f t="shared" si="26"/>
        <v>0</v>
      </c>
      <c r="V127" s="81">
        <f t="shared" si="27"/>
        <v>61627</v>
      </c>
      <c r="W127" s="80">
        <v>0</v>
      </c>
      <c r="X127" s="80">
        <f t="shared" si="28"/>
        <v>61627</v>
      </c>
      <c r="Y127" s="81">
        <v>0</v>
      </c>
      <c r="Z127" s="80">
        <f t="shared" si="29"/>
        <v>61627</v>
      </c>
    </row>
    <row r="128" spans="1:26" ht="12.75" hidden="1" outlineLevel="1">
      <c r="A128" s="80" t="s">
        <v>707</v>
      </c>
      <c r="C128" s="81" t="s">
        <v>708</v>
      </c>
      <c r="D128" s="81" t="s">
        <v>709</v>
      </c>
      <c r="E128" s="80">
        <v>0</v>
      </c>
      <c r="F128" s="80">
        <v>0</v>
      </c>
      <c r="G128" s="81">
        <f t="shared" si="23"/>
        <v>0</v>
      </c>
      <c r="H128" s="80">
        <v>0</v>
      </c>
      <c r="I128" s="80">
        <v>0</v>
      </c>
      <c r="J128" s="80">
        <v>0</v>
      </c>
      <c r="K128" s="80">
        <v>0</v>
      </c>
      <c r="L128" s="80">
        <f t="shared" si="24"/>
        <v>0</v>
      </c>
      <c r="M128" s="80">
        <v>0</v>
      </c>
      <c r="N128" s="80">
        <v>0</v>
      </c>
      <c r="O128" s="80">
        <v>0</v>
      </c>
      <c r="P128" s="80">
        <f t="shared" si="25"/>
        <v>0</v>
      </c>
      <c r="Q128" s="81">
        <v>0</v>
      </c>
      <c r="R128" s="81">
        <v>0</v>
      </c>
      <c r="S128" s="81">
        <v>0</v>
      </c>
      <c r="T128" s="81">
        <v>0</v>
      </c>
      <c r="U128" s="81">
        <f t="shared" si="26"/>
        <v>0</v>
      </c>
      <c r="V128" s="81">
        <f t="shared" si="27"/>
        <v>0</v>
      </c>
      <c r="W128" s="80">
        <v>230443</v>
      </c>
      <c r="X128" s="80">
        <f t="shared" si="28"/>
        <v>230443</v>
      </c>
      <c r="Y128" s="81">
        <v>0</v>
      </c>
      <c r="Z128" s="80">
        <f t="shared" si="29"/>
        <v>230443</v>
      </c>
    </row>
    <row r="129" spans="1:26" ht="12.75" hidden="1" outlineLevel="1">
      <c r="A129" s="80" t="s">
        <v>710</v>
      </c>
      <c r="C129" s="81" t="s">
        <v>711</v>
      </c>
      <c r="D129" s="81" t="s">
        <v>712</v>
      </c>
      <c r="E129" s="80">
        <v>0</v>
      </c>
      <c r="F129" s="80">
        <v>0</v>
      </c>
      <c r="G129" s="81">
        <f aca="true" t="shared" si="30" ref="G129:G135">E129+F129</f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f aca="true" t="shared" si="31" ref="L129:L135">J129+I129+K129</f>
        <v>0</v>
      </c>
      <c r="M129" s="80">
        <v>0</v>
      </c>
      <c r="N129" s="80">
        <v>0</v>
      </c>
      <c r="O129" s="80">
        <v>0</v>
      </c>
      <c r="P129" s="80">
        <f aca="true" t="shared" si="32" ref="P129:P135">M129+N129+O129</f>
        <v>0</v>
      </c>
      <c r="Q129" s="81">
        <v>0</v>
      </c>
      <c r="R129" s="81">
        <v>0</v>
      </c>
      <c r="S129" s="81">
        <v>0</v>
      </c>
      <c r="T129" s="81">
        <v>0</v>
      </c>
      <c r="U129" s="81">
        <f aca="true" t="shared" si="33" ref="U129:U135">Q129+R129+S129+T129</f>
        <v>0</v>
      </c>
      <c r="V129" s="81">
        <f aca="true" t="shared" si="34" ref="V129:V135">G129+H129+L129+P129+U129</f>
        <v>0</v>
      </c>
      <c r="W129" s="80">
        <v>10314732.82</v>
      </c>
      <c r="X129" s="80">
        <f aca="true" t="shared" si="35" ref="X129:X135">V129+W129</f>
        <v>10314732.82</v>
      </c>
      <c r="Y129" s="81">
        <v>0</v>
      </c>
      <c r="Z129" s="80">
        <f aca="true" t="shared" si="36" ref="Z129:Z135">X129+Y129</f>
        <v>10314732.82</v>
      </c>
    </row>
    <row r="130" spans="1:27" ht="12.75" collapsed="1">
      <c r="A130" s="179" t="s">
        <v>713</v>
      </c>
      <c r="B130" s="180"/>
      <c r="C130" s="179" t="s">
        <v>125</v>
      </c>
      <c r="D130" s="181"/>
      <c r="E130" s="156">
        <v>-0.005</v>
      </c>
      <c r="F130" s="156">
        <v>81350.95000006224</v>
      </c>
      <c r="G130" s="183">
        <f t="shared" si="30"/>
        <v>81350.94500006223</v>
      </c>
      <c r="H130" s="183">
        <v>0</v>
      </c>
      <c r="I130" s="183">
        <v>0</v>
      </c>
      <c r="J130" s="183">
        <v>0</v>
      </c>
      <c r="K130" s="183">
        <v>0</v>
      </c>
      <c r="L130" s="183">
        <f t="shared" si="31"/>
        <v>0</v>
      </c>
      <c r="M130" s="183">
        <v>0</v>
      </c>
      <c r="N130" s="183">
        <v>112.5</v>
      </c>
      <c r="O130" s="183">
        <v>0</v>
      </c>
      <c r="P130" s="183">
        <f t="shared" si="32"/>
        <v>112.5</v>
      </c>
      <c r="Q130" s="183">
        <v>0</v>
      </c>
      <c r="R130" s="183">
        <v>0</v>
      </c>
      <c r="S130" s="183">
        <v>0</v>
      </c>
      <c r="T130" s="183">
        <v>0</v>
      </c>
      <c r="U130" s="183">
        <f t="shared" si="33"/>
        <v>0</v>
      </c>
      <c r="V130" s="183">
        <f t="shared" si="34"/>
        <v>81463.44500006223</v>
      </c>
      <c r="W130" s="183">
        <v>10971702.15</v>
      </c>
      <c r="X130" s="183">
        <f t="shared" si="35"/>
        <v>11053165.595000062</v>
      </c>
      <c r="Y130" s="183">
        <v>0</v>
      </c>
      <c r="Z130" s="183">
        <f t="shared" si="36"/>
        <v>11053165.595000062</v>
      </c>
      <c r="AA130" s="179"/>
    </row>
    <row r="131" spans="1:27" ht="12.75">
      <c r="A131" s="179" t="s">
        <v>714</v>
      </c>
      <c r="B131" s="180"/>
      <c r="C131" s="179" t="s">
        <v>126</v>
      </c>
      <c r="D131" s="181"/>
      <c r="E131" s="156">
        <v>0</v>
      </c>
      <c r="F131" s="156">
        <v>0</v>
      </c>
      <c r="G131" s="183">
        <f t="shared" si="30"/>
        <v>0</v>
      </c>
      <c r="H131" s="183">
        <v>0</v>
      </c>
      <c r="I131" s="183">
        <v>0</v>
      </c>
      <c r="J131" s="183">
        <v>0</v>
      </c>
      <c r="K131" s="183">
        <v>0</v>
      </c>
      <c r="L131" s="183">
        <f t="shared" si="31"/>
        <v>0</v>
      </c>
      <c r="M131" s="183">
        <v>0</v>
      </c>
      <c r="N131" s="183">
        <v>0</v>
      </c>
      <c r="O131" s="183">
        <v>0</v>
      </c>
      <c r="P131" s="183">
        <f t="shared" si="32"/>
        <v>0</v>
      </c>
      <c r="Q131" s="183">
        <v>0</v>
      </c>
      <c r="R131" s="183">
        <v>0</v>
      </c>
      <c r="S131" s="183">
        <v>0</v>
      </c>
      <c r="T131" s="183">
        <v>0</v>
      </c>
      <c r="U131" s="183">
        <f t="shared" si="33"/>
        <v>0</v>
      </c>
      <c r="V131" s="183">
        <f t="shared" si="34"/>
        <v>0</v>
      </c>
      <c r="W131" s="183">
        <v>0</v>
      </c>
      <c r="X131" s="183">
        <f t="shared" si="35"/>
        <v>0</v>
      </c>
      <c r="Y131" s="183">
        <v>0</v>
      </c>
      <c r="Z131" s="183">
        <f t="shared" si="36"/>
        <v>0</v>
      </c>
      <c r="AA131" s="179"/>
    </row>
    <row r="132" spans="1:26" ht="12.75" hidden="1" outlineLevel="1">
      <c r="A132" s="80" t="s">
        <v>715</v>
      </c>
      <c r="C132" s="81" t="s">
        <v>716</v>
      </c>
      <c r="D132" s="81" t="s">
        <v>717</v>
      </c>
      <c r="E132" s="80">
        <v>0</v>
      </c>
      <c r="F132" s="80">
        <v>0</v>
      </c>
      <c r="G132" s="81">
        <f t="shared" si="30"/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f t="shared" si="31"/>
        <v>0</v>
      </c>
      <c r="M132" s="80">
        <v>0</v>
      </c>
      <c r="N132" s="80">
        <v>0</v>
      </c>
      <c r="O132" s="80">
        <v>0</v>
      </c>
      <c r="P132" s="80">
        <f t="shared" si="32"/>
        <v>0</v>
      </c>
      <c r="Q132" s="81">
        <v>0</v>
      </c>
      <c r="R132" s="81">
        <v>0</v>
      </c>
      <c r="S132" s="81">
        <v>0</v>
      </c>
      <c r="T132" s="81">
        <v>-32765</v>
      </c>
      <c r="U132" s="81">
        <f t="shared" si="33"/>
        <v>-32765</v>
      </c>
      <c r="V132" s="81">
        <f t="shared" si="34"/>
        <v>-32765</v>
      </c>
      <c r="W132" s="80">
        <v>0</v>
      </c>
      <c r="X132" s="80">
        <f t="shared" si="35"/>
        <v>-32765</v>
      </c>
      <c r="Y132" s="81">
        <v>0</v>
      </c>
      <c r="Z132" s="80">
        <f t="shared" si="36"/>
        <v>-32765</v>
      </c>
    </row>
    <row r="133" spans="1:27" ht="12.75" collapsed="1">
      <c r="A133" s="179" t="s">
        <v>718</v>
      </c>
      <c r="B133" s="180"/>
      <c r="C133" s="179" t="s">
        <v>719</v>
      </c>
      <c r="D133" s="181"/>
      <c r="E133" s="156">
        <v>0</v>
      </c>
      <c r="F133" s="156">
        <v>0</v>
      </c>
      <c r="G133" s="183">
        <f t="shared" si="30"/>
        <v>0</v>
      </c>
      <c r="H133" s="183">
        <v>0</v>
      </c>
      <c r="I133" s="183">
        <v>0</v>
      </c>
      <c r="J133" s="183">
        <v>0</v>
      </c>
      <c r="K133" s="183">
        <v>0</v>
      </c>
      <c r="L133" s="183">
        <f t="shared" si="31"/>
        <v>0</v>
      </c>
      <c r="M133" s="183">
        <v>0</v>
      </c>
      <c r="N133" s="183">
        <v>0</v>
      </c>
      <c r="O133" s="183">
        <v>0</v>
      </c>
      <c r="P133" s="183">
        <f t="shared" si="32"/>
        <v>0</v>
      </c>
      <c r="Q133" s="183">
        <v>0</v>
      </c>
      <c r="R133" s="183">
        <v>0</v>
      </c>
      <c r="S133" s="183">
        <v>0</v>
      </c>
      <c r="T133" s="183">
        <v>-32765</v>
      </c>
      <c r="U133" s="183">
        <f t="shared" si="33"/>
        <v>-32765</v>
      </c>
      <c r="V133" s="183">
        <f t="shared" si="34"/>
        <v>-32765</v>
      </c>
      <c r="W133" s="183">
        <v>0</v>
      </c>
      <c r="X133" s="183">
        <f t="shared" si="35"/>
        <v>-32765</v>
      </c>
      <c r="Y133" s="183">
        <v>0</v>
      </c>
      <c r="Z133" s="183">
        <f t="shared" si="36"/>
        <v>-32765</v>
      </c>
      <c r="AA133" s="179"/>
    </row>
    <row r="134" spans="1:26" ht="12.75" hidden="1" outlineLevel="1">
      <c r="A134" s="80" t="s">
        <v>720</v>
      </c>
      <c r="C134" s="81" t="s">
        <v>721</v>
      </c>
      <c r="D134" s="81" t="s">
        <v>722</v>
      </c>
      <c r="E134" s="80">
        <v>0</v>
      </c>
      <c r="F134" s="80">
        <v>0</v>
      </c>
      <c r="G134" s="81">
        <f t="shared" si="30"/>
        <v>0</v>
      </c>
      <c r="H134" s="80">
        <v>0</v>
      </c>
      <c r="I134" s="80">
        <v>0</v>
      </c>
      <c r="J134" s="80">
        <v>0</v>
      </c>
      <c r="K134" s="80">
        <v>0</v>
      </c>
      <c r="L134" s="80">
        <f t="shared" si="31"/>
        <v>0</v>
      </c>
      <c r="M134" s="80">
        <v>0</v>
      </c>
      <c r="N134" s="80">
        <v>0</v>
      </c>
      <c r="O134" s="80">
        <v>0</v>
      </c>
      <c r="P134" s="80">
        <f t="shared" si="32"/>
        <v>0</v>
      </c>
      <c r="Q134" s="81">
        <v>0</v>
      </c>
      <c r="R134" s="81">
        <v>0</v>
      </c>
      <c r="S134" s="81">
        <v>0</v>
      </c>
      <c r="T134" s="81">
        <v>95887.47</v>
      </c>
      <c r="U134" s="81">
        <f t="shared" si="33"/>
        <v>95887.47</v>
      </c>
      <c r="V134" s="81">
        <f t="shared" si="34"/>
        <v>95887.47</v>
      </c>
      <c r="W134" s="80">
        <v>0</v>
      </c>
      <c r="X134" s="80">
        <f t="shared" si="35"/>
        <v>95887.47</v>
      </c>
      <c r="Y134" s="81">
        <v>0</v>
      </c>
      <c r="Z134" s="80">
        <f t="shared" si="36"/>
        <v>95887.47</v>
      </c>
    </row>
    <row r="135" spans="1:27" ht="12.75" collapsed="1">
      <c r="A135" s="179" t="s">
        <v>723</v>
      </c>
      <c r="B135" s="180"/>
      <c r="C135" s="179" t="s">
        <v>127</v>
      </c>
      <c r="D135" s="181"/>
      <c r="E135" s="156">
        <v>0</v>
      </c>
      <c r="F135" s="156">
        <v>0</v>
      </c>
      <c r="G135" s="183">
        <f t="shared" si="30"/>
        <v>0</v>
      </c>
      <c r="H135" s="183">
        <v>0</v>
      </c>
      <c r="I135" s="183">
        <v>0</v>
      </c>
      <c r="J135" s="183">
        <v>0</v>
      </c>
      <c r="K135" s="183">
        <v>0</v>
      </c>
      <c r="L135" s="183">
        <f t="shared" si="31"/>
        <v>0</v>
      </c>
      <c r="M135" s="183">
        <v>0</v>
      </c>
      <c r="N135" s="183">
        <v>0</v>
      </c>
      <c r="O135" s="183">
        <v>0</v>
      </c>
      <c r="P135" s="183">
        <f t="shared" si="32"/>
        <v>0</v>
      </c>
      <c r="Q135" s="183">
        <v>0</v>
      </c>
      <c r="R135" s="183">
        <v>0</v>
      </c>
      <c r="S135" s="183">
        <v>0</v>
      </c>
      <c r="T135" s="183">
        <v>95887.47</v>
      </c>
      <c r="U135" s="183">
        <f t="shared" si="33"/>
        <v>95887.47</v>
      </c>
      <c r="V135" s="183">
        <f t="shared" si="34"/>
        <v>95887.47</v>
      </c>
      <c r="W135" s="183">
        <v>0</v>
      </c>
      <c r="X135" s="183">
        <f t="shared" si="35"/>
        <v>95887.47</v>
      </c>
      <c r="Y135" s="183">
        <v>0</v>
      </c>
      <c r="Z135" s="183">
        <f t="shared" si="36"/>
        <v>95887.47</v>
      </c>
      <c r="AA135" s="179"/>
    </row>
    <row r="136" spans="1:27" ht="15.75">
      <c r="A136" s="184"/>
      <c r="B136" s="185"/>
      <c r="C136" s="178" t="s">
        <v>724</v>
      </c>
      <c r="D136" s="66"/>
      <c r="E136" s="119">
        <f aca="true" t="shared" si="37" ref="E136:Z136">E41+E57+E130+E131+E135+E133</f>
        <v>-0.005</v>
      </c>
      <c r="F136" s="119">
        <f t="shared" si="37"/>
        <v>989005.5620000627</v>
      </c>
      <c r="G136" s="187">
        <f t="shared" si="37"/>
        <v>989005.5570000627</v>
      </c>
      <c r="H136" s="187">
        <f t="shared" si="37"/>
        <v>0</v>
      </c>
      <c r="I136" s="187">
        <f t="shared" si="37"/>
        <v>0</v>
      </c>
      <c r="J136" s="187">
        <f t="shared" si="37"/>
        <v>0</v>
      </c>
      <c r="K136" s="187">
        <f t="shared" si="37"/>
        <v>0</v>
      </c>
      <c r="L136" s="187">
        <f t="shared" si="37"/>
        <v>0</v>
      </c>
      <c r="M136" s="187">
        <f t="shared" si="37"/>
        <v>0</v>
      </c>
      <c r="N136" s="187">
        <f t="shared" si="37"/>
        <v>112.5</v>
      </c>
      <c r="O136" s="187">
        <f t="shared" si="37"/>
        <v>0</v>
      </c>
      <c r="P136" s="187">
        <f t="shared" si="37"/>
        <v>112.5</v>
      </c>
      <c r="Q136" s="187">
        <f t="shared" si="37"/>
        <v>0</v>
      </c>
      <c r="R136" s="187">
        <f t="shared" si="37"/>
        <v>0</v>
      </c>
      <c r="S136" s="187">
        <f t="shared" si="37"/>
        <v>0</v>
      </c>
      <c r="T136" s="187">
        <f t="shared" si="37"/>
        <v>63122.47</v>
      </c>
      <c r="U136" s="187">
        <f t="shared" si="37"/>
        <v>63122.47</v>
      </c>
      <c r="V136" s="187">
        <f t="shared" si="37"/>
        <v>1052240.5270000626</v>
      </c>
      <c r="W136" s="187">
        <f t="shared" si="37"/>
        <v>11772056.426</v>
      </c>
      <c r="X136" s="187">
        <f t="shared" si="37"/>
        <v>12824296.953000063</v>
      </c>
      <c r="Y136" s="187">
        <f t="shared" si="37"/>
        <v>0</v>
      </c>
      <c r="Z136" s="187">
        <f t="shared" si="37"/>
        <v>12824296.953000063</v>
      </c>
      <c r="AA136" s="177"/>
    </row>
    <row r="137" spans="2:26" ht="12.75">
      <c r="B137" s="185"/>
      <c r="C137" s="186"/>
      <c r="D137" s="75"/>
      <c r="E137" s="156"/>
      <c r="F137" s="156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</row>
    <row r="138" spans="1:27" ht="15.75">
      <c r="A138" s="184"/>
      <c r="B138" s="185" t="s">
        <v>58</v>
      </c>
      <c r="C138" s="186"/>
      <c r="D138" s="75"/>
      <c r="E138" s="119">
        <f aca="true" t="shared" si="38" ref="E138:Z138">E30-E136</f>
        <v>0.005</v>
      </c>
      <c r="F138" s="119">
        <f t="shared" si="38"/>
        <v>-788627.0420000626</v>
      </c>
      <c r="G138" s="187">
        <f t="shared" si="38"/>
        <v>-788627.0370000626</v>
      </c>
      <c r="H138" s="187">
        <f t="shared" si="38"/>
        <v>-1500</v>
      </c>
      <c r="I138" s="187">
        <f t="shared" si="38"/>
        <v>0</v>
      </c>
      <c r="J138" s="187">
        <f t="shared" si="38"/>
        <v>0</v>
      </c>
      <c r="K138" s="187">
        <f t="shared" si="38"/>
        <v>0</v>
      </c>
      <c r="L138" s="187">
        <f t="shared" si="38"/>
        <v>0</v>
      </c>
      <c r="M138" s="187">
        <f t="shared" si="38"/>
        <v>0</v>
      </c>
      <c r="N138" s="187">
        <f t="shared" si="38"/>
        <v>-112.5</v>
      </c>
      <c r="O138" s="187">
        <f t="shared" si="38"/>
        <v>0</v>
      </c>
      <c r="P138" s="187">
        <f t="shared" si="38"/>
        <v>-112.5</v>
      </c>
      <c r="Q138" s="187">
        <f t="shared" si="38"/>
        <v>16691.03</v>
      </c>
      <c r="R138" s="187">
        <f t="shared" si="38"/>
        <v>0</v>
      </c>
      <c r="S138" s="187">
        <f t="shared" si="38"/>
        <v>0</v>
      </c>
      <c r="T138" s="187">
        <f t="shared" si="38"/>
        <v>-63122.47</v>
      </c>
      <c r="U138" s="187">
        <f t="shared" si="38"/>
        <v>-46431.44</v>
      </c>
      <c r="V138" s="187">
        <f t="shared" si="38"/>
        <v>-836670.9770000626</v>
      </c>
      <c r="W138" s="187">
        <f t="shared" si="38"/>
        <v>-11772056.426</v>
      </c>
      <c r="X138" s="187">
        <f t="shared" si="38"/>
        <v>-12608727.403000062</v>
      </c>
      <c r="Y138" s="187">
        <f t="shared" si="38"/>
        <v>0</v>
      </c>
      <c r="Z138" s="187">
        <f t="shared" si="38"/>
        <v>-12608727.403000062</v>
      </c>
      <c r="AA138" s="177"/>
    </row>
    <row r="139" spans="2:26" ht="12.75">
      <c r="B139" s="180"/>
      <c r="C139" s="179"/>
      <c r="D139" s="181"/>
      <c r="E139" s="156"/>
      <c r="F139" s="156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</row>
    <row r="140" spans="1:27" ht="12.75">
      <c r="A140" s="179" t="s">
        <v>71</v>
      </c>
      <c r="B140" s="180"/>
      <c r="C140" s="179" t="s">
        <v>128</v>
      </c>
      <c r="D140" s="181"/>
      <c r="E140" s="156">
        <v>0</v>
      </c>
      <c r="F140" s="156">
        <v>9374280</v>
      </c>
      <c r="G140" s="183">
        <f>E140+F140</f>
        <v>9374280</v>
      </c>
      <c r="H140" s="183">
        <v>0</v>
      </c>
      <c r="I140" s="183">
        <v>0</v>
      </c>
      <c r="J140" s="183">
        <v>0</v>
      </c>
      <c r="K140" s="183">
        <v>0</v>
      </c>
      <c r="L140" s="183">
        <f>J140+I140+K140</f>
        <v>0</v>
      </c>
      <c r="M140" s="183">
        <v>0</v>
      </c>
      <c r="N140" s="183">
        <v>0</v>
      </c>
      <c r="O140" s="183">
        <v>0</v>
      </c>
      <c r="P140" s="183">
        <f>M140+N140+O140</f>
        <v>0</v>
      </c>
      <c r="Q140" s="183">
        <v>0</v>
      </c>
      <c r="R140" s="183">
        <v>0</v>
      </c>
      <c r="S140" s="183">
        <v>0</v>
      </c>
      <c r="T140" s="183">
        <v>0</v>
      </c>
      <c r="U140" s="183">
        <f>Q140+R140+S140+T140</f>
        <v>0</v>
      </c>
      <c r="V140" s="183">
        <f>G140+H140+L140+P140+U140</f>
        <v>9374280</v>
      </c>
      <c r="W140" s="183">
        <v>0</v>
      </c>
      <c r="X140" s="183">
        <f>V140+W140</f>
        <v>9374280</v>
      </c>
      <c r="Y140" s="183">
        <v>0</v>
      </c>
      <c r="Z140" s="183">
        <f>X140+Y140</f>
        <v>9374280</v>
      </c>
      <c r="AA140" s="179"/>
    </row>
    <row r="141" spans="2:26" ht="12.75">
      <c r="B141" s="180"/>
      <c r="C141" s="179"/>
      <c r="D141" s="181"/>
      <c r="E141" s="156"/>
      <c r="F141" s="156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</row>
    <row r="142" spans="1:27" ht="15">
      <c r="A142" s="177"/>
      <c r="B142" s="185" t="s">
        <v>725</v>
      </c>
      <c r="C142" s="186"/>
      <c r="D142" s="181"/>
      <c r="E142" s="156"/>
      <c r="F142" s="156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77"/>
    </row>
    <row r="143" spans="1:27" ht="15.75">
      <c r="A143" s="184"/>
      <c r="B143" s="185" t="s">
        <v>726</v>
      </c>
      <c r="C143" s="186"/>
      <c r="D143" s="75"/>
      <c r="E143" s="119">
        <f aca="true" t="shared" si="39" ref="E143:Z143">E138+E140</f>
        <v>0.005</v>
      </c>
      <c r="F143" s="119">
        <f t="shared" si="39"/>
        <v>8585652.957999937</v>
      </c>
      <c r="G143" s="187">
        <f t="shared" si="39"/>
        <v>8585652.962999938</v>
      </c>
      <c r="H143" s="187">
        <f t="shared" si="39"/>
        <v>-1500</v>
      </c>
      <c r="I143" s="187">
        <f t="shared" si="39"/>
        <v>0</v>
      </c>
      <c r="J143" s="187">
        <f t="shared" si="39"/>
        <v>0</v>
      </c>
      <c r="K143" s="187">
        <f t="shared" si="39"/>
        <v>0</v>
      </c>
      <c r="L143" s="187">
        <f t="shared" si="39"/>
        <v>0</v>
      </c>
      <c r="M143" s="187">
        <f t="shared" si="39"/>
        <v>0</v>
      </c>
      <c r="N143" s="187">
        <f t="shared" si="39"/>
        <v>-112.5</v>
      </c>
      <c r="O143" s="187">
        <f t="shared" si="39"/>
        <v>0</v>
      </c>
      <c r="P143" s="187">
        <f t="shared" si="39"/>
        <v>-112.5</v>
      </c>
      <c r="Q143" s="187">
        <f t="shared" si="39"/>
        <v>16691.03</v>
      </c>
      <c r="R143" s="187">
        <f t="shared" si="39"/>
        <v>0</v>
      </c>
      <c r="S143" s="187">
        <f t="shared" si="39"/>
        <v>0</v>
      </c>
      <c r="T143" s="187">
        <f t="shared" si="39"/>
        <v>-63122.47</v>
      </c>
      <c r="U143" s="187">
        <f t="shared" si="39"/>
        <v>-46431.44</v>
      </c>
      <c r="V143" s="187">
        <f t="shared" si="39"/>
        <v>8537609.022999937</v>
      </c>
      <c r="W143" s="187">
        <f t="shared" si="39"/>
        <v>-11772056.426</v>
      </c>
      <c r="X143" s="187">
        <f t="shared" si="39"/>
        <v>-3234447.4030000623</v>
      </c>
      <c r="Y143" s="187">
        <f t="shared" si="39"/>
        <v>0</v>
      </c>
      <c r="Z143" s="187">
        <f t="shared" si="39"/>
        <v>-3234447.4030000623</v>
      </c>
      <c r="AA143" s="177"/>
    </row>
    <row r="144" spans="2:26" ht="12.75">
      <c r="B144" s="180"/>
      <c r="C144" s="179"/>
      <c r="D144" s="181"/>
      <c r="E144" s="156"/>
      <c r="F144" s="156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</row>
    <row r="145" spans="1:27" ht="15">
      <c r="A145" s="177"/>
      <c r="B145" s="185" t="s">
        <v>129</v>
      </c>
      <c r="C145" s="186"/>
      <c r="D145" s="75"/>
      <c r="E145" s="156"/>
      <c r="F145" s="156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77"/>
    </row>
    <row r="146" spans="1:27" ht="12.75">
      <c r="A146" s="179" t="s">
        <v>727</v>
      </c>
      <c r="B146" s="180"/>
      <c r="C146" s="179" t="s">
        <v>130</v>
      </c>
      <c r="D146" s="181"/>
      <c r="E146" s="156">
        <v>0</v>
      </c>
      <c r="F146" s="156">
        <v>0</v>
      </c>
      <c r="G146" s="183">
        <f aca="true" t="shared" si="40" ref="G146:G168">E146+F146</f>
        <v>0</v>
      </c>
      <c r="H146" s="183">
        <v>0</v>
      </c>
      <c r="I146" s="183">
        <v>0</v>
      </c>
      <c r="J146" s="183">
        <v>0</v>
      </c>
      <c r="K146" s="183">
        <v>0</v>
      </c>
      <c r="L146" s="183">
        <f aca="true" t="shared" si="41" ref="L146:L168">J146+I146+K146</f>
        <v>0</v>
      </c>
      <c r="M146" s="183">
        <v>0</v>
      </c>
      <c r="N146" s="183">
        <v>0</v>
      </c>
      <c r="O146" s="183">
        <v>0</v>
      </c>
      <c r="P146" s="183">
        <f aca="true" t="shared" si="42" ref="P146:P168">M146+N146+O146</f>
        <v>0</v>
      </c>
      <c r="Q146" s="183">
        <v>0</v>
      </c>
      <c r="R146" s="183">
        <v>0</v>
      </c>
      <c r="S146" s="183">
        <v>0</v>
      </c>
      <c r="T146" s="183">
        <v>0</v>
      </c>
      <c r="U146" s="183">
        <f aca="true" t="shared" si="43" ref="U146:U168">Q146+R146+S146+T146</f>
        <v>0</v>
      </c>
      <c r="V146" s="183">
        <f aca="true" t="shared" si="44" ref="V146:V168">G146+H146+L146+P146+U146</f>
        <v>0</v>
      </c>
      <c r="W146" s="183">
        <v>0</v>
      </c>
      <c r="X146" s="183">
        <f aca="true" t="shared" si="45" ref="X146:X168">V146+W146</f>
        <v>0</v>
      </c>
      <c r="Y146" s="183">
        <v>0</v>
      </c>
      <c r="Z146" s="183">
        <f aca="true" t="shared" si="46" ref="Z146:Z168">X146+Y146</f>
        <v>0</v>
      </c>
      <c r="AA146" s="179"/>
    </row>
    <row r="147" spans="1:26" ht="12.75" hidden="1" outlineLevel="1">
      <c r="A147" s="80" t="s">
        <v>728</v>
      </c>
      <c r="C147" s="81" t="s">
        <v>729</v>
      </c>
      <c r="D147" s="81" t="s">
        <v>730</v>
      </c>
      <c r="E147" s="80">
        <v>0</v>
      </c>
      <c r="F147" s="80">
        <v>0</v>
      </c>
      <c r="G147" s="81">
        <f t="shared" si="40"/>
        <v>0</v>
      </c>
      <c r="H147" s="80">
        <v>0</v>
      </c>
      <c r="I147" s="80">
        <v>0</v>
      </c>
      <c r="J147" s="80">
        <v>0</v>
      </c>
      <c r="K147" s="80">
        <v>49254.79</v>
      </c>
      <c r="L147" s="80">
        <f t="shared" si="41"/>
        <v>49254.79</v>
      </c>
      <c r="M147" s="80">
        <v>0</v>
      </c>
      <c r="N147" s="80">
        <v>0</v>
      </c>
      <c r="O147" s="80">
        <v>0</v>
      </c>
      <c r="P147" s="80">
        <f t="shared" si="42"/>
        <v>0</v>
      </c>
      <c r="Q147" s="81">
        <v>0</v>
      </c>
      <c r="R147" s="81">
        <v>0</v>
      </c>
      <c r="S147" s="81">
        <v>0</v>
      </c>
      <c r="T147" s="81">
        <v>0</v>
      </c>
      <c r="U147" s="81">
        <f t="shared" si="43"/>
        <v>0</v>
      </c>
      <c r="V147" s="81">
        <f t="shared" si="44"/>
        <v>49254.79</v>
      </c>
      <c r="W147" s="80">
        <v>0</v>
      </c>
      <c r="X147" s="80">
        <f t="shared" si="45"/>
        <v>49254.79</v>
      </c>
      <c r="Y147" s="81">
        <v>0</v>
      </c>
      <c r="Z147" s="80">
        <f t="shared" si="46"/>
        <v>49254.79</v>
      </c>
    </row>
    <row r="148" spans="1:26" ht="12.75" hidden="1" outlineLevel="1">
      <c r="A148" s="80" t="s">
        <v>731</v>
      </c>
      <c r="C148" s="81" t="s">
        <v>732</v>
      </c>
      <c r="D148" s="81" t="s">
        <v>733</v>
      </c>
      <c r="E148" s="80">
        <v>0</v>
      </c>
      <c r="F148" s="80">
        <v>0</v>
      </c>
      <c r="G148" s="81">
        <f t="shared" si="40"/>
        <v>0</v>
      </c>
      <c r="H148" s="80">
        <v>0</v>
      </c>
      <c r="I148" s="80">
        <v>0</v>
      </c>
      <c r="J148" s="80">
        <v>0</v>
      </c>
      <c r="K148" s="80">
        <v>0</v>
      </c>
      <c r="L148" s="80">
        <f t="shared" si="41"/>
        <v>0</v>
      </c>
      <c r="M148" s="80">
        <v>1123331.08</v>
      </c>
      <c r="N148" s="80">
        <v>729405.83</v>
      </c>
      <c r="O148" s="80">
        <v>55718.19</v>
      </c>
      <c r="P148" s="80">
        <f t="shared" si="42"/>
        <v>1908455.1</v>
      </c>
      <c r="Q148" s="81">
        <v>0</v>
      </c>
      <c r="R148" s="81">
        <v>0</v>
      </c>
      <c r="S148" s="81">
        <v>0</v>
      </c>
      <c r="T148" s="81">
        <v>0</v>
      </c>
      <c r="U148" s="81">
        <f t="shared" si="43"/>
        <v>0</v>
      </c>
      <c r="V148" s="81">
        <f t="shared" si="44"/>
        <v>1908455.1</v>
      </c>
      <c r="W148" s="80">
        <v>0</v>
      </c>
      <c r="X148" s="80">
        <f t="shared" si="45"/>
        <v>1908455.1</v>
      </c>
      <c r="Y148" s="81">
        <v>0</v>
      </c>
      <c r="Z148" s="80">
        <f t="shared" si="46"/>
        <v>1908455.1</v>
      </c>
    </row>
    <row r="149" spans="1:26" ht="12.75" hidden="1" outlineLevel="1">
      <c r="A149" s="80" t="s">
        <v>734</v>
      </c>
      <c r="C149" s="81" t="s">
        <v>735</v>
      </c>
      <c r="D149" s="81" t="s">
        <v>736</v>
      </c>
      <c r="E149" s="80">
        <v>0</v>
      </c>
      <c r="F149" s="80">
        <v>2048316.1</v>
      </c>
      <c r="G149" s="81">
        <f t="shared" si="40"/>
        <v>2048316.1</v>
      </c>
      <c r="H149" s="80">
        <v>1409.9</v>
      </c>
      <c r="I149" s="80">
        <v>0</v>
      </c>
      <c r="J149" s="80">
        <v>0</v>
      </c>
      <c r="K149" s="80">
        <v>5126.88</v>
      </c>
      <c r="L149" s="80">
        <f t="shared" si="41"/>
        <v>5126.88</v>
      </c>
      <c r="M149" s="80">
        <v>-2233754.08</v>
      </c>
      <c r="N149" s="80">
        <v>-57401.78</v>
      </c>
      <c r="O149" s="80">
        <v>-110796.16</v>
      </c>
      <c r="P149" s="80">
        <f t="shared" si="42"/>
        <v>-2401952.02</v>
      </c>
      <c r="Q149" s="81">
        <v>0</v>
      </c>
      <c r="R149" s="81">
        <v>0</v>
      </c>
      <c r="S149" s="81">
        <v>0</v>
      </c>
      <c r="T149" s="81">
        <v>0</v>
      </c>
      <c r="U149" s="81">
        <f t="shared" si="43"/>
        <v>0</v>
      </c>
      <c r="V149" s="81">
        <f t="shared" si="44"/>
        <v>-347099.14000000013</v>
      </c>
      <c r="W149" s="80">
        <v>0</v>
      </c>
      <c r="X149" s="80">
        <f t="shared" si="45"/>
        <v>-347099.14000000013</v>
      </c>
      <c r="Y149" s="81">
        <v>0</v>
      </c>
      <c r="Z149" s="80">
        <f t="shared" si="46"/>
        <v>-347099.14000000013</v>
      </c>
    </row>
    <row r="150" spans="1:26" ht="12.75" hidden="1" outlineLevel="1">
      <c r="A150" s="80" t="s">
        <v>737</v>
      </c>
      <c r="C150" s="81" t="s">
        <v>738</v>
      </c>
      <c r="D150" s="81" t="s">
        <v>739</v>
      </c>
      <c r="E150" s="80">
        <v>0</v>
      </c>
      <c r="F150" s="80">
        <v>-3857239.3</v>
      </c>
      <c r="G150" s="81">
        <f t="shared" si="40"/>
        <v>-3857239.3</v>
      </c>
      <c r="H150" s="80">
        <v>0</v>
      </c>
      <c r="I150" s="80">
        <v>0</v>
      </c>
      <c r="J150" s="80">
        <v>0</v>
      </c>
      <c r="K150" s="80">
        <v>0</v>
      </c>
      <c r="L150" s="80">
        <f t="shared" si="41"/>
        <v>0</v>
      </c>
      <c r="M150" s="80">
        <v>0</v>
      </c>
      <c r="N150" s="80">
        <v>-1183038.93</v>
      </c>
      <c r="O150" s="80">
        <v>0</v>
      </c>
      <c r="P150" s="80">
        <f t="shared" si="42"/>
        <v>-1183038.93</v>
      </c>
      <c r="Q150" s="81">
        <v>0</v>
      </c>
      <c r="R150" s="81">
        <v>0</v>
      </c>
      <c r="S150" s="81">
        <v>0</v>
      </c>
      <c r="T150" s="81">
        <v>0</v>
      </c>
      <c r="U150" s="81">
        <f t="shared" si="43"/>
        <v>0</v>
      </c>
      <c r="V150" s="81">
        <f t="shared" si="44"/>
        <v>-5040278.2299999995</v>
      </c>
      <c r="W150" s="80">
        <v>0</v>
      </c>
      <c r="X150" s="80">
        <f t="shared" si="45"/>
        <v>-5040278.2299999995</v>
      </c>
      <c r="Y150" s="81">
        <v>0</v>
      </c>
      <c r="Z150" s="80">
        <f t="shared" si="46"/>
        <v>-5040278.2299999995</v>
      </c>
    </row>
    <row r="151" spans="1:26" ht="12.75" hidden="1" outlineLevel="1">
      <c r="A151" s="80" t="s">
        <v>740</v>
      </c>
      <c r="C151" s="81" t="s">
        <v>741</v>
      </c>
      <c r="D151" s="81" t="s">
        <v>742</v>
      </c>
      <c r="E151" s="80">
        <v>0</v>
      </c>
      <c r="F151" s="80">
        <v>0</v>
      </c>
      <c r="G151" s="81">
        <f t="shared" si="40"/>
        <v>0</v>
      </c>
      <c r="H151" s="80">
        <v>0</v>
      </c>
      <c r="I151" s="80">
        <v>0</v>
      </c>
      <c r="J151" s="80">
        <v>0</v>
      </c>
      <c r="K151" s="80">
        <v>70.55</v>
      </c>
      <c r="L151" s="80">
        <f t="shared" si="41"/>
        <v>70.55</v>
      </c>
      <c r="M151" s="80">
        <v>0</v>
      </c>
      <c r="N151" s="80">
        <v>0</v>
      </c>
      <c r="O151" s="80">
        <v>0</v>
      </c>
      <c r="P151" s="80">
        <f t="shared" si="42"/>
        <v>0</v>
      </c>
      <c r="Q151" s="81">
        <v>0</v>
      </c>
      <c r="R151" s="81">
        <v>0</v>
      </c>
      <c r="S151" s="81">
        <v>0</v>
      </c>
      <c r="T151" s="81">
        <v>0</v>
      </c>
      <c r="U151" s="81">
        <f t="shared" si="43"/>
        <v>0</v>
      </c>
      <c r="V151" s="81">
        <f t="shared" si="44"/>
        <v>70.55</v>
      </c>
      <c r="W151" s="80">
        <v>0</v>
      </c>
      <c r="X151" s="80">
        <f t="shared" si="45"/>
        <v>70.55</v>
      </c>
      <c r="Y151" s="81">
        <v>0</v>
      </c>
      <c r="Z151" s="80">
        <f t="shared" si="46"/>
        <v>70.55</v>
      </c>
    </row>
    <row r="152" spans="1:26" ht="12.75" hidden="1" outlineLevel="1">
      <c r="A152" s="80" t="s">
        <v>743</v>
      </c>
      <c r="C152" s="81" t="s">
        <v>744</v>
      </c>
      <c r="D152" s="81" t="s">
        <v>745</v>
      </c>
      <c r="E152" s="80">
        <v>0</v>
      </c>
      <c r="F152" s="80">
        <v>0</v>
      </c>
      <c r="G152" s="81">
        <f t="shared" si="40"/>
        <v>0</v>
      </c>
      <c r="H152" s="80">
        <v>0</v>
      </c>
      <c r="I152" s="80">
        <v>0</v>
      </c>
      <c r="J152" s="80">
        <v>0</v>
      </c>
      <c r="K152" s="80">
        <v>0</v>
      </c>
      <c r="L152" s="80">
        <f t="shared" si="41"/>
        <v>0</v>
      </c>
      <c r="M152" s="80">
        <v>0</v>
      </c>
      <c r="N152" s="80">
        <v>-16.56</v>
      </c>
      <c r="O152" s="80">
        <v>0</v>
      </c>
      <c r="P152" s="80">
        <f t="shared" si="42"/>
        <v>-16.56</v>
      </c>
      <c r="Q152" s="81">
        <v>0</v>
      </c>
      <c r="R152" s="81">
        <v>0</v>
      </c>
      <c r="S152" s="81">
        <v>0</v>
      </c>
      <c r="T152" s="81">
        <v>0</v>
      </c>
      <c r="U152" s="81">
        <f t="shared" si="43"/>
        <v>0</v>
      </c>
      <c r="V152" s="81">
        <f t="shared" si="44"/>
        <v>-16.56</v>
      </c>
      <c r="W152" s="80">
        <v>0</v>
      </c>
      <c r="X152" s="80">
        <f t="shared" si="45"/>
        <v>-16.56</v>
      </c>
      <c r="Y152" s="81">
        <v>0</v>
      </c>
      <c r="Z152" s="80">
        <f t="shared" si="46"/>
        <v>-16.56</v>
      </c>
    </row>
    <row r="153" spans="1:26" ht="12.75" hidden="1" outlineLevel="1">
      <c r="A153" s="80" t="s">
        <v>746</v>
      </c>
      <c r="C153" s="81" t="s">
        <v>747</v>
      </c>
      <c r="D153" s="81" t="s">
        <v>748</v>
      </c>
      <c r="E153" s="80">
        <v>0</v>
      </c>
      <c r="F153" s="80">
        <v>3276906.87</v>
      </c>
      <c r="G153" s="81">
        <f t="shared" si="40"/>
        <v>3276906.87</v>
      </c>
      <c r="H153" s="80">
        <v>79.92</v>
      </c>
      <c r="I153" s="80">
        <v>-59.58</v>
      </c>
      <c r="J153" s="80">
        <v>0</v>
      </c>
      <c r="K153" s="80">
        <v>48948.43</v>
      </c>
      <c r="L153" s="80">
        <f t="shared" si="41"/>
        <v>48888.85</v>
      </c>
      <c r="M153" s="80">
        <v>4060</v>
      </c>
      <c r="N153" s="80">
        <v>19285.74</v>
      </c>
      <c r="O153" s="80">
        <v>0</v>
      </c>
      <c r="P153" s="80">
        <f t="shared" si="42"/>
        <v>23345.74</v>
      </c>
      <c r="Q153" s="81">
        <v>2006258.49</v>
      </c>
      <c r="R153" s="81">
        <v>0</v>
      </c>
      <c r="S153" s="81">
        <v>218959.98</v>
      </c>
      <c r="T153" s="81">
        <v>0</v>
      </c>
      <c r="U153" s="81">
        <f t="shared" si="43"/>
        <v>2225218.47</v>
      </c>
      <c r="V153" s="81">
        <f t="shared" si="44"/>
        <v>5574439.850000001</v>
      </c>
      <c r="W153" s="80">
        <v>88831.49</v>
      </c>
      <c r="X153" s="80">
        <f t="shared" si="45"/>
        <v>5663271.340000001</v>
      </c>
      <c r="Y153" s="81">
        <v>0</v>
      </c>
      <c r="Z153" s="80">
        <f t="shared" si="46"/>
        <v>5663271.340000001</v>
      </c>
    </row>
    <row r="154" spans="1:26" ht="12.75" hidden="1" outlineLevel="1">
      <c r="A154" s="80" t="s">
        <v>749</v>
      </c>
      <c r="C154" s="81" t="s">
        <v>750</v>
      </c>
      <c r="D154" s="81" t="s">
        <v>751</v>
      </c>
      <c r="E154" s="80">
        <v>0</v>
      </c>
      <c r="F154" s="80">
        <v>1386172.93</v>
      </c>
      <c r="G154" s="81">
        <f t="shared" si="40"/>
        <v>1386172.93</v>
      </c>
      <c r="H154" s="80">
        <v>0</v>
      </c>
      <c r="I154" s="80">
        <v>0</v>
      </c>
      <c r="J154" s="80">
        <v>0</v>
      </c>
      <c r="K154" s="80">
        <v>0</v>
      </c>
      <c r="L154" s="80">
        <f t="shared" si="41"/>
        <v>0</v>
      </c>
      <c r="M154" s="80">
        <v>0</v>
      </c>
      <c r="N154" s="80">
        <v>0</v>
      </c>
      <c r="O154" s="80">
        <v>0</v>
      </c>
      <c r="P154" s="80">
        <f t="shared" si="42"/>
        <v>0</v>
      </c>
      <c r="Q154" s="81">
        <v>0</v>
      </c>
      <c r="R154" s="81">
        <v>0</v>
      </c>
      <c r="S154" s="81">
        <v>0</v>
      </c>
      <c r="T154" s="81">
        <v>0</v>
      </c>
      <c r="U154" s="81">
        <f t="shared" si="43"/>
        <v>0</v>
      </c>
      <c r="V154" s="81">
        <f t="shared" si="44"/>
        <v>1386172.93</v>
      </c>
      <c r="W154" s="80">
        <v>0</v>
      </c>
      <c r="X154" s="80">
        <f t="shared" si="45"/>
        <v>1386172.93</v>
      </c>
      <c r="Y154" s="81">
        <v>0</v>
      </c>
      <c r="Z154" s="80">
        <f t="shared" si="46"/>
        <v>1386172.93</v>
      </c>
    </row>
    <row r="155" spans="1:26" ht="12.75" hidden="1" outlineLevel="1">
      <c r="A155" s="80" t="s">
        <v>752</v>
      </c>
      <c r="C155" s="81" t="s">
        <v>753</v>
      </c>
      <c r="D155" s="81" t="s">
        <v>754</v>
      </c>
      <c r="E155" s="80">
        <v>0</v>
      </c>
      <c r="F155" s="80">
        <v>0</v>
      </c>
      <c r="G155" s="81">
        <f t="shared" si="40"/>
        <v>0</v>
      </c>
      <c r="H155" s="80">
        <v>0</v>
      </c>
      <c r="I155" s="80">
        <v>0</v>
      </c>
      <c r="J155" s="80">
        <v>0</v>
      </c>
      <c r="K155" s="80">
        <v>0</v>
      </c>
      <c r="L155" s="80">
        <f t="shared" si="41"/>
        <v>0</v>
      </c>
      <c r="M155" s="80">
        <v>0</v>
      </c>
      <c r="N155" s="80">
        <v>0</v>
      </c>
      <c r="O155" s="80">
        <v>0</v>
      </c>
      <c r="P155" s="80">
        <f t="shared" si="42"/>
        <v>0</v>
      </c>
      <c r="Q155" s="81">
        <v>0</v>
      </c>
      <c r="R155" s="81">
        <v>0</v>
      </c>
      <c r="S155" s="81">
        <v>0</v>
      </c>
      <c r="T155" s="81">
        <v>0</v>
      </c>
      <c r="U155" s="81">
        <f t="shared" si="43"/>
        <v>0</v>
      </c>
      <c r="V155" s="81">
        <f t="shared" si="44"/>
        <v>0</v>
      </c>
      <c r="W155" s="80">
        <v>51649088.63</v>
      </c>
      <c r="X155" s="80">
        <f t="shared" si="45"/>
        <v>51649088.63</v>
      </c>
      <c r="Y155" s="81">
        <v>0</v>
      </c>
      <c r="Z155" s="80">
        <f t="shared" si="46"/>
        <v>51649088.63</v>
      </c>
    </row>
    <row r="156" spans="1:26" ht="12.75" hidden="1" outlineLevel="1">
      <c r="A156" s="80" t="s">
        <v>755</v>
      </c>
      <c r="C156" s="81" t="s">
        <v>756</v>
      </c>
      <c r="D156" s="81" t="s">
        <v>757</v>
      </c>
      <c r="E156" s="80">
        <v>0</v>
      </c>
      <c r="F156" s="80">
        <v>387950.1</v>
      </c>
      <c r="G156" s="81">
        <f t="shared" si="40"/>
        <v>387950.1</v>
      </c>
      <c r="H156" s="80">
        <v>0</v>
      </c>
      <c r="I156" s="80">
        <v>0</v>
      </c>
      <c r="J156" s="80">
        <v>0</v>
      </c>
      <c r="K156" s="80">
        <v>109.14</v>
      </c>
      <c r="L156" s="80">
        <f t="shared" si="41"/>
        <v>109.14</v>
      </c>
      <c r="M156" s="80">
        <v>3345777.78</v>
      </c>
      <c r="N156" s="80">
        <v>2173899.26</v>
      </c>
      <c r="O156" s="80">
        <v>165953.52</v>
      </c>
      <c r="P156" s="80">
        <f t="shared" si="42"/>
        <v>5685630.559999999</v>
      </c>
      <c r="Q156" s="81">
        <v>0</v>
      </c>
      <c r="R156" s="81">
        <v>0</v>
      </c>
      <c r="S156" s="81">
        <v>0</v>
      </c>
      <c r="T156" s="81">
        <v>0</v>
      </c>
      <c r="U156" s="81">
        <f t="shared" si="43"/>
        <v>0</v>
      </c>
      <c r="V156" s="81">
        <f t="shared" si="44"/>
        <v>6073689.799999999</v>
      </c>
      <c r="W156" s="80">
        <v>163398520.98</v>
      </c>
      <c r="X156" s="80">
        <f t="shared" si="45"/>
        <v>169472210.78</v>
      </c>
      <c r="Y156" s="81">
        <v>0</v>
      </c>
      <c r="Z156" s="80">
        <f t="shared" si="46"/>
        <v>169472210.78</v>
      </c>
    </row>
    <row r="157" spans="1:26" ht="12.75" hidden="1" outlineLevel="1">
      <c r="A157" s="80" t="s">
        <v>758</v>
      </c>
      <c r="C157" s="81" t="s">
        <v>759</v>
      </c>
      <c r="D157" s="81" t="s">
        <v>760</v>
      </c>
      <c r="E157" s="80">
        <v>0</v>
      </c>
      <c r="F157" s="80">
        <v>-2817023.47</v>
      </c>
      <c r="G157" s="81">
        <f t="shared" si="40"/>
        <v>-2817023.47</v>
      </c>
      <c r="H157" s="80">
        <v>0</v>
      </c>
      <c r="I157" s="80">
        <v>0</v>
      </c>
      <c r="J157" s="80">
        <v>0</v>
      </c>
      <c r="K157" s="80">
        <v>0</v>
      </c>
      <c r="L157" s="80">
        <f t="shared" si="41"/>
        <v>0</v>
      </c>
      <c r="M157" s="80">
        <v>-39562.35</v>
      </c>
      <c r="N157" s="80">
        <v>-18806.12</v>
      </c>
      <c r="O157" s="80">
        <v>-1962.33</v>
      </c>
      <c r="P157" s="80">
        <f t="shared" si="42"/>
        <v>-60330.8</v>
      </c>
      <c r="Q157" s="81">
        <v>-894801.78</v>
      </c>
      <c r="R157" s="81">
        <v>0</v>
      </c>
      <c r="S157" s="81">
        <v>0</v>
      </c>
      <c r="T157" s="81">
        <v>0</v>
      </c>
      <c r="U157" s="81">
        <f t="shared" si="43"/>
        <v>-894801.78</v>
      </c>
      <c r="V157" s="81">
        <f t="shared" si="44"/>
        <v>-3772156.05</v>
      </c>
      <c r="W157" s="80">
        <v>13706973.09</v>
      </c>
      <c r="X157" s="80">
        <f t="shared" si="45"/>
        <v>9934817.04</v>
      </c>
      <c r="Y157" s="81">
        <v>0</v>
      </c>
      <c r="Z157" s="80">
        <f t="shared" si="46"/>
        <v>9934817.04</v>
      </c>
    </row>
    <row r="158" spans="1:27" ht="12.75" collapsed="1">
      <c r="A158" s="179" t="s">
        <v>761</v>
      </c>
      <c r="B158" s="180"/>
      <c r="C158" s="179" t="s">
        <v>762</v>
      </c>
      <c r="D158" s="181"/>
      <c r="E158" s="156">
        <v>0</v>
      </c>
      <c r="F158" s="156">
        <v>425083.2300000008</v>
      </c>
      <c r="G158" s="183">
        <f t="shared" si="40"/>
        <v>425083.2300000008</v>
      </c>
      <c r="H158" s="183">
        <v>1489.82</v>
      </c>
      <c r="I158" s="183">
        <v>-59.58</v>
      </c>
      <c r="J158" s="183">
        <v>0</v>
      </c>
      <c r="K158" s="183">
        <v>103509.79</v>
      </c>
      <c r="L158" s="183">
        <f t="shared" si="41"/>
        <v>103450.20999999999</v>
      </c>
      <c r="M158" s="183">
        <v>2199852.43</v>
      </c>
      <c r="N158" s="183">
        <v>1663327.44</v>
      </c>
      <c r="O158" s="183">
        <v>108913.22</v>
      </c>
      <c r="P158" s="183">
        <f t="shared" si="42"/>
        <v>3972093.0900000003</v>
      </c>
      <c r="Q158" s="183">
        <v>1111456.71</v>
      </c>
      <c r="R158" s="183">
        <v>0</v>
      </c>
      <c r="S158" s="183">
        <v>218959.98</v>
      </c>
      <c r="T158" s="183">
        <v>0</v>
      </c>
      <c r="U158" s="183">
        <f t="shared" si="43"/>
        <v>1330416.69</v>
      </c>
      <c r="V158" s="183">
        <f t="shared" si="44"/>
        <v>5832533.040000001</v>
      </c>
      <c r="W158" s="183">
        <v>228843414.19</v>
      </c>
      <c r="X158" s="183">
        <f t="shared" si="45"/>
        <v>234675947.23</v>
      </c>
      <c r="Y158" s="183">
        <v>0</v>
      </c>
      <c r="Z158" s="183">
        <f t="shared" si="46"/>
        <v>234675947.23</v>
      </c>
      <c r="AA158" s="179"/>
    </row>
    <row r="159" spans="1:27" ht="12.75">
      <c r="A159" s="179" t="s">
        <v>71</v>
      </c>
      <c r="B159" s="180"/>
      <c r="C159" s="179" t="s">
        <v>132</v>
      </c>
      <c r="D159" s="181"/>
      <c r="E159" s="156">
        <v>0</v>
      </c>
      <c r="F159" s="156">
        <v>0</v>
      </c>
      <c r="G159" s="183">
        <f t="shared" si="40"/>
        <v>0</v>
      </c>
      <c r="H159" s="183">
        <v>0</v>
      </c>
      <c r="I159" s="183">
        <v>0</v>
      </c>
      <c r="J159" s="183">
        <v>0</v>
      </c>
      <c r="K159" s="183">
        <v>0</v>
      </c>
      <c r="L159" s="183">
        <f t="shared" si="41"/>
        <v>0</v>
      </c>
      <c r="M159" s="183">
        <v>0</v>
      </c>
      <c r="N159" s="183">
        <v>0</v>
      </c>
      <c r="O159" s="183">
        <v>0</v>
      </c>
      <c r="P159" s="183">
        <f t="shared" si="42"/>
        <v>0</v>
      </c>
      <c r="Q159" s="183">
        <v>0</v>
      </c>
      <c r="R159" s="183">
        <v>0</v>
      </c>
      <c r="S159" s="183">
        <v>0</v>
      </c>
      <c r="T159" s="183">
        <v>0</v>
      </c>
      <c r="U159" s="183">
        <f t="shared" si="43"/>
        <v>0</v>
      </c>
      <c r="V159" s="183">
        <f t="shared" si="44"/>
        <v>0</v>
      </c>
      <c r="W159" s="183">
        <v>0</v>
      </c>
      <c r="X159" s="183">
        <f t="shared" si="45"/>
        <v>0</v>
      </c>
      <c r="Y159" s="183">
        <v>0</v>
      </c>
      <c r="Z159" s="183">
        <f t="shared" si="46"/>
        <v>0</v>
      </c>
      <c r="AA159" s="179"/>
    </row>
    <row r="160" spans="1:26" ht="12.75" hidden="1" outlineLevel="1">
      <c r="A160" s="80" t="s">
        <v>763</v>
      </c>
      <c r="C160" s="81" t="s">
        <v>764</v>
      </c>
      <c r="D160" s="81" t="s">
        <v>765</v>
      </c>
      <c r="E160" s="80">
        <v>0</v>
      </c>
      <c r="F160" s="80">
        <v>0</v>
      </c>
      <c r="G160" s="81">
        <f t="shared" si="40"/>
        <v>0</v>
      </c>
      <c r="H160" s="80">
        <v>0</v>
      </c>
      <c r="I160" s="80">
        <v>0</v>
      </c>
      <c r="J160" s="80">
        <v>0</v>
      </c>
      <c r="K160" s="80">
        <v>0</v>
      </c>
      <c r="L160" s="80">
        <f t="shared" si="41"/>
        <v>0</v>
      </c>
      <c r="M160" s="80">
        <v>0</v>
      </c>
      <c r="N160" s="80">
        <v>0</v>
      </c>
      <c r="O160" s="80">
        <v>0</v>
      </c>
      <c r="P160" s="80">
        <f t="shared" si="42"/>
        <v>0</v>
      </c>
      <c r="Q160" s="81">
        <v>0</v>
      </c>
      <c r="R160" s="81">
        <v>0</v>
      </c>
      <c r="S160" s="81">
        <v>10666.67</v>
      </c>
      <c r="T160" s="81">
        <v>-10666.67</v>
      </c>
      <c r="U160" s="81">
        <f t="shared" si="43"/>
        <v>0</v>
      </c>
      <c r="V160" s="81">
        <f t="shared" si="44"/>
        <v>0</v>
      </c>
      <c r="W160" s="80">
        <v>0</v>
      </c>
      <c r="X160" s="80">
        <f t="shared" si="45"/>
        <v>0</v>
      </c>
      <c r="Y160" s="81">
        <v>0</v>
      </c>
      <c r="Z160" s="80">
        <f t="shared" si="46"/>
        <v>0</v>
      </c>
    </row>
    <row r="161" spans="1:26" ht="12.75" hidden="1" outlineLevel="1">
      <c r="A161" s="80" t="s">
        <v>766</v>
      </c>
      <c r="C161" s="81" t="s">
        <v>767</v>
      </c>
      <c r="D161" s="81" t="s">
        <v>768</v>
      </c>
      <c r="E161" s="80">
        <v>0</v>
      </c>
      <c r="F161" s="80">
        <v>0</v>
      </c>
      <c r="G161" s="81">
        <f t="shared" si="40"/>
        <v>0</v>
      </c>
      <c r="H161" s="80">
        <v>0</v>
      </c>
      <c r="I161" s="80">
        <v>0</v>
      </c>
      <c r="J161" s="80">
        <v>0</v>
      </c>
      <c r="K161" s="80">
        <v>0</v>
      </c>
      <c r="L161" s="80">
        <f t="shared" si="41"/>
        <v>0</v>
      </c>
      <c r="M161" s="80">
        <v>0</v>
      </c>
      <c r="N161" s="80">
        <v>0</v>
      </c>
      <c r="O161" s="80">
        <v>0</v>
      </c>
      <c r="P161" s="80">
        <f t="shared" si="42"/>
        <v>0</v>
      </c>
      <c r="Q161" s="81">
        <v>0</v>
      </c>
      <c r="R161" s="81">
        <v>0</v>
      </c>
      <c r="S161" s="81">
        <v>2596944.01</v>
      </c>
      <c r="T161" s="81">
        <v>0</v>
      </c>
      <c r="U161" s="81">
        <f t="shared" si="43"/>
        <v>2596944.01</v>
      </c>
      <c r="V161" s="81">
        <f t="shared" si="44"/>
        <v>2596944.01</v>
      </c>
      <c r="W161" s="80">
        <v>0</v>
      </c>
      <c r="X161" s="80">
        <f t="shared" si="45"/>
        <v>2596944.01</v>
      </c>
      <c r="Y161" s="81">
        <v>0</v>
      </c>
      <c r="Z161" s="80">
        <f t="shared" si="46"/>
        <v>2596944.01</v>
      </c>
    </row>
    <row r="162" spans="1:26" ht="12.75" hidden="1" outlineLevel="1">
      <c r="A162" s="80" t="s">
        <v>769</v>
      </c>
      <c r="C162" s="81" t="s">
        <v>770</v>
      </c>
      <c r="D162" s="81" t="s">
        <v>771</v>
      </c>
      <c r="E162" s="80">
        <v>0</v>
      </c>
      <c r="F162" s="80">
        <v>0</v>
      </c>
      <c r="G162" s="81">
        <f t="shared" si="40"/>
        <v>0</v>
      </c>
      <c r="H162" s="80">
        <v>0</v>
      </c>
      <c r="I162" s="80">
        <v>0</v>
      </c>
      <c r="J162" s="80">
        <v>0</v>
      </c>
      <c r="K162" s="80">
        <v>0</v>
      </c>
      <c r="L162" s="80">
        <f t="shared" si="41"/>
        <v>0</v>
      </c>
      <c r="M162" s="80">
        <v>0</v>
      </c>
      <c r="N162" s="80">
        <v>0</v>
      </c>
      <c r="O162" s="80">
        <v>0</v>
      </c>
      <c r="P162" s="80">
        <f t="shared" si="42"/>
        <v>0</v>
      </c>
      <c r="Q162" s="81">
        <v>0</v>
      </c>
      <c r="R162" s="81">
        <v>0</v>
      </c>
      <c r="S162" s="81">
        <v>-2202511.67</v>
      </c>
      <c r="T162" s="81">
        <v>0</v>
      </c>
      <c r="U162" s="81">
        <f t="shared" si="43"/>
        <v>-2202511.67</v>
      </c>
      <c r="V162" s="81">
        <f t="shared" si="44"/>
        <v>-2202511.67</v>
      </c>
      <c r="W162" s="80">
        <v>0</v>
      </c>
      <c r="X162" s="80">
        <f t="shared" si="45"/>
        <v>-2202511.67</v>
      </c>
      <c r="Y162" s="81">
        <v>0</v>
      </c>
      <c r="Z162" s="80">
        <f t="shared" si="46"/>
        <v>-2202511.67</v>
      </c>
    </row>
    <row r="163" spans="1:26" ht="12.75" hidden="1" outlineLevel="1">
      <c r="A163" s="80" t="s">
        <v>772</v>
      </c>
      <c r="C163" s="81" t="s">
        <v>773</v>
      </c>
      <c r="D163" s="81" t="s">
        <v>774</v>
      </c>
      <c r="E163" s="80">
        <v>0</v>
      </c>
      <c r="F163" s="80">
        <v>0</v>
      </c>
      <c r="G163" s="81">
        <f t="shared" si="40"/>
        <v>0</v>
      </c>
      <c r="H163" s="80">
        <v>0</v>
      </c>
      <c r="I163" s="80">
        <v>0</v>
      </c>
      <c r="J163" s="80">
        <v>0</v>
      </c>
      <c r="K163" s="80">
        <v>0</v>
      </c>
      <c r="L163" s="80">
        <f t="shared" si="41"/>
        <v>0</v>
      </c>
      <c r="M163" s="80">
        <v>0</v>
      </c>
      <c r="N163" s="80">
        <v>0</v>
      </c>
      <c r="O163" s="80">
        <v>0</v>
      </c>
      <c r="P163" s="80">
        <f t="shared" si="42"/>
        <v>0</v>
      </c>
      <c r="Q163" s="81">
        <v>0</v>
      </c>
      <c r="R163" s="81">
        <v>0</v>
      </c>
      <c r="S163" s="81">
        <v>-10666.67</v>
      </c>
      <c r="T163" s="81">
        <v>0</v>
      </c>
      <c r="U163" s="81">
        <f t="shared" si="43"/>
        <v>-10666.67</v>
      </c>
      <c r="V163" s="81">
        <f t="shared" si="44"/>
        <v>-10666.67</v>
      </c>
      <c r="W163" s="80">
        <v>0</v>
      </c>
      <c r="X163" s="80">
        <f t="shared" si="45"/>
        <v>-10666.67</v>
      </c>
      <c r="Y163" s="81">
        <v>0</v>
      </c>
      <c r="Z163" s="80">
        <f t="shared" si="46"/>
        <v>-10666.67</v>
      </c>
    </row>
    <row r="164" spans="1:27" ht="12.75" collapsed="1">
      <c r="A164" s="179" t="s">
        <v>775</v>
      </c>
      <c r="B164" s="180"/>
      <c r="C164" s="179" t="s">
        <v>133</v>
      </c>
      <c r="D164" s="181"/>
      <c r="E164" s="156">
        <v>0</v>
      </c>
      <c r="F164" s="156">
        <v>0</v>
      </c>
      <c r="G164" s="183">
        <f t="shared" si="40"/>
        <v>0</v>
      </c>
      <c r="H164" s="183">
        <v>0</v>
      </c>
      <c r="I164" s="183">
        <v>0</v>
      </c>
      <c r="J164" s="183">
        <v>0</v>
      </c>
      <c r="K164" s="183">
        <v>0</v>
      </c>
      <c r="L164" s="183">
        <f t="shared" si="41"/>
        <v>0</v>
      </c>
      <c r="M164" s="183">
        <v>0</v>
      </c>
      <c r="N164" s="183">
        <v>0</v>
      </c>
      <c r="O164" s="183">
        <v>0</v>
      </c>
      <c r="P164" s="183">
        <f t="shared" si="42"/>
        <v>0</v>
      </c>
      <c r="Q164" s="183">
        <v>0</v>
      </c>
      <c r="R164" s="183">
        <v>0</v>
      </c>
      <c r="S164" s="183">
        <v>394432.34</v>
      </c>
      <c r="T164" s="183">
        <v>-10666.67</v>
      </c>
      <c r="U164" s="183">
        <f t="shared" si="43"/>
        <v>383765.67000000004</v>
      </c>
      <c r="V164" s="183">
        <f t="shared" si="44"/>
        <v>383765.67000000004</v>
      </c>
      <c r="W164" s="183">
        <v>0</v>
      </c>
      <c r="X164" s="183">
        <f t="shared" si="45"/>
        <v>383765.67000000004</v>
      </c>
      <c r="Y164" s="183">
        <v>0</v>
      </c>
      <c r="Z164" s="183">
        <f t="shared" si="46"/>
        <v>383765.67000000004</v>
      </c>
      <c r="AA164" s="179"/>
    </row>
    <row r="165" spans="1:26" ht="12.75" hidden="1" outlineLevel="1">
      <c r="A165" s="80" t="s">
        <v>776</v>
      </c>
      <c r="C165" s="81" t="s">
        <v>777</v>
      </c>
      <c r="D165" s="81" t="s">
        <v>778</v>
      </c>
      <c r="E165" s="80">
        <v>0</v>
      </c>
      <c r="F165" s="80">
        <v>0</v>
      </c>
      <c r="G165" s="81">
        <f t="shared" si="40"/>
        <v>0</v>
      </c>
      <c r="H165" s="80">
        <v>0</v>
      </c>
      <c r="I165" s="80">
        <v>0</v>
      </c>
      <c r="J165" s="80">
        <v>0</v>
      </c>
      <c r="K165" s="80">
        <v>0</v>
      </c>
      <c r="L165" s="80">
        <f t="shared" si="41"/>
        <v>0</v>
      </c>
      <c r="M165" s="80">
        <v>0</v>
      </c>
      <c r="N165" s="80">
        <v>0</v>
      </c>
      <c r="O165" s="80">
        <v>0</v>
      </c>
      <c r="P165" s="80">
        <f t="shared" si="42"/>
        <v>0</v>
      </c>
      <c r="Q165" s="81">
        <v>0</v>
      </c>
      <c r="R165" s="81">
        <v>0</v>
      </c>
      <c r="S165" s="81">
        <v>0</v>
      </c>
      <c r="T165" s="81">
        <v>0</v>
      </c>
      <c r="U165" s="81">
        <f t="shared" si="43"/>
        <v>0</v>
      </c>
      <c r="V165" s="81">
        <f t="shared" si="44"/>
        <v>0</v>
      </c>
      <c r="W165" s="80">
        <v>49074832.79</v>
      </c>
      <c r="X165" s="80">
        <f t="shared" si="45"/>
        <v>49074832.79</v>
      </c>
      <c r="Y165" s="81">
        <v>0</v>
      </c>
      <c r="Z165" s="80">
        <f t="shared" si="46"/>
        <v>49074832.79</v>
      </c>
    </row>
    <row r="166" spans="1:26" ht="12.75" hidden="1" outlineLevel="1">
      <c r="A166" s="80" t="s">
        <v>779</v>
      </c>
      <c r="C166" s="81" t="s">
        <v>780</v>
      </c>
      <c r="D166" s="81" t="s">
        <v>781</v>
      </c>
      <c r="E166" s="80">
        <v>0</v>
      </c>
      <c r="F166" s="80">
        <v>0</v>
      </c>
      <c r="G166" s="81">
        <f t="shared" si="40"/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f t="shared" si="41"/>
        <v>0</v>
      </c>
      <c r="M166" s="80">
        <v>0</v>
      </c>
      <c r="N166" s="80">
        <v>0</v>
      </c>
      <c r="O166" s="80">
        <v>0</v>
      </c>
      <c r="P166" s="80">
        <f t="shared" si="42"/>
        <v>0</v>
      </c>
      <c r="Q166" s="81">
        <v>0</v>
      </c>
      <c r="R166" s="81">
        <v>0</v>
      </c>
      <c r="S166" s="81">
        <v>0</v>
      </c>
      <c r="T166" s="81">
        <v>0</v>
      </c>
      <c r="U166" s="81">
        <f t="shared" si="43"/>
        <v>0</v>
      </c>
      <c r="V166" s="81">
        <f t="shared" si="44"/>
        <v>0</v>
      </c>
      <c r="W166" s="80">
        <v>-102358181.93</v>
      </c>
      <c r="X166" s="80">
        <f t="shared" si="45"/>
        <v>-102358181.93</v>
      </c>
      <c r="Y166" s="81">
        <v>0</v>
      </c>
      <c r="Z166" s="80">
        <f t="shared" si="46"/>
        <v>-102358181.93</v>
      </c>
    </row>
    <row r="167" spans="1:27" ht="12.75" collapsed="1">
      <c r="A167" s="179" t="s">
        <v>782</v>
      </c>
      <c r="B167" s="180"/>
      <c r="C167" s="179" t="s">
        <v>783</v>
      </c>
      <c r="D167" s="181"/>
      <c r="E167" s="156">
        <v>0</v>
      </c>
      <c r="F167" s="156">
        <v>0</v>
      </c>
      <c r="G167" s="183">
        <f t="shared" si="40"/>
        <v>0</v>
      </c>
      <c r="H167" s="183">
        <v>0</v>
      </c>
      <c r="I167" s="183">
        <v>0</v>
      </c>
      <c r="J167" s="183">
        <v>0</v>
      </c>
      <c r="K167" s="183">
        <v>0</v>
      </c>
      <c r="L167" s="183">
        <f t="shared" si="41"/>
        <v>0</v>
      </c>
      <c r="M167" s="183">
        <v>0</v>
      </c>
      <c r="N167" s="183">
        <v>0</v>
      </c>
      <c r="O167" s="183">
        <v>0</v>
      </c>
      <c r="P167" s="183">
        <f t="shared" si="42"/>
        <v>0</v>
      </c>
      <c r="Q167" s="183">
        <v>0</v>
      </c>
      <c r="R167" s="183">
        <v>0</v>
      </c>
      <c r="S167" s="183">
        <v>0</v>
      </c>
      <c r="T167" s="183">
        <v>0</v>
      </c>
      <c r="U167" s="183">
        <f t="shared" si="43"/>
        <v>0</v>
      </c>
      <c r="V167" s="183">
        <f t="shared" si="44"/>
        <v>0</v>
      </c>
      <c r="W167" s="183">
        <v>-53283349.14000001</v>
      </c>
      <c r="X167" s="183">
        <f t="shared" si="45"/>
        <v>-53283349.14000001</v>
      </c>
      <c r="Y167" s="183">
        <v>0</v>
      </c>
      <c r="Z167" s="183">
        <f t="shared" si="46"/>
        <v>-53283349.14000001</v>
      </c>
      <c r="AA167" s="179"/>
    </row>
    <row r="168" spans="1:27" ht="12.75">
      <c r="A168" s="179" t="s">
        <v>784</v>
      </c>
      <c r="B168" s="180"/>
      <c r="C168" s="179" t="s">
        <v>785</v>
      </c>
      <c r="D168" s="181"/>
      <c r="E168" s="156">
        <v>0</v>
      </c>
      <c r="F168" s="156">
        <v>0</v>
      </c>
      <c r="G168" s="183">
        <f t="shared" si="40"/>
        <v>0</v>
      </c>
      <c r="H168" s="183">
        <v>0</v>
      </c>
      <c r="I168" s="183">
        <v>0</v>
      </c>
      <c r="J168" s="183">
        <v>0</v>
      </c>
      <c r="K168" s="183">
        <v>0</v>
      </c>
      <c r="L168" s="183">
        <f t="shared" si="41"/>
        <v>0</v>
      </c>
      <c r="M168" s="183">
        <v>0</v>
      </c>
      <c r="N168" s="183">
        <v>0</v>
      </c>
      <c r="O168" s="183">
        <v>0</v>
      </c>
      <c r="P168" s="183">
        <f t="shared" si="42"/>
        <v>0</v>
      </c>
      <c r="Q168" s="183">
        <v>0</v>
      </c>
      <c r="R168" s="183">
        <v>0</v>
      </c>
      <c r="S168" s="183">
        <v>0</v>
      </c>
      <c r="T168" s="183">
        <v>0</v>
      </c>
      <c r="U168" s="183">
        <f t="shared" si="43"/>
        <v>0</v>
      </c>
      <c r="V168" s="183">
        <f t="shared" si="44"/>
        <v>0</v>
      </c>
      <c r="W168" s="183">
        <v>0</v>
      </c>
      <c r="X168" s="183">
        <f t="shared" si="45"/>
        <v>0</v>
      </c>
      <c r="Y168" s="183">
        <v>0</v>
      </c>
      <c r="Z168" s="183">
        <f t="shared" si="46"/>
        <v>0</v>
      </c>
      <c r="AA168" s="179"/>
    </row>
    <row r="169" spans="2:26" ht="12.75">
      <c r="B169" s="180"/>
      <c r="C169" s="179"/>
      <c r="D169" s="181"/>
      <c r="E169" s="156"/>
      <c r="F169" s="156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</row>
    <row r="170" spans="1:27" s="189" customFormat="1" ht="15.75">
      <c r="A170" s="184"/>
      <c r="B170" s="185"/>
      <c r="C170" s="186" t="s">
        <v>786</v>
      </c>
      <c r="D170" s="75"/>
      <c r="E170" s="119"/>
      <c r="F170" s="119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4"/>
    </row>
    <row r="171" spans="1:27" s="189" customFormat="1" ht="15.75">
      <c r="A171" s="184"/>
      <c r="B171" s="185"/>
      <c r="C171" s="186" t="s">
        <v>787</v>
      </c>
      <c r="D171" s="75"/>
      <c r="E171" s="119">
        <f aca="true" t="shared" si="47" ref="E171:Z171">E168+E164+E159+E158+E146+E167</f>
        <v>0</v>
      </c>
      <c r="F171" s="119">
        <f t="shared" si="47"/>
        <v>425083.2300000008</v>
      </c>
      <c r="G171" s="187">
        <f t="shared" si="47"/>
        <v>425083.2300000008</v>
      </c>
      <c r="H171" s="187">
        <f t="shared" si="47"/>
        <v>1489.82</v>
      </c>
      <c r="I171" s="187">
        <f t="shared" si="47"/>
        <v>-59.58</v>
      </c>
      <c r="J171" s="187">
        <f t="shared" si="47"/>
        <v>0</v>
      </c>
      <c r="K171" s="187">
        <f t="shared" si="47"/>
        <v>103509.79</v>
      </c>
      <c r="L171" s="187">
        <f t="shared" si="47"/>
        <v>103450.20999999999</v>
      </c>
      <c r="M171" s="187">
        <f t="shared" si="47"/>
        <v>2199852.43</v>
      </c>
      <c r="N171" s="187">
        <f t="shared" si="47"/>
        <v>1663327.44</v>
      </c>
      <c r="O171" s="187">
        <f t="shared" si="47"/>
        <v>108913.22</v>
      </c>
      <c r="P171" s="187">
        <f t="shared" si="47"/>
        <v>3972093.0900000003</v>
      </c>
      <c r="Q171" s="187">
        <f t="shared" si="47"/>
        <v>1111456.71</v>
      </c>
      <c r="R171" s="187">
        <f t="shared" si="47"/>
        <v>0</v>
      </c>
      <c r="S171" s="187">
        <f t="shared" si="47"/>
        <v>613392.3200000001</v>
      </c>
      <c r="T171" s="187">
        <f t="shared" si="47"/>
        <v>-10666.67</v>
      </c>
      <c r="U171" s="187">
        <f t="shared" si="47"/>
        <v>1714182.3599999999</v>
      </c>
      <c r="V171" s="187">
        <f t="shared" si="47"/>
        <v>6216298.710000001</v>
      </c>
      <c r="W171" s="187">
        <f t="shared" si="47"/>
        <v>175560065.04999998</v>
      </c>
      <c r="X171" s="187">
        <f t="shared" si="47"/>
        <v>181776363.75999996</v>
      </c>
      <c r="Y171" s="187">
        <f t="shared" si="47"/>
        <v>0</v>
      </c>
      <c r="Z171" s="187">
        <f t="shared" si="47"/>
        <v>181776363.75999996</v>
      </c>
      <c r="AA171" s="184"/>
    </row>
    <row r="172" spans="2:26" ht="12.75">
      <c r="B172" s="180"/>
      <c r="C172" s="179"/>
      <c r="D172" s="181"/>
      <c r="E172" s="156"/>
      <c r="F172" s="156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</row>
    <row r="173" spans="1:27" ht="12.75">
      <c r="A173" s="179"/>
      <c r="B173" s="180"/>
      <c r="C173" s="179" t="s">
        <v>69</v>
      </c>
      <c r="D173" s="181"/>
      <c r="E173" s="156">
        <v>0</v>
      </c>
      <c r="F173" s="156">
        <v>0</v>
      </c>
      <c r="G173" s="183">
        <f>E173+F173</f>
        <v>0</v>
      </c>
      <c r="H173" s="183">
        <v>0</v>
      </c>
      <c r="I173" s="183">
        <v>0</v>
      </c>
      <c r="J173" s="183">
        <v>0</v>
      </c>
      <c r="K173" s="183">
        <v>0</v>
      </c>
      <c r="L173" s="183">
        <f>J173+I173+K173</f>
        <v>0</v>
      </c>
      <c r="M173" s="183">
        <v>0</v>
      </c>
      <c r="N173" s="183">
        <v>0</v>
      </c>
      <c r="O173" s="183">
        <v>0</v>
      </c>
      <c r="P173" s="183">
        <f>M173+N173+O173</f>
        <v>0</v>
      </c>
      <c r="Q173" s="183">
        <v>0</v>
      </c>
      <c r="R173" s="183">
        <v>0</v>
      </c>
      <c r="S173" s="183">
        <v>0</v>
      </c>
      <c r="T173" s="183">
        <v>0</v>
      </c>
      <c r="U173" s="183">
        <f>Q173+R173+S173+T173</f>
        <v>0</v>
      </c>
      <c r="V173" s="183">
        <f>G173+H173+L173+P173+U173</f>
        <v>0</v>
      </c>
      <c r="W173" s="183">
        <v>0</v>
      </c>
      <c r="X173" s="183">
        <f>V173+W173</f>
        <v>0</v>
      </c>
      <c r="Y173" s="183">
        <v>0</v>
      </c>
      <c r="Z173" s="183">
        <f>X173+Y173</f>
        <v>0</v>
      </c>
      <c r="AA173" s="179"/>
    </row>
    <row r="174" spans="1:27" ht="12.75">
      <c r="A174" s="179"/>
      <c r="B174" s="180"/>
      <c r="C174" s="179" t="s">
        <v>788</v>
      </c>
      <c r="D174" s="181"/>
      <c r="E174" s="156">
        <v>0</v>
      </c>
      <c r="F174" s="156">
        <v>0</v>
      </c>
      <c r="G174" s="183">
        <f>E174+F174</f>
        <v>0</v>
      </c>
      <c r="H174" s="183">
        <v>0</v>
      </c>
      <c r="I174" s="183">
        <v>0</v>
      </c>
      <c r="J174" s="183">
        <v>0</v>
      </c>
      <c r="K174" s="183">
        <v>0</v>
      </c>
      <c r="L174" s="183">
        <f>J174+I174+K174</f>
        <v>0</v>
      </c>
      <c r="M174" s="183">
        <v>0</v>
      </c>
      <c r="N174" s="183">
        <v>0</v>
      </c>
      <c r="O174" s="183">
        <v>0</v>
      </c>
      <c r="P174" s="183">
        <f>M174+N174+O174</f>
        <v>0</v>
      </c>
      <c r="Q174" s="183">
        <v>0</v>
      </c>
      <c r="R174" s="183">
        <v>0</v>
      </c>
      <c r="S174" s="183">
        <v>0</v>
      </c>
      <c r="T174" s="183">
        <v>0</v>
      </c>
      <c r="U174" s="183">
        <f>Q174+R174+S174+T174</f>
        <v>0</v>
      </c>
      <c r="V174" s="183">
        <f>G174+H174+L174+P174+U174</f>
        <v>0</v>
      </c>
      <c r="W174" s="183">
        <v>0</v>
      </c>
      <c r="X174" s="183">
        <f>V174+W174</f>
        <v>0</v>
      </c>
      <c r="Y174" s="183">
        <v>0</v>
      </c>
      <c r="Z174" s="183">
        <f>X174+Y174</f>
        <v>0</v>
      </c>
      <c r="AA174" s="179"/>
    </row>
    <row r="175" spans="1:27" ht="12.75">
      <c r="A175" s="190"/>
      <c r="B175" s="180"/>
      <c r="C175" s="179" t="s">
        <v>789</v>
      </c>
      <c r="D175" s="181"/>
      <c r="E175" s="156">
        <v>0</v>
      </c>
      <c r="F175" s="156">
        <v>0</v>
      </c>
      <c r="G175" s="183">
        <f>E175+F175</f>
        <v>0</v>
      </c>
      <c r="H175" s="183">
        <v>0</v>
      </c>
      <c r="I175" s="183">
        <v>0</v>
      </c>
      <c r="J175" s="183">
        <v>0</v>
      </c>
      <c r="K175" s="183">
        <v>0</v>
      </c>
      <c r="L175" s="183">
        <f>J175+I175+K175</f>
        <v>0</v>
      </c>
      <c r="M175" s="183">
        <v>0</v>
      </c>
      <c r="N175" s="183">
        <v>0</v>
      </c>
      <c r="O175" s="183">
        <v>0</v>
      </c>
      <c r="P175" s="183">
        <f>M175+N175+O175</f>
        <v>0</v>
      </c>
      <c r="Q175" s="183">
        <v>0</v>
      </c>
      <c r="R175" s="183">
        <v>0</v>
      </c>
      <c r="S175" s="183">
        <v>0</v>
      </c>
      <c r="T175" s="183">
        <v>0</v>
      </c>
      <c r="U175" s="183">
        <f>Q175+R175+S175+T175</f>
        <v>0</v>
      </c>
      <c r="V175" s="183">
        <f>G175+H175+L175+P175+U175</f>
        <v>0</v>
      </c>
      <c r="W175" s="183">
        <v>0</v>
      </c>
      <c r="X175" s="183">
        <f>V175+W175</f>
        <v>0</v>
      </c>
      <c r="Y175" s="183">
        <v>0</v>
      </c>
      <c r="Z175" s="183">
        <f>X175+Y175</f>
        <v>0</v>
      </c>
      <c r="AA175" s="190"/>
    </row>
    <row r="176" spans="1:27" ht="12.75">
      <c r="A176" s="190" t="s">
        <v>71</v>
      </c>
      <c r="B176" s="180"/>
      <c r="C176" s="179" t="s">
        <v>136</v>
      </c>
      <c r="D176" s="181"/>
      <c r="E176" s="156">
        <v>0</v>
      </c>
      <c r="F176" s="156">
        <v>0</v>
      </c>
      <c r="G176" s="183">
        <f>E176+F176</f>
        <v>0</v>
      </c>
      <c r="H176" s="183">
        <v>0</v>
      </c>
      <c r="I176" s="183">
        <v>0</v>
      </c>
      <c r="J176" s="183">
        <v>0</v>
      </c>
      <c r="K176" s="183">
        <v>0</v>
      </c>
      <c r="L176" s="183">
        <f>J176+I176+K176</f>
        <v>0</v>
      </c>
      <c r="M176" s="183">
        <v>0</v>
      </c>
      <c r="N176" s="183">
        <v>12847.57</v>
      </c>
      <c r="O176" s="183">
        <v>0</v>
      </c>
      <c r="P176" s="183">
        <f>M176+N176+O176</f>
        <v>12847.57</v>
      </c>
      <c r="Q176" s="183">
        <v>0</v>
      </c>
      <c r="R176" s="183">
        <v>0</v>
      </c>
      <c r="S176" s="183">
        <v>0</v>
      </c>
      <c r="T176" s="183">
        <v>0</v>
      </c>
      <c r="U176" s="183">
        <f>Q176+R176+S176+T176</f>
        <v>0</v>
      </c>
      <c r="V176" s="183">
        <f>G176+H176+L176+P176+U176</f>
        <v>12847.57</v>
      </c>
      <c r="W176" s="183">
        <v>0</v>
      </c>
      <c r="X176" s="183">
        <f>V176+W176</f>
        <v>12847.57</v>
      </c>
      <c r="Y176" s="183">
        <v>0</v>
      </c>
      <c r="Z176" s="183">
        <f>X176+Y176</f>
        <v>12847.57</v>
      </c>
      <c r="AA176" s="190"/>
    </row>
    <row r="177" spans="1:27" ht="12.75">
      <c r="A177" s="154"/>
      <c r="B177" s="185"/>
      <c r="C177" s="186"/>
      <c r="D177" s="75"/>
      <c r="E177" s="119"/>
      <c r="F177" s="119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54"/>
    </row>
    <row r="178" spans="1:27" ht="12.75">
      <c r="A178" s="154"/>
      <c r="B178" s="185"/>
      <c r="C178" s="186" t="s">
        <v>790</v>
      </c>
      <c r="D178" s="75"/>
      <c r="E178" s="119">
        <f aca="true" t="shared" si="48" ref="E178:Z178">E171+E173+E174+E175+E176</f>
        <v>0</v>
      </c>
      <c r="F178" s="119">
        <f t="shared" si="48"/>
        <v>425083.2300000008</v>
      </c>
      <c r="G178" s="187">
        <f t="shared" si="48"/>
        <v>425083.2300000008</v>
      </c>
      <c r="H178" s="187">
        <f t="shared" si="48"/>
        <v>1489.82</v>
      </c>
      <c r="I178" s="187">
        <f t="shared" si="48"/>
        <v>-59.58</v>
      </c>
      <c r="J178" s="187">
        <f t="shared" si="48"/>
        <v>0</v>
      </c>
      <c r="K178" s="187">
        <f t="shared" si="48"/>
        <v>103509.79</v>
      </c>
      <c r="L178" s="187">
        <f t="shared" si="48"/>
        <v>103450.20999999999</v>
      </c>
      <c r="M178" s="187">
        <f t="shared" si="48"/>
        <v>2199852.43</v>
      </c>
      <c r="N178" s="187">
        <f t="shared" si="48"/>
        <v>1676175.01</v>
      </c>
      <c r="O178" s="187">
        <f t="shared" si="48"/>
        <v>108913.22</v>
      </c>
      <c r="P178" s="187">
        <f t="shared" si="48"/>
        <v>3984940.66</v>
      </c>
      <c r="Q178" s="187">
        <f t="shared" si="48"/>
        <v>1111456.71</v>
      </c>
      <c r="R178" s="187">
        <f t="shared" si="48"/>
        <v>0</v>
      </c>
      <c r="S178" s="187">
        <f t="shared" si="48"/>
        <v>613392.3200000001</v>
      </c>
      <c r="T178" s="187">
        <f t="shared" si="48"/>
        <v>-10666.67</v>
      </c>
      <c r="U178" s="187">
        <f t="shared" si="48"/>
        <v>1714182.3599999999</v>
      </c>
      <c r="V178" s="187">
        <f t="shared" si="48"/>
        <v>6229146.280000001</v>
      </c>
      <c r="W178" s="187">
        <f t="shared" si="48"/>
        <v>175560065.04999998</v>
      </c>
      <c r="X178" s="187">
        <f t="shared" si="48"/>
        <v>181789211.32999995</v>
      </c>
      <c r="Y178" s="187">
        <f t="shared" si="48"/>
        <v>0</v>
      </c>
      <c r="Z178" s="187">
        <f t="shared" si="48"/>
        <v>181789211.32999995</v>
      </c>
      <c r="AA178" s="154"/>
    </row>
    <row r="179" spans="1:27" ht="12.75">
      <c r="A179" s="154"/>
      <c r="B179" s="185"/>
      <c r="C179" s="186"/>
      <c r="D179" s="75"/>
      <c r="E179" s="119"/>
      <c r="F179" s="119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54"/>
    </row>
    <row r="180" spans="1:26" ht="12.75" hidden="1" outlineLevel="1">
      <c r="A180" s="80" t="s">
        <v>791</v>
      </c>
      <c r="C180" s="81" t="s">
        <v>792</v>
      </c>
      <c r="D180" s="81" t="s">
        <v>793</v>
      </c>
      <c r="E180" s="80">
        <v>0</v>
      </c>
      <c r="F180" s="80">
        <v>22475897</v>
      </c>
      <c r="G180" s="81">
        <f aca="true" t="shared" si="49" ref="G180:G195">E180+F180</f>
        <v>22475897</v>
      </c>
      <c r="H180" s="80">
        <v>0</v>
      </c>
      <c r="I180" s="80">
        <v>0</v>
      </c>
      <c r="J180" s="80">
        <v>0</v>
      </c>
      <c r="K180" s="80">
        <v>0</v>
      </c>
      <c r="L180" s="80">
        <f aca="true" t="shared" si="50" ref="L180:L195">J180+I180+K180</f>
        <v>0</v>
      </c>
      <c r="M180" s="80">
        <v>0</v>
      </c>
      <c r="N180" s="80">
        <v>0</v>
      </c>
      <c r="O180" s="80">
        <v>0</v>
      </c>
      <c r="P180" s="80">
        <f aca="true" t="shared" si="51" ref="P180:P195">M180+N180+O180</f>
        <v>0</v>
      </c>
      <c r="Q180" s="81">
        <v>87934</v>
      </c>
      <c r="R180" s="81">
        <v>0</v>
      </c>
      <c r="S180" s="81">
        <v>0</v>
      </c>
      <c r="T180" s="81">
        <v>0</v>
      </c>
      <c r="U180" s="81">
        <f aca="true" t="shared" si="52" ref="U180:U195">Q180+R180+S180+T180</f>
        <v>87934</v>
      </c>
      <c r="V180" s="81">
        <f aca="true" t="shared" si="53" ref="V180:V195">G180+H180+L180+P180+U180</f>
        <v>22563831</v>
      </c>
      <c r="W180" s="80">
        <v>0</v>
      </c>
      <c r="X180" s="80">
        <f aca="true" t="shared" si="54" ref="X180:X195">V180+W180</f>
        <v>22563831</v>
      </c>
      <c r="Y180" s="81">
        <v>0</v>
      </c>
      <c r="Z180" s="80">
        <f aca="true" t="shared" si="55" ref="Z180:Z195">X180+Y180</f>
        <v>22563831</v>
      </c>
    </row>
    <row r="181" spans="1:26" ht="12.75" hidden="1" outlineLevel="1">
      <c r="A181" s="80" t="s">
        <v>794</v>
      </c>
      <c r="C181" s="81" t="s">
        <v>795</v>
      </c>
      <c r="D181" s="81" t="s">
        <v>796</v>
      </c>
      <c r="E181" s="80">
        <v>0</v>
      </c>
      <c r="F181" s="80">
        <v>-19822328.36</v>
      </c>
      <c r="G181" s="81">
        <f t="shared" si="49"/>
        <v>-19822328.36</v>
      </c>
      <c r="H181" s="80">
        <v>0</v>
      </c>
      <c r="I181" s="80">
        <v>0</v>
      </c>
      <c r="J181" s="80">
        <v>0</v>
      </c>
      <c r="K181" s="80">
        <v>0</v>
      </c>
      <c r="L181" s="80">
        <f t="shared" si="50"/>
        <v>0</v>
      </c>
      <c r="M181" s="80">
        <v>0</v>
      </c>
      <c r="N181" s="80">
        <v>0</v>
      </c>
      <c r="O181" s="80">
        <v>0</v>
      </c>
      <c r="P181" s="80">
        <f t="shared" si="51"/>
        <v>0</v>
      </c>
      <c r="Q181" s="81">
        <v>-1381023.85</v>
      </c>
      <c r="R181" s="81">
        <v>0</v>
      </c>
      <c r="S181" s="81">
        <v>0</v>
      </c>
      <c r="T181" s="81">
        <v>0</v>
      </c>
      <c r="U181" s="81">
        <f t="shared" si="52"/>
        <v>-1381023.85</v>
      </c>
      <c r="V181" s="81">
        <f t="shared" si="53"/>
        <v>-21203352.21</v>
      </c>
      <c r="W181" s="80">
        <v>0</v>
      </c>
      <c r="X181" s="80">
        <f t="shared" si="54"/>
        <v>-21203352.21</v>
      </c>
      <c r="Y181" s="81">
        <v>0</v>
      </c>
      <c r="Z181" s="80">
        <f t="shared" si="55"/>
        <v>-21203352.21</v>
      </c>
    </row>
    <row r="182" spans="1:27" ht="12.75" collapsed="1">
      <c r="A182" s="179" t="s">
        <v>797</v>
      </c>
      <c r="B182" s="180"/>
      <c r="C182" s="179" t="s">
        <v>137</v>
      </c>
      <c r="D182" s="181"/>
      <c r="E182" s="156">
        <v>0</v>
      </c>
      <c r="F182" s="156">
        <v>2653568.64</v>
      </c>
      <c r="G182" s="183">
        <f t="shared" si="49"/>
        <v>2653568.64</v>
      </c>
      <c r="H182" s="183">
        <v>0</v>
      </c>
      <c r="I182" s="183">
        <v>0</v>
      </c>
      <c r="J182" s="183">
        <v>0</v>
      </c>
      <c r="K182" s="183">
        <v>0</v>
      </c>
      <c r="L182" s="183">
        <f t="shared" si="50"/>
        <v>0</v>
      </c>
      <c r="M182" s="183">
        <v>0</v>
      </c>
      <c r="N182" s="183">
        <v>0</v>
      </c>
      <c r="O182" s="183">
        <v>0</v>
      </c>
      <c r="P182" s="183">
        <f t="shared" si="51"/>
        <v>0</v>
      </c>
      <c r="Q182" s="183">
        <v>-1293089.85</v>
      </c>
      <c r="R182" s="183">
        <v>0</v>
      </c>
      <c r="S182" s="183">
        <v>0</v>
      </c>
      <c r="T182" s="183">
        <v>0</v>
      </c>
      <c r="U182" s="183">
        <f t="shared" si="52"/>
        <v>-1293089.85</v>
      </c>
      <c r="V182" s="183">
        <f t="shared" si="53"/>
        <v>1360478.79</v>
      </c>
      <c r="W182" s="183">
        <v>0</v>
      </c>
      <c r="X182" s="183">
        <f t="shared" si="54"/>
        <v>1360478.79</v>
      </c>
      <c r="Y182" s="183">
        <v>0</v>
      </c>
      <c r="Z182" s="183">
        <f t="shared" si="55"/>
        <v>1360478.79</v>
      </c>
      <c r="AA182" s="179"/>
    </row>
    <row r="183" spans="1:26" ht="12.75" hidden="1" outlineLevel="1">
      <c r="A183" s="80" t="s">
        <v>798</v>
      </c>
      <c r="C183" s="81" t="s">
        <v>799</v>
      </c>
      <c r="D183" s="81" t="s">
        <v>800</v>
      </c>
      <c r="E183" s="80">
        <v>0</v>
      </c>
      <c r="F183" s="80">
        <v>0</v>
      </c>
      <c r="G183" s="81">
        <f t="shared" si="49"/>
        <v>0</v>
      </c>
      <c r="H183" s="80">
        <v>0</v>
      </c>
      <c r="I183" s="80">
        <v>0</v>
      </c>
      <c r="J183" s="80">
        <v>0</v>
      </c>
      <c r="K183" s="80">
        <v>0</v>
      </c>
      <c r="L183" s="80">
        <f t="shared" si="50"/>
        <v>0</v>
      </c>
      <c r="M183" s="80">
        <v>0</v>
      </c>
      <c r="N183" s="80">
        <v>105035.66</v>
      </c>
      <c r="O183" s="80">
        <v>0</v>
      </c>
      <c r="P183" s="80">
        <f t="shared" si="51"/>
        <v>105035.66</v>
      </c>
      <c r="Q183" s="81">
        <v>0</v>
      </c>
      <c r="R183" s="81">
        <v>0</v>
      </c>
      <c r="S183" s="81">
        <v>0</v>
      </c>
      <c r="T183" s="81">
        <v>0</v>
      </c>
      <c r="U183" s="81">
        <f t="shared" si="52"/>
        <v>0</v>
      </c>
      <c r="V183" s="81">
        <f t="shared" si="53"/>
        <v>105035.66</v>
      </c>
      <c r="W183" s="80">
        <v>0</v>
      </c>
      <c r="X183" s="80">
        <f t="shared" si="54"/>
        <v>105035.66</v>
      </c>
      <c r="Y183" s="81">
        <v>0</v>
      </c>
      <c r="Z183" s="80">
        <f t="shared" si="55"/>
        <v>105035.66</v>
      </c>
    </row>
    <row r="184" spans="1:26" ht="12.75" hidden="1" outlineLevel="1">
      <c r="A184" s="80" t="s">
        <v>801</v>
      </c>
      <c r="C184" s="81" t="s">
        <v>802</v>
      </c>
      <c r="D184" s="81" t="s">
        <v>803</v>
      </c>
      <c r="E184" s="80">
        <v>0</v>
      </c>
      <c r="F184" s="80">
        <v>0</v>
      </c>
      <c r="G184" s="81">
        <f t="shared" si="49"/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f t="shared" si="50"/>
        <v>0</v>
      </c>
      <c r="M184" s="80">
        <v>0</v>
      </c>
      <c r="N184" s="80">
        <v>0</v>
      </c>
      <c r="O184" s="80">
        <v>0</v>
      </c>
      <c r="P184" s="80">
        <f t="shared" si="51"/>
        <v>0</v>
      </c>
      <c r="Q184" s="81">
        <v>3284056.65</v>
      </c>
      <c r="R184" s="81">
        <v>0</v>
      </c>
      <c r="S184" s="81">
        <v>0</v>
      </c>
      <c r="T184" s="81">
        <v>0</v>
      </c>
      <c r="U184" s="81">
        <f t="shared" si="52"/>
        <v>3284056.65</v>
      </c>
      <c r="V184" s="81">
        <f t="shared" si="53"/>
        <v>3284056.65</v>
      </c>
      <c r="W184" s="80">
        <v>0</v>
      </c>
      <c r="X184" s="80">
        <f t="shared" si="54"/>
        <v>3284056.65</v>
      </c>
      <c r="Y184" s="81">
        <v>0</v>
      </c>
      <c r="Z184" s="80">
        <f t="shared" si="55"/>
        <v>3284056.65</v>
      </c>
    </row>
    <row r="185" spans="1:26" ht="12.75" hidden="1" outlineLevel="1">
      <c r="A185" s="80" t="s">
        <v>804</v>
      </c>
      <c r="C185" s="81" t="s">
        <v>805</v>
      </c>
      <c r="D185" s="81" t="s">
        <v>806</v>
      </c>
      <c r="E185" s="80">
        <v>0</v>
      </c>
      <c r="F185" s="80">
        <v>0</v>
      </c>
      <c r="G185" s="81">
        <f t="shared" si="49"/>
        <v>0</v>
      </c>
      <c r="H185" s="80">
        <v>0</v>
      </c>
      <c r="I185" s="80">
        <v>0</v>
      </c>
      <c r="J185" s="80">
        <v>0</v>
      </c>
      <c r="K185" s="80">
        <v>0</v>
      </c>
      <c r="L185" s="80">
        <f t="shared" si="50"/>
        <v>0</v>
      </c>
      <c r="M185" s="80">
        <v>0</v>
      </c>
      <c r="N185" s="80">
        <v>0</v>
      </c>
      <c r="O185" s="80">
        <v>0</v>
      </c>
      <c r="P185" s="80">
        <f t="shared" si="51"/>
        <v>0</v>
      </c>
      <c r="Q185" s="81">
        <v>15118315.89</v>
      </c>
      <c r="R185" s="81">
        <v>0</v>
      </c>
      <c r="S185" s="81">
        <v>0</v>
      </c>
      <c r="T185" s="81">
        <v>0</v>
      </c>
      <c r="U185" s="81">
        <f t="shared" si="52"/>
        <v>15118315.89</v>
      </c>
      <c r="V185" s="81">
        <f t="shared" si="53"/>
        <v>15118315.89</v>
      </c>
      <c r="W185" s="80">
        <v>0</v>
      </c>
      <c r="X185" s="80">
        <f t="shared" si="54"/>
        <v>15118315.89</v>
      </c>
      <c r="Y185" s="81">
        <v>0</v>
      </c>
      <c r="Z185" s="80">
        <f t="shared" si="55"/>
        <v>15118315.89</v>
      </c>
    </row>
    <row r="186" spans="1:26" ht="12.75" hidden="1" outlineLevel="1">
      <c r="A186" s="80" t="s">
        <v>807</v>
      </c>
      <c r="C186" s="81" t="s">
        <v>808</v>
      </c>
      <c r="D186" s="81" t="s">
        <v>809</v>
      </c>
      <c r="E186" s="80">
        <v>0</v>
      </c>
      <c r="F186" s="80">
        <v>1044760</v>
      </c>
      <c r="G186" s="81">
        <f t="shared" si="49"/>
        <v>1044760</v>
      </c>
      <c r="H186" s="80">
        <v>0</v>
      </c>
      <c r="I186" s="80">
        <v>24645.08</v>
      </c>
      <c r="J186" s="80">
        <v>0</v>
      </c>
      <c r="K186" s="80">
        <v>1462181.37</v>
      </c>
      <c r="L186" s="80">
        <f t="shared" si="50"/>
        <v>1486826.4500000002</v>
      </c>
      <c r="M186" s="80">
        <v>0</v>
      </c>
      <c r="N186" s="80">
        <v>22760.7</v>
      </c>
      <c r="O186" s="80">
        <v>0</v>
      </c>
      <c r="P186" s="80">
        <f t="shared" si="51"/>
        <v>22760.7</v>
      </c>
      <c r="Q186" s="81">
        <v>225294.6</v>
      </c>
      <c r="R186" s="81">
        <v>0</v>
      </c>
      <c r="S186" s="81">
        <v>0</v>
      </c>
      <c r="T186" s="81">
        <v>0</v>
      </c>
      <c r="U186" s="81">
        <f t="shared" si="52"/>
        <v>225294.6</v>
      </c>
      <c r="V186" s="81">
        <f t="shared" si="53"/>
        <v>2779641.7500000005</v>
      </c>
      <c r="W186" s="80">
        <v>0</v>
      </c>
      <c r="X186" s="80">
        <f t="shared" si="54"/>
        <v>2779641.7500000005</v>
      </c>
      <c r="Y186" s="81">
        <v>0</v>
      </c>
      <c r="Z186" s="80">
        <f t="shared" si="55"/>
        <v>2779641.7500000005</v>
      </c>
    </row>
    <row r="187" spans="1:26" ht="12.75" hidden="1" outlineLevel="1">
      <c r="A187" s="80" t="s">
        <v>810</v>
      </c>
      <c r="C187" s="81" t="s">
        <v>811</v>
      </c>
      <c r="D187" s="81" t="s">
        <v>812</v>
      </c>
      <c r="E187" s="80">
        <v>0</v>
      </c>
      <c r="F187" s="80">
        <v>-1008799.41</v>
      </c>
      <c r="G187" s="81">
        <f t="shared" si="49"/>
        <v>-1008799.41</v>
      </c>
      <c r="H187" s="80">
        <v>0</v>
      </c>
      <c r="I187" s="80">
        <v>0</v>
      </c>
      <c r="J187" s="80">
        <v>0</v>
      </c>
      <c r="K187" s="80">
        <v>-45262.89</v>
      </c>
      <c r="L187" s="80">
        <f t="shared" si="50"/>
        <v>-45262.89</v>
      </c>
      <c r="M187" s="80">
        <v>1000000</v>
      </c>
      <c r="N187" s="80">
        <v>-59772.77</v>
      </c>
      <c r="O187" s="80">
        <v>0</v>
      </c>
      <c r="P187" s="80">
        <f t="shared" si="51"/>
        <v>940227.23</v>
      </c>
      <c r="Q187" s="81">
        <v>0</v>
      </c>
      <c r="R187" s="81">
        <v>0</v>
      </c>
      <c r="S187" s="81">
        <v>0</v>
      </c>
      <c r="T187" s="81">
        <v>0</v>
      </c>
      <c r="U187" s="81">
        <f t="shared" si="52"/>
        <v>0</v>
      </c>
      <c r="V187" s="81">
        <f t="shared" si="53"/>
        <v>-113835.07000000007</v>
      </c>
      <c r="W187" s="80">
        <v>0</v>
      </c>
      <c r="X187" s="80">
        <f t="shared" si="54"/>
        <v>-113835.07000000007</v>
      </c>
      <c r="Y187" s="81">
        <v>0</v>
      </c>
      <c r="Z187" s="80">
        <f t="shared" si="55"/>
        <v>-113835.07000000007</v>
      </c>
    </row>
    <row r="188" spans="1:26" ht="12.75" hidden="1" outlineLevel="1">
      <c r="A188" s="80" t="s">
        <v>813</v>
      </c>
      <c r="C188" s="81" t="s">
        <v>814</v>
      </c>
      <c r="D188" s="81" t="s">
        <v>815</v>
      </c>
      <c r="E188" s="80">
        <v>0</v>
      </c>
      <c r="F188" s="80">
        <v>-77212.18</v>
      </c>
      <c r="G188" s="81">
        <f t="shared" si="49"/>
        <v>-77212.18</v>
      </c>
      <c r="H188" s="80">
        <v>0</v>
      </c>
      <c r="I188" s="80">
        <v>0</v>
      </c>
      <c r="J188" s="80">
        <v>0</v>
      </c>
      <c r="K188" s="80">
        <v>0</v>
      </c>
      <c r="L188" s="80">
        <f t="shared" si="50"/>
        <v>0</v>
      </c>
      <c r="M188" s="80">
        <v>0</v>
      </c>
      <c r="N188" s="80">
        <v>0</v>
      </c>
      <c r="O188" s="80">
        <v>0</v>
      </c>
      <c r="P188" s="80">
        <f t="shared" si="51"/>
        <v>0</v>
      </c>
      <c r="Q188" s="81">
        <v>-4064901.87</v>
      </c>
      <c r="R188" s="81">
        <v>0</v>
      </c>
      <c r="S188" s="81">
        <v>0</v>
      </c>
      <c r="T188" s="81">
        <v>0</v>
      </c>
      <c r="U188" s="81">
        <f t="shared" si="52"/>
        <v>-4064901.87</v>
      </c>
      <c r="V188" s="81">
        <f t="shared" si="53"/>
        <v>-4142114.0500000003</v>
      </c>
      <c r="W188" s="80">
        <v>0</v>
      </c>
      <c r="X188" s="80">
        <f t="shared" si="54"/>
        <v>-4142114.0500000003</v>
      </c>
      <c r="Y188" s="81">
        <v>0</v>
      </c>
      <c r="Z188" s="80">
        <f t="shared" si="55"/>
        <v>-4142114.0500000003</v>
      </c>
    </row>
    <row r="189" spans="1:26" ht="12.75" hidden="1" outlineLevel="1">
      <c r="A189" s="80" t="s">
        <v>816</v>
      </c>
      <c r="C189" s="81" t="s">
        <v>817</v>
      </c>
      <c r="D189" s="81" t="s">
        <v>818</v>
      </c>
      <c r="E189" s="80">
        <v>0</v>
      </c>
      <c r="F189" s="80">
        <v>0</v>
      </c>
      <c r="G189" s="81">
        <f t="shared" si="49"/>
        <v>0</v>
      </c>
      <c r="H189" s="80">
        <v>0</v>
      </c>
      <c r="I189" s="80">
        <v>0</v>
      </c>
      <c r="J189" s="80">
        <v>0</v>
      </c>
      <c r="K189" s="80">
        <v>0</v>
      </c>
      <c r="L189" s="80">
        <f t="shared" si="50"/>
        <v>0</v>
      </c>
      <c r="M189" s="80">
        <v>0</v>
      </c>
      <c r="N189" s="80">
        <v>0</v>
      </c>
      <c r="O189" s="80">
        <v>0</v>
      </c>
      <c r="P189" s="80">
        <f t="shared" si="51"/>
        <v>0</v>
      </c>
      <c r="Q189" s="81">
        <v>-8314775.12</v>
      </c>
      <c r="R189" s="81">
        <v>0</v>
      </c>
      <c r="S189" s="81">
        <v>0</v>
      </c>
      <c r="T189" s="81">
        <v>0</v>
      </c>
      <c r="U189" s="81">
        <f t="shared" si="52"/>
        <v>-8314775.12</v>
      </c>
      <c r="V189" s="81">
        <f t="shared" si="53"/>
        <v>-8314775.12</v>
      </c>
      <c r="W189" s="80">
        <v>0</v>
      </c>
      <c r="X189" s="80">
        <f t="shared" si="54"/>
        <v>-8314775.12</v>
      </c>
      <c r="Y189" s="81">
        <v>0</v>
      </c>
      <c r="Z189" s="80">
        <f t="shared" si="55"/>
        <v>-8314775.12</v>
      </c>
    </row>
    <row r="190" spans="1:26" ht="12.75" hidden="1" outlineLevel="1">
      <c r="A190" s="80" t="s">
        <v>819</v>
      </c>
      <c r="C190" s="81" t="s">
        <v>820</v>
      </c>
      <c r="D190" s="81" t="s">
        <v>821</v>
      </c>
      <c r="E190" s="80">
        <v>0</v>
      </c>
      <c r="F190" s="80">
        <v>-3817760.7</v>
      </c>
      <c r="G190" s="81">
        <f t="shared" si="49"/>
        <v>-3817760.7</v>
      </c>
      <c r="H190" s="80">
        <v>0</v>
      </c>
      <c r="I190" s="80">
        <v>30657.27</v>
      </c>
      <c r="J190" s="80">
        <v>0</v>
      </c>
      <c r="K190" s="80">
        <v>-3887.81</v>
      </c>
      <c r="L190" s="80">
        <f t="shared" si="50"/>
        <v>26769.46</v>
      </c>
      <c r="M190" s="80">
        <v>0</v>
      </c>
      <c r="N190" s="80">
        <v>0</v>
      </c>
      <c r="O190" s="80">
        <v>0</v>
      </c>
      <c r="P190" s="80">
        <f t="shared" si="51"/>
        <v>0</v>
      </c>
      <c r="Q190" s="81">
        <v>-225294.6</v>
      </c>
      <c r="R190" s="81">
        <v>0</v>
      </c>
      <c r="S190" s="81">
        <v>0</v>
      </c>
      <c r="T190" s="81">
        <v>0</v>
      </c>
      <c r="U190" s="81">
        <f t="shared" si="52"/>
        <v>-225294.6</v>
      </c>
      <c r="V190" s="81">
        <f t="shared" si="53"/>
        <v>-4016285.8400000003</v>
      </c>
      <c r="W190" s="80">
        <v>0</v>
      </c>
      <c r="X190" s="80">
        <f t="shared" si="54"/>
        <v>-4016285.8400000003</v>
      </c>
      <c r="Y190" s="81">
        <v>0</v>
      </c>
      <c r="Z190" s="80">
        <f t="shared" si="55"/>
        <v>-4016285.8400000003</v>
      </c>
    </row>
    <row r="191" spans="1:27" ht="12.75" collapsed="1">
      <c r="A191" s="179" t="s">
        <v>822</v>
      </c>
      <c r="B191" s="180"/>
      <c r="C191" s="179" t="s">
        <v>138</v>
      </c>
      <c r="D191" s="181"/>
      <c r="E191" s="156">
        <v>0</v>
      </c>
      <c r="F191" s="156">
        <v>-3859012.29</v>
      </c>
      <c r="G191" s="183">
        <f t="shared" si="49"/>
        <v>-3859012.29</v>
      </c>
      <c r="H191" s="183">
        <v>0</v>
      </c>
      <c r="I191" s="183">
        <v>55302.35</v>
      </c>
      <c r="J191" s="183">
        <v>0</v>
      </c>
      <c r="K191" s="183">
        <v>1413030.67</v>
      </c>
      <c r="L191" s="183">
        <f t="shared" si="50"/>
        <v>1468333.02</v>
      </c>
      <c r="M191" s="183">
        <v>1000000</v>
      </c>
      <c r="N191" s="183">
        <v>68023.59</v>
      </c>
      <c r="O191" s="183">
        <v>0</v>
      </c>
      <c r="P191" s="183">
        <f t="shared" si="51"/>
        <v>1068023.59</v>
      </c>
      <c r="Q191" s="183">
        <v>6022695.55</v>
      </c>
      <c r="R191" s="183">
        <v>0</v>
      </c>
      <c r="S191" s="183">
        <v>0</v>
      </c>
      <c r="T191" s="183">
        <v>0</v>
      </c>
      <c r="U191" s="183">
        <f t="shared" si="52"/>
        <v>6022695.55</v>
      </c>
      <c r="V191" s="183">
        <f t="shared" si="53"/>
        <v>4700039.87</v>
      </c>
      <c r="W191" s="183">
        <v>0</v>
      </c>
      <c r="X191" s="183">
        <f t="shared" si="54"/>
        <v>4700039.87</v>
      </c>
      <c r="Y191" s="183">
        <v>0</v>
      </c>
      <c r="Z191" s="183">
        <f t="shared" si="55"/>
        <v>4700039.87</v>
      </c>
      <c r="AA191" s="179"/>
    </row>
    <row r="192" spans="1:26" ht="12.75" hidden="1" outlineLevel="1">
      <c r="A192" s="80" t="s">
        <v>823</v>
      </c>
      <c r="C192" s="81" t="s">
        <v>824</v>
      </c>
      <c r="D192" s="81" t="s">
        <v>825</v>
      </c>
      <c r="E192" s="80">
        <v>0</v>
      </c>
      <c r="F192" s="80">
        <v>-464342.16</v>
      </c>
      <c r="G192" s="81">
        <f t="shared" si="49"/>
        <v>-464342.16</v>
      </c>
      <c r="H192" s="80">
        <v>0</v>
      </c>
      <c r="I192" s="80">
        <v>1491.26</v>
      </c>
      <c r="J192" s="80">
        <v>0</v>
      </c>
      <c r="K192" s="80">
        <v>-24709.37</v>
      </c>
      <c r="L192" s="80">
        <f t="shared" si="50"/>
        <v>-23218.11</v>
      </c>
      <c r="M192" s="80">
        <v>0</v>
      </c>
      <c r="N192" s="80">
        <v>0</v>
      </c>
      <c r="O192" s="80">
        <v>0</v>
      </c>
      <c r="P192" s="80">
        <f t="shared" si="51"/>
        <v>0</v>
      </c>
      <c r="Q192" s="81">
        <v>0</v>
      </c>
      <c r="R192" s="81">
        <v>0</v>
      </c>
      <c r="S192" s="81">
        <v>0</v>
      </c>
      <c r="T192" s="81">
        <v>0</v>
      </c>
      <c r="U192" s="81">
        <f t="shared" si="52"/>
        <v>0</v>
      </c>
      <c r="V192" s="81">
        <f t="shared" si="53"/>
        <v>-487560.26999999996</v>
      </c>
      <c r="W192" s="80">
        <v>0</v>
      </c>
      <c r="X192" s="80">
        <f t="shared" si="54"/>
        <v>-487560.26999999996</v>
      </c>
      <c r="Y192" s="81">
        <v>0</v>
      </c>
      <c r="Z192" s="80">
        <f t="shared" si="55"/>
        <v>-487560.26999999996</v>
      </c>
    </row>
    <row r="193" spans="1:26" ht="12.75" hidden="1" outlineLevel="1">
      <c r="A193" s="80" t="s">
        <v>826</v>
      </c>
      <c r="C193" s="81" t="s">
        <v>827</v>
      </c>
      <c r="D193" s="81" t="s">
        <v>828</v>
      </c>
      <c r="E193" s="80">
        <v>0</v>
      </c>
      <c r="F193" s="80">
        <v>-2517071.56</v>
      </c>
      <c r="G193" s="81">
        <f t="shared" si="49"/>
        <v>-2517071.56</v>
      </c>
      <c r="H193" s="80">
        <v>0</v>
      </c>
      <c r="I193" s="80">
        <v>0</v>
      </c>
      <c r="J193" s="80">
        <v>0</v>
      </c>
      <c r="K193" s="80">
        <v>0</v>
      </c>
      <c r="L193" s="80">
        <f t="shared" si="50"/>
        <v>0</v>
      </c>
      <c r="M193" s="80">
        <v>0</v>
      </c>
      <c r="N193" s="80">
        <v>0</v>
      </c>
      <c r="O193" s="80">
        <v>0</v>
      </c>
      <c r="P193" s="80">
        <f t="shared" si="51"/>
        <v>0</v>
      </c>
      <c r="Q193" s="81">
        <v>-384570.04</v>
      </c>
      <c r="R193" s="81">
        <v>0</v>
      </c>
      <c r="S193" s="81">
        <v>0</v>
      </c>
      <c r="T193" s="81">
        <v>0</v>
      </c>
      <c r="U193" s="81">
        <f t="shared" si="52"/>
        <v>-384570.04</v>
      </c>
      <c r="V193" s="81">
        <f t="shared" si="53"/>
        <v>-2901641.6</v>
      </c>
      <c r="W193" s="80">
        <v>0</v>
      </c>
      <c r="X193" s="80">
        <f t="shared" si="54"/>
        <v>-2901641.6</v>
      </c>
      <c r="Y193" s="81">
        <v>0</v>
      </c>
      <c r="Z193" s="80">
        <f t="shared" si="55"/>
        <v>-2901641.6</v>
      </c>
    </row>
    <row r="194" spans="1:27" ht="12.75" collapsed="1">
      <c r="A194" s="81" t="s">
        <v>829</v>
      </c>
      <c r="B194" s="180"/>
      <c r="C194" s="179" t="s">
        <v>70</v>
      </c>
      <c r="D194" s="181"/>
      <c r="E194" s="156">
        <v>0</v>
      </c>
      <c r="F194" s="156">
        <v>-2981413.72</v>
      </c>
      <c r="G194" s="183">
        <f t="shared" si="49"/>
        <v>-2981413.72</v>
      </c>
      <c r="H194" s="183">
        <v>0</v>
      </c>
      <c r="I194" s="183">
        <v>1491.26</v>
      </c>
      <c r="J194" s="183">
        <v>0</v>
      </c>
      <c r="K194" s="183">
        <v>-24709.37</v>
      </c>
      <c r="L194" s="183">
        <f t="shared" si="50"/>
        <v>-23218.11</v>
      </c>
      <c r="M194" s="183">
        <v>0</v>
      </c>
      <c r="N194" s="183">
        <v>0</v>
      </c>
      <c r="O194" s="183">
        <v>0</v>
      </c>
      <c r="P194" s="183">
        <f t="shared" si="51"/>
        <v>0</v>
      </c>
      <c r="Q194" s="183">
        <v>-384570.04</v>
      </c>
      <c r="R194" s="183">
        <v>0</v>
      </c>
      <c r="S194" s="183">
        <v>0</v>
      </c>
      <c r="T194" s="183">
        <v>0</v>
      </c>
      <c r="U194" s="183">
        <f t="shared" si="52"/>
        <v>-384570.04</v>
      </c>
      <c r="V194" s="183">
        <f t="shared" si="53"/>
        <v>-3389201.87</v>
      </c>
      <c r="W194" s="183">
        <v>0</v>
      </c>
      <c r="X194" s="183">
        <f t="shared" si="54"/>
        <v>-3389201.87</v>
      </c>
      <c r="Y194" s="183">
        <v>0</v>
      </c>
      <c r="Z194" s="183">
        <f t="shared" si="55"/>
        <v>-3389201.87</v>
      </c>
      <c r="AA194" s="81"/>
    </row>
    <row r="195" spans="1:27" ht="12.75">
      <c r="A195" s="81" t="s">
        <v>830</v>
      </c>
      <c r="B195" s="180"/>
      <c r="C195" s="179" t="s">
        <v>831</v>
      </c>
      <c r="D195" s="181"/>
      <c r="E195" s="156">
        <v>0</v>
      </c>
      <c r="F195" s="156">
        <v>0</v>
      </c>
      <c r="G195" s="183">
        <f t="shared" si="49"/>
        <v>0</v>
      </c>
      <c r="H195" s="183">
        <v>0</v>
      </c>
      <c r="I195" s="183">
        <v>0</v>
      </c>
      <c r="J195" s="183">
        <v>0</v>
      </c>
      <c r="K195" s="183">
        <v>0</v>
      </c>
      <c r="L195" s="183">
        <f t="shared" si="50"/>
        <v>0</v>
      </c>
      <c r="M195" s="183">
        <v>0</v>
      </c>
      <c r="N195" s="183">
        <v>0</v>
      </c>
      <c r="O195" s="183">
        <v>0</v>
      </c>
      <c r="P195" s="183">
        <f t="shared" si="51"/>
        <v>0</v>
      </c>
      <c r="Q195" s="183">
        <v>0</v>
      </c>
      <c r="R195" s="183">
        <v>0</v>
      </c>
      <c r="S195" s="183">
        <v>0</v>
      </c>
      <c r="T195" s="183">
        <v>0</v>
      </c>
      <c r="U195" s="183">
        <f t="shared" si="52"/>
        <v>0</v>
      </c>
      <c r="V195" s="183">
        <f t="shared" si="53"/>
        <v>0</v>
      </c>
      <c r="W195" s="183">
        <v>0</v>
      </c>
      <c r="X195" s="183">
        <f t="shared" si="54"/>
        <v>0</v>
      </c>
      <c r="Y195" s="183">
        <v>0</v>
      </c>
      <c r="Z195" s="183">
        <f t="shared" si="55"/>
        <v>0</v>
      </c>
      <c r="AA195" s="81"/>
    </row>
    <row r="196" spans="1:27" ht="15">
      <c r="A196" s="177"/>
      <c r="B196" s="180"/>
      <c r="C196" s="179"/>
      <c r="D196" s="181"/>
      <c r="E196" s="156"/>
      <c r="F196" s="156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77"/>
    </row>
    <row r="197" spans="1:27" s="189" customFormat="1" ht="15.75">
      <c r="A197" s="184"/>
      <c r="B197" s="185"/>
      <c r="C197" s="186" t="s">
        <v>832</v>
      </c>
      <c r="D197" s="75"/>
      <c r="E197" s="119">
        <f aca="true" t="shared" si="56" ref="E197:Z197">E178+E182+E191+E194+E195</f>
        <v>0</v>
      </c>
      <c r="F197" s="119">
        <f t="shared" si="56"/>
        <v>-3761774.139999999</v>
      </c>
      <c r="G197" s="187">
        <f t="shared" si="56"/>
        <v>-3761774.139999999</v>
      </c>
      <c r="H197" s="187">
        <f t="shared" si="56"/>
        <v>1489.82</v>
      </c>
      <c r="I197" s="187">
        <f t="shared" si="56"/>
        <v>56734.03</v>
      </c>
      <c r="J197" s="187">
        <f t="shared" si="56"/>
        <v>0</v>
      </c>
      <c r="K197" s="187">
        <f t="shared" si="56"/>
        <v>1491831.0899999999</v>
      </c>
      <c r="L197" s="187">
        <f t="shared" si="56"/>
        <v>1548565.1199999999</v>
      </c>
      <c r="M197" s="187">
        <f t="shared" si="56"/>
        <v>3199852.43</v>
      </c>
      <c r="N197" s="187">
        <f t="shared" si="56"/>
        <v>1744198.6</v>
      </c>
      <c r="O197" s="187">
        <f t="shared" si="56"/>
        <v>108913.22</v>
      </c>
      <c r="P197" s="187">
        <f t="shared" si="56"/>
        <v>5052964.25</v>
      </c>
      <c r="Q197" s="187">
        <f t="shared" si="56"/>
        <v>5456492.37</v>
      </c>
      <c r="R197" s="187">
        <f t="shared" si="56"/>
        <v>0</v>
      </c>
      <c r="S197" s="187">
        <f t="shared" si="56"/>
        <v>613392.3200000001</v>
      </c>
      <c r="T197" s="187">
        <f t="shared" si="56"/>
        <v>-10666.67</v>
      </c>
      <c r="U197" s="187">
        <f t="shared" si="56"/>
        <v>6059218.02</v>
      </c>
      <c r="V197" s="187">
        <f t="shared" si="56"/>
        <v>8900463.07</v>
      </c>
      <c r="W197" s="187">
        <f t="shared" si="56"/>
        <v>175560065.04999998</v>
      </c>
      <c r="X197" s="187">
        <f t="shared" si="56"/>
        <v>184460528.11999995</v>
      </c>
      <c r="Y197" s="187">
        <f t="shared" si="56"/>
        <v>0</v>
      </c>
      <c r="Z197" s="187">
        <f t="shared" si="56"/>
        <v>184460528.11999995</v>
      </c>
      <c r="AA197" s="184"/>
    </row>
    <row r="198" spans="1:27" ht="15">
      <c r="A198" s="177"/>
      <c r="B198" s="180"/>
      <c r="C198" s="186"/>
      <c r="D198" s="181"/>
      <c r="E198" s="156"/>
      <c r="F198" s="156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77"/>
    </row>
    <row r="199" spans="1:27" ht="15.75">
      <c r="A199" s="188"/>
      <c r="B199" s="185"/>
      <c r="C199" s="186" t="s">
        <v>833</v>
      </c>
      <c r="D199" s="75"/>
      <c r="E199" s="119">
        <f aca="true" t="shared" si="57" ref="E199:Z199">E197+E143</f>
        <v>0.005</v>
      </c>
      <c r="F199" s="119">
        <f t="shared" si="57"/>
        <v>4823878.8179999385</v>
      </c>
      <c r="G199" s="119">
        <f t="shared" si="57"/>
        <v>4823878.822999939</v>
      </c>
      <c r="H199" s="119">
        <f t="shared" si="57"/>
        <v>-10.180000000000064</v>
      </c>
      <c r="I199" s="119">
        <f t="shared" si="57"/>
        <v>56734.03</v>
      </c>
      <c r="J199" s="119">
        <f t="shared" si="57"/>
        <v>0</v>
      </c>
      <c r="K199" s="119">
        <f t="shared" si="57"/>
        <v>1491831.0899999999</v>
      </c>
      <c r="L199" s="119">
        <f t="shared" si="57"/>
        <v>1548565.1199999999</v>
      </c>
      <c r="M199" s="119">
        <f t="shared" si="57"/>
        <v>3199852.43</v>
      </c>
      <c r="N199" s="119">
        <f t="shared" si="57"/>
        <v>1744086.1</v>
      </c>
      <c r="O199" s="119">
        <f t="shared" si="57"/>
        <v>108913.22</v>
      </c>
      <c r="P199" s="187">
        <f t="shared" si="57"/>
        <v>5052851.75</v>
      </c>
      <c r="Q199" s="187">
        <f t="shared" si="57"/>
        <v>5473183.4</v>
      </c>
      <c r="R199" s="187">
        <f t="shared" si="57"/>
        <v>0</v>
      </c>
      <c r="S199" s="187">
        <f t="shared" si="57"/>
        <v>613392.3200000001</v>
      </c>
      <c r="T199" s="187">
        <f t="shared" si="57"/>
        <v>-73789.14</v>
      </c>
      <c r="U199" s="187">
        <f t="shared" si="57"/>
        <v>6012786.579999999</v>
      </c>
      <c r="V199" s="187">
        <f t="shared" si="57"/>
        <v>17438072.092999935</v>
      </c>
      <c r="W199" s="187">
        <f t="shared" si="57"/>
        <v>163788008.62399998</v>
      </c>
      <c r="X199" s="187">
        <f t="shared" si="57"/>
        <v>181226080.7169999</v>
      </c>
      <c r="Y199" s="187">
        <f t="shared" si="57"/>
        <v>0</v>
      </c>
      <c r="Z199" s="187">
        <f t="shared" si="57"/>
        <v>181226080.7169999</v>
      </c>
      <c r="AA199" s="191"/>
    </row>
    <row r="200" spans="1:27" ht="15">
      <c r="A200" s="177"/>
      <c r="B200" s="180"/>
      <c r="C200" s="179"/>
      <c r="D200" s="181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77"/>
    </row>
    <row r="201" spans="1:26" ht="12.75" hidden="1" outlineLevel="1">
      <c r="A201" s="80" t="s">
        <v>834</v>
      </c>
      <c r="C201" s="81" t="s">
        <v>835</v>
      </c>
      <c r="D201" s="81" t="s">
        <v>836</v>
      </c>
      <c r="E201" s="80">
        <v>0</v>
      </c>
      <c r="F201" s="80">
        <v>42150365.61000001</v>
      </c>
      <c r="G201" s="81">
        <f>E201+F201</f>
        <v>42150365.61000001</v>
      </c>
      <c r="H201" s="80">
        <v>2225.53</v>
      </c>
      <c r="I201" s="80">
        <v>-10230.02</v>
      </c>
      <c r="J201" s="80">
        <v>0</v>
      </c>
      <c r="K201" s="80">
        <v>557738.41</v>
      </c>
      <c r="L201" s="80">
        <f>J201+I201+K201</f>
        <v>547508.39</v>
      </c>
      <c r="M201" s="80">
        <v>51406428.93</v>
      </c>
      <c r="N201" s="80">
        <v>33370532.02</v>
      </c>
      <c r="O201" s="80">
        <v>2549803.83</v>
      </c>
      <c r="P201" s="80">
        <f>M201+N201+O201</f>
        <v>87326764.78</v>
      </c>
      <c r="Q201" s="81">
        <v>46916218.09</v>
      </c>
      <c r="R201" s="81">
        <v>0</v>
      </c>
      <c r="S201" s="81">
        <v>4039856.14</v>
      </c>
      <c r="T201" s="81">
        <v>-7601877.72</v>
      </c>
      <c r="U201" s="81">
        <f>Q201+R201+S201+T201</f>
        <v>43354196.510000005</v>
      </c>
      <c r="V201" s="81">
        <f>G201+H201+L201+P201+U201</f>
        <v>173381060.82</v>
      </c>
      <c r="W201" s="80">
        <v>2081524888.52</v>
      </c>
      <c r="X201" s="80">
        <f>V201+W201</f>
        <v>2254905949.34</v>
      </c>
      <c r="Y201" s="81">
        <v>0</v>
      </c>
      <c r="Z201" s="80">
        <f>X201+Y201</f>
        <v>2254905949.34</v>
      </c>
    </row>
    <row r="202" spans="1:27" ht="15.75" collapsed="1">
      <c r="A202" s="184" t="s">
        <v>837</v>
      </c>
      <c r="B202" s="185" t="s">
        <v>140</v>
      </c>
      <c r="C202" s="179"/>
      <c r="D202" s="75"/>
      <c r="E202" s="119">
        <v>0</v>
      </c>
      <c r="F202" s="119">
        <v>42150365.61000001</v>
      </c>
      <c r="G202" s="119">
        <f>E202+F202</f>
        <v>42150365.61000001</v>
      </c>
      <c r="H202" s="119">
        <v>2225.53</v>
      </c>
      <c r="I202" s="119">
        <v>-10230.02</v>
      </c>
      <c r="J202" s="119">
        <v>0</v>
      </c>
      <c r="K202" s="119">
        <v>557738.41</v>
      </c>
      <c r="L202" s="119">
        <f>J202+I202+K202</f>
        <v>547508.39</v>
      </c>
      <c r="M202" s="119">
        <v>51406428.93</v>
      </c>
      <c r="N202" s="119">
        <v>33370532.02</v>
      </c>
      <c r="O202" s="119">
        <v>2549803.83</v>
      </c>
      <c r="P202" s="187">
        <f>M202+N202+O202</f>
        <v>87326764.78</v>
      </c>
      <c r="Q202" s="187">
        <v>46916218.09</v>
      </c>
      <c r="R202" s="187">
        <v>0</v>
      </c>
      <c r="S202" s="187">
        <v>4039856.14</v>
      </c>
      <c r="T202" s="187">
        <v>-7601877.72</v>
      </c>
      <c r="U202" s="187">
        <f>Q202+R202+S202+T202</f>
        <v>43354196.510000005</v>
      </c>
      <c r="V202" s="187">
        <f>G202+H202+L202+P202+U202</f>
        <v>173381060.82</v>
      </c>
      <c r="W202" s="187">
        <v>2081524888.52</v>
      </c>
      <c r="X202" s="187">
        <f>V202+W202</f>
        <v>2254905949.34</v>
      </c>
      <c r="Y202" s="187">
        <v>0</v>
      </c>
      <c r="Z202" s="187">
        <f>X202+Y202</f>
        <v>2254905949.34</v>
      </c>
      <c r="AA202" s="184"/>
    </row>
    <row r="203" spans="1:27" ht="15.75" hidden="1">
      <c r="A203" s="184"/>
      <c r="B203" s="185"/>
      <c r="C203" s="179"/>
      <c r="D203" s="75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4"/>
    </row>
    <row r="204" spans="1:27" ht="16.5" customHeight="1" hidden="1">
      <c r="A204" s="184" t="s">
        <v>838</v>
      </c>
      <c r="B204" s="185" t="s">
        <v>839</v>
      </c>
      <c r="C204" s="179"/>
      <c r="D204" s="75"/>
      <c r="E204" s="119">
        <v>0</v>
      </c>
      <c r="F204" s="119">
        <v>0</v>
      </c>
      <c r="G204" s="119">
        <f>E204+F204</f>
        <v>0</v>
      </c>
      <c r="H204" s="119">
        <v>0</v>
      </c>
      <c r="I204" s="119">
        <v>0</v>
      </c>
      <c r="J204" s="119">
        <v>0</v>
      </c>
      <c r="K204" s="119">
        <v>0</v>
      </c>
      <c r="L204" s="119">
        <f>J204+I204+K204</f>
        <v>0</v>
      </c>
      <c r="M204" s="119">
        <v>0</v>
      </c>
      <c r="N204" s="119">
        <v>0</v>
      </c>
      <c r="O204" s="119">
        <v>0</v>
      </c>
      <c r="P204" s="187">
        <f>M204+N204+O204</f>
        <v>0</v>
      </c>
      <c r="Q204" s="187">
        <v>0</v>
      </c>
      <c r="R204" s="187">
        <v>0</v>
      </c>
      <c r="S204" s="187">
        <v>0</v>
      </c>
      <c r="T204" s="187">
        <v>0</v>
      </c>
      <c r="U204" s="187">
        <f>Q204+R204+S204+T204</f>
        <v>0</v>
      </c>
      <c r="V204" s="187">
        <f>G204+H204+L204+P204+U204</f>
        <v>0</v>
      </c>
      <c r="W204" s="187">
        <v>0</v>
      </c>
      <c r="X204" s="187">
        <f>V204+W204</f>
        <v>0</v>
      </c>
      <c r="Y204" s="187">
        <v>0</v>
      </c>
      <c r="Z204" s="187">
        <f>X204+Y204</f>
        <v>0</v>
      </c>
      <c r="AA204" s="184"/>
    </row>
    <row r="205" spans="1:27" s="194" customFormat="1" ht="15.75" hidden="1">
      <c r="A205" s="192" t="s">
        <v>840</v>
      </c>
      <c r="B205" s="185" t="s">
        <v>841</v>
      </c>
      <c r="C205" s="193"/>
      <c r="D205" s="75"/>
      <c r="E205" s="119">
        <v>0</v>
      </c>
      <c r="F205" s="119">
        <v>0</v>
      </c>
      <c r="G205" s="119">
        <f>E205+F205</f>
        <v>0</v>
      </c>
      <c r="H205" s="119">
        <v>0</v>
      </c>
      <c r="I205" s="119">
        <v>0</v>
      </c>
      <c r="J205" s="119">
        <v>0</v>
      </c>
      <c r="K205" s="119">
        <v>0</v>
      </c>
      <c r="L205" s="119">
        <f>J205+I205+K205</f>
        <v>0</v>
      </c>
      <c r="M205" s="119">
        <v>0</v>
      </c>
      <c r="N205" s="119">
        <v>0</v>
      </c>
      <c r="O205" s="119">
        <v>0</v>
      </c>
      <c r="P205" s="187">
        <f>M205+N205+O205</f>
        <v>0</v>
      </c>
      <c r="Q205" s="187">
        <v>0</v>
      </c>
      <c r="R205" s="187">
        <v>0</v>
      </c>
      <c r="S205" s="187">
        <v>0</v>
      </c>
      <c r="T205" s="187">
        <v>0</v>
      </c>
      <c r="U205" s="187">
        <f>Q205+R205+S205+T205</f>
        <v>0</v>
      </c>
      <c r="V205" s="187">
        <f>G205+H205+L205+P205+U205</f>
        <v>0</v>
      </c>
      <c r="W205" s="187">
        <v>0</v>
      </c>
      <c r="X205" s="187">
        <f>V205+W205</f>
        <v>0</v>
      </c>
      <c r="Y205" s="187">
        <v>0</v>
      </c>
      <c r="Z205" s="187">
        <f>X205+Y205</f>
        <v>0</v>
      </c>
      <c r="AA205" s="192"/>
    </row>
    <row r="206" spans="1:27" ht="15.75" hidden="1">
      <c r="A206" s="184"/>
      <c r="B206" s="185"/>
      <c r="C206" s="179"/>
      <c r="D206" s="75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4"/>
    </row>
    <row r="207" spans="1:27" ht="15.75" hidden="1">
      <c r="A207" s="184"/>
      <c r="B207" s="185" t="s">
        <v>842</v>
      </c>
      <c r="C207" s="179"/>
      <c r="D207" s="75"/>
      <c r="E207" s="119">
        <f aca="true" t="shared" si="58" ref="E207:Z207">E202-E204-E205</f>
        <v>0</v>
      </c>
      <c r="F207" s="119">
        <f t="shared" si="58"/>
        <v>42150365.61000001</v>
      </c>
      <c r="G207" s="119">
        <f t="shared" si="58"/>
        <v>42150365.61000001</v>
      </c>
      <c r="H207" s="119">
        <f t="shared" si="58"/>
        <v>2225.53</v>
      </c>
      <c r="I207" s="119">
        <f t="shared" si="58"/>
        <v>-10230.02</v>
      </c>
      <c r="J207" s="119">
        <f t="shared" si="58"/>
        <v>0</v>
      </c>
      <c r="K207" s="119">
        <f t="shared" si="58"/>
        <v>557738.41</v>
      </c>
      <c r="L207" s="119">
        <f t="shared" si="58"/>
        <v>547508.39</v>
      </c>
      <c r="M207" s="119">
        <f t="shared" si="58"/>
        <v>51406428.93</v>
      </c>
      <c r="N207" s="119">
        <f t="shared" si="58"/>
        <v>33370532.02</v>
      </c>
      <c r="O207" s="119">
        <f t="shared" si="58"/>
        <v>2549803.83</v>
      </c>
      <c r="P207" s="187">
        <f t="shared" si="58"/>
        <v>87326764.78</v>
      </c>
      <c r="Q207" s="187">
        <f t="shared" si="58"/>
        <v>46916218.09</v>
      </c>
      <c r="R207" s="187">
        <f t="shared" si="58"/>
        <v>0</v>
      </c>
      <c r="S207" s="187">
        <f t="shared" si="58"/>
        <v>4039856.14</v>
      </c>
      <c r="T207" s="187">
        <f t="shared" si="58"/>
        <v>-7601877.72</v>
      </c>
      <c r="U207" s="187">
        <f t="shared" si="58"/>
        <v>43354196.510000005</v>
      </c>
      <c r="V207" s="187">
        <f t="shared" si="58"/>
        <v>173381060.82</v>
      </c>
      <c r="W207" s="187">
        <f t="shared" si="58"/>
        <v>2081524888.52</v>
      </c>
      <c r="X207" s="187">
        <f t="shared" si="58"/>
        <v>2254905949.34</v>
      </c>
      <c r="Y207" s="187">
        <f t="shared" si="58"/>
        <v>0</v>
      </c>
      <c r="Z207" s="187">
        <f t="shared" si="58"/>
        <v>2254905949.34</v>
      </c>
      <c r="AA207" s="184"/>
    </row>
    <row r="208" spans="1:27" ht="15">
      <c r="A208" s="177"/>
      <c r="B208" s="180"/>
      <c r="C208" s="179"/>
      <c r="D208" s="181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77"/>
    </row>
    <row r="209" spans="1:27" ht="15.75">
      <c r="A209" s="184"/>
      <c r="B209" s="185" t="s">
        <v>139</v>
      </c>
      <c r="C209" s="179"/>
      <c r="D209" s="75"/>
      <c r="E209" s="119">
        <f aca="true" t="shared" si="59" ref="E209:Z209">E199+E207</f>
        <v>0.005</v>
      </c>
      <c r="F209" s="119">
        <f t="shared" si="59"/>
        <v>46974244.42799994</v>
      </c>
      <c r="G209" s="195">
        <f t="shared" si="59"/>
        <v>46974244.432999946</v>
      </c>
      <c r="H209" s="195">
        <f t="shared" si="59"/>
        <v>2215.3500000000004</v>
      </c>
      <c r="I209" s="195">
        <f t="shared" si="59"/>
        <v>46504.009999999995</v>
      </c>
      <c r="J209" s="195">
        <f t="shared" si="59"/>
        <v>0</v>
      </c>
      <c r="K209" s="195">
        <f t="shared" si="59"/>
        <v>2049569.5</v>
      </c>
      <c r="L209" s="195">
        <f t="shared" si="59"/>
        <v>2096073.5099999998</v>
      </c>
      <c r="M209" s="195">
        <f t="shared" si="59"/>
        <v>54606281.36</v>
      </c>
      <c r="N209" s="195">
        <f t="shared" si="59"/>
        <v>35114618.12</v>
      </c>
      <c r="O209" s="195">
        <f t="shared" si="59"/>
        <v>2658717.0500000003</v>
      </c>
      <c r="P209" s="195">
        <f t="shared" si="59"/>
        <v>92379616.53</v>
      </c>
      <c r="Q209" s="195">
        <f t="shared" si="59"/>
        <v>52389401.49</v>
      </c>
      <c r="R209" s="195">
        <f t="shared" si="59"/>
        <v>0</v>
      </c>
      <c r="S209" s="195">
        <f t="shared" si="59"/>
        <v>4653248.46</v>
      </c>
      <c r="T209" s="195">
        <f t="shared" si="59"/>
        <v>-7675666.859999999</v>
      </c>
      <c r="U209" s="195">
        <f t="shared" si="59"/>
        <v>49366983.09</v>
      </c>
      <c r="V209" s="195">
        <f t="shared" si="59"/>
        <v>190819132.91299993</v>
      </c>
      <c r="W209" s="195">
        <f t="shared" si="59"/>
        <v>2245312897.144</v>
      </c>
      <c r="X209" s="195">
        <f t="shared" si="59"/>
        <v>2436132030.057</v>
      </c>
      <c r="Y209" s="195">
        <f t="shared" si="59"/>
        <v>0</v>
      </c>
      <c r="Z209" s="195">
        <f t="shared" si="59"/>
        <v>2436132030.057</v>
      </c>
      <c r="AA209" s="184"/>
    </row>
    <row r="210" spans="5:25" ht="12.75">
      <c r="E210" s="196"/>
      <c r="F210" s="196"/>
      <c r="G210" s="80"/>
      <c r="U210" s="80"/>
      <c r="V210" s="80"/>
      <c r="Y210" s="80"/>
    </row>
    <row r="211" spans="5:25" ht="12.75">
      <c r="E211" s="196"/>
      <c r="F211" s="196"/>
      <c r="G211" s="80"/>
      <c r="U211" s="80"/>
      <c r="V211" s="80"/>
      <c r="Y211" s="80"/>
    </row>
    <row r="212" spans="5:25" ht="12.75">
      <c r="E212" s="196"/>
      <c r="F212" s="196"/>
      <c r="G212" s="80"/>
      <c r="I212" s="196"/>
      <c r="J212" s="196"/>
      <c r="K212" s="196"/>
      <c r="M212" s="196"/>
      <c r="N212" s="196"/>
      <c r="O212" s="196"/>
      <c r="Q212" s="196"/>
      <c r="R212" s="196"/>
      <c r="S212" s="196"/>
      <c r="T212" s="196"/>
      <c r="U212" s="80"/>
      <c r="V212" s="80"/>
      <c r="Y212" s="80"/>
    </row>
    <row r="213" spans="5:25" ht="12.75">
      <c r="E213" s="196"/>
      <c r="F213" s="196"/>
      <c r="G213" s="80"/>
      <c r="I213" s="196"/>
      <c r="J213" s="196"/>
      <c r="K213" s="196"/>
      <c r="M213" s="196"/>
      <c r="N213" s="196"/>
      <c r="O213" s="196"/>
      <c r="Q213" s="196"/>
      <c r="R213" s="196"/>
      <c r="S213" s="196"/>
      <c r="T213" s="196"/>
      <c r="U213" s="80"/>
      <c r="V213" s="80"/>
      <c r="Y213" s="80"/>
    </row>
    <row r="214" spans="5:25" ht="12.75">
      <c r="E214" s="196"/>
      <c r="F214" s="196"/>
      <c r="G214" s="80"/>
      <c r="I214" s="196"/>
      <c r="J214" s="196"/>
      <c r="K214" s="196"/>
      <c r="M214" s="196"/>
      <c r="N214" s="196"/>
      <c r="O214" s="196"/>
      <c r="Q214" s="196"/>
      <c r="R214" s="196"/>
      <c r="S214" s="196"/>
      <c r="T214" s="196"/>
      <c r="U214" s="80"/>
      <c r="V214" s="80"/>
      <c r="Y214" s="80"/>
    </row>
    <row r="215" spans="5:25" ht="12.75">
      <c r="E215" s="196"/>
      <c r="F215" s="196"/>
      <c r="G215" s="80"/>
      <c r="I215" s="196"/>
      <c r="J215" s="196"/>
      <c r="K215" s="196"/>
      <c r="M215" s="196"/>
      <c r="N215" s="196"/>
      <c r="O215" s="196"/>
      <c r="Q215" s="196"/>
      <c r="R215" s="196"/>
      <c r="S215" s="196"/>
      <c r="T215" s="196"/>
      <c r="U215" s="80"/>
      <c r="V215" s="80"/>
      <c r="Y215" s="80"/>
    </row>
    <row r="216" spans="5:25" ht="12.75">
      <c r="E216" s="196"/>
      <c r="F216" s="196"/>
      <c r="G216" s="80"/>
      <c r="I216" s="196"/>
      <c r="J216" s="196"/>
      <c r="K216" s="196"/>
      <c r="M216" s="196"/>
      <c r="N216" s="196"/>
      <c r="O216" s="196"/>
      <c r="Q216" s="196"/>
      <c r="R216" s="196"/>
      <c r="S216" s="196"/>
      <c r="T216" s="196"/>
      <c r="U216" s="80"/>
      <c r="V216" s="80"/>
      <c r="Y216" s="80"/>
    </row>
    <row r="217" spans="5:25" ht="12.75">
      <c r="E217" s="196"/>
      <c r="F217" s="196"/>
      <c r="G217" s="80"/>
      <c r="I217" s="196"/>
      <c r="J217" s="196"/>
      <c r="K217" s="196"/>
      <c r="M217" s="196"/>
      <c r="N217" s="196"/>
      <c r="O217" s="196"/>
      <c r="Q217" s="196"/>
      <c r="R217" s="196"/>
      <c r="S217" s="196"/>
      <c r="T217" s="196"/>
      <c r="U217" s="80"/>
      <c r="V217" s="80"/>
      <c r="Y217" s="80"/>
    </row>
    <row r="218" spans="5:25" ht="12.75">
      <c r="E218" s="196"/>
      <c r="F218" s="196"/>
      <c r="G218" s="80"/>
      <c r="I218" s="196"/>
      <c r="J218" s="196"/>
      <c r="K218" s="196"/>
      <c r="M218" s="196"/>
      <c r="N218" s="196"/>
      <c r="O218" s="196"/>
      <c r="Q218" s="196"/>
      <c r="R218" s="196"/>
      <c r="S218" s="196"/>
      <c r="T218" s="196"/>
      <c r="U218" s="80"/>
      <c r="V218" s="80"/>
      <c r="Y218" s="80"/>
    </row>
    <row r="219" spans="5:25" ht="12.75">
      <c r="E219" s="196"/>
      <c r="F219" s="196"/>
      <c r="G219" s="80"/>
      <c r="I219" s="196"/>
      <c r="J219" s="196"/>
      <c r="K219" s="196"/>
      <c r="M219" s="196"/>
      <c r="N219" s="196"/>
      <c r="O219" s="196"/>
      <c r="Q219" s="196"/>
      <c r="R219" s="196"/>
      <c r="S219" s="196"/>
      <c r="T219" s="196"/>
      <c r="U219" s="80"/>
      <c r="V219" s="80"/>
      <c r="Y219" s="80"/>
    </row>
    <row r="220" spans="5:25" ht="12.75">
      <c r="E220" s="196"/>
      <c r="F220" s="196"/>
      <c r="G220" s="80"/>
      <c r="I220" s="196"/>
      <c r="J220" s="196"/>
      <c r="K220" s="196"/>
      <c r="M220" s="196"/>
      <c r="N220" s="196"/>
      <c r="O220" s="196"/>
      <c r="Q220" s="196"/>
      <c r="R220" s="196"/>
      <c r="S220" s="196"/>
      <c r="T220" s="196"/>
      <c r="U220" s="80"/>
      <c r="V220" s="80"/>
      <c r="Y220" s="80"/>
    </row>
    <row r="221" spans="5:25" ht="12.75">
      <c r="E221" s="196"/>
      <c r="F221" s="196"/>
      <c r="G221" s="80"/>
      <c r="I221" s="196"/>
      <c r="J221" s="196"/>
      <c r="K221" s="196"/>
      <c r="M221" s="196"/>
      <c r="N221" s="196"/>
      <c r="O221" s="196"/>
      <c r="Q221" s="196"/>
      <c r="R221" s="196"/>
      <c r="S221" s="196"/>
      <c r="T221" s="196"/>
      <c r="U221" s="80"/>
      <c r="V221" s="80"/>
      <c r="Y221" s="80"/>
    </row>
    <row r="222" spans="5:25" ht="12.75">
      <c r="E222" s="196"/>
      <c r="F222" s="196"/>
      <c r="G222" s="80"/>
      <c r="I222" s="196"/>
      <c r="J222" s="196"/>
      <c r="K222" s="196"/>
      <c r="M222" s="196"/>
      <c r="N222" s="196"/>
      <c r="O222" s="196"/>
      <c r="Q222" s="196"/>
      <c r="R222" s="196"/>
      <c r="S222" s="196"/>
      <c r="T222" s="196"/>
      <c r="U222" s="80"/>
      <c r="V222" s="80"/>
      <c r="Y222" s="80"/>
    </row>
    <row r="223" spans="5:25" ht="12.75">
      <c r="E223" s="196"/>
      <c r="F223" s="196"/>
      <c r="G223" s="80"/>
      <c r="I223" s="196"/>
      <c r="J223" s="196"/>
      <c r="K223" s="196"/>
      <c r="M223" s="196"/>
      <c r="N223" s="196"/>
      <c r="O223" s="196"/>
      <c r="Q223" s="196"/>
      <c r="R223" s="196"/>
      <c r="S223" s="196"/>
      <c r="T223" s="196"/>
      <c r="U223" s="80"/>
      <c r="V223" s="80"/>
      <c r="Y223" s="80"/>
    </row>
    <row r="224" spans="5:25" ht="12.75">
      <c r="E224" s="196"/>
      <c r="F224" s="196"/>
      <c r="G224" s="80"/>
      <c r="I224" s="196"/>
      <c r="J224" s="196"/>
      <c r="K224" s="196"/>
      <c r="M224" s="196"/>
      <c r="N224" s="196"/>
      <c r="O224" s="196"/>
      <c r="Q224" s="196"/>
      <c r="R224" s="196"/>
      <c r="S224" s="196"/>
      <c r="T224" s="196"/>
      <c r="U224" s="80"/>
      <c r="V224" s="80"/>
      <c r="Y224" s="80"/>
    </row>
    <row r="225" spans="5:25" ht="12.75">
      <c r="E225" s="196"/>
      <c r="F225" s="196"/>
      <c r="G225" s="80"/>
      <c r="I225" s="196"/>
      <c r="J225" s="196"/>
      <c r="K225" s="196"/>
      <c r="M225" s="196"/>
      <c r="N225" s="196"/>
      <c r="O225" s="196"/>
      <c r="Q225" s="196"/>
      <c r="R225" s="196"/>
      <c r="S225" s="196"/>
      <c r="T225" s="196"/>
      <c r="U225" s="80"/>
      <c r="V225" s="80"/>
      <c r="Y225" s="80"/>
    </row>
    <row r="226" spans="5:25" ht="12.75">
      <c r="E226" s="196"/>
      <c r="F226" s="196"/>
      <c r="G226" s="80"/>
      <c r="I226" s="196"/>
      <c r="J226" s="196"/>
      <c r="K226" s="196"/>
      <c r="M226" s="196"/>
      <c r="N226" s="196"/>
      <c r="O226" s="196"/>
      <c r="Q226" s="196"/>
      <c r="R226" s="196"/>
      <c r="S226" s="196"/>
      <c r="T226" s="196"/>
      <c r="U226" s="80"/>
      <c r="V226" s="80"/>
      <c r="Y226" s="80"/>
    </row>
    <row r="227" spans="5:25" ht="12.75">
      <c r="E227" s="196"/>
      <c r="F227" s="196"/>
      <c r="G227" s="80"/>
      <c r="I227" s="196"/>
      <c r="J227" s="196"/>
      <c r="K227" s="196"/>
      <c r="M227" s="196"/>
      <c r="N227" s="196"/>
      <c r="O227" s="196"/>
      <c r="Q227" s="196"/>
      <c r="R227" s="196"/>
      <c r="S227" s="196"/>
      <c r="T227" s="196"/>
      <c r="U227" s="80"/>
      <c r="V227" s="80"/>
      <c r="Y227" s="80"/>
    </row>
    <row r="228" spans="5:25" ht="12.75">
      <c r="E228" s="196"/>
      <c r="F228" s="196"/>
      <c r="G228" s="80"/>
      <c r="I228" s="196"/>
      <c r="J228" s="196"/>
      <c r="K228" s="196"/>
      <c r="M228" s="196"/>
      <c r="N228" s="196"/>
      <c r="O228" s="196"/>
      <c r="Q228" s="196"/>
      <c r="R228" s="196"/>
      <c r="S228" s="196"/>
      <c r="T228" s="196"/>
      <c r="U228" s="80"/>
      <c r="V228" s="80"/>
      <c r="Y228" s="80"/>
    </row>
    <row r="229" spans="5:25" ht="12.75">
      <c r="E229" s="196"/>
      <c r="F229" s="196"/>
      <c r="G229" s="80"/>
      <c r="I229" s="196"/>
      <c r="J229" s="196"/>
      <c r="K229" s="196"/>
      <c r="M229" s="196"/>
      <c r="N229" s="196"/>
      <c r="O229" s="196"/>
      <c r="Q229" s="196"/>
      <c r="R229" s="196"/>
      <c r="S229" s="196"/>
      <c r="T229" s="196"/>
      <c r="U229" s="80"/>
      <c r="V229" s="80"/>
      <c r="Y229" s="80"/>
    </row>
    <row r="230" spans="5:25" ht="12.75">
      <c r="E230" s="196"/>
      <c r="F230" s="196"/>
      <c r="G230" s="80"/>
      <c r="I230" s="196"/>
      <c r="J230" s="196"/>
      <c r="K230" s="196"/>
      <c r="M230" s="196"/>
      <c r="N230" s="196"/>
      <c r="O230" s="196"/>
      <c r="Q230" s="196"/>
      <c r="R230" s="196"/>
      <c r="S230" s="196"/>
      <c r="T230" s="196"/>
      <c r="U230" s="80"/>
      <c r="V230" s="80"/>
      <c r="Y230" s="80"/>
    </row>
    <row r="231" spans="5:25" ht="12.75">
      <c r="E231" s="196"/>
      <c r="F231" s="196"/>
      <c r="G231" s="80"/>
      <c r="I231" s="196"/>
      <c r="J231" s="196"/>
      <c r="K231" s="196"/>
      <c r="M231" s="196"/>
      <c r="N231" s="196"/>
      <c r="O231" s="196"/>
      <c r="Q231" s="196"/>
      <c r="R231" s="196"/>
      <c r="S231" s="196"/>
      <c r="T231" s="196"/>
      <c r="U231" s="80"/>
      <c r="V231" s="80"/>
      <c r="Y231" s="80"/>
    </row>
    <row r="232" spans="5:25" ht="12.75">
      <c r="E232" s="196"/>
      <c r="F232" s="196"/>
      <c r="G232" s="80"/>
      <c r="I232" s="196"/>
      <c r="J232" s="196"/>
      <c r="K232" s="196"/>
      <c r="M232" s="196"/>
      <c r="N232" s="196"/>
      <c r="O232" s="196"/>
      <c r="Q232" s="196"/>
      <c r="R232" s="196"/>
      <c r="S232" s="196"/>
      <c r="T232" s="196"/>
      <c r="U232" s="80"/>
      <c r="V232" s="80"/>
      <c r="Y232" s="80"/>
    </row>
    <row r="233" spans="5:25" ht="12.75">
      <c r="E233" s="196"/>
      <c r="F233" s="196"/>
      <c r="G233" s="80"/>
      <c r="I233" s="196"/>
      <c r="J233" s="196"/>
      <c r="K233" s="196"/>
      <c r="M233" s="196"/>
      <c r="N233" s="196"/>
      <c r="O233" s="196"/>
      <c r="Q233" s="196"/>
      <c r="R233" s="196"/>
      <c r="S233" s="196"/>
      <c r="T233" s="196"/>
      <c r="U233" s="80"/>
      <c r="V233" s="80"/>
      <c r="Y233" s="80"/>
    </row>
    <row r="234" spans="5:25" ht="12.75">
      <c r="E234" s="196"/>
      <c r="F234" s="196"/>
      <c r="G234" s="80"/>
      <c r="I234" s="196"/>
      <c r="J234" s="196"/>
      <c r="K234" s="196"/>
      <c r="M234" s="196"/>
      <c r="N234" s="196"/>
      <c r="O234" s="196"/>
      <c r="Q234" s="196"/>
      <c r="R234" s="196"/>
      <c r="S234" s="196"/>
      <c r="T234" s="196"/>
      <c r="U234" s="80"/>
      <c r="V234" s="80"/>
      <c r="Y234" s="80"/>
    </row>
    <row r="235" spans="5:25" ht="12.75">
      <c r="E235" s="196"/>
      <c r="F235" s="196"/>
      <c r="G235" s="80"/>
      <c r="I235" s="196"/>
      <c r="J235" s="196"/>
      <c r="K235" s="196"/>
      <c r="M235" s="196"/>
      <c r="N235" s="196"/>
      <c r="O235" s="196"/>
      <c r="Q235" s="196"/>
      <c r="R235" s="196"/>
      <c r="S235" s="196"/>
      <c r="T235" s="196"/>
      <c r="U235" s="80"/>
      <c r="V235" s="80"/>
      <c r="Y235" s="80"/>
    </row>
    <row r="236" spans="5:25" ht="12.75">
      <c r="E236" s="196"/>
      <c r="F236" s="196"/>
      <c r="G236" s="80"/>
      <c r="I236" s="196"/>
      <c r="J236" s="196"/>
      <c r="K236" s="196"/>
      <c r="M236" s="196"/>
      <c r="N236" s="196"/>
      <c r="O236" s="196"/>
      <c r="Q236" s="196"/>
      <c r="R236" s="196"/>
      <c r="S236" s="196"/>
      <c r="T236" s="196"/>
      <c r="U236" s="80"/>
      <c r="V236" s="80"/>
      <c r="Y236" s="80"/>
    </row>
    <row r="237" spans="5:25" ht="12.75">
      <c r="E237" s="196"/>
      <c r="F237" s="196"/>
      <c r="G237" s="80"/>
      <c r="I237" s="196"/>
      <c r="J237" s="196"/>
      <c r="K237" s="196"/>
      <c r="M237" s="196"/>
      <c r="N237" s="196"/>
      <c r="O237" s="196"/>
      <c r="Q237" s="196"/>
      <c r="R237" s="196"/>
      <c r="S237" s="196"/>
      <c r="T237" s="196"/>
      <c r="U237" s="80"/>
      <c r="V237" s="80"/>
      <c r="Y237" s="80"/>
    </row>
    <row r="238" spans="5:25" ht="12.75">
      <c r="E238" s="196"/>
      <c r="F238" s="196"/>
      <c r="G238" s="80"/>
      <c r="I238" s="196"/>
      <c r="J238" s="196"/>
      <c r="K238" s="196"/>
      <c r="M238" s="196"/>
      <c r="N238" s="196"/>
      <c r="O238" s="196"/>
      <c r="Q238" s="196"/>
      <c r="R238" s="196"/>
      <c r="S238" s="196"/>
      <c r="T238" s="196"/>
      <c r="U238" s="80"/>
      <c r="V238" s="80"/>
      <c r="Y238" s="80"/>
    </row>
    <row r="239" spans="5:25" ht="12.75">
      <c r="E239" s="196"/>
      <c r="F239" s="196"/>
      <c r="G239" s="80"/>
      <c r="I239" s="196"/>
      <c r="J239" s="196"/>
      <c r="K239" s="196"/>
      <c r="M239" s="196"/>
      <c r="N239" s="196"/>
      <c r="O239" s="196"/>
      <c r="Q239" s="196"/>
      <c r="R239" s="196"/>
      <c r="S239" s="196"/>
      <c r="T239" s="196"/>
      <c r="U239" s="80"/>
      <c r="V239" s="80"/>
      <c r="Y239" s="80"/>
    </row>
    <row r="240" spans="5:25" ht="12.75">
      <c r="E240" s="196"/>
      <c r="F240" s="196"/>
      <c r="G240" s="80"/>
      <c r="I240" s="196"/>
      <c r="J240" s="196"/>
      <c r="K240" s="196"/>
      <c r="M240" s="196"/>
      <c r="N240" s="196"/>
      <c r="O240" s="196"/>
      <c r="Q240" s="196"/>
      <c r="R240" s="196"/>
      <c r="S240" s="196"/>
      <c r="T240" s="196"/>
      <c r="U240" s="80"/>
      <c r="V240" s="80"/>
      <c r="Y240" s="80"/>
    </row>
    <row r="241" spans="5:25" ht="12.75">
      <c r="E241" s="196"/>
      <c r="F241" s="196"/>
      <c r="G241" s="80"/>
      <c r="I241" s="196"/>
      <c r="J241" s="196"/>
      <c r="K241" s="196"/>
      <c r="M241" s="196"/>
      <c r="N241" s="196"/>
      <c r="O241" s="196"/>
      <c r="Q241" s="196"/>
      <c r="R241" s="196"/>
      <c r="S241" s="196"/>
      <c r="T241" s="196"/>
      <c r="U241" s="80"/>
      <c r="V241" s="80"/>
      <c r="Y241" s="80"/>
    </row>
    <row r="242" spans="5:25" ht="12.75">
      <c r="E242" s="196"/>
      <c r="F242" s="196"/>
      <c r="G242" s="80"/>
      <c r="I242" s="196"/>
      <c r="J242" s="196"/>
      <c r="K242" s="196"/>
      <c r="M242" s="196"/>
      <c r="N242" s="196"/>
      <c r="O242" s="196"/>
      <c r="Q242" s="196"/>
      <c r="R242" s="196"/>
      <c r="S242" s="196"/>
      <c r="T242" s="196"/>
      <c r="U242" s="80"/>
      <c r="V242" s="80"/>
      <c r="Y242" s="80"/>
    </row>
    <row r="243" spans="5:25" ht="12.75">
      <c r="E243" s="196"/>
      <c r="F243" s="196"/>
      <c r="G243" s="80"/>
      <c r="I243" s="196"/>
      <c r="J243" s="196"/>
      <c r="K243" s="196"/>
      <c r="M243" s="196"/>
      <c r="N243" s="196"/>
      <c r="O243" s="196"/>
      <c r="Q243" s="196"/>
      <c r="R243" s="196"/>
      <c r="S243" s="196"/>
      <c r="T243" s="196"/>
      <c r="U243" s="80"/>
      <c r="V243" s="80"/>
      <c r="Y243" s="80"/>
    </row>
    <row r="244" spans="5:25" ht="12.75">
      <c r="E244" s="196"/>
      <c r="F244" s="196"/>
      <c r="G244" s="80"/>
      <c r="I244" s="196"/>
      <c r="J244" s="196"/>
      <c r="K244" s="196"/>
      <c r="M244" s="196"/>
      <c r="N244" s="196"/>
      <c r="O244" s="196"/>
      <c r="Q244" s="196"/>
      <c r="R244" s="196"/>
      <c r="S244" s="196"/>
      <c r="T244" s="196"/>
      <c r="U244" s="80"/>
      <c r="V244" s="80"/>
      <c r="Y244" s="80"/>
    </row>
    <row r="245" spans="5:25" ht="12.75">
      <c r="E245" s="196"/>
      <c r="F245" s="196"/>
      <c r="G245" s="80"/>
      <c r="I245" s="196"/>
      <c r="J245" s="196"/>
      <c r="K245" s="196"/>
      <c r="M245" s="196"/>
      <c r="N245" s="196"/>
      <c r="O245" s="196"/>
      <c r="Q245" s="196"/>
      <c r="R245" s="196"/>
      <c r="S245" s="196"/>
      <c r="T245" s="196"/>
      <c r="U245" s="80"/>
      <c r="V245" s="80"/>
      <c r="Y245" s="80"/>
    </row>
    <row r="246" spans="5:25" ht="12.75">
      <c r="E246" s="196"/>
      <c r="F246" s="196"/>
      <c r="G246" s="80"/>
      <c r="I246" s="196"/>
      <c r="J246" s="196"/>
      <c r="K246" s="196"/>
      <c r="M246" s="196"/>
      <c r="N246" s="196"/>
      <c r="O246" s="196"/>
      <c r="Q246" s="196"/>
      <c r="R246" s="196"/>
      <c r="S246" s="196"/>
      <c r="T246" s="196"/>
      <c r="U246" s="80"/>
      <c r="V246" s="80"/>
      <c r="Y246" s="80"/>
    </row>
    <row r="247" spans="5:25" ht="12.75">
      <c r="E247" s="196"/>
      <c r="F247" s="196"/>
      <c r="G247" s="80"/>
      <c r="I247" s="196"/>
      <c r="J247" s="196"/>
      <c r="K247" s="196"/>
      <c r="M247" s="196"/>
      <c r="N247" s="196"/>
      <c r="O247" s="196"/>
      <c r="Q247" s="196"/>
      <c r="R247" s="196"/>
      <c r="S247" s="196"/>
      <c r="T247" s="196"/>
      <c r="U247" s="80"/>
      <c r="V247" s="80"/>
      <c r="Y247" s="80"/>
    </row>
    <row r="248" spans="5:25" ht="12.75">
      <c r="E248" s="196"/>
      <c r="F248" s="196"/>
      <c r="G248" s="80"/>
      <c r="I248" s="196"/>
      <c r="J248" s="196"/>
      <c r="K248" s="196"/>
      <c r="M248" s="196"/>
      <c r="N248" s="196"/>
      <c r="O248" s="196"/>
      <c r="Q248" s="196"/>
      <c r="R248" s="196"/>
      <c r="S248" s="196"/>
      <c r="T248" s="196"/>
      <c r="U248" s="80"/>
      <c r="V248" s="80"/>
      <c r="Y248" s="80"/>
    </row>
    <row r="249" spans="5:25" ht="12.75">
      <c r="E249" s="196"/>
      <c r="F249" s="196"/>
      <c r="G249" s="80"/>
      <c r="I249" s="196"/>
      <c r="J249" s="196"/>
      <c r="K249" s="196"/>
      <c r="M249" s="196"/>
      <c r="N249" s="196"/>
      <c r="O249" s="196"/>
      <c r="Q249" s="196"/>
      <c r="R249" s="196"/>
      <c r="S249" s="196"/>
      <c r="T249" s="196"/>
      <c r="U249" s="80"/>
      <c r="V249" s="80"/>
      <c r="Y249" s="80"/>
    </row>
    <row r="250" spans="5:25" ht="12.75">
      <c r="E250" s="196"/>
      <c r="F250" s="196"/>
      <c r="G250" s="80"/>
      <c r="I250" s="196"/>
      <c r="J250" s="196"/>
      <c r="K250" s="196"/>
      <c r="M250" s="196"/>
      <c r="N250" s="196"/>
      <c r="O250" s="196"/>
      <c r="Q250" s="196"/>
      <c r="R250" s="196"/>
      <c r="S250" s="196"/>
      <c r="T250" s="196"/>
      <c r="U250" s="80"/>
      <c r="V250" s="80"/>
      <c r="Y250" s="80"/>
    </row>
    <row r="251" spans="5:25" ht="12.75">
      <c r="E251" s="196"/>
      <c r="F251" s="196"/>
      <c r="G251" s="80"/>
      <c r="I251" s="196"/>
      <c r="J251" s="196"/>
      <c r="K251" s="196"/>
      <c r="M251" s="196"/>
      <c r="N251" s="196"/>
      <c r="O251" s="196"/>
      <c r="Q251" s="196"/>
      <c r="R251" s="196"/>
      <c r="S251" s="196"/>
      <c r="T251" s="196"/>
      <c r="U251" s="80"/>
      <c r="V251" s="80"/>
      <c r="Y251" s="80"/>
    </row>
    <row r="252" spans="5:25" ht="12.75">
      <c r="E252" s="196"/>
      <c r="F252" s="196"/>
      <c r="G252" s="80"/>
      <c r="I252" s="196"/>
      <c r="J252" s="196"/>
      <c r="K252" s="196"/>
      <c r="M252" s="196"/>
      <c r="N252" s="196"/>
      <c r="O252" s="196"/>
      <c r="Q252" s="196"/>
      <c r="R252" s="196"/>
      <c r="S252" s="196"/>
      <c r="T252" s="196"/>
      <c r="U252" s="80"/>
      <c r="V252" s="80"/>
      <c r="Y252" s="80"/>
    </row>
    <row r="253" spans="5:25" ht="12.75">
      <c r="E253" s="196"/>
      <c r="F253" s="196"/>
      <c r="G253" s="80"/>
      <c r="I253" s="196"/>
      <c r="J253" s="196"/>
      <c r="K253" s="196"/>
      <c r="M253" s="196"/>
      <c r="N253" s="196"/>
      <c r="O253" s="196"/>
      <c r="Q253" s="196"/>
      <c r="R253" s="196"/>
      <c r="S253" s="196"/>
      <c r="T253" s="196"/>
      <c r="U253" s="80"/>
      <c r="V253" s="80"/>
      <c r="Y253" s="80"/>
    </row>
    <row r="254" spans="5:25" ht="12.75">
      <c r="E254" s="196"/>
      <c r="F254" s="196"/>
      <c r="G254" s="80"/>
      <c r="I254" s="196"/>
      <c r="J254" s="196"/>
      <c r="K254" s="196"/>
      <c r="M254" s="196"/>
      <c r="N254" s="196"/>
      <c r="O254" s="196"/>
      <c r="Q254" s="196"/>
      <c r="R254" s="196"/>
      <c r="S254" s="196"/>
      <c r="T254" s="196"/>
      <c r="U254" s="80"/>
      <c r="V254" s="80"/>
      <c r="Y254" s="80"/>
    </row>
    <row r="255" spans="5:25" ht="12.75">
      <c r="E255" s="196"/>
      <c r="F255" s="196"/>
      <c r="G255" s="80"/>
      <c r="I255" s="196"/>
      <c r="J255" s="196"/>
      <c r="K255" s="196"/>
      <c r="M255" s="196"/>
      <c r="N255" s="196"/>
      <c r="O255" s="196"/>
      <c r="Q255" s="196"/>
      <c r="R255" s="196"/>
      <c r="S255" s="196"/>
      <c r="T255" s="196"/>
      <c r="U255" s="80"/>
      <c r="V255" s="80"/>
      <c r="Y255" s="80"/>
    </row>
    <row r="256" spans="5:25" ht="12.75">
      <c r="E256" s="196"/>
      <c r="F256" s="196"/>
      <c r="G256" s="80"/>
      <c r="I256" s="196"/>
      <c r="J256" s="196"/>
      <c r="K256" s="196"/>
      <c r="M256" s="196"/>
      <c r="N256" s="196"/>
      <c r="O256" s="196"/>
      <c r="Q256" s="196"/>
      <c r="R256" s="196"/>
      <c r="S256" s="196"/>
      <c r="T256" s="196"/>
      <c r="U256" s="80"/>
      <c r="V256" s="80"/>
      <c r="Y256" s="80"/>
    </row>
    <row r="257" spans="5:25" ht="12.75">
      <c r="E257" s="196"/>
      <c r="F257" s="196"/>
      <c r="G257" s="80"/>
      <c r="I257" s="196"/>
      <c r="J257" s="196"/>
      <c r="K257" s="196"/>
      <c r="M257" s="196"/>
      <c r="N257" s="196"/>
      <c r="O257" s="196"/>
      <c r="Q257" s="196"/>
      <c r="R257" s="196"/>
      <c r="S257" s="196"/>
      <c r="T257" s="196"/>
      <c r="U257" s="80"/>
      <c r="V257" s="80"/>
      <c r="Y257" s="80"/>
    </row>
    <row r="258" spans="5:25" ht="12.75">
      <c r="E258" s="196"/>
      <c r="F258" s="196"/>
      <c r="G258" s="80"/>
      <c r="I258" s="196"/>
      <c r="J258" s="196"/>
      <c r="K258" s="196"/>
      <c r="M258" s="196"/>
      <c r="N258" s="196"/>
      <c r="O258" s="196"/>
      <c r="Q258" s="196"/>
      <c r="R258" s="196"/>
      <c r="S258" s="196"/>
      <c r="T258" s="196"/>
      <c r="U258" s="80"/>
      <c r="V258" s="80"/>
      <c r="Y258" s="80"/>
    </row>
    <row r="259" spans="5:25" ht="12.75">
      <c r="E259" s="196"/>
      <c r="F259" s="196"/>
      <c r="G259" s="80"/>
      <c r="I259" s="196"/>
      <c r="J259" s="196"/>
      <c r="K259" s="196"/>
      <c r="M259" s="196"/>
      <c r="N259" s="196"/>
      <c r="O259" s="196"/>
      <c r="Q259" s="196"/>
      <c r="R259" s="196"/>
      <c r="S259" s="196"/>
      <c r="T259" s="196"/>
      <c r="U259" s="80"/>
      <c r="V259" s="80"/>
      <c r="Y259" s="80"/>
    </row>
    <row r="260" spans="5:25" ht="12.75">
      <c r="E260" s="196"/>
      <c r="F260" s="196"/>
      <c r="G260" s="80"/>
      <c r="I260" s="196"/>
      <c r="J260" s="196"/>
      <c r="K260" s="196"/>
      <c r="M260" s="196"/>
      <c r="N260" s="196"/>
      <c r="O260" s="196"/>
      <c r="Q260" s="196"/>
      <c r="R260" s="196"/>
      <c r="S260" s="196"/>
      <c r="T260" s="196"/>
      <c r="U260" s="80"/>
      <c r="V260" s="80"/>
      <c r="Y260" s="80"/>
    </row>
    <row r="261" spans="5:25" ht="12.75">
      <c r="E261" s="196"/>
      <c r="F261" s="196"/>
      <c r="G261" s="80"/>
      <c r="I261" s="196"/>
      <c r="J261" s="196"/>
      <c r="K261" s="196"/>
      <c r="M261" s="196"/>
      <c r="N261" s="196"/>
      <c r="O261" s="196"/>
      <c r="Q261" s="196"/>
      <c r="R261" s="196"/>
      <c r="S261" s="196"/>
      <c r="T261" s="196"/>
      <c r="U261" s="80"/>
      <c r="V261" s="80"/>
      <c r="Y261" s="80"/>
    </row>
    <row r="262" spans="5:25" ht="12.75">
      <c r="E262" s="196"/>
      <c r="F262" s="196"/>
      <c r="G262" s="80"/>
      <c r="I262" s="196"/>
      <c r="J262" s="196"/>
      <c r="K262" s="196"/>
      <c r="M262" s="196"/>
      <c r="N262" s="196"/>
      <c r="O262" s="196"/>
      <c r="Q262" s="196"/>
      <c r="R262" s="196"/>
      <c r="S262" s="196"/>
      <c r="T262" s="196"/>
      <c r="U262" s="80"/>
      <c r="V262" s="80"/>
      <c r="Y262" s="80"/>
    </row>
    <row r="263" spans="5:25" ht="12.75">
      <c r="E263" s="196"/>
      <c r="F263" s="196"/>
      <c r="G263" s="80"/>
      <c r="I263" s="196"/>
      <c r="J263" s="196"/>
      <c r="K263" s="196"/>
      <c r="M263" s="196"/>
      <c r="N263" s="196"/>
      <c r="O263" s="196"/>
      <c r="Q263" s="196"/>
      <c r="R263" s="196"/>
      <c r="S263" s="196"/>
      <c r="T263" s="196"/>
      <c r="U263" s="80"/>
      <c r="V263" s="80"/>
      <c r="Y263" s="80"/>
    </row>
    <row r="264" spans="5:25" ht="12.75">
      <c r="E264" s="196"/>
      <c r="F264" s="196"/>
      <c r="G264" s="80"/>
      <c r="I264" s="196"/>
      <c r="J264" s="196"/>
      <c r="K264" s="196"/>
      <c r="M264" s="196"/>
      <c r="N264" s="196"/>
      <c r="O264" s="196"/>
      <c r="Q264" s="196"/>
      <c r="R264" s="196"/>
      <c r="S264" s="196"/>
      <c r="T264" s="196"/>
      <c r="U264" s="80"/>
      <c r="V264" s="80"/>
      <c r="Y264" s="80"/>
    </row>
    <row r="265" spans="5:25" ht="12.75">
      <c r="E265" s="196"/>
      <c r="F265" s="196"/>
      <c r="G265" s="80"/>
      <c r="I265" s="196"/>
      <c r="J265" s="196"/>
      <c r="K265" s="196"/>
      <c r="M265" s="196"/>
      <c r="N265" s="196"/>
      <c r="O265" s="196"/>
      <c r="Q265" s="196"/>
      <c r="R265" s="196"/>
      <c r="S265" s="196"/>
      <c r="T265" s="196"/>
      <c r="U265" s="80"/>
      <c r="V265" s="80"/>
      <c r="Y265" s="80"/>
    </row>
    <row r="266" spans="5:25" ht="12.75">
      <c r="E266" s="196"/>
      <c r="F266" s="196"/>
      <c r="G266" s="80"/>
      <c r="I266" s="196"/>
      <c r="J266" s="196"/>
      <c r="K266" s="196"/>
      <c r="M266" s="196"/>
      <c r="N266" s="196"/>
      <c r="O266" s="196"/>
      <c r="Q266" s="196"/>
      <c r="R266" s="196"/>
      <c r="S266" s="196"/>
      <c r="T266" s="196"/>
      <c r="U266" s="80"/>
      <c r="V266" s="80"/>
      <c r="Y266" s="80"/>
    </row>
    <row r="267" spans="5:25" ht="12.75">
      <c r="E267" s="196"/>
      <c r="F267" s="196"/>
      <c r="G267" s="80"/>
      <c r="I267" s="196"/>
      <c r="J267" s="196"/>
      <c r="K267" s="196"/>
      <c r="M267" s="196"/>
      <c r="N267" s="196"/>
      <c r="O267" s="196"/>
      <c r="Q267" s="196"/>
      <c r="R267" s="196"/>
      <c r="S267" s="196"/>
      <c r="T267" s="196"/>
      <c r="U267" s="80"/>
      <c r="V267" s="80"/>
      <c r="Y267" s="80"/>
    </row>
    <row r="268" spans="5:25" ht="12.75">
      <c r="E268" s="196"/>
      <c r="F268" s="196"/>
      <c r="G268" s="80"/>
      <c r="I268" s="196"/>
      <c r="J268" s="196"/>
      <c r="K268" s="196"/>
      <c r="M268" s="196"/>
      <c r="N268" s="196"/>
      <c r="O268" s="196"/>
      <c r="Q268" s="196"/>
      <c r="R268" s="196"/>
      <c r="S268" s="196"/>
      <c r="T268" s="196"/>
      <c r="U268" s="80"/>
      <c r="V268" s="80"/>
      <c r="Y268" s="80"/>
    </row>
    <row r="269" spans="5:25" ht="12.75">
      <c r="E269" s="196"/>
      <c r="F269" s="196"/>
      <c r="G269" s="80"/>
      <c r="I269" s="196"/>
      <c r="J269" s="196"/>
      <c r="K269" s="196"/>
      <c r="M269" s="196"/>
      <c r="N269" s="196"/>
      <c r="O269" s="196"/>
      <c r="Q269" s="196"/>
      <c r="R269" s="196"/>
      <c r="S269" s="196"/>
      <c r="T269" s="196"/>
      <c r="U269" s="80"/>
      <c r="V269" s="80"/>
      <c r="Y269" s="80"/>
    </row>
    <row r="270" spans="5:25" ht="12.75">
      <c r="E270" s="196"/>
      <c r="F270" s="196"/>
      <c r="G270" s="80"/>
      <c r="I270" s="196"/>
      <c r="J270" s="196"/>
      <c r="K270" s="196"/>
      <c r="M270" s="196"/>
      <c r="N270" s="196"/>
      <c r="O270" s="196"/>
      <c r="Q270" s="196"/>
      <c r="R270" s="196"/>
      <c r="S270" s="196"/>
      <c r="T270" s="196"/>
      <c r="U270" s="80"/>
      <c r="V270" s="80"/>
      <c r="Y270" s="80"/>
    </row>
    <row r="271" spans="5:25" ht="12.75">
      <c r="E271" s="196"/>
      <c r="F271" s="196"/>
      <c r="G271" s="80"/>
      <c r="I271" s="196"/>
      <c r="J271" s="196"/>
      <c r="K271" s="196"/>
      <c r="M271" s="196"/>
      <c r="N271" s="196"/>
      <c r="O271" s="196"/>
      <c r="Q271" s="196"/>
      <c r="R271" s="196"/>
      <c r="S271" s="196"/>
      <c r="T271" s="196"/>
      <c r="U271" s="80"/>
      <c r="V271" s="80"/>
      <c r="Y271" s="80"/>
    </row>
    <row r="272" spans="5:25" ht="12.75">
      <c r="E272" s="196"/>
      <c r="F272" s="196"/>
      <c r="G272" s="80"/>
      <c r="I272" s="196"/>
      <c r="J272" s="196"/>
      <c r="K272" s="196"/>
      <c r="M272" s="196"/>
      <c r="N272" s="196"/>
      <c r="O272" s="196"/>
      <c r="Q272" s="196"/>
      <c r="R272" s="196"/>
      <c r="S272" s="196"/>
      <c r="T272" s="196"/>
      <c r="U272" s="80"/>
      <c r="V272" s="80"/>
      <c r="Y272" s="80"/>
    </row>
    <row r="273" spans="5:25" ht="12.75">
      <c r="E273" s="196"/>
      <c r="F273" s="196"/>
      <c r="G273" s="80"/>
      <c r="I273" s="196"/>
      <c r="J273" s="196"/>
      <c r="K273" s="196"/>
      <c r="M273" s="196"/>
      <c r="N273" s="196"/>
      <c r="O273" s="196"/>
      <c r="Q273" s="196"/>
      <c r="R273" s="196"/>
      <c r="S273" s="196"/>
      <c r="T273" s="196"/>
      <c r="U273" s="80"/>
      <c r="V273" s="80"/>
      <c r="Y273" s="80"/>
    </row>
    <row r="274" spans="5:25" ht="12.75">
      <c r="E274" s="196"/>
      <c r="F274" s="196"/>
      <c r="G274" s="80"/>
      <c r="I274" s="196"/>
      <c r="J274" s="196"/>
      <c r="K274" s="196"/>
      <c r="M274" s="196"/>
      <c r="N274" s="196"/>
      <c r="O274" s="196"/>
      <c r="Q274" s="196"/>
      <c r="R274" s="196"/>
      <c r="S274" s="196"/>
      <c r="T274" s="196"/>
      <c r="U274" s="80"/>
      <c r="V274" s="80"/>
      <c r="Y274" s="80"/>
    </row>
    <row r="275" spans="5:25" ht="12.75">
      <c r="E275" s="196"/>
      <c r="F275" s="196"/>
      <c r="G275" s="80"/>
      <c r="I275" s="196"/>
      <c r="J275" s="196"/>
      <c r="K275" s="196"/>
      <c r="M275" s="196"/>
      <c r="N275" s="196"/>
      <c r="O275" s="196"/>
      <c r="Q275" s="196"/>
      <c r="R275" s="196"/>
      <c r="S275" s="196"/>
      <c r="T275" s="196"/>
      <c r="U275" s="80"/>
      <c r="V275" s="80"/>
      <c r="Y275" s="80"/>
    </row>
    <row r="276" spans="5:25" ht="12.75">
      <c r="E276" s="196"/>
      <c r="F276" s="196"/>
      <c r="G276" s="80"/>
      <c r="I276" s="196"/>
      <c r="J276" s="196"/>
      <c r="K276" s="196"/>
      <c r="M276" s="196"/>
      <c r="N276" s="196"/>
      <c r="O276" s="196"/>
      <c r="Q276" s="196"/>
      <c r="R276" s="196"/>
      <c r="S276" s="196"/>
      <c r="T276" s="196"/>
      <c r="U276" s="80"/>
      <c r="V276" s="80"/>
      <c r="Y276" s="80"/>
    </row>
    <row r="277" spans="5:25" ht="12.75">
      <c r="E277" s="196"/>
      <c r="F277" s="196"/>
      <c r="G277" s="80"/>
      <c r="I277" s="196"/>
      <c r="J277" s="196"/>
      <c r="K277" s="196"/>
      <c r="M277" s="196"/>
      <c r="N277" s="196"/>
      <c r="O277" s="196"/>
      <c r="Q277" s="196"/>
      <c r="R277" s="196"/>
      <c r="S277" s="196"/>
      <c r="T277" s="196"/>
      <c r="U277" s="80"/>
      <c r="V277" s="80"/>
      <c r="Y277" s="80"/>
    </row>
    <row r="278" spans="5:25" ht="12.75">
      <c r="E278" s="196"/>
      <c r="F278" s="196"/>
      <c r="G278" s="80"/>
      <c r="I278" s="196"/>
      <c r="J278" s="196"/>
      <c r="K278" s="196"/>
      <c r="M278" s="196"/>
      <c r="N278" s="196"/>
      <c r="O278" s="196"/>
      <c r="Q278" s="196"/>
      <c r="R278" s="196"/>
      <c r="S278" s="196"/>
      <c r="T278" s="196"/>
      <c r="U278" s="80"/>
      <c r="V278" s="80"/>
      <c r="Y278" s="80"/>
    </row>
    <row r="279" spans="5:25" ht="12.75">
      <c r="E279" s="196"/>
      <c r="F279" s="196"/>
      <c r="G279" s="80"/>
      <c r="I279" s="196"/>
      <c r="J279" s="196"/>
      <c r="K279" s="196"/>
      <c r="M279" s="196"/>
      <c r="N279" s="196"/>
      <c r="O279" s="196"/>
      <c r="Q279" s="196"/>
      <c r="R279" s="196"/>
      <c r="S279" s="196"/>
      <c r="T279" s="196"/>
      <c r="U279" s="80"/>
      <c r="V279" s="80"/>
      <c r="Y279" s="80"/>
    </row>
    <row r="280" spans="5:25" ht="12.75">
      <c r="E280" s="196"/>
      <c r="F280" s="196"/>
      <c r="G280" s="80"/>
      <c r="I280" s="196"/>
      <c r="J280" s="196"/>
      <c r="K280" s="196"/>
      <c r="M280" s="196"/>
      <c r="N280" s="196"/>
      <c r="O280" s="196"/>
      <c r="Q280" s="196"/>
      <c r="R280" s="196"/>
      <c r="S280" s="196"/>
      <c r="T280" s="196"/>
      <c r="U280" s="80"/>
      <c r="V280" s="80"/>
      <c r="Y280" s="80"/>
    </row>
    <row r="281" spans="5:25" ht="12.75">
      <c r="E281" s="196"/>
      <c r="F281" s="196"/>
      <c r="G281" s="80"/>
      <c r="I281" s="196"/>
      <c r="J281" s="196"/>
      <c r="K281" s="196"/>
      <c r="M281" s="196"/>
      <c r="N281" s="196"/>
      <c r="O281" s="196"/>
      <c r="Q281" s="196"/>
      <c r="R281" s="196"/>
      <c r="S281" s="196"/>
      <c r="T281" s="196"/>
      <c r="U281" s="80"/>
      <c r="V281" s="80"/>
      <c r="Y281" s="80"/>
    </row>
    <row r="282" spans="5:25" ht="12.75">
      <c r="E282" s="196"/>
      <c r="F282" s="196"/>
      <c r="G282" s="80"/>
      <c r="I282" s="196"/>
      <c r="J282" s="196"/>
      <c r="K282" s="196"/>
      <c r="M282" s="196"/>
      <c r="N282" s="196"/>
      <c r="O282" s="196"/>
      <c r="Q282" s="196"/>
      <c r="R282" s="196"/>
      <c r="S282" s="196"/>
      <c r="T282" s="196"/>
      <c r="U282" s="80"/>
      <c r="V282" s="80"/>
      <c r="Y282" s="80"/>
    </row>
    <row r="283" spans="5:25" ht="12.75">
      <c r="E283" s="196"/>
      <c r="F283" s="196"/>
      <c r="G283" s="80"/>
      <c r="I283" s="196"/>
      <c r="J283" s="196"/>
      <c r="K283" s="196"/>
      <c r="M283" s="196"/>
      <c r="N283" s="196"/>
      <c r="O283" s="196"/>
      <c r="Q283" s="196"/>
      <c r="R283" s="196"/>
      <c r="S283" s="196"/>
      <c r="T283" s="196"/>
      <c r="U283" s="80"/>
      <c r="V283" s="80"/>
      <c r="Y283" s="80"/>
    </row>
    <row r="284" spans="5:25" ht="12.75">
      <c r="E284" s="196"/>
      <c r="F284" s="196"/>
      <c r="G284" s="80"/>
      <c r="I284" s="196"/>
      <c r="J284" s="196"/>
      <c r="K284" s="196"/>
      <c r="M284" s="196"/>
      <c r="N284" s="196"/>
      <c r="O284" s="196"/>
      <c r="Q284" s="196"/>
      <c r="R284" s="196"/>
      <c r="S284" s="196"/>
      <c r="T284" s="196"/>
      <c r="U284" s="80"/>
      <c r="V284" s="80"/>
      <c r="Y284" s="80"/>
    </row>
    <row r="285" spans="5:25" ht="12.75">
      <c r="E285" s="196"/>
      <c r="F285" s="196"/>
      <c r="G285" s="80"/>
      <c r="I285" s="196"/>
      <c r="J285" s="196"/>
      <c r="K285" s="196"/>
      <c r="M285" s="196"/>
      <c r="N285" s="196"/>
      <c r="O285" s="196"/>
      <c r="Q285" s="196"/>
      <c r="R285" s="196"/>
      <c r="S285" s="196"/>
      <c r="T285" s="196"/>
      <c r="U285" s="80"/>
      <c r="V285" s="80"/>
      <c r="Y285" s="80"/>
    </row>
    <row r="286" spans="5:25" ht="12.75">
      <c r="E286" s="196"/>
      <c r="F286" s="196"/>
      <c r="G286" s="80"/>
      <c r="I286" s="196"/>
      <c r="J286" s="196"/>
      <c r="K286" s="196"/>
      <c r="M286" s="196"/>
      <c r="N286" s="196"/>
      <c r="O286" s="196"/>
      <c r="Q286" s="196"/>
      <c r="R286" s="196"/>
      <c r="S286" s="196"/>
      <c r="T286" s="196"/>
      <c r="U286" s="80"/>
      <c r="V286" s="80"/>
      <c r="Y286" s="80"/>
    </row>
    <row r="287" spans="5:25" ht="12.75">
      <c r="E287" s="196"/>
      <c r="F287" s="196"/>
      <c r="G287" s="80"/>
      <c r="I287" s="196"/>
      <c r="J287" s="196"/>
      <c r="K287" s="196"/>
      <c r="M287" s="196"/>
      <c r="N287" s="196"/>
      <c r="O287" s="196"/>
      <c r="Q287" s="196"/>
      <c r="R287" s="196"/>
      <c r="S287" s="196"/>
      <c r="T287" s="196"/>
      <c r="U287" s="80"/>
      <c r="V287" s="80"/>
      <c r="Y287" s="80"/>
    </row>
    <row r="288" spans="5:25" ht="12.75">
      <c r="E288" s="196"/>
      <c r="F288" s="196"/>
      <c r="G288" s="80"/>
      <c r="I288" s="196"/>
      <c r="J288" s="196"/>
      <c r="K288" s="196"/>
      <c r="M288" s="196"/>
      <c r="N288" s="196"/>
      <c r="O288" s="196"/>
      <c r="Q288" s="196"/>
      <c r="R288" s="196"/>
      <c r="S288" s="196"/>
      <c r="T288" s="196"/>
      <c r="U288" s="80"/>
      <c r="V288" s="80"/>
      <c r="Y288" s="80"/>
    </row>
    <row r="289" spans="5:25" ht="12.75">
      <c r="E289" s="196"/>
      <c r="F289" s="196"/>
      <c r="G289" s="80"/>
      <c r="I289" s="196"/>
      <c r="J289" s="196"/>
      <c r="K289" s="196"/>
      <c r="M289" s="196"/>
      <c r="N289" s="196"/>
      <c r="O289" s="196"/>
      <c r="Q289" s="196"/>
      <c r="R289" s="196"/>
      <c r="S289" s="196"/>
      <c r="T289" s="196"/>
      <c r="U289" s="80"/>
      <c r="V289" s="80"/>
      <c r="Y289" s="80"/>
    </row>
    <row r="290" spans="5:25" ht="12.75">
      <c r="E290" s="196"/>
      <c r="F290" s="196"/>
      <c r="G290" s="80"/>
      <c r="I290" s="196"/>
      <c r="J290" s="196"/>
      <c r="K290" s="196"/>
      <c r="M290" s="196"/>
      <c r="N290" s="196"/>
      <c r="O290" s="196"/>
      <c r="Q290" s="196"/>
      <c r="R290" s="196"/>
      <c r="S290" s="196"/>
      <c r="T290" s="196"/>
      <c r="U290" s="80"/>
      <c r="V290" s="80"/>
      <c r="Y290" s="80"/>
    </row>
    <row r="291" spans="5:25" ht="12.75">
      <c r="E291" s="196"/>
      <c r="F291" s="196"/>
      <c r="G291" s="80"/>
      <c r="I291" s="196"/>
      <c r="J291" s="196"/>
      <c r="K291" s="196"/>
      <c r="M291" s="196"/>
      <c r="N291" s="196"/>
      <c r="O291" s="196"/>
      <c r="Q291" s="196"/>
      <c r="R291" s="196"/>
      <c r="S291" s="196"/>
      <c r="T291" s="196"/>
      <c r="U291" s="80"/>
      <c r="V291" s="80"/>
      <c r="Y291" s="80"/>
    </row>
    <row r="292" spans="5:25" ht="12.75">
      <c r="E292" s="196"/>
      <c r="F292" s="196"/>
      <c r="G292" s="80"/>
      <c r="I292" s="196"/>
      <c r="J292" s="196"/>
      <c r="K292" s="196"/>
      <c r="M292" s="196"/>
      <c r="N292" s="196"/>
      <c r="O292" s="196"/>
      <c r="Q292" s="196"/>
      <c r="R292" s="196"/>
      <c r="S292" s="196"/>
      <c r="T292" s="196"/>
      <c r="U292" s="80"/>
      <c r="V292" s="80"/>
      <c r="Y292" s="80"/>
    </row>
    <row r="293" spans="5:25" ht="12.75">
      <c r="E293" s="196"/>
      <c r="F293" s="196"/>
      <c r="G293" s="80"/>
      <c r="I293" s="196"/>
      <c r="J293" s="196"/>
      <c r="K293" s="196"/>
      <c r="M293" s="196"/>
      <c r="N293" s="196"/>
      <c r="O293" s="196"/>
      <c r="Q293" s="196"/>
      <c r="R293" s="196"/>
      <c r="S293" s="196"/>
      <c r="T293" s="196"/>
      <c r="U293" s="80"/>
      <c r="V293" s="80"/>
      <c r="Y293" s="80"/>
    </row>
    <row r="294" spans="5:25" ht="12.75">
      <c r="E294" s="196"/>
      <c r="F294" s="196"/>
      <c r="G294" s="80"/>
      <c r="I294" s="196"/>
      <c r="J294" s="196"/>
      <c r="K294" s="196"/>
      <c r="M294" s="196"/>
      <c r="N294" s="196"/>
      <c r="O294" s="196"/>
      <c r="Q294" s="196"/>
      <c r="R294" s="196"/>
      <c r="S294" s="196"/>
      <c r="T294" s="196"/>
      <c r="U294" s="80"/>
      <c r="V294" s="80"/>
      <c r="Y294" s="80"/>
    </row>
    <row r="295" spans="5:25" ht="12.75">
      <c r="E295" s="196"/>
      <c r="F295" s="196"/>
      <c r="G295" s="80"/>
      <c r="I295" s="196"/>
      <c r="J295" s="196"/>
      <c r="K295" s="196"/>
      <c r="M295" s="196"/>
      <c r="N295" s="196"/>
      <c r="O295" s="196"/>
      <c r="Q295" s="196"/>
      <c r="R295" s="196"/>
      <c r="S295" s="196"/>
      <c r="T295" s="196"/>
      <c r="U295" s="80"/>
      <c r="V295" s="80"/>
      <c r="Y295" s="80"/>
    </row>
    <row r="296" spans="5:25" ht="12.75">
      <c r="E296" s="196"/>
      <c r="F296" s="196"/>
      <c r="G296" s="80"/>
      <c r="I296" s="196"/>
      <c r="J296" s="196"/>
      <c r="K296" s="196"/>
      <c r="M296" s="196"/>
      <c r="N296" s="196"/>
      <c r="O296" s="196"/>
      <c r="Q296" s="196"/>
      <c r="R296" s="196"/>
      <c r="S296" s="196"/>
      <c r="T296" s="196"/>
      <c r="U296" s="80"/>
      <c r="V296" s="80"/>
      <c r="Y296" s="80"/>
    </row>
    <row r="297" spans="5:25" ht="12.75">
      <c r="E297" s="196"/>
      <c r="F297" s="196"/>
      <c r="G297" s="80"/>
      <c r="I297" s="196"/>
      <c r="J297" s="196"/>
      <c r="K297" s="196"/>
      <c r="M297" s="196"/>
      <c r="N297" s="196"/>
      <c r="O297" s="196"/>
      <c r="Q297" s="196"/>
      <c r="R297" s="196"/>
      <c r="S297" s="196"/>
      <c r="T297" s="196"/>
      <c r="U297" s="80"/>
      <c r="V297" s="80"/>
      <c r="Y297" s="80"/>
    </row>
    <row r="298" spans="5:25" ht="12.75">
      <c r="E298" s="196"/>
      <c r="F298" s="196"/>
      <c r="G298" s="80"/>
      <c r="I298" s="196"/>
      <c r="J298" s="196"/>
      <c r="K298" s="196"/>
      <c r="M298" s="196"/>
      <c r="N298" s="196"/>
      <c r="O298" s="196"/>
      <c r="Q298" s="196"/>
      <c r="R298" s="196"/>
      <c r="S298" s="196"/>
      <c r="T298" s="196"/>
      <c r="U298" s="80"/>
      <c r="V298" s="80"/>
      <c r="Y298" s="80"/>
    </row>
    <row r="299" spans="5:25" ht="12.75">
      <c r="E299" s="196"/>
      <c r="F299" s="196"/>
      <c r="G299" s="80"/>
      <c r="I299" s="196"/>
      <c r="J299" s="196"/>
      <c r="K299" s="196"/>
      <c r="M299" s="196"/>
      <c r="N299" s="196"/>
      <c r="O299" s="196"/>
      <c r="Q299" s="196"/>
      <c r="R299" s="196"/>
      <c r="S299" s="196"/>
      <c r="T299" s="196"/>
      <c r="U299" s="80"/>
      <c r="V299" s="80"/>
      <c r="Y299" s="80"/>
    </row>
    <row r="300" spans="5:25" ht="12.75">
      <c r="E300" s="196"/>
      <c r="F300" s="196"/>
      <c r="G300" s="80"/>
      <c r="I300" s="196"/>
      <c r="J300" s="196"/>
      <c r="K300" s="196"/>
      <c r="M300" s="196"/>
      <c r="N300" s="196"/>
      <c r="O300" s="196"/>
      <c r="Q300" s="196"/>
      <c r="R300" s="196"/>
      <c r="S300" s="196"/>
      <c r="T300" s="196"/>
      <c r="U300" s="80"/>
      <c r="V300" s="80"/>
      <c r="Y300" s="80"/>
    </row>
    <row r="301" spans="5:25" ht="12.75">
      <c r="E301" s="196"/>
      <c r="F301" s="196"/>
      <c r="G301" s="80"/>
      <c r="I301" s="196"/>
      <c r="J301" s="196"/>
      <c r="K301" s="196"/>
      <c r="M301" s="196"/>
      <c r="N301" s="196"/>
      <c r="O301" s="196"/>
      <c r="Q301" s="196"/>
      <c r="R301" s="196"/>
      <c r="S301" s="196"/>
      <c r="T301" s="196"/>
      <c r="U301" s="80"/>
      <c r="V301" s="80"/>
      <c r="Y301" s="80"/>
    </row>
    <row r="302" spans="5:25" ht="12.75">
      <c r="E302" s="196"/>
      <c r="F302" s="196"/>
      <c r="G302" s="80"/>
      <c r="I302" s="196"/>
      <c r="J302" s="196"/>
      <c r="K302" s="196"/>
      <c r="M302" s="196"/>
      <c r="N302" s="196"/>
      <c r="O302" s="196"/>
      <c r="Q302" s="196"/>
      <c r="R302" s="196"/>
      <c r="S302" s="196"/>
      <c r="T302" s="196"/>
      <c r="U302" s="80"/>
      <c r="V302" s="80"/>
      <c r="Y302" s="80"/>
    </row>
    <row r="303" spans="5:25" ht="12.75">
      <c r="E303" s="196"/>
      <c r="F303" s="196"/>
      <c r="G303" s="80"/>
      <c r="I303" s="196"/>
      <c r="J303" s="196"/>
      <c r="K303" s="196"/>
      <c r="M303" s="196"/>
      <c r="N303" s="196"/>
      <c r="O303" s="196"/>
      <c r="Q303" s="196"/>
      <c r="R303" s="196"/>
      <c r="S303" s="196"/>
      <c r="T303" s="196"/>
      <c r="U303" s="80"/>
      <c r="V303" s="80"/>
      <c r="Y303" s="80"/>
    </row>
    <row r="304" spans="5:25" ht="12.75">
      <c r="E304" s="196"/>
      <c r="F304" s="196"/>
      <c r="G304" s="80"/>
      <c r="I304" s="196"/>
      <c r="J304" s="196"/>
      <c r="K304" s="196"/>
      <c r="M304" s="196"/>
      <c r="N304" s="196"/>
      <c r="O304" s="196"/>
      <c r="Q304" s="196"/>
      <c r="R304" s="196"/>
      <c r="S304" s="196"/>
      <c r="T304" s="196"/>
      <c r="U304" s="80"/>
      <c r="V304" s="80"/>
      <c r="Y304" s="80"/>
    </row>
    <row r="305" spans="5:25" ht="12.75">
      <c r="E305" s="196"/>
      <c r="F305" s="196"/>
      <c r="G305" s="80"/>
      <c r="I305" s="196"/>
      <c r="J305" s="196"/>
      <c r="K305" s="196"/>
      <c r="M305" s="196"/>
      <c r="N305" s="196"/>
      <c r="O305" s="196"/>
      <c r="Q305" s="196"/>
      <c r="R305" s="196"/>
      <c r="S305" s="196"/>
      <c r="T305" s="196"/>
      <c r="U305" s="80"/>
      <c r="V305" s="80"/>
      <c r="Y305" s="80"/>
    </row>
    <row r="306" spans="5:25" ht="12.75">
      <c r="E306" s="196"/>
      <c r="F306" s="196"/>
      <c r="G306" s="80"/>
      <c r="I306" s="196"/>
      <c r="J306" s="196"/>
      <c r="K306" s="196"/>
      <c r="M306" s="196"/>
      <c r="N306" s="196"/>
      <c r="O306" s="196"/>
      <c r="Q306" s="196"/>
      <c r="R306" s="196"/>
      <c r="S306" s="196"/>
      <c r="T306" s="196"/>
      <c r="U306" s="80"/>
      <c r="V306" s="80"/>
      <c r="Y306" s="80"/>
    </row>
    <row r="307" spans="5:25" ht="12.75">
      <c r="E307" s="196"/>
      <c r="F307" s="196"/>
      <c r="G307" s="80"/>
      <c r="I307" s="196"/>
      <c r="J307" s="196"/>
      <c r="K307" s="196"/>
      <c r="M307" s="196"/>
      <c r="N307" s="196"/>
      <c r="O307" s="196"/>
      <c r="Q307" s="196"/>
      <c r="R307" s="196"/>
      <c r="S307" s="196"/>
      <c r="T307" s="196"/>
      <c r="U307" s="80"/>
      <c r="V307" s="80"/>
      <c r="Y307" s="80"/>
    </row>
    <row r="308" spans="5:25" ht="12.75">
      <c r="E308" s="196"/>
      <c r="F308" s="196"/>
      <c r="G308" s="80"/>
      <c r="I308" s="196"/>
      <c r="J308" s="196"/>
      <c r="K308" s="196"/>
      <c r="M308" s="196"/>
      <c r="N308" s="196"/>
      <c r="O308" s="196"/>
      <c r="Q308" s="196"/>
      <c r="R308" s="196"/>
      <c r="S308" s="196"/>
      <c r="T308" s="196"/>
      <c r="U308" s="80"/>
      <c r="V308" s="80"/>
      <c r="Y308" s="80"/>
    </row>
    <row r="309" spans="5:25" ht="12.75">
      <c r="E309" s="196"/>
      <c r="F309" s="196"/>
      <c r="G309" s="80"/>
      <c r="I309" s="196"/>
      <c r="J309" s="196"/>
      <c r="K309" s="196"/>
      <c r="M309" s="196"/>
      <c r="N309" s="196"/>
      <c r="O309" s="196"/>
      <c r="Q309" s="196"/>
      <c r="R309" s="196"/>
      <c r="S309" s="196"/>
      <c r="T309" s="196"/>
      <c r="U309" s="80"/>
      <c r="V309" s="80"/>
      <c r="Y309" s="80"/>
    </row>
    <row r="310" spans="5:25" ht="12.75">
      <c r="E310" s="196"/>
      <c r="F310" s="196"/>
      <c r="G310" s="80"/>
      <c r="I310" s="196"/>
      <c r="J310" s="196"/>
      <c r="K310" s="196"/>
      <c r="M310" s="196"/>
      <c r="N310" s="196"/>
      <c r="O310" s="196"/>
      <c r="Q310" s="196"/>
      <c r="R310" s="196"/>
      <c r="S310" s="196"/>
      <c r="T310" s="196"/>
      <c r="U310" s="80"/>
      <c r="V310" s="80"/>
      <c r="Y310" s="80"/>
    </row>
    <row r="311" spans="5:25" ht="12.75">
      <c r="E311" s="196"/>
      <c r="F311" s="196"/>
      <c r="G311" s="80"/>
      <c r="I311" s="196"/>
      <c r="J311" s="196"/>
      <c r="K311" s="196"/>
      <c r="M311" s="196"/>
      <c r="N311" s="196"/>
      <c r="O311" s="196"/>
      <c r="Q311" s="196"/>
      <c r="R311" s="196"/>
      <c r="S311" s="196"/>
      <c r="T311" s="196"/>
      <c r="U311" s="80"/>
      <c r="V311" s="80"/>
      <c r="Y311" s="80"/>
    </row>
    <row r="312" spans="5:25" ht="12.75">
      <c r="E312" s="196"/>
      <c r="F312" s="196"/>
      <c r="G312" s="80"/>
      <c r="I312" s="196"/>
      <c r="J312" s="196"/>
      <c r="K312" s="196"/>
      <c r="M312" s="196"/>
      <c r="N312" s="196"/>
      <c r="O312" s="196"/>
      <c r="Q312" s="196"/>
      <c r="R312" s="196"/>
      <c r="S312" s="196"/>
      <c r="T312" s="196"/>
      <c r="U312" s="80"/>
      <c r="V312" s="80"/>
      <c r="Y312" s="80"/>
    </row>
    <row r="313" spans="5:25" ht="12.75">
      <c r="E313" s="196"/>
      <c r="F313" s="196"/>
      <c r="G313" s="80"/>
      <c r="I313" s="196"/>
      <c r="J313" s="196"/>
      <c r="K313" s="196"/>
      <c r="M313" s="196"/>
      <c r="N313" s="196"/>
      <c r="O313" s="196"/>
      <c r="Q313" s="196"/>
      <c r="R313" s="196"/>
      <c r="S313" s="196"/>
      <c r="T313" s="196"/>
      <c r="U313" s="80"/>
      <c r="V313" s="80"/>
      <c r="Y313" s="80"/>
    </row>
    <row r="314" spans="5:25" ht="12.75">
      <c r="E314" s="196"/>
      <c r="F314" s="196"/>
      <c r="G314" s="80"/>
      <c r="I314" s="196"/>
      <c r="J314" s="196"/>
      <c r="K314" s="196"/>
      <c r="M314" s="196"/>
      <c r="N314" s="196"/>
      <c r="O314" s="196"/>
      <c r="Q314" s="196"/>
      <c r="R314" s="196"/>
      <c r="S314" s="196"/>
      <c r="T314" s="196"/>
      <c r="U314" s="80"/>
      <c r="V314" s="80"/>
      <c r="Y314" s="80"/>
    </row>
    <row r="315" spans="5:25" ht="12.75">
      <c r="E315" s="196"/>
      <c r="F315" s="196"/>
      <c r="G315" s="80"/>
      <c r="I315" s="196"/>
      <c r="J315" s="196"/>
      <c r="K315" s="196"/>
      <c r="M315" s="196"/>
      <c r="N315" s="196"/>
      <c r="O315" s="196"/>
      <c r="Q315" s="196"/>
      <c r="R315" s="196"/>
      <c r="S315" s="196"/>
      <c r="T315" s="196"/>
      <c r="U315" s="80"/>
      <c r="V315" s="80"/>
      <c r="Y315" s="80"/>
    </row>
    <row r="316" spans="5:25" ht="12.75">
      <c r="E316" s="196"/>
      <c r="F316" s="196"/>
      <c r="G316" s="80"/>
      <c r="I316" s="196"/>
      <c r="J316" s="196"/>
      <c r="K316" s="196"/>
      <c r="M316" s="196"/>
      <c r="N316" s="196"/>
      <c r="O316" s="196"/>
      <c r="Q316" s="196"/>
      <c r="R316" s="196"/>
      <c r="S316" s="196"/>
      <c r="T316" s="196"/>
      <c r="U316" s="80"/>
      <c r="V316" s="80"/>
      <c r="Y316" s="80"/>
    </row>
    <row r="317" spans="5:25" ht="12.75">
      <c r="E317" s="196"/>
      <c r="F317" s="196"/>
      <c r="G317" s="80"/>
      <c r="I317" s="196"/>
      <c r="J317" s="196"/>
      <c r="K317" s="196"/>
      <c r="M317" s="196"/>
      <c r="N317" s="196"/>
      <c r="O317" s="196"/>
      <c r="Q317" s="196"/>
      <c r="R317" s="196"/>
      <c r="S317" s="196"/>
      <c r="T317" s="196"/>
      <c r="U317" s="80"/>
      <c r="V317" s="80"/>
      <c r="Y317" s="80"/>
    </row>
    <row r="318" spans="5:25" ht="12.75">
      <c r="E318" s="196"/>
      <c r="F318" s="196"/>
      <c r="G318" s="80"/>
      <c r="I318" s="196"/>
      <c r="J318" s="196"/>
      <c r="K318" s="196"/>
      <c r="M318" s="196"/>
      <c r="N318" s="196"/>
      <c r="O318" s="196"/>
      <c r="Q318" s="196"/>
      <c r="R318" s="196"/>
      <c r="S318" s="196"/>
      <c r="T318" s="196"/>
      <c r="U318" s="80"/>
      <c r="V318" s="80"/>
      <c r="Y318" s="80"/>
    </row>
    <row r="319" spans="5:25" ht="12.75">
      <c r="E319" s="196"/>
      <c r="F319" s="196"/>
      <c r="G319" s="80"/>
      <c r="I319" s="196"/>
      <c r="J319" s="196"/>
      <c r="K319" s="196"/>
      <c r="M319" s="196"/>
      <c r="N319" s="196"/>
      <c r="O319" s="196"/>
      <c r="Q319" s="196"/>
      <c r="R319" s="196"/>
      <c r="S319" s="196"/>
      <c r="T319" s="196"/>
      <c r="U319" s="80"/>
      <c r="V319" s="80"/>
      <c r="Y319" s="80"/>
    </row>
    <row r="320" spans="5:25" ht="12.75">
      <c r="E320" s="196"/>
      <c r="F320" s="196"/>
      <c r="G320" s="80"/>
      <c r="I320" s="196"/>
      <c r="J320" s="196"/>
      <c r="K320" s="196"/>
      <c r="M320" s="196"/>
      <c r="N320" s="196"/>
      <c r="O320" s="196"/>
      <c r="Q320" s="196"/>
      <c r="R320" s="196"/>
      <c r="S320" s="196"/>
      <c r="T320" s="196"/>
      <c r="U320" s="80"/>
      <c r="V320" s="80"/>
      <c r="Y320" s="80"/>
    </row>
    <row r="321" spans="5:25" ht="12.75">
      <c r="E321" s="196"/>
      <c r="F321" s="196"/>
      <c r="G321" s="80"/>
      <c r="I321" s="196"/>
      <c r="J321" s="196"/>
      <c r="K321" s="196"/>
      <c r="M321" s="196"/>
      <c r="N321" s="196"/>
      <c r="O321" s="196"/>
      <c r="Q321" s="196"/>
      <c r="R321" s="196"/>
      <c r="S321" s="196"/>
      <c r="T321" s="196"/>
      <c r="U321" s="80"/>
      <c r="V321" s="80"/>
      <c r="Y321" s="80"/>
    </row>
    <row r="322" spans="5:25" ht="12.75">
      <c r="E322" s="196"/>
      <c r="F322" s="196"/>
      <c r="G322" s="80"/>
      <c r="I322" s="196"/>
      <c r="J322" s="196"/>
      <c r="K322" s="196"/>
      <c r="M322" s="196"/>
      <c r="N322" s="196"/>
      <c r="O322" s="196"/>
      <c r="Q322" s="196"/>
      <c r="R322" s="196"/>
      <c r="S322" s="196"/>
      <c r="T322" s="196"/>
      <c r="U322" s="80"/>
      <c r="V322" s="80"/>
      <c r="Y322" s="80"/>
    </row>
    <row r="323" spans="5:25" ht="12.75">
      <c r="E323" s="196"/>
      <c r="F323" s="196"/>
      <c r="G323" s="80"/>
      <c r="I323" s="196"/>
      <c r="J323" s="196"/>
      <c r="K323" s="196"/>
      <c r="M323" s="196"/>
      <c r="N323" s="196"/>
      <c r="O323" s="196"/>
      <c r="Q323" s="196"/>
      <c r="R323" s="196"/>
      <c r="S323" s="196"/>
      <c r="T323" s="196"/>
      <c r="U323" s="80"/>
      <c r="V323" s="80"/>
      <c r="Y323" s="80"/>
    </row>
    <row r="324" spans="5:25" ht="12.75">
      <c r="E324" s="196"/>
      <c r="F324" s="196"/>
      <c r="G324" s="80"/>
      <c r="I324" s="196"/>
      <c r="J324" s="196"/>
      <c r="K324" s="196"/>
      <c r="M324" s="196"/>
      <c r="N324" s="196"/>
      <c r="O324" s="196"/>
      <c r="Q324" s="196"/>
      <c r="R324" s="196"/>
      <c r="S324" s="196"/>
      <c r="T324" s="196"/>
      <c r="U324" s="80"/>
      <c r="V324" s="80"/>
      <c r="Y324" s="80"/>
    </row>
    <row r="325" spans="5:25" ht="12.75">
      <c r="E325" s="196"/>
      <c r="F325" s="196"/>
      <c r="G325" s="80"/>
      <c r="I325" s="196"/>
      <c r="J325" s="196"/>
      <c r="K325" s="196"/>
      <c r="M325" s="196"/>
      <c r="N325" s="196"/>
      <c r="O325" s="196"/>
      <c r="Q325" s="196"/>
      <c r="R325" s="196"/>
      <c r="S325" s="196"/>
      <c r="T325" s="196"/>
      <c r="U325" s="80"/>
      <c r="V325" s="80"/>
      <c r="Y325" s="80"/>
    </row>
    <row r="326" spans="5:25" ht="12.75">
      <c r="E326" s="196"/>
      <c r="F326" s="196"/>
      <c r="G326" s="80"/>
      <c r="I326" s="196"/>
      <c r="J326" s="196"/>
      <c r="K326" s="196"/>
      <c r="M326" s="196"/>
      <c r="N326" s="196"/>
      <c r="O326" s="196"/>
      <c r="Q326" s="196"/>
      <c r="R326" s="196"/>
      <c r="S326" s="196"/>
      <c r="T326" s="196"/>
      <c r="U326" s="80"/>
      <c r="V326" s="80"/>
      <c r="Y326" s="80"/>
    </row>
    <row r="327" spans="5:25" ht="12.75">
      <c r="E327" s="196"/>
      <c r="F327" s="196"/>
      <c r="G327" s="80"/>
      <c r="I327" s="196"/>
      <c r="J327" s="196"/>
      <c r="K327" s="196"/>
      <c r="M327" s="196"/>
      <c r="N327" s="196"/>
      <c r="O327" s="196"/>
      <c r="Q327" s="196"/>
      <c r="R327" s="196"/>
      <c r="S327" s="196"/>
      <c r="T327" s="196"/>
      <c r="U327" s="80"/>
      <c r="V327" s="80"/>
      <c r="Y327" s="80"/>
    </row>
    <row r="328" spans="5:25" ht="12.75">
      <c r="E328" s="196"/>
      <c r="F328" s="196"/>
      <c r="G328" s="80"/>
      <c r="I328" s="196"/>
      <c r="J328" s="196"/>
      <c r="K328" s="196"/>
      <c r="M328" s="196"/>
      <c r="N328" s="196"/>
      <c r="O328" s="196"/>
      <c r="Q328" s="196"/>
      <c r="R328" s="196"/>
      <c r="S328" s="196"/>
      <c r="T328" s="196"/>
      <c r="U328" s="80"/>
      <c r="V328" s="80"/>
      <c r="Y328" s="80"/>
    </row>
    <row r="329" spans="5:25" ht="12.75">
      <c r="E329" s="196"/>
      <c r="F329" s="196"/>
      <c r="G329" s="80"/>
      <c r="I329" s="196"/>
      <c r="J329" s="196"/>
      <c r="K329" s="196"/>
      <c r="M329" s="196"/>
      <c r="N329" s="196"/>
      <c r="O329" s="196"/>
      <c r="Q329" s="196"/>
      <c r="R329" s="196"/>
      <c r="S329" s="196"/>
      <c r="T329" s="196"/>
      <c r="U329" s="80"/>
      <c r="V329" s="80"/>
      <c r="Y329" s="80"/>
    </row>
    <row r="330" spans="5:25" ht="12.75">
      <c r="E330" s="196"/>
      <c r="F330" s="196"/>
      <c r="G330" s="80"/>
      <c r="I330" s="196"/>
      <c r="J330" s="196"/>
      <c r="K330" s="196"/>
      <c r="M330" s="196"/>
      <c r="N330" s="196"/>
      <c r="O330" s="196"/>
      <c r="Q330" s="196"/>
      <c r="R330" s="196"/>
      <c r="S330" s="196"/>
      <c r="T330" s="196"/>
      <c r="U330" s="80"/>
      <c r="V330" s="80"/>
      <c r="Y330" s="80"/>
    </row>
    <row r="331" spans="5:25" ht="12.75">
      <c r="E331" s="196"/>
      <c r="F331" s="196"/>
      <c r="G331" s="80"/>
      <c r="I331" s="196"/>
      <c r="J331" s="196"/>
      <c r="K331" s="196"/>
      <c r="M331" s="196"/>
      <c r="N331" s="196"/>
      <c r="O331" s="196"/>
      <c r="Q331" s="196"/>
      <c r="R331" s="196"/>
      <c r="S331" s="196"/>
      <c r="T331" s="196"/>
      <c r="U331" s="80"/>
      <c r="V331" s="80"/>
      <c r="Y331" s="80"/>
    </row>
    <row r="332" spans="5:25" ht="12.75">
      <c r="E332" s="196"/>
      <c r="F332" s="196"/>
      <c r="G332" s="80"/>
      <c r="I332" s="196"/>
      <c r="J332" s="196"/>
      <c r="K332" s="196"/>
      <c r="M332" s="196"/>
      <c r="N332" s="196"/>
      <c r="O332" s="196"/>
      <c r="Q332" s="196"/>
      <c r="R332" s="196"/>
      <c r="S332" s="196"/>
      <c r="T332" s="196"/>
      <c r="U332" s="80"/>
      <c r="V332" s="80"/>
      <c r="Y332" s="80"/>
    </row>
    <row r="333" spans="5:25" ht="12.75">
      <c r="E333" s="196"/>
      <c r="F333" s="196"/>
      <c r="G333" s="80"/>
      <c r="I333" s="196"/>
      <c r="J333" s="196"/>
      <c r="K333" s="196"/>
      <c r="M333" s="196"/>
      <c r="N333" s="196"/>
      <c r="O333" s="196"/>
      <c r="Q333" s="196"/>
      <c r="R333" s="196"/>
      <c r="S333" s="196"/>
      <c r="T333" s="196"/>
      <c r="U333" s="80"/>
      <c r="V333" s="80"/>
      <c r="Y333" s="80"/>
    </row>
    <row r="334" spans="5:25" ht="12.75">
      <c r="E334" s="196"/>
      <c r="F334" s="196"/>
      <c r="G334" s="80"/>
      <c r="I334" s="196"/>
      <c r="J334" s="196"/>
      <c r="K334" s="196"/>
      <c r="M334" s="196"/>
      <c r="N334" s="196"/>
      <c r="O334" s="196"/>
      <c r="Q334" s="196"/>
      <c r="R334" s="196"/>
      <c r="S334" s="196"/>
      <c r="T334" s="196"/>
      <c r="U334" s="80"/>
      <c r="V334" s="80"/>
      <c r="Y334" s="80"/>
    </row>
    <row r="335" spans="5:25" ht="12.75">
      <c r="E335" s="196"/>
      <c r="F335" s="196"/>
      <c r="G335" s="80"/>
      <c r="I335" s="196"/>
      <c r="J335" s="196"/>
      <c r="K335" s="196"/>
      <c r="M335" s="196"/>
      <c r="N335" s="196"/>
      <c r="O335" s="196"/>
      <c r="Q335" s="196"/>
      <c r="R335" s="196"/>
      <c r="S335" s="196"/>
      <c r="T335" s="196"/>
      <c r="U335" s="80"/>
      <c r="V335" s="80"/>
      <c r="Y335" s="80"/>
    </row>
    <row r="336" spans="5:25" ht="12.75">
      <c r="E336" s="196"/>
      <c r="F336" s="196"/>
      <c r="G336" s="80"/>
      <c r="I336" s="196"/>
      <c r="J336" s="196"/>
      <c r="K336" s="196"/>
      <c r="M336" s="196"/>
      <c r="N336" s="196"/>
      <c r="O336" s="196"/>
      <c r="Q336" s="196"/>
      <c r="R336" s="196"/>
      <c r="S336" s="196"/>
      <c r="T336" s="196"/>
      <c r="U336" s="80"/>
      <c r="V336" s="80"/>
      <c r="Y336" s="80"/>
    </row>
    <row r="337" spans="5:25" ht="12.75">
      <c r="E337" s="196"/>
      <c r="F337" s="196"/>
      <c r="G337" s="80"/>
      <c r="I337" s="196"/>
      <c r="J337" s="196"/>
      <c r="K337" s="196"/>
      <c r="M337" s="196"/>
      <c r="N337" s="196"/>
      <c r="O337" s="196"/>
      <c r="Q337" s="196"/>
      <c r="R337" s="196"/>
      <c r="S337" s="196"/>
      <c r="T337" s="196"/>
      <c r="U337" s="80"/>
      <c r="V337" s="80"/>
      <c r="Y337" s="80"/>
    </row>
    <row r="338" spans="5:25" ht="12.75">
      <c r="E338" s="196"/>
      <c r="F338" s="196"/>
      <c r="G338" s="80"/>
      <c r="I338" s="196"/>
      <c r="J338" s="196"/>
      <c r="K338" s="196"/>
      <c r="M338" s="196"/>
      <c r="N338" s="196"/>
      <c r="O338" s="196"/>
      <c r="Q338" s="196"/>
      <c r="R338" s="196"/>
      <c r="S338" s="196"/>
      <c r="T338" s="196"/>
      <c r="U338" s="80"/>
      <c r="V338" s="80"/>
      <c r="Y338" s="80"/>
    </row>
    <row r="339" spans="5:25" ht="12.75">
      <c r="E339" s="196"/>
      <c r="F339" s="196"/>
      <c r="G339" s="80"/>
      <c r="I339" s="196"/>
      <c r="J339" s="196"/>
      <c r="K339" s="196"/>
      <c r="M339" s="196"/>
      <c r="N339" s="196"/>
      <c r="O339" s="196"/>
      <c r="Q339" s="196"/>
      <c r="R339" s="196"/>
      <c r="S339" s="196"/>
      <c r="T339" s="196"/>
      <c r="U339" s="80"/>
      <c r="V339" s="80"/>
      <c r="Y339" s="80"/>
    </row>
    <row r="340" spans="5:25" ht="12.75">
      <c r="E340" s="196"/>
      <c r="F340" s="196"/>
      <c r="G340" s="80"/>
      <c r="I340" s="196"/>
      <c r="J340" s="196"/>
      <c r="K340" s="196"/>
      <c r="M340" s="196"/>
      <c r="N340" s="196"/>
      <c r="O340" s="196"/>
      <c r="Q340" s="196"/>
      <c r="R340" s="196"/>
      <c r="S340" s="196"/>
      <c r="T340" s="196"/>
      <c r="U340" s="80"/>
      <c r="V340" s="80"/>
      <c r="Y340" s="80"/>
    </row>
    <row r="341" spans="5:25" ht="12.75">
      <c r="E341" s="196"/>
      <c r="F341" s="196"/>
      <c r="G341" s="80"/>
      <c r="I341" s="196"/>
      <c r="J341" s="196"/>
      <c r="K341" s="196"/>
      <c r="M341" s="196"/>
      <c r="N341" s="196"/>
      <c r="O341" s="196"/>
      <c r="Q341" s="196"/>
      <c r="R341" s="196"/>
      <c r="S341" s="196"/>
      <c r="T341" s="196"/>
      <c r="U341" s="80"/>
      <c r="V341" s="80"/>
      <c r="Y341" s="80"/>
    </row>
    <row r="342" spans="5:25" ht="12.75">
      <c r="E342" s="196"/>
      <c r="F342" s="196"/>
      <c r="G342" s="80"/>
      <c r="I342" s="196"/>
      <c r="J342" s="196"/>
      <c r="K342" s="196"/>
      <c r="M342" s="196"/>
      <c r="N342" s="196"/>
      <c r="O342" s="196"/>
      <c r="Q342" s="196"/>
      <c r="R342" s="196"/>
      <c r="S342" s="196"/>
      <c r="T342" s="196"/>
      <c r="U342" s="80"/>
      <c r="V342" s="80"/>
      <c r="Y342" s="80"/>
    </row>
    <row r="343" spans="5:25" ht="12.75">
      <c r="E343" s="196"/>
      <c r="F343" s="196"/>
      <c r="G343" s="80"/>
      <c r="I343" s="196"/>
      <c r="J343" s="196"/>
      <c r="K343" s="196"/>
      <c r="M343" s="196"/>
      <c r="N343" s="196"/>
      <c r="O343" s="196"/>
      <c r="Q343" s="196"/>
      <c r="R343" s="196"/>
      <c r="S343" s="196"/>
      <c r="T343" s="196"/>
      <c r="U343" s="80"/>
      <c r="V343" s="80"/>
      <c r="Y343" s="80"/>
    </row>
    <row r="344" spans="5:25" ht="12.75">
      <c r="E344" s="196"/>
      <c r="F344" s="196"/>
      <c r="G344" s="80"/>
      <c r="I344" s="196"/>
      <c r="J344" s="196"/>
      <c r="K344" s="196"/>
      <c r="M344" s="196"/>
      <c r="N344" s="196"/>
      <c r="O344" s="196"/>
      <c r="Q344" s="196"/>
      <c r="R344" s="196"/>
      <c r="S344" s="196"/>
      <c r="T344" s="196"/>
      <c r="U344" s="80"/>
      <c r="V344" s="80"/>
      <c r="Y344" s="80"/>
    </row>
    <row r="345" spans="7:25" ht="12.75">
      <c r="G345" s="80"/>
      <c r="U345" s="80"/>
      <c r="V345" s="80"/>
      <c r="Y345" s="80"/>
    </row>
    <row r="346" spans="7:25" ht="12.75">
      <c r="G346" s="80"/>
      <c r="U346" s="80"/>
      <c r="V346" s="80"/>
      <c r="Y346" s="80"/>
    </row>
    <row r="347" spans="7:25" ht="12.75">
      <c r="G347" s="80"/>
      <c r="U347" s="80"/>
      <c r="V347" s="80"/>
      <c r="Y347" s="80"/>
    </row>
    <row r="348" spans="7:25" ht="12.75">
      <c r="G348" s="80"/>
      <c r="U348" s="80"/>
      <c r="V348" s="80"/>
      <c r="Y348" s="80"/>
    </row>
    <row r="349" spans="7:25" ht="12.75">
      <c r="G349" s="80"/>
      <c r="U349" s="80"/>
      <c r="V349" s="80"/>
      <c r="Y349" s="80"/>
    </row>
    <row r="350" spans="7:25" ht="12.75">
      <c r="G350" s="80"/>
      <c r="U350" s="80"/>
      <c r="V350" s="80"/>
      <c r="Y350" s="80"/>
    </row>
    <row r="351" spans="7:25" ht="12.75">
      <c r="G351" s="80"/>
      <c r="U351" s="80"/>
      <c r="V351" s="80"/>
      <c r="Y351" s="80"/>
    </row>
    <row r="352" spans="7:25" ht="12.75">
      <c r="G352" s="80"/>
      <c r="U352" s="80"/>
      <c r="V352" s="80"/>
      <c r="Y352" s="80"/>
    </row>
    <row r="353" spans="7:25" ht="12.75">
      <c r="G353" s="80"/>
      <c r="U353" s="80"/>
      <c r="V353" s="80"/>
      <c r="Y353" s="80"/>
    </row>
    <row r="354" spans="7:25" ht="12.75">
      <c r="G354" s="80"/>
      <c r="U354" s="80"/>
      <c r="V354" s="80"/>
      <c r="Y354" s="80"/>
    </row>
    <row r="355" spans="7:25" ht="12.75">
      <c r="G355" s="80"/>
      <c r="U355" s="80"/>
      <c r="V355" s="80"/>
      <c r="Y355" s="80"/>
    </row>
    <row r="356" spans="7:25" ht="12.75">
      <c r="G356" s="80"/>
      <c r="U356" s="80"/>
      <c r="V356" s="80"/>
      <c r="Y356" s="80"/>
    </row>
    <row r="357" spans="7:25" ht="12.75">
      <c r="G357" s="80"/>
      <c r="U357" s="80"/>
      <c r="V357" s="80"/>
      <c r="Y357" s="80"/>
    </row>
    <row r="358" spans="7:25" ht="12.75">
      <c r="G358" s="80"/>
      <c r="U358" s="80"/>
      <c r="V358" s="80"/>
      <c r="Y358" s="80"/>
    </row>
    <row r="359" spans="7:25" ht="12.75">
      <c r="G359" s="80"/>
      <c r="U359" s="80"/>
      <c r="V359" s="80"/>
      <c r="Y359" s="80"/>
    </row>
    <row r="360" spans="7:25" ht="12.75">
      <c r="G360" s="80"/>
      <c r="U360" s="80"/>
      <c r="V360" s="80"/>
      <c r="Y360" s="80"/>
    </row>
    <row r="361" spans="7:25" ht="12.75">
      <c r="G361" s="80"/>
      <c r="U361" s="80"/>
      <c r="V361" s="80"/>
      <c r="Y361" s="80"/>
    </row>
    <row r="362" spans="7:25" ht="12.75">
      <c r="G362" s="80"/>
      <c r="U362" s="80"/>
      <c r="V362" s="80"/>
      <c r="Y362" s="80"/>
    </row>
    <row r="363" spans="7:25" ht="12.75">
      <c r="G363" s="80"/>
      <c r="U363" s="80"/>
      <c r="V363" s="80"/>
      <c r="Y363" s="80"/>
    </row>
    <row r="364" spans="7:25" ht="12.75">
      <c r="G364" s="80"/>
      <c r="U364" s="80"/>
      <c r="V364" s="80"/>
      <c r="Y364" s="80"/>
    </row>
    <row r="365" spans="7:25" ht="12.75">
      <c r="G365" s="80"/>
      <c r="U365" s="80"/>
      <c r="V365" s="80"/>
      <c r="Y365" s="80"/>
    </row>
    <row r="366" spans="7:25" ht="12.75">
      <c r="G366" s="80"/>
      <c r="U366" s="80"/>
      <c r="V366" s="80"/>
      <c r="Y366" s="80"/>
    </row>
    <row r="367" spans="7:25" ht="12.75">
      <c r="G367" s="80"/>
      <c r="U367" s="80"/>
      <c r="V367" s="80"/>
      <c r="Y367" s="80"/>
    </row>
    <row r="368" spans="7:25" ht="12.75">
      <c r="G368" s="80"/>
      <c r="U368" s="80"/>
      <c r="V368" s="80"/>
      <c r="Y368" s="80"/>
    </row>
    <row r="369" spans="7:25" ht="12.75">
      <c r="G369" s="80"/>
      <c r="U369" s="80"/>
      <c r="V369" s="80"/>
      <c r="Y369" s="80"/>
    </row>
    <row r="370" spans="7:25" ht="12.75">
      <c r="G370" s="80"/>
      <c r="U370" s="80"/>
      <c r="V370" s="80"/>
      <c r="Y370" s="80"/>
    </row>
    <row r="371" spans="7:25" ht="12.75">
      <c r="G371" s="80"/>
      <c r="U371" s="80"/>
      <c r="V371" s="80"/>
      <c r="Y371" s="80"/>
    </row>
    <row r="372" spans="7:25" ht="12.75">
      <c r="G372" s="80"/>
      <c r="U372" s="80"/>
      <c r="V372" s="80"/>
      <c r="Y372" s="80"/>
    </row>
    <row r="373" spans="7:25" ht="12.75">
      <c r="G373" s="80"/>
      <c r="U373" s="80"/>
      <c r="V373" s="80"/>
      <c r="Y373" s="80"/>
    </row>
    <row r="374" spans="7:25" ht="12.75">
      <c r="G374" s="80"/>
      <c r="U374" s="80"/>
      <c r="V374" s="80"/>
      <c r="Y374" s="80"/>
    </row>
    <row r="375" spans="7:25" ht="12.75">
      <c r="G375" s="80"/>
      <c r="U375" s="80"/>
      <c r="V375" s="80"/>
      <c r="Y375" s="80"/>
    </row>
    <row r="376" spans="7:25" ht="12.75">
      <c r="G376" s="80"/>
      <c r="U376" s="80"/>
      <c r="V376" s="80"/>
      <c r="Y376" s="80"/>
    </row>
    <row r="377" spans="7:25" ht="12.75">
      <c r="G377" s="80"/>
      <c r="U377" s="80"/>
      <c r="V377" s="80"/>
      <c r="Y377" s="80"/>
    </row>
    <row r="378" spans="7:25" ht="12.75">
      <c r="G378" s="80"/>
      <c r="U378" s="80"/>
      <c r="V378" s="80"/>
      <c r="Y378" s="80"/>
    </row>
    <row r="379" spans="7:25" ht="12.75">
      <c r="G379" s="80"/>
      <c r="U379" s="80"/>
      <c r="V379" s="80"/>
      <c r="Y379" s="80"/>
    </row>
    <row r="380" spans="7:25" ht="12.75">
      <c r="G380" s="80"/>
      <c r="U380" s="80"/>
      <c r="V380" s="80"/>
      <c r="Y380" s="80"/>
    </row>
    <row r="381" spans="7:25" ht="12.75">
      <c r="G381" s="80"/>
      <c r="U381" s="80"/>
      <c r="V381" s="80"/>
      <c r="Y381" s="80"/>
    </row>
    <row r="382" spans="7:25" ht="12.75">
      <c r="G382" s="80"/>
      <c r="U382" s="80"/>
      <c r="V382" s="80"/>
      <c r="Y382" s="80"/>
    </row>
    <row r="383" spans="7:25" ht="12.75">
      <c r="G383" s="80"/>
      <c r="U383" s="80"/>
      <c r="V383" s="80"/>
      <c r="Y383" s="80"/>
    </row>
    <row r="384" spans="7:25" ht="12.75">
      <c r="G384" s="80"/>
      <c r="U384" s="80"/>
      <c r="V384" s="80"/>
      <c r="Y384" s="80"/>
    </row>
    <row r="385" spans="7:25" ht="12.75">
      <c r="G385" s="80"/>
      <c r="U385" s="80"/>
      <c r="V385" s="80"/>
      <c r="Y385" s="80"/>
    </row>
    <row r="386" spans="7:25" ht="12.75">
      <c r="G386" s="80"/>
      <c r="U386" s="80"/>
      <c r="V386" s="80"/>
      <c r="Y386" s="80"/>
    </row>
    <row r="387" spans="7:25" ht="12.75">
      <c r="G387" s="80"/>
      <c r="U387" s="80"/>
      <c r="V387" s="80"/>
      <c r="Y387" s="80"/>
    </row>
    <row r="388" spans="7:25" ht="12.75">
      <c r="G388" s="80"/>
      <c r="U388" s="80"/>
      <c r="V388" s="80"/>
      <c r="Y388" s="80"/>
    </row>
    <row r="389" spans="7:25" ht="12.75">
      <c r="G389" s="80"/>
      <c r="U389" s="80"/>
      <c r="V389" s="80"/>
      <c r="Y389" s="80"/>
    </row>
    <row r="390" spans="7:25" ht="12.75">
      <c r="G390" s="80"/>
      <c r="U390" s="80"/>
      <c r="V390" s="80"/>
      <c r="Y390" s="80"/>
    </row>
    <row r="391" spans="7:25" ht="12.75">
      <c r="G391" s="80"/>
      <c r="U391" s="80"/>
      <c r="V391" s="80"/>
      <c r="Y391" s="80"/>
    </row>
    <row r="392" spans="7:25" ht="12.75">
      <c r="G392" s="80"/>
      <c r="U392" s="80"/>
      <c r="V392" s="80"/>
      <c r="Y392" s="80"/>
    </row>
    <row r="393" spans="7:25" ht="12.75">
      <c r="G393" s="80"/>
      <c r="U393" s="80"/>
      <c r="V393" s="80"/>
      <c r="Y393" s="80"/>
    </row>
    <row r="394" spans="7:25" ht="12.75">
      <c r="G394" s="80"/>
      <c r="U394" s="80"/>
      <c r="V394" s="80"/>
      <c r="Y394" s="80"/>
    </row>
    <row r="395" spans="7:25" ht="12.75">
      <c r="G395" s="80"/>
      <c r="U395" s="80"/>
      <c r="V395" s="80"/>
      <c r="Y395" s="80"/>
    </row>
    <row r="396" spans="7:25" ht="12.75">
      <c r="G396" s="80"/>
      <c r="U396" s="80"/>
      <c r="V396" s="80"/>
      <c r="Y396" s="80"/>
    </row>
    <row r="397" spans="7:25" ht="12.75">
      <c r="G397" s="80"/>
      <c r="U397" s="80"/>
      <c r="V397" s="80"/>
      <c r="Y397" s="80"/>
    </row>
    <row r="398" spans="7:25" ht="12.75">
      <c r="G398" s="80"/>
      <c r="U398" s="80"/>
      <c r="V398" s="80"/>
      <c r="Y398" s="80"/>
    </row>
    <row r="399" spans="7:25" ht="12.75">
      <c r="G399" s="80"/>
      <c r="U399" s="80"/>
      <c r="V399" s="80"/>
      <c r="Y399" s="80"/>
    </row>
    <row r="400" spans="7:25" ht="12.75">
      <c r="G400" s="80"/>
      <c r="U400" s="80"/>
      <c r="V400" s="80"/>
      <c r="Y400" s="80"/>
    </row>
    <row r="401" spans="7:25" ht="12.75">
      <c r="G401" s="80"/>
      <c r="U401" s="80"/>
      <c r="V401" s="80"/>
      <c r="Y401" s="80"/>
    </row>
    <row r="402" spans="7:25" ht="12.75">
      <c r="G402" s="80"/>
      <c r="U402" s="80"/>
      <c r="V402" s="80"/>
      <c r="Y402" s="80"/>
    </row>
    <row r="403" spans="7:25" ht="12.75">
      <c r="G403" s="80"/>
      <c r="U403" s="80"/>
      <c r="V403" s="80"/>
      <c r="Y403" s="80"/>
    </row>
    <row r="404" spans="7:25" ht="12.75">
      <c r="G404" s="80"/>
      <c r="U404" s="80"/>
      <c r="V404" s="80"/>
      <c r="Y404" s="80"/>
    </row>
    <row r="405" spans="7:25" ht="12.75">
      <c r="G405" s="80"/>
      <c r="U405" s="80"/>
      <c r="V405" s="80"/>
      <c r="Y405" s="80"/>
    </row>
    <row r="406" spans="7:25" ht="12.75">
      <c r="G406" s="80"/>
      <c r="U406" s="80"/>
      <c r="V406" s="80"/>
      <c r="Y406" s="80"/>
    </row>
    <row r="407" spans="7:25" ht="12.75">
      <c r="G407" s="80"/>
      <c r="U407" s="80"/>
      <c r="V407" s="80"/>
      <c r="Y407" s="80"/>
    </row>
    <row r="408" spans="7:25" ht="12.75">
      <c r="G408" s="80"/>
      <c r="U408" s="80"/>
      <c r="V408" s="80"/>
      <c r="Y408" s="80"/>
    </row>
    <row r="409" spans="7:25" ht="12.75">
      <c r="G409" s="80"/>
      <c r="U409" s="80"/>
      <c r="V409" s="80"/>
      <c r="Y409" s="80"/>
    </row>
    <row r="410" spans="7:25" ht="12.75">
      <c r="G410" s="80"/>
      <c r="U410" s="80"/>
      <c r="V410" s="80"/>
      <c r="Y410" s="80"/>
    </row>
    <row r="411" spans="7:25" ht="12.75">
      <c r="G411" s="80"/>
      <c r="U411" s="80"/>
      <c r="V411" s="80"/>
      <c r="Y411" s="80"/>
    </row>
    <row r="412" spans="7:25" ht="12.75">
      <c r="G412" s="80"/>
      <c r="U412" s="80"/>
      <c r="V412" s="80"/>
      <c r="Y412" s="80"/>
    </row>
    <row r="413" spans="7:25" ht="12.75">
      <c r="G413" s="80"/>
      <c r="U413" s="80"/>
      <c r="V413" s="80"/>
      <c r="Y413" s="80"/>
    </row>
    <row r="414" spans="7:25" ht="12.75">
      <c r="G414" s="80"/>
      <c r="U414" s="80"/>
      <c r="V414" s="80"/>
      <c r="Y414" s="80"/>
    </row>
    <row r="415" spans="7:25" ht="12.75">
      <c r="G415" s="80"/>
      <c r="U415" s="80"/>
      <c r="V415" s="80"/>
      <c r="Y415" s="80"/>
    </row>
    <row r="416" spans="7:25" ht="12.75">
      <c r="G416" s="80"/>
      <c r="U416" s="80"/>
      <c r="V416" s="80"/>
      <c r="Y416" s="80"/>
    </row>
    <row r="417" spans="7:25" ht="12.75">
      <c r="G417" s="80"/>
      <c r="U417" s="80"/>
      <c r="V417" s="80"/>
      <c r="Y417" s="80"/>
    </row>
    <row r="418" spans="7:25" ht="12.75">
      <c r="G418" s="80"/>
      <c r="U418" s="80"/>
      <c r="V418" s="80"/>
      <c r="Y418" s="80"/>
    </row>
    <row r="419" spans="7:25" ht="12.75">
      <c r="G419" s="80"/>
      <c r="U419" s="80"/>
      <c r="V419" s="80"/>
      <c r="Y419" s="80"/>
    </row>
    <row r="420" spans="7:25" ht="12.75">
      <c r="G420" s="80"/>
      <c r="U420" s="80"/>
      <c r="V420" s="80"/>
      <c r="Y420" s="80"/>
    </row>
    <row r="421" spans="7:25" ht="12.75">
      <c r="G421" s="80"/>
      <c r="U421" s="80"/>
      <c r="V421" s="80"/>
      <c r="Y421" s="80"/>
    </row>
    <row r="422" spans="7:25" ht="12.75">
      <c r="G422" s="80"/>
      <c r="U422" s="80"/>
      <c r="V422" s="80"/>
      <c r="Y422" s="80"/>
    </row>
    <row r="423" spans="7:25" ht="12.75">
      <c r="G423" s="80"/>
      <c r="U423" s="80"/>
      <c r="V423" s="80"/>
      <c r="Y423" s="80"/>
    </row>
    <row r="424" spans="7:25" ht="12.75">
      <c r="G424" s="80"/>
      <c r="U424" s="80"/>
      <c r="V424" s="80"/>
      <c r="Y424" s="80"/>
    </row>
    <row r="425" spans="7:25" ht="12.75">
      <c r="G425" s="80"/>
      <c r="U425" s="80"/>
      <c r="V425" s="80"/>
      <c r="Y425" s="80"/>
    </row>
    <row r="426" spans="7:25" ht="12.75">
      <c r="G426" s="80"/>
      <c r="U426" s="80"/>
      <c r="V426" s="80"/>
      <c r="Y426" s="80"/>
    </row>
    <row r="427" spans="7:25" ht="12.75">
      <c r="G427" s="80"/>
      <c r="U427" s="80"/>
      <c r="V427" s="80"/>
      <c r="Y427" s="80"/>
    </row>
    <row r="428" spans="7:25" ht="12.75">
      <c r="G428" s="80"/>
      <c r="U428" s="80"/>
      <c r="V428" s="80"/>
      <c r="Y428" s="80"/>
    </row>
    <row r="429" spans="7:25" ht="12.75">
      <c r="G429" s="80"/>
      <c r="U429" s="80"/>
      <c r="V429" s="80"/>
      <c r="Y429" s="80"/>
    </row>
    <row r="430" spans="7:25" ht="12.75">
      <c r="G430" s="80"/>
      <c r="U430" s="80"/>
      <c r="V430" s="80"/>
      <c r="Y430" s="80"/>
    </row>
    <row r="431" spans="7:25" ht="12.75">
      <c r="G431" s="80"/>
      <c r="U431" s="80"/>
      <c r="V431" s="80"/>
      <c r="Y431" s="80"/>
    </row>
    <row r="432" spans="7:25" ht="12.75">
      <c r="G432" s="80"/>
      <c r="U432" s="80"/>
      <c r="V432" s="80"/>
      <c r="Y432" s="80"/>
    </row>
    <row r="433" spans="7:25" ht="12.75">
      <c r="G433" s="80"/>
      <c r="U433" s="80"/>
      <c r="V433" s="80"/>
      <c r="Y433" s="80"/>
    </row>
    <row r="434" spans="7:25" ht="12.75">
      <c r="G434" s="80"/>
      <c r="U434" s="80"/>
      <c r="V434" s="80"/>
      <c r="Y434" s="80"/>
    </row>
    <row r="435" spans="7:25" ht="12.75">
      <c r="G435" s="80"/>
      <c r="U435" s="80"/>
      <c r="V435" s="80"/>
      <c r="Y435" s="80"/>
    </row>
    <row r="436" spans="7:25" ht="12.75">
      <c r="G436" s="80"/>
      <c r="U436" s="80"/>
      <c r="V436" s="80"/>
      <c r="Y436" s="80"/>
    </row>
    <row r="437" spans="7:25" ht="12.75">
      <c r="G437" s="80"/>
      <c r="U437" s="80"/>
      <c r="V437" s="80"/>
      <c r="Y437" s="80"/>
    </row>
    <row r="438" spans="7:25" ht="12.75">
      <c r="G438" s="80"/>
      <c r="U438" s="80"/>
      <c r="V438" s="80"/>
      <c r="Y438" s="80"/>
    </row>
    <row r="439" spans="7:25" ht="12.75">
      <c r="G439" s="80"/>
      <c r="U439" s="80"/>
      <c r="V439" s="80"/>
      <c r="Y439" s="80"/>
    </row>
    <row r="440" spans="7:25" ht="12.75">
      <c r="G440" s="80"/>
      <c r="U440" s="80"/>
      <c r="V440" s="80"/>
      <c r="Y440" s="80"/>
    </row>
    <row r="441" spans="7:25" ht="12.75">
      <c r="G441" s="80"/>
      <c r="U441" s="80"/>
      <c r="V441" s="80"/>
      <c r="Y441" s="80"/>
    </row>
    <row r="442" spans="7:25" ht="12.75">
      <c r="G442" s="80"/>
      <c r="U442" s="80"/>
      <c r="V442" s="80"/>
      <c r="Y442" s="80"/>
    </row>
    <row r="443" spans="7:25" ht="12.75">
      <c r="G443" s="80"/>
      <c r="U443" s="80"/>
      <c r="V443" s="80"/>
      <c r="Y443" s="80"/>
    </row>
    <row r="444" spans="7:25" ht="12.75">
      <c r="G444" s="80"/>
      <c r="U444" s="80"/>
      <c r="V444" s="80"/>
      <c r="Y444" s="80"/>
    </row>
    <row r="445" spans="7:25" ht="12.75">
      <c r="G445" s="80"/>
      <c r="U445" s="80"/>
      <c r="V445" s="80"/>
      <c r="Y445" s="80"/>
    </row>
    <row r="446" spans="7:25" ht="12.75">
      <c r="G446" s="80"/>
      <c r="U446" s="80"/>
      <c r="V446" s="80"/>
      <c r="Y446" s="80"/>
    </row>
    <row r="447" spans="7:25" ht="12.75">
      <c r="G447" s="80"/>
      <c r="U447" s="80"/>
      <c r="V447" s="80"/>
      <c r="Y447" s="80"/>
    </row>
    <row r="448" spans="7:25" ht="12.75">
      <c r="G448" s="80"/>
      <c r="U448" s="80"/>
      <c r="V448" s="80"/>
      <c r="Y448" s="80"/>
    </row>
    <row r="449" spans="7:25" ht="12.75">
      <c r="G449" s="80"/>
      <c r="U449" s="80"/>
      <c r="V449" s="80"/>
      <c r="Y449" s="80"/>
    </row>
    <row r="450" spans="7:25" ht="12.75">
      <c r="G450" s="80"/>
      <c r="U450" s="80"/>
      <c r="V450" s="80"/>
      <c r="Y450" s="80"/>
    </row>
    <row r="451" spans="7:25" ht="12.75">
      <c r="G451" s="80"/>
      <c r="U451" s="80"/>
      <c r="V451" s="80"/>
      <c r="Y451" s="80"/>
    </row>
    <row r="452" spans="7:25" ht="12.75">
      <c r="G452" s="80"/>
      <c r="U452" s="80"/>
      <c r="V452" s="80"/>
      <c r="Y452" s="80"/>
    </row>
    <row r="453" spans="7:25" ht="12.75">
      <c r="G453" s="80"/>
      <c r="U453" s="80"/>
      <c r="V453" s="80"/>
      <c r="Y453" s="80"/>
    </row>
    <row r="454" spans="7:25" ht="12.75">
      <c r="G454" s="80"/>
      <c r="U454" s="80"/>
      <c r="V454" s="80"/>
      <c r="Y454" s="80"/>
    </row>
    <row r="455" spans="7:25" ht="12.75">
      <c r="G455" s="80"/>
      <c r="U455" s="80"/>
      <c r="V455" s="80"/>
      <c r="Y455" s="80"/>
    </row>
    <row r="456" spans="7:25" ht="12.75">
      <c r="G456" s="80"/>
      <c r="U456" s="80"/>
      <c r="V456" s="80"/>
      <c r="Y456" s="80"/>
    </row>
    <row r="457" spans="7:25" ht="12.75">
      <c r="G457" s="80"/>
      <c r="U457" s="80"/>
      <c r="V457" s="80"/>
      <c r="Y457" s="80"/>
    </row>
    <row r="458" spans="7:25" ht="12.75">
      <c r="G458" s="80"/>
      <c r="U458" s="80"/>
      <c r="V458" s="80"/>
      <c r="Y458" s="80"/>
    </row>
    <row r="459" spans="7:25" ht="12.75">
      <c r="G459" s="80"/>
      <c r="U459" s="80"/>
      <c r="V459" s="80"/>
      <c r="Y459" s="80"/>
    </row>
    <row r="460" spans="7:25" ht="12.75">
      <c r="G460" s="80"/>
      <c r="U460" s="80"/>
      <c r="V460" s="80"/>
      <c r="Y460" s="80"/>
    </row>
    <row r="461" spans="7:25" ht="12.75">
      <c r="G461" s="80"/>
      <c r="U461" s="80"/>
      <c r="V461" s="80"/>
      <c r="Y461" s="80"/>
    </row>
    <row r="462" spans="7:25" ht="12.75">
      <c r="G462" s="80"/>
      <c r="U462" s="80"/>
      <c r="V462" s="80"/>
      <c r="Y462" s="80"/>
    </row>
    <row r="463" spans="7:25" ht="12.75">
      <c r="G463" s="80"/>
      <c r="U463" s="80"/>
      <c r="V463" s="80"/>
      <c r="Y463" s="80"/>
    </row>
    <row r="464" spans="7:25" ht="12.75">
      <c r="G464" s="80"/>
      <c r="U464" s="80"/>
      <c r="V464" s="80"/>
      <c r="Y464" s="80"/>
    </row>
    <row r="465" spans="7:25" ht="12.75">
      <c r="G465" s="80"/>
      <c r="U465" s="80"/>
      <c r="V465" s="80"/>
      <c r="Y465" s="80"/>
    </row>
    <row r="466" spans="7:25" ht="12.75">
      <c r="G466" s="80"/>
      <c r="U466" s="80"/>
      <c r="V466" s="80"/>
      <c r="Y466" s="80"/>
    </row>
    <row r="467" spans="7:25" ht="12.75">
      <c r="G467" s="80"/>
      <c r="U467" s="80"/>
      <c r="V467" s="80"/>
      <c r="Y467" s="80"/>
    </row>
    <row r="468" spans="7:25" ht="12.75">
      <c r="G468" s="80"/>
      <c r="U468" s="80"/>
      <c r="V468" s="80"/>
      <c r="Y468" s="80"/>
    </row>
    <row r="469" spans="7:25" ht="12.75">
      <c r="G469" s="80"/>
      <c r="U469" s="80"/>
      <c r="V469" s="80"/>
      <c r="Y469" s="80"/>
    </row>
    <row r="470" spans="7:25" ht="12.75">
      <c r="G470" s="80"/>
      <c r="U470" s="80"/>
      <c r="V470" s="80"/>
      <c r="Y470" s="80"/>
    </row>
    <row r="471" spans="7:25" ht="12.75">
      <c r="G471" s="80"/>
      <c r="U471" s="80"/>
      <c r="V471" s="80"/>
      <c r="Y471" s="80"/>
    </row>
    <row r="472" spans="7:25" ht="12.75">
      <c r="G472" s="80"/>
      <c r="U472" s="80"/>
      <c r="V472" s="80"/>
      <c r="Y472" s="80"/>
    </row>
    <row r="473" spans="7:25" ht="12.75">
      <c r="G473" s="80"/>
      <c r="U473" s="80"/>
      <c r="V473" s="80"/>
      <c r="Y473" s="80"/>
    </row>
    <row r="474" spans="7:25" ht="12.75">
      <c r="G474" s="80"/>
      <c r="U474" s="80"/>
      <c r="V474" s="80"/>
      <c r="Y474" s="80"/>
    </row>
    <row r="475" spans="7:25" ht="12.75">
      <c r="G475" s="80"/>
      <c r="U475" s="80"/>
      <c r="V475" s="80"/>
      <c r="Y475" s="80"/>
    </row>
    <row r="476" spans="7:25" ht="12.75">
      <c r="G476" s="80"/>
      <c r="U476" s="80"/>
      <c r="V476" s="80"/>
      <c r="Y476" s="80"/>
    </row>
    <row r="477" spans="7:25" ht="12.75">
      <c r="G477" s="80"/>
      <c r="U477" s="80"/>
      <c r="V477" s="80"/>
      <c r="Y477" s="80"/>
    </row>
    <row r="478" spans="7:25" ht="12.75">
      <c r="G478" s="80"/>
      <c r="U478" s="80"/>
      <c r="V478" s="80"/>
      <c r="Y478" s="80"/>
    </row>
    <row r="479" spans="7:25" ht="12.75">
      <c r="G479" s="80"/>
      <c r="U479" s="80"/>
      <c r="V479" s="80"/>
      <c r="Y479" s="80"/>
    </row>
    <row r="480" spans="7:25" ht="12.75">
      <c r="G480" s="80"/>
      <c r="U480" s="80"/>
      <c r="V480" s="80"/>
      <c r="Y480" s="80"/>
    </row>
    <row r="481" spans="7:25" ht="12.75">
      <c r="G481" s="80"/>
      <c r="U481" s="80"/>
      <c r="V481" s="80"/>
      <c r="Y481" s="80"/>
    </row>
    <row r="482" spans="7:25" ht="12.75">
      <c r="G482" s="80"/>
      <c r="U482" s="80"/>
      <c r="V482" s="80"/>
      <c r="Y482" s="80"/>
    </row>
    <row r="483" spans="7:25" ht="12.75">
      <c r="G483" s="80"/>
      <c r="U483" s="80"/>
      <c r="V483" s="80"/>
      <c r="Y483" s="80"/>
    </row>
    <row r="484" spans="7:25" ht="12.75">
      <c r="G484" s="80"/>
      <c r="U484" s="80"/>
      <c r="V484" s="80"/>
      <c r="Y484" s="80"/>
    </row>
    <row r="485" spans="7:25" ht="12.75">
      <c r="G485" s="80"/>
      <c r="U485" s="80"/>
      <c r="V485" s="80"/>
      <c r="Y485" s="80"/>
    </row>
    <row r="486" spans="7:25" ht="12.75">
      <c r="G486" s="80"/>
      <c r="U486" s="80"/>
      <c r="V486" s="80"/>
      <c r="Y486" s="80"/>
    </row>
    <row r="487" spans="7:25" ht="12.75">
      <c r="G487" s="80"/>
      <c r="U487" s="80"/>
      <c r="V487" s="80"/>
      <c r="Y487" s="80"/>
    </row>
    <row r="488" spans="7:25" ht="12.75">
      <c r="G488" s="80"/>
      <c r="U488" s="80"/>
      <c r="V488" s="80"/>
      <c r="Y488" s="80"/>
    </row>
    <row r="489" spans="7:25" ht="12.75">
      <c r="G489" s="80"/>
      <c r="U489" s="80"/>
      <c r="V489" s="80"/>
      <c r="Y489" s="80"/>
    </row>
    <row r="490" spans="7:25" ht="12.75">
      <c r="G490" s="80"/>
      <c r="U490" s="80"/>
      <c r="V490" s="80"/>
      <c r="Y490" s="80"/>
    </row>
    <row r="491" spans="7:25" ht="12.75">
      <c r="G491" s="80"/>
      <c r="U491" s="80"/>
      <c r="V491" s="80"/>
      <c r="Y491" s="80"/>
    </row>
    <row r="492" spans="7:25" ht="12.75">
      <c r="G492" s="80"/>
      <c r="U492" s="80"/>
      <c r="V492" s="80"/>
      <c r="Y492" s="80"/>
    </row>
    <row r="493" spans="7:25" ht="12.75">
      <c r="G493" s="80"/>
      <c r="U493" s="80"/>
      <c r="V493" s="80"/>
      <c r="Y493" s="80"/>
    </row>
    <row r="494" spans="7:25" ht="12.75">
      <c r="G494" s="80"/>
      <c r="U494" s="80"/>
      <c r="V494" s="80"/>
      <c r="Y494" s="80"/>
    </row>
    <row r="495" spans="7:25" ht="12.75">
      <c r="G495" s="80"/>
      <c r="U495" s="80"/>
      <c r="V495" s="80"/>
      <c r="Y495" s="80"/>
    </row>
    <row r="496" spans="7:25" ht="12.75">
      <c r="G496" s="80"/>
      <c r="U496" s="80"/>
      <c r="V496" s="80"/>
      <c r="Y496" s="80"/>
    </row>
    <row r="497" spans="7:25" ht="12.75">
      <c r="G497" s="80"/>
      <c r="U497" s="80"/>
      <c r="V497" s="80"/>
      <c r="Y497" s="80"/>
    </row>
    <row r="498" spans="7:25" ht="12.75">
      <c r="G498" s="80"/>
      <c r="U498" s="80"/>
      <c r="V498" s="80"/>
      <c r="Y498" s="80"/>
    </row>
    <row r="499" spans="7:25" ht="12.75">
      <c r="G499" s="80"/>
      <c r="U499" s="80"/>
      <c r="V499" s="80"/>
      <c r="Y499" s="80"/>
    </row>
    <row r="500" spans="7:25" ht="12.75">
      <c r="G500" s="80"/>
      <c r="U500" s="80"/>
      <c r="V500" s="80"/>
      <c r="Y500" s="80"/>
    </row>
    <row r="501" spans="7:25" ht="12.75">
      <c r="G501" s="80"/>
      <c r="U501" s="80"/>
      <c r="V501" s="80"/>
      <c r="Y501" s="80"/>
    </row>
    <row r="502" spans="7:25" ht="12.75">
      <c r="G502" s="80"/>
      <c r="U502" s="80"/>
      <c r="V502" s="80"/>
      <c r="Y502" s="80"/>
    </row>
    <row r="503" spans="7:25" ht="12.75">
      <c r="G503" s="80"/>
      <c r="U503" s="80"/>
      <c r="V503" s="80"/>
      <c r="Y503" s="80"/>
    </row>
    <row r="504" spans="7:25" ht="12.75">
      <c r="G504" s="80"/>
      <c r="U504" s="80"/>
      <c r="V504" s="80"/>
      <c r="Y504" s="80"/>
    </row>
    <row r="505" spans="7:25" ht="12.75">
      <c r="G505" s="80"/>
      <c r="U505" s="80"/>
      <c r="V505" s="80"/>
      <c r="Y505" s="80"/>
    </row>
    <row r="506" spans="7:25" ht="12.75">
      <c r="G506" s="80"/>
      <c r="U506" s="80"/>
      <c r="V506" s="80"/>
      <c r="Y506" s="80"/>
    </row>
    <row r="507" spans="7:25" ht="12.75">
      <c r="G507" s="80"/>
      <c r="U507" s="80"/>
      <c r="V507" s="80"/>
      <c r="Y507" s="80"/>
    </row>
    <row r="508" spans="7:25" ht="12.75">
      <c r="G508" s="80"/>
      <c r="U508" s="80"/>
      <c r="V508" s="80"/>
      <c r="Y508" s="80"/>
    </row>
    <row r="509" spans="7:25" ht="12.75">
      <c r="G509" s="80"/>
      <c r="U509" s="80"/>
      <c r="V509" s="80"/>
      <c r="Y509" s="80"/>
    </row>
    <row r="510" spans="7:25" ht="12.75">
      <c r="G510" s="80"/>
      <c r="U510" s="80"/>
      <c r="V510" s="80"/>
      <c r="Y510" s="80"/>
    </row>
    <row r="511" spans="7:25" ht="12.75">
      <c r="G511" s="80"/>
      <c r="U511" s="80"/>
      <c r="V511" s="80"/>
      <c r="Y511" s="80"/>
    </row>
    <row r="512" spans="7:25" ht="12.75">
      <c r="G512" s="80"/>
      <c r="U512" s="80"/>
      <c r="V512" s="80"/>
      <c r="Y512" s="80"/>
    </row>
    <row r="513" spans="7:25" ht="12.75">
      <c r="G513" s="80"/>
      <c r="U513" s="80"/>
      <c r="V513" s="80"/>
      <c r="Y513" s="80"/>
    </row>
    <row r="514" spans="7:25" ht="12.75">
      <c r="G514" s="80"/>
      <c r="U514" s="80"/>
      <c r="V514" s="80"/>
      <c r="Y514" s="80"/>
    </row>
    <row r="515" spans="7:25" ht="12.75">
      <c r="G515" s="80"/>
      <c r="U515" s="80"/>
      <c r="V515" s="80"/>
      <c r="Y515" s="80"/>
    </row>
    <row r="516" spans="7:25" ht="12.75">
      <c r="G516" s="80"/>
      <c r="U516" s="80"/>
      <c r="V516" s="80"/>
      <c r="Y516" s="80"/>
    </row>
    <row r="517" spans="7:25" ht="12.75">
      <c r="G517" s="80"/>
      <c r="U517" s="80"/>
      <c r="V517" s="80"/>
      <c r="Y517" s="80"/>
    </row>
    <row r="518" spans="7:25" ht="12.75">
      <c r="G518" s="80"/>
      <c r="U518" s="80"/>
      <c r="V518" s="80"/>
      <c r="Y518" s="80"/>
    </row>
    <row r="519" spans="7:25" ht="12.75">
      <c r="G519" s="80"/>
      <c r="U519" s="80"/>
      <c r="V519" s="80"/>
      <c r="Y519" s="80"/>
    </row>
    <row r="520" spans="7:25" ht="12.75">
      <c r="G520" s="80"/>
      <c r="U520" s="80"/>
      <c r="V520" s="80"/>
      <c r="Y520" s="80"/>
    </row>
    <row r="521" spans="7:25" ht="12.75">
      <c r="G521" s="80"/>
      <c r="U521" s="80"/>
      <c r="V521" s="80"/>
      <c r="Y521" s="80"/>
    </row>
    <row r="522" spans="7:25" ht="12.75">
      <c r="G522" s="80"/>
      <c r="U522" s="80"/>
      <c r="V522" s="80"/>
      <c r="Y522" s="80"/>
    </row>
    <row r="523" spans="7:25" ht="12.75">
      <c r="G523" s="80"/>
      <c r="U523" s="80"/>
      <c r="V523" s="80"/>
      <c r="Y523" s="80"/>
    </row>
    <row r="524" spans="7:25" ht="12.75">
      <c r="G524" s="80"/>
      <c r="U524" s="80"/>
      <c r="V524" s="80"/>
      <c r="Y524" s="80"/>
    </row>
    <row r="525" spans="7:25" ht="12.75">
      <c r="G525" s="80"/>
      <c r="U525" s="80"/>
      <c r="V525" s="80"/>
      <c r="Y525" s="80"/>
    </row>
    <row r="526" spans="7:25" ht="12.75">
      <c r="G526" s="80"/>
      <c r="U526" s="80"/>
      <c r="V526" s="80"/>
      <c r="Y526" s="80"/>
    </row>
    <row r="527" spans="7:25" ht="12.75">
      <c r="G527" s="80"/>
      <c r="U527" s="80"/>
      <c r="V527" s="80"/>
      <c r="Y527" s="80"/>
    </row>
    <row r="528" spans="7:25" ht="12.75">
      <c r="G528" s="80"/>
      <c r="U528" s="80"/>
      <c r="V528" s="80"/>
      <c r="Y528" s="80"/>
    </row>
    <row r="529" spans="7:25" ht="12.75">
      <c r="G529" s="80"/>
      <c r="U529" s="80"/>
      <c r="V529" s="80"/>
      <c r="Y529" s="80"/>
    </row>
    <row r="530" spans="7:25" ht="12.75">
      <c r="G530" s="80"/>
      <c r="U530" s="80"/>
      <c r="V530" s="80"/>
      <c r="Y530" s="80"/>
    </row>
    <row r="531" spans="7:25" ht="12.75">
      <c r="G531" s="80"/>
      <c r="U531" s="80"/>
      <c r="V531" s="80"/>
      <c r="Y531" s="80"/>
    </row>
    <row r="532" spans="7:25" ht="12.75">
      <c r="G532" s="80"/>
      <c r="U532" s="80"/>
      <c r="V532" s="80"/>
      <c r="Y532" s="80"/>
    </row>
    <row r="533" spans="7:25" ht="12.75">
      <c r="G533" s="80"/>
      <c r="U533" s="80"/>
      <c r="V533" s="80"/>
      <c r="Y533" s="80"/>
    </row>
    <row r="534" spans="7:25" ht="12.75">
      <c r="G534" s="80"/>
      <c r="U534" s="80"/>
      <c r="V534" s="80"/>
      <c r="Y534" s="80"/>
    </row>
    <row r="535" spans="7:25" ht="12.75">
      <c r="G535" s="80"/>
      <c r="U535" s="80"/>
      <c r="V535" s="80"/>
      <c r="Y535" s="80"/>
    </row>
    <row r="536" spans="7:25" ht="12.75">
      <c r="G536" s="80"/>
      <c r="U536" s="80"/>
      <c r="V536" s="80"/>
      <c r="Y536" s="80"/>
    </row>
    <row r="537" spans="7:25" ht="12.75">
      <c r="G537" s="80"/>
      <c r="U537" s="80"/>
      <c r="V537" s="80"/>
      <c r="Y537" s="80"/>
    </row>
    <row r="538" spans="7:25" ht="12.75">
      <c r="G538" s="80"/>
      <c r="U538" s="80"/>
      <c r="V538" s="80"/>
      <c r="Y538" s="80"/>
    </row>
    <row r="539" spans="7:25" ht="12.75">
      <c r="G539" s="80"/>
      <c r="U539" s="80"/>
      <c r="V539" s="80"/>
      <c r="Y539" s="80"/>
    </row>
    <row r="540" spans="7:25" ht="12.75">
      <c r="G540" s="80"/>
      <c r="U540" s="80"/>
      <c r="V540" s="80"/>
      <c r="Y540" s="80"/>
    </row>
    <row r="541" spans="7:25" ht="12.75">
      <c r="G541" s="80"/>
      <c r="U541" s="80"/>
      <c r="V541" s="80"/>
      <c r="Y541" s="80"/>
    </row>
    <row r="542" spans="7:25" ht="12.75">
      <c r="G542" s="80"/>
      <c r="U542" s="80"/>
      <c r="V542" s="80"/>
      <c r="Y542" s="80"/>
    </row>
    <row r="543" spans="7:25" ht="12.75">
      <c r="G543" s="80"/>
      <c r="U543" s="80"/>
      <c r="V543" s="80"/>
      <c r="Y543" s="80"/>
    </row>
    <row r="544" spans="7:25" ht="12.75">
      <c r="G544" s="80"/>
      <c r="U544" s="80"/>
      <c r="V544" s="80"/>
      <c r="Y544" s="80"/>
    </row>
    <row r="545" spans="7:25" ht="12.75">
      <c r="G545" s="80"/>
      <c r="U545" s="80"/>
      <c r="V545" s="80"/>
      <c r="Y545" s="80"/>
    </row>
    <row r="546" spans="7:25" ht="12.75">
      <c r="G546" s="80"/>
      <c r="U546" s="80"/>
      <c r="V546" s="80"/>
      <c r="Y546" s="80"/>
    </row>
    <row r="547" spans="7:25" ht="12.75">
      <c r="G547" s="80"/>
      <c r="U547" s="80"/>
      <c r="V547" s="80"/>
      <c r="Y547" s="80"/>
    </row>
    <row r="548" spans="7:25" ht="12.75">
      <c r="G548" s="80"/>
      <c r="U548" s="80"/>
      <c r="V548" s="80"/>
      <c r="Y548" s="80"/>
    </row>
    <row r="549" spans="7:25" ht="12.75">
      <c r="G549" s="80"/>
      <c r="U549" s="80"/>
      <c r="V549" s="80"/>
      <c r="Y549" s="80"/>
    </row>
    <row r="550" spans="7:25" ht="12.75">
      <c r="G550" s="80"/>
      <c r="U550" s="80"/>
      <c r="V550" s="80"/>
      <c r="Y550" s="80"/>
    </row>
    <row r="551" spans="7:25" ht="12.75">
      <c r="G551" s="80"/>
      <c r="U551" s="80"/>
      <c r="V551" s="80"/>
      <c r="Y551" s="80"/>
    </row>
    <row r="552" spans="7:25" ht="12.75">
      <c r="G552" s="80"/>
      <c r="U552" s="80"/>
      <c r="V552" s="80"/>
      <c r="Y552" s="80"/>
    </row>
    <row r="553" spans="7:25" ht="12.75">
      <c r="G553" s="80"/>
      <c r="U553" s="80"/>
      <c r="V553" s="80"/>
      <c r="Y553" s="80"/>
    </row>
    <row r="554" spans="7:25" ht="12.75">
      <c r="G554" s="80"/>
      <c r="U554" s="80"/>
      <c r="V554" s="80"/>
      <c r="Y554" s="80"/>
    </row>
    <row r="555" spans="7:25" ht="12.75">
      <c r="G555" s="80"/>
      <c r="U555" s="80"/>
      <c r="V555" s="80"/>
      <c r="Y555" s="80"/>
    </row>
    <row r="556" spans="7:25" ht="12.75">
      <c r="G556" s="80"/>
      <c r="U556" s="80"/>
      <c r="V556" s="80"/>
      <c r="Y556" s="80"/>
    </row>
    <row r="557" spans="7:25" ht="12.75">
      <c r="G557" s="80"/>
      <c r="U557" s="80"/>
      <c r="V557" s="80"/>
      <c r="Y557" s="80"/>
    </row>
    <row r="558" spans="7:25" ht="12.75">
      <c r="G558" s="80"/>
      <c r="U558" s="80"/>
      <c r="V558" s="80"/>
      <c r="Y558" s="80"/>
    </row>
    <row r="559" spans="7:25" ht="12.75">
      <c r="G559" s="80"/>
      <c r="U559" s="80"/>
      <c r="V559" s="80"/>
      <c r="Y559" s="80"/>
    </row>
    <row r="560" spans="7:25" ht="12.75">
      <c r="G560" s="80"/>
      <c r="U560" s="80"/>
      <c r="V560" s="80"/>
      <c r="Y560" s="80"/>
    </row>
    <row r="561" spans="7:25" ht="12.75">
      <c r="G561" s="80"/>
      <c r="U561" s="80"/>
      <c r="V561" s="80"/>
      <c r="Y561" s="80"/>
    </row>
    <row r="562" spans="7:25" ht="12.75">
      <c r="G562" s="80"/>
      <c r="U562" s="80"/>
      <c r="V562" s="80"/>
      <c r="Y562" s="80"/>
    </row>
    <row r="563" spans="7:25" ht="12.75">
      <c r="G563" s="80"/>
      <c r="U563" s="80"/>
      <c r="V563" s="80"/>
      <c r="Y563" s="80"/>
    </row>
    <row r="564" spans="7:25" ht="12.75">
      <c r="G564" s="80"/>
      <c r="U564" s="80"/>
      <c r="V564" s="80"/>
      <c r="Y564" s="80"/>
    </row>
    <row r="565" spans="7:25" ht="12.75">
      <c r="G565" s="80"/>
      <c r="U565" s="80"/>
      <c r="V565" s="80"/>
      <c r="Y565" s="80"/>
    </row>
    <row r="566" spans="7:25" ht="12.75">
      <c r="G566" s="80"/>
      <c r="U566" s="80"/>
      <c r="V566" s="80"/>
      <c r="Y566" s="80"/>
    </row>
    <row r="567" spans="7:25" ht="12.75">
      <c r="G567" s="80"/>
      <c r="U567" s="80"/>
      <c r="V567" s="80"/>
      <c r="Y567" s="80"/>
    </row>
    <row r="568" spans="7:25" ht="12.75">
      <c r="G568" s="80"/>
      <c r="U568" s="80"/>
      <c r="V568" s="80"/>
      <c r="Y568" s="80"/>
    </row>
    <row r="569" spans="7:25" ht="12.75">
      <c r="G569" s="80"/>
      <c r="U569" s="80"/>
      <c r="V569" s="80"/>
      <c r="Y569" s="80"/>
    </row>
    <row r="570" spans="7:25" ht="12.75">
      <c r="G570" s="80"/>
      <c r="U570" s="80"/>
      <c r="V570" s="80"/>
      <c r="Y570" s="80"/>
    </row>
    <row r="571" spans="7:25" ht="12.75">
      <c r="G571" s="80"/>
      <c r="U571" s="80"/>
      <c r="V571" s="80"/>
      <c r="Y571" s="80"/>
    </row>
  </sheetData>
  <printOptions horizontalCentered="1"/>
  <pageMargins left="0.25" right="0.25" top="0.75" bottom="0.5" header="0.25" footer="0"/>
  <pageSetup horizontalDpi="600" verticalDpi="600" orientation="landscape" scale="70" r:id="rId1"/>
  <rowBreaks count="1" manualBreakCount="1">
    <brk id="1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U550"/>
  <sheetViews>
    <sheetView zoomScale="90" zoomScaleNormal="90" workbookViewId="0" topLeftCell="B2">
      <selection activeCell="C191" sqref="C191"/>
    </sheetView>
  </sheetViews>
  <sheetFormatPr defaultColWidth="9.140625" defaultRowHeight="12.75" outlineLevelRow="1" outlineLevelCol="1"/>
  <cols>
    <col min="1" max="1" width="0" style="80" hidden="1" customWidth="1"/>
    <col min="2" max="2" width="3.8515625" style="81" customWidth="1"/>
    <col min="3" max="3" width="52.140625" style="81" customWidth="1"/>
    <col min="4" max="4" width="2.421875" style="81" customWidth="1"/>
    <col min="5" max="5" width="19.57421875" style="81" customWidth="1"/>
    <col min="6" max="6" width="17.8515625" style="81" customWidth="1"/>
    <col min="7" max="8" width="19.57421875" style="81" customWidth="1"/>
    <col min="9" max="19" width="19.57421875" style="80" hidden="1" customWidth="1" outlineLevel="1"/>
    <col min="20" max="20" width="19.57421875" style="81" customWidth="1" collapsed="1"/>
    <col min="21" max="21" width="17.8515625" style="81" customWidth="1"/>
    <col min="22" max="22" width="11.140625" style="80" hidden="1" customWidth="1"/>
    <col min="23" max="16384" width="8.00390625" style="211" customWidth="1"/>
  </cols>
  <sheetData>
    <row r="1" spans="1:22" s="199" customFormat="1" ht="12.75" hidden="1">
      <c r="A1" s="197" t="s">
        <v>391</v>
      </c>
      <c r="B1" s="198" t="s">
        <v>71</v>
      </c>
      <c r="C1" s="198" t="s">
        <v>843</v>
      </c>
      <c r="D1" s="198" t="s">
        <v>844</v>
      </c>
      <c r="E1" s="198" t="s">
        <v>845</v>
      </c>
      <c r="F1" s="198" t="s">
        <v>846</v>
      </c>
      <c r="G1" s="198" t="s">
        <v>71</v>
      </c>
      <c r="H1" s="198" t="s">
        <v>847</v>
      </c>
      <c r="I1" s="197" t="s">
        <v>848</v>
      </c>
      <c r="J1" s="197" t="s">
        <v>849</v>
      </c>
      <c r="K1" s="197" t="s">
        <v>850</v>
      </c>
      <c r="L1" s="197" t="s">
        <v>851</v>
      </c>
      <c r="M1" s="197" t="s">
        <v>852</v>
      </c>
      <c r="N1" s="197" t="s">
        <v>853</v>
      </c>
      <c r="O1" s="197" t="s">
        <v>854</v>
      </c>
      <c r="P1" s="197" t="s">
        <v>855</v>
      </c>
      <c r="Q1" s="197" t="s">
        <v>856</v>
      </c>
      <c r="R1" s="197" t="s">
        <v>857</v>
      </c>
      <c r="S1" s="197" t="s">
        <v>858</v>
      </c>
      <c r="T1" s="198" t="s">
        <v>859</v>
      </c>
      <c r="U1" s="198" t="s">
        <v>73</v>
      </c>
      <c r="V1" s="197"/>
    </row>
    <row r="2" spans="1:22" s="202" customFormat="1" ht="15.75" customHeight="1">
      <c r="A2" s="200"/>
      <c r="B2" s="5" t="str">
        <f>"University of Missouri - "&amp;TEXT(V3,)</f>
        <v>University of Missouri - University Wide Resources</v>
      </c>
      <c r="C2" s="51"/>
      <c r="D2" s="51"/>
      <c r="E2" s="51"/>
      <c r="F2" s="51"/>
      <c r="G2" s="51"/>
      <c r="H2" s="51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51"/>
      <c r="U2" s="201"/>
      <c r="V2" s="200"/>
    </row>
    <row r="3" spans="1:22" s="202" customFormat="1" ht="15.75" customHeight="1">
      <c r="A3" s="200"/>
      <c r="B3" s="11" t="s">
        <v>860</v>
      </c>
      <c r="C3" s="52"/>
      <c r="D3" s="52"/>
      <c r="E3" s="52"/>
      <c r="F3" s="52"/>
      <c r="G3" s="52"/>
      <c r="H3" s="52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52"/>
      <c r="U3" s="147"/>
      <c r="V3" s="203" t="s">
        <v>176</v>
      </c>
    </row>
    <row r="4" spans="1:22" s="202" customFormat="1" ht="15.75" customHeight="1">
      <c r="A4" s="200"/>
      <c r="B4" s="149" t="str">
        <f>"For the Year Ending "&amp;TEXT(V4,"MMMM DD, YYY")</f>
        <v>For the Year Ending June 30, 2005</v>
      </c>
      <c r="C4" s="52"/>
      <c r="D4" s="52"/>
      <c r="E4" s="52"/>
      <c r="F4" s="52"/>
      <c r="G4" s="52"/>
      <c r="H4" s="52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52"/>
      <c r="U4" s="147"/>
      <c r="V4" s="203" t="s">
        <v>175</v>
      </c>
    </row>
    <row r="5" spans="1:22" s="202" customFormat="1" ht="12.75" customHeight="1">
      <c r="A5" s="200"/>
      <c r="B5" s="204"/>
      <c r="C5" s="205"/>
      <c r="D5" s="146"/>
      <c r="E5" s="205"/>
      <c r="F5" s="205"/>
      <c r="G5" s="205"/>
      <c r="H5" s="205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5"/>
      <c r="U5" s="206"/>
      <c r="V5" s="200"/>
    </row>
    <row r="6" spans="2:21" ht="12.75">
      <c r="B6" s="207"/>
      <c r="C6" s="208"/>
      <c r="D6" s="209"/>
      <c r="E6" s="173" t="s">
        <v>861</v>
      </c>
      <c r="F6" s="174"/>
      <c r="G6" s="174"/>
      <c r="H6" s="174"/>
      <c r="T6" s="175"/>
      <c r="U6" s="210"/>
    </row>
    <row r="7" spans="1:22" s="218" customFormat="1" ht="45" customHeight="1">
      <c r="A7" s="212" t="s">
        <v>72</v>
      </c>
      <c r="B7" s="213"/>
      <c r="C7" s="214"/>
      <c r="D7" s="215"/>
      <c r="E7" s="216" t="s">
        <v>862</v>
      </c>
      <c r="F7" s="216" t="s">
        <v>863</v>
      </c>
      <c r="G7" s="216" t="s">
        <v>864</v>
      </c>
      <c r="H7" s="216" t="s">
        <v>865</v>
      </c>
      <c r="I7" s="212" t="s">
        <v>866</v>
      </c>
      <c r="J7" s="212" t="s">
        <v>867</v>
      </c>
      <c r="K7" s="212" t="s">
        <v>651</v>
      </c>
      <c r="L7" s="212" t="s">
        <v>868</v>
      </c>
      <c r="M7" s="212" t="s">
        <v>869</v>
      </c>
      <c r="N7" s="212" t="s">
        <v>870</v>
      </c>
      <c r="O7" s="212" t="s">
        <v>871</v>
      </c>
      <c r="P7" s="212" t="s">
        <v>872</v>
      </c>
      <c r="Q7" s="212" t="s">
        <v>873</v>
      </c>
      <c r="R7" s="212" t="s">
        <v>874</v>
      </c>
      <c r="S7" s="212" t="s">
        <v>875</v>
      </c>
      <c r="T7" s="216" t="s">
        <v>876</v>
      </c>
      <c r="U7" s="217" t="s">
        <v>877</v>
      </c>
      <c r="V7" s="212"/>
    </row>
    <row r="8" spans="1:47" s="220" customFormat="1" ht="12.75" customHeight="1">
      <c r="A8" s="180"/>
      <c r="B8" s="173"/>
      <c r="C8" s="174"/>
      <c r="D8" s="175"/>
      <c r="E8" s="159"/>
      <c r="F8" s="159"/>
      <c r="G8" s="159"/>
      <c r="H8" s="159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59"/>
      <c r="U8" s="159"/>
      <c r="V8" s="17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</row>
    <row r="9" spans="1:47" s="220" customFormat="1" ht="12.75" customHeight="1">
      <c r="A9" s="221"/>
      <c r="B9" s="65" t="s">
        <v>113</v>
      </c>
      <c r="C9" s="178"/>
      <c r="D9" s="66"/>
      <c r="E9" s="156"/>
      <c r="F9" s="156"/>
      <c r="G9" s="156"/>
      <c r="H9" s="156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156"/>
      <c r="U9" s="156"/>
      <c r="V9" s="222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</row>
    <row r="10" spans="1:47" s="220" customFormat="1" ht="12.75" customHeight="1">
      <c r="A10" s="180" t="s">
        <v>399</v>
      </c>
      <c r="B10" s="180"/>
      <c r="C10" s="179" t="s">
        <v>400</v>
      </c>
      <c r="D10" s="181"/>
      <c r="E10" s="182">
        <v>0</v>
      </c>
      <c r="F10" s="182">
        <v>0</v>
      </c>
      <c r="G10" s="182">
        <v>0</v>
      </c>
      <c r="H10" s="182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  <c r="T10" s="182">
        <v>0</v>
      </c>
      <c r="U10" s="182">
        <f>E10+F10+G10+H10+T10</f>
        <v>0</v>
      </c>
      <c r="V10" s="17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</row>
    <row r="11" spans="1:22" s="199" customFormat="1" ht="12.75" hidden="1" outlineLevel="1">
      <c r="A11" s="197" t="s">
        <v>878</v>
      </c>
      <c r="B11" s="198"/>
      <c r="C11" s="198" t="s">
        <v>879</v>
      </c>
      <c r="D11" s="198" t="s">
        <v>880</v>
      </c>
      <c r="E11" s="198">
        <v>-47445.97</v>
      </c>
      <c r="F11" s="198">
        <v>0</v>
      </c>
      <c r="G11" s="198"/>
      <c r="H11" s="198">
        <v>0</v>
      </c>
      <c r="I11" s="197">
        <v>0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8">
        <v>0</v>
      </c>
      <c r="U11" s="198">
        <f>E11+F11+G11+H11+T11</f>
        <v>-47445.97</v>
      </c>
      <c r="V11" s="197"/>
    </row>
    <row r="12" spans="1:47" s="220" customFormat="1" ht="12.75" customHeight="1" collapsed="1">
      <c r="A12" s="180" t="s">
        <v>404</v>
      </c>
      <c r="B12" s="180"/>
      <c r="C12" s="179" t="s">
        <v>405</v>
      </c>
      <c r="D12" s="181"/>
      <c r="E12" s="183">
        <v>-47445.97</v>
      </c>
      <c r="F12" s="183">
        <v>0</v>
      </c>
      <c r="G12" s="183">
        <v>0</v>
      </c>
      <c r="H12" s="183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3">
        <v>0</v>
      </c>
      <c r="U12" s="183">
        <f>E12+F12+G12+H12+T12</f>
        <v>-47445.97</v>
      </c>
      <c r="V12" s="17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</row>
    <row r="13" spans="1:47" s="225" customFormat="1" ht="12.75" customHeight="1">
      <c r="A13" s="223" t="s">
        <v>73</v>
      </c>
      <c r="B13" s="185"/>
      <c r="C13" s="186" t="s">
        <v>406</v>
      </c>
      <c r="D13" s="75"/>
      <c r="E13" s="187">
        <f aca="true" t="shared" si="0" ref="E13:U13">E10-E12</f>
        <v>47445.97</v>
      </c>
      <c r="F13" s="187">
        <f t="shared" si="0"/>
        <v>0</v>
      </c>
      <c r="G13" s="187">
        <f t="shared" si="0"/>
        <v>0</v>
      </c>
      <c r="H13" s="187">
        <f t="shared" si="0"/>
        <v>0</v>
      </c>
      <c r="I13" s="223">
        <f t="shared" si="0"/>
        <v>0</v>
      </c>
      <c r="J13" s="223">
        <f t="shared" si="0"/>
        <v>0</v>
      </c>
      <c r="K13" s="223">
        <f t="shared" si="0"/>
        <v>0</v>
      </c>
      <c r="L13" s="223">
        <f t="shared" si="0"/>
        <v>0</v>
      </c>
      <c r="M13" s="223">
        <f t="shared" si="0"/>
        <v>0</v>
      </c>
      <c r="N13" s="223">
        <f t="shared" si="0"/>
        <v>0</v>
      </c>
      <c r="O13" s="223">
        <f t="shared" si="0"/>
        <v>0</v>
      </c>
      <c r="P13" s="223">
        <f t="shared" si="0"/>
        <v>0</v>
      </c>
      <c r="Q13" s="223">
        <f t="shared" si="0"/>
        <v>0</v>
      </c>
      <c r="R13" s="223">
        <f t="shared" si="0"/>
        <v>0</v>
      </c>
      <c r="S13" s="223">
        <f t="shared" si="0"/>
        <v>0</v>
      </c>
      <c r="T13" s="187">
        <f t="shared" si="0"/>
        <v>0</v>
      </c>
      <c r="U13" s="187">
        <f t="shared" si="0"/>
        <v>47445.97</v>
      </c>
      <c r="V13" s="192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</row>
    <row r="14" spans="1:47" s="220" customFormat="1" ht="12.75" customHeight="1">
      <c r="A14" s="180"/>
      <c r="B14" s="180"/>
      <c r="C14" s="179"/>
      <c r="D14" s="181"/>
      <c r="E14" s="183"/>
      <c r="F14" s="183"/>
      <c r="G14" s="183"/>
      <c r="H14" s="183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3"/>
      <c r="U14" s="183"/>
      <c r="V14" s="17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</row>
    <row r="15" spans="1:47" s="220" customFormat="1" ht="12.75" customHeight="1">
      <c r="A15" s="180" t="s">
        <v>881</v>
      </c>
      <c r="B15" s="180"/>
      <c r="C15" s="179" t="s">
        <v>116</v>
      </c>
      <c r="D15" s="181"/>
      <c r="E15" s="183">
        <v>0</v>
      </c>
      <c r="F15" s="183">
        <v>0</v>
      </c>
      <c r="G15" s="183">
        <v>0</v>
      </c>
      <c r="H15" s="183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3">
        <v>0</v>
      </c>
      <c r="U15" s="183">
        <f>E15+F15+G15+H15+T15</f>
        <v>0</v>
      </c>
      <c r="V15" s="17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</row>
    <row r="16" spans="1:47" s="220" customFormat="1" ht="12.75" customHeight="1">
      <c r="A16" s="180" t="s">
        <v>882</v>
      </c>
      <c r="B16" s="180"/>
      <c r="C16" s="179" t="s">
        <v>117</v>
      </c>
      <c r="D16" s="181"/>
      <c r="E16" s="183">
        <v>0</v>
      </c>
      <c r="F16" s="183">
        <v>0</v>
      </c>
      <c r="G16" s="183">
        <v>0</v>
      </c>
      <c r="H16" s="183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3">
        <v>0</v>
      </c>
      <c r="U16" s="183">
        <f>E16+F16+G16+H16+T16</f>
        <v>0</v>
      </c>
      <c r="V16" s="17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</row>
    <row r="17" spans="1:47" s="220" customFormat="1" ht="12.75" customHeight="1">
      <c r="A17" s="180" t="s">
        <v>883</v>
      </c>
      <c r="B17" s="180"/>
      <c r="C17" s="179" t="s">
        <v>118</v>
      </c>
      <c r="D17" s="181"/>
      <c r="E17" s="183">
        <v>0</v>
      </c>
      <c r="F17" s="183">
        <v>0</v>
      </c>
      <c r="G17" s="183">
        <v>0</v>
      </c>
      <c r="H17" s="183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3">
        <v>0</v>
      </c>
      <c r="U17" s="183">
        <f>E17+F17+G17+H17+T17</f>
        <v>0</v>
      </c>
      <c r="V17" s="17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</row>
    <row r="18" spans="1:47" s="220" customFormat="1" ht="12.75" customHeight="1">
      <c r="A18" s="180" t="s">
        <v>410</v>
      </c>
      <c r="B18" s="180"/>
      <c r="C18" s="179" t="s">
        <v>411</v>
      </c>
      <c r="D18" s="181"/>
      <c r="E18" s="183">
        <v>0</v>
      </c>
      <c r="F18" s="183">
        <v>0</v>
      </c>
      <c r="G18" s="183">
        <v>0</v>
      </c>
      <c r="H18" s="183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0</v>
      </c>
      <c r="T18" s="183">
        <v>0</v>
      </c>
      <c r="U18" s="183">
        <f>E18+F18+G18+H18+T18</f>
        <v>0</v>
      </c>
      <c r="V18" s="17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</row>
    <row r="19" spans="1:47" s="220" customFormat="1" ht="12.75" customHeight="1">
      <c r="A19" s="180"/>
      <c r="B19" s="180"/>
      <c r="C19" s="179" t="s">
        <v>412</v>
      </c>
      <c r="D19" s="181"/>
      <c r="E19" s="183"/>
      <c r="F19" s="183"/>
      <c r="G19" s="183"/>
      <c r="H19" s="183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3"/>
      <c r="U19" s="183"/>
      <c r="V19" s="17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</row>
    <row r="20" spans="1:47" s="220" customFormat="1" ht="12.75" customHeight="1">
      <c r="A20" s="180"/>
      <c r="B20" s="180"/>
      <c r="C20" s="179" t="s">
        <v>884</v>
      </c>
      <c r="D20" s="181"/>
      <c r="E20" s="183">
        <v>0</v>
      </c>
      <c r="F20" s="183">
        <v>0</v>
      </c>
      <c r="G20" s="183">
        <v>0</v>
      </c>
      <c r="H20" s="183"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3">
        <v>0</v>
      </c>
      <c r="U20" s="183">
        <f aca="true" t="shared" si="1" ref="U20:U27">E20+F20+G20+H20+T20</f>
        <v>0</v>
      </c>
      <c r="V20" s="17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</row>
    <row r="21" spans="1:47" s="220" customFormat="1" ht="12.75" customHeight="1">
      <c r="A21" s="180"/>
      <c r="B21" s="180"/>
      <c r="C21" s="179" t="s">
        <v>149</v>
      </c>
      <c r="D21" s="181"/>
      <c r="E21" s="183">
        <v>0</v>
      </c>
      <c r="F21" s="183">
        <v>0</v>
      </c>
      <c r="G21" s="183">
        <v>0</v>
      </c>
      <c r="H21" s="183">
        <v>0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3">
        <v>0</v>
      </c>
      <c r="U21" s="183">
        <f t="shared" si="1"/>
        <v>0</v>
      </c>
      <c r="V21" s="17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</row>
    <row r="22" spans="1:47" s="220" customFormat="1" ht="12.75" customHeight="1">
      <c r="A22" s="180"/>
      <c r="B22" s="180"/>
      <c r="C22" s="179" t="s">
        <v>150</v>
      </c>
      <c r="D22" s="181"/>
      <c r="E22" s="183">
        <v>0</v>
      </c>
      <c r="F22" s="183">
        <v>0</v>
      </c>
      <c r="G22" s="183">
        <v>0</v>
      </c>
      <c r="H22" s="183">
        <v>0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3">
        <v>0</v>
      </c>
      <c r="U22" s="183">
        <f t="shared" si="1"/>
        <v>0</v>
      </c>
      <c r="V22" s="17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</row>
    <row r="23" spans="1:47" s="220" customFormat="1" ht="12.75" customHeight="1">
      <c r="A23" s="180" t="s">
        <v>416</v>
      </c>
      <c r="B23" s="180"/>
      <c r="C23" s="179" t="s">
        <v>885</v>
      </c>
      <c r="D23" s="181"/>
      <c r="E23" s="183">
        <v>0</v>
      </c>
      <c r="F23" s="183">
        <v>0</v>
      </c>
      <c r="G23" s="183">
        <v>0</v>
      </c>
      <c r="H23" s="183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3">
        <v>0</v>
      </c>
      <c r="U23" s="183">
        <f t="shared" si="1"/>
        <v>0</v>
      </c>
      <c r="V23" s="17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</row>
    <row r="24" spans="1:47" s="220" customFormat="1" ht="12.75" customHeight="1">
      <c r="A24" s="180"/>
      <c r="B24" s="180"/>
      <c r="C24" s="179" t="s">
        <v>151</v>
      </c>
      <c r="D24" s="181"/>
      <c r="E24" s="183">
        <v>0</v>
      </c>
      <c r="F24" s="183">
        <v>0</v>
      </c>
      <c r="G24" s="183">
        <v>0</v>
      </c>
      <c r="H24" s="183"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3">
        <v>0</v>
      </c>
      <c r="U24" s="183">
        <f t="shared" si="1"/>
        <v>0</v>
      </c>
      <c r="V24" s="17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</row>
    <row r="25" spans="1:47" s="220" customFormat="1" ht="12.75" customHeight="1">
      <c r="A25" s="180" t="s">
        <v>419</v>
      </c>
      <c r="B25" s="180"/>
      <c r="C25" s="179" t="s">
        <v>121</v>
      </c>
      <c r="D25" s="181"/>
      <c r="E25" s="183">
        <v>0</v>
      </c>
      <c r="F25" s="183">
        <v>0</v>
      </c>
      <c r="G25" s="183">
        <v>0</v>
      </c>
      <c r="H25" s="183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3">
        <v>0</v>
      </c>
      <c r="U25" s="183">
        <f t="shared" si="1"/>
        <v>0</v>
      </c>
      <c r="V25" s="17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</row>
    <row r="26" spans="1:22" s="199" customFormat="1" ht="12.75" hidden="1" outlineLevel="1">
      <c r="A26" s="197" t="s">
        <v>420</v>
      </c>
      <c r="B26" s="198"/>
      <c r="C26" s="198" t="s">
        <v>421</v>
      </c>
      <c r="D26" s="198" t="s">
        <v>422</v>
      </c>
      <c r="E26" s="198">
        <v>152932.55</v>
      </c>
      <c r="F26" s="198">
        <v>0</v>
      </c>
      <c r="G26" s="198"/>
      <c r="H26" s="198">
        <v>0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197">
        <v>0</v>
      </c>
      <c r="S26" s="197">
        <v>0</v>
      </c>
      <c r="T26" s="198">
        <v>0</v>
      </c>
      <c r="U26" s="198">
        <f t="shared" si="1"/>
        <v>152932.55</v>
      </c>
      <c r="V26" s="197"/>
    </row>
    <row r="27" spans="1:47" s="220" customFormat="1" ht="12.75" customHeight="1" collapsed="1">
      <c r="A27" s="180" t="s">
        <v>423</v>
      </c>
      <c r="B27" s="180"/>
      <c r="C27" s="179" t="s">
        <v>122</v>
      </c>
      <c r="D27" s="181"/>
      <c r="E27" s="183">
        <v>152932.55</v>
      </c>
      <c r="F27" s="183">
        <v>0</v>
      </c>
      <c r="G27" s="183">
        <v>0</v>
      </c>
      <c r="H27" s="183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  <c r="Q27" s="180">
        <v>0</v>
      </c>
      <c r="R27" s="180">
        <v>0</v>
      </c>
      <c r="S27" s="180">
        <v>0</v>
      </c>
      <c r="T27" s="183">
        <v>0</v>
      </c>
      <c r="U27" s="183">
        <f t="shared" si="1"/>
        <v>152932.55</v>
      </c>
      <c r="V27" s="17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</row>
    <row r="28" spans="1:47" s="220" customFormat="1" ht="12.75" customHeight="1">
      <c r="A28" s="223" t="s">
        <v>73</v>
      </c>
      <c r="B28" s="185"/>
      <c r="C28" s="178" t="s">
        <v>424</v>
      </c>
      <c r="D28" s="66"/>
      <c r="E28" s="187">
        <f aca="true" t="shared" si="2" ref="E28:U28">+E13+E15+E16+E17+E18+E20+E21+E22+E23+E24+E25+E27</f>
        <v>200378.52</v>
      </c>
      <c r="F28" s="187">
        <f t="shared" si="2"/>
        <v>0</v>
      </c>
      <c r="G28" s="187">
        <f t="shared" si="2"/>
        <v>0</v>
      </c>
      <c r="H28" s="187">
        <f t="shared" si="2"/>
        <v>0</v>
      </c>
      <c r="I28" s="223">
        <f t="shared" si="2"/>
        <v>0</v>
      </c>
      <c r="J28" s="223">
        <f t="shared" si="2"/>
        <v>0</v>
      </c>
      <c r="K28" s="223">
        <f t="shared" si="2"/>
        <v>0</v>
      </c>
      <c r="L28" s="223">
        <f t="shared" si="2"/>
        <v>0</v>
      </c>
      <c r="M28" s="223">
        <f t="shared" si="2"/>
        <v>0</v>
      </c>
      <c r="N28" s="223">
        <f t="shared" si="2"/>
        <v>0</v>
      </c>
      <c r="O28" s="223">
        <f t="shared" si="2"/>
        <v>0</v>
      </c>
      <c r="P28" s="223">
        <f t="shared" si="2"/>
        <v>0</v>
      </c>
      <c r="Q28" s="223">
        <f t="shared" si="2"/>
        <v>0</v>
      </c>
      <c r="R28" s="223">
        <f t="shared" si="2"/>
        <v>0</v>
      </c>
      <c r="S28" s="223">
        <f t="shared" si="2"/>
        <v>0</v>
      </c>
      <c r="T28" s="187">
        <f t="shared" si="2"/>
        <v>0</v>
      </c>
      <c r="U28" s="187">
        <f t="shared" si="2"/>
        <v>200378.52</v>
      </c>
      <c r="V28" s="222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</row>
    <row r="29" spans="1:47" s="220" customFormat="1" ht="12.75" customHeight="1">
      <c r="A29" s="180"/>
      <c r="B29" s="180"/>
      <c r="C29" s="179"/>
      <c r="D29" s="181"/>
      <c r="E29" s="183"/>
      <c r="F29" s="183"/>
      <c r="G29" s="183"/>
      <c r="H29" s="183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3"/>
      <c r="U29" s="183"/>
      <c r="V29" s="17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</row>
    <row r="30" spans="1:47" s="220" customFormat="1" ht="12.75" customHeight="1">
      <c r="A30" s="221"/>
      <c r="B30" s="185" t="s">
        <v>123</v>
      </c>
      <c r="C30" s="186"/>
      <c r="D30" s="75"/>
      <c r="E30" s="183"/>
      <c r="F30" s="183"/>
      <c r="G30" s="183"/>
      <c r="H30" s="183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183"/>
      <c r="U30" s="183"/>
      <c r="V30" s="222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</row>
    <row r="31" spans="1:22" s="199" customFormat="1" ht="12.75" hidden="1" outlineLevel="1">
      <c r="A31" s="197" t="s">
        <v>425</v>
      </c>
      <c r="B31" s="198"/>
      <c r="C31" s="198" t="s">
        <v>426</v>
      </c>
      <c r="D31" s="198" t="s">
        <v>427</v>
      </c>
      <c r="E31" s="198">
        <v>15000</v>
      </c>
      <c r="F31" s="198">
        <v>0</v>
      </c>
      <c r="G31" s="198"/>
      <c r="H31" s="198">
        <v>0</v>
      </c>
      <c r="I31" s="197">
        <v>0</v>
      </c>
      <c r="J31" s="197">
        <v>0</v>
      </c>
      <c r="K31" s="197">
        <v>0</v>
      </c>
      <c r="L31" s="197">
        <v>33500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7">
        <v>0</v>
      </c>
      <c r="T31" s="198">
        <v>33500</v>
      </c>
      <c r="U31" s="198">
        <f aca="true" t="shared" si="3" ref="U31:U62">E31+F31+G31+H31+T31</f>
        <v>48500</v>
      </c>
      <c r="V31" s="197"/>
    </row>
    <row r="32" spans="1:22" s="199" customFormat="1" ht="12.75" hidden="1" outlineLevel="1">
      <c r="A32" s="197" t="s">
        <v>428</v>
      </c>
      <c r="B32" s="198"/>
      <c r="C32" s="198" t="s">
        <v>429</v>
      </c>
      <c r="D32" s="198" t="s">
        <v>430</v>
      </c>
      <c r="E32" s="198">
        <v>9000</v>
      </c>
      <c r="F32" s="198">
        <v>0</v>
      </c>
      <c r="G32" s="198"/>
      <c r="H32" s="198">
        <v>0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  <c r="N32" s="197">
        <v>0</v>
      </c>
      <c r="O32" s="197">
        <v>0</v>
      </c>
      <c r="P32" s="197">
        <v>0</v>
      </c>
      <c r="Q32" s="197">
        <v>0</v>
      </c>
      <c r="R32" s="197">
        <v>0</v>
      </c>
      <c r="S32" s="197">
        <v>0</v>
      </c>
      <c r="T32" s="198">
        <v>0</v>
      </c>
      <c r="U32" s="198">
        <f t="shared" si="3"/>
        <v>9000</v>
      </c>
      <c r="V32" s="197"/>
    </row>
    <row r="33" spans="1:22" s="199" customFormat="1" ht="12.75" hidden="1" outlineLevel="1">
      <c r="A33" s="197" t="s">
        <v>431</v>
      </c>
      <c r="B33" s="198"/>
      <c r="C33" s="198" t="s">
        <v>432</v>
      </c>
      <c r="D33" s="198" t="s">
        <v>433</v>
      </c>
      <c r="E33" s="198">
        <v>23446.16</v>
      </c>
      <c r="F33" s="198">
        <v>0</v>
      </c>
      <c r="G33" s="198"/>
      <c r="H33" s="198">
        <v>0</v>
      </c>
      <c r="I33" s="197">
        <v>0</v>
      </c>
      <c r="J33" s="197">
        <v>0</v>
      </c>
      <c r="K33" s="197">
        <v>0</v>
      </c>
      <c r="L33" s="197">
        <v>0</v>
      </c>
      <c r="M33" s="197">
        <v>10773.07</v>
      </c>
      <c r="N33" s="197">
        <v>0</v>
      </c>
      <c r="O33" s="197">
        <v>0</v>
      </c>
      <c r="P33" s="197">
        <v>0</v>
      </c>
      <c r="Q33" s="197">
        <v>0</v>
      </c>
      <c r="R33" s="197">
        <v>0</v>
      </c>
      <c r="S33" s="197">
        <v>0</v>
      </c>
      <c r="T33" s="198">
        <v>10773.07</v>
      </c>
      <c r="U33" s="198">
        <f t="shared" si="3"/>
        <v>34219.229999999996</v>
      </c>
      <c r="V33" s="197"/>
    </row>
    <row r="34" spans="1:22" s="199" customFormat="1" ht="12.75" hidden="1" outlineLevel="1">
      <c r="A34" s="197" t="s">
        <v>434</v>
      </c>
      <c r="B34" s="198"/>
      <c r="C34" s="198" t="s">
        <v>435</v>
      </c>
      <c r="D34" s="198" t="s">
        <v>436</v>
      </c>
      <c r="E34" s="198">
        <v>40590.72</v>
      </c>
      <c r="F34" s="198">
        <v>0</v>
      </c>
      <c r="G34" s="198"/>
      <c r="H34" s="198">
        <v>0</v>
      </c>
      <c r="I34" s="197">
        <v>0</v>
      </c>
      <c r="J34" s="197">
        <v>0</v>
      </c>
      <c r="K34" s="197">
        <v>9370.56</v>
      </c>
      <c r="L34" s="197">
        <v>0</v>
      </c>
      <c r="M34" s="197">
        <v>32237.37</v>
      </c>
      <c r="N34" s="197">
        <v>9370.34</v>
      </c>
      <c r="O34" s="197">
        <v>131979.75</v>
      </c>
      <c r="P34" s="197">
        <v>0</v>
      </c>
      <c r="Q34" s="197">
        <v>0</v>
      </c>
      <c r="R34" s="197">
        <v>0</v>
      </c>
      <c r="S34" s="197">
        <v>0</v>
      </c>
      <c r="T34" s="198">
        <v>182958.02</v>
      </c>
      <c r="U34" s="198">
        <f t="shared" si="3"/>
        <v>223548.74</v>
      </c>
      <c r="V34" s="197"/>
    </row>
    <row r="35" spans="1:22" s="199" customFormat="1" ht="12.75" hidden="1" outlineLevel="1">
      <c r="A35" s="197" t="s">
        <v>437</v>
      </c>
      <c r="B35" s="198"/>
      <c r="C35" s="198" t="s">
        <v>438</v>
      </c>
      <c r="D35" s="198" t="s">
        <v>439</v>
      </c>
      <c r="E35" s="198">
        <v>112120.89</v>
      </c>
      <c r="F35" s="198">
        <v>0</v>
      </c>
      <c r="G35" s="198"/>
      <c r="H35" s="198">
        <v>0</v>
      </c>
      <c r="I35" s="197">
        <v>0</v>
      </c>
      <c r="J35" s="197">
        <v>0</v>
      </c>
      <c r="K35" s="197">
        <v>30606.431</v>
      </c>
      <c r="L35" s="197">
        <v>0</v>
      </c>
      <c r="M35" s="197">
        <v>0</v>
      </c>
      <c r="N35" s="197">
        <v>28087.489</v>
      </c>
      <c r="O35" s="197">
        <v>115646.924</v>
      </c>
      <c r="P35" s="197">
        <v>0</v>
      </c>
      <c r="Q35" s="197">
        <v>0</v>
      </c>
      <c r="R35" s="197">
        <v>0</v>
      </c>
      <c r="S35" s="197">
        <v>0</v>
      </c>
      <c r="T35" s="198">
        <v>174340.84399999998</v>
      </c>
      <c r="U35" s="198">
        <f t="shared" si="3"/>
        <v>286461.734</v>
      </c>
      <c r="V35" s="197"/>
    </row>
    <row r="36" spans="1:22" s="199" customFormat="1" ht="12.75" hidden="1" outlineLevel="1">
      <c r="A36" s="197" t="s">
        <v>440</v>
      </c>
      <c r="B36" s="198"/>
      <c r="C36" s="198" t="s">
        <v>441</v>
      </c>
      <c r="D36" s="198" t="s">
        <v>442</v>
      </c>
      <c r="E36" s="198">
        <v>0</v>
      </c>
      <c r="F36" s="198">
        <v>0</v>
      </c>
      <c r="G36" s="198"/>
      <c r="H36" s="198">
        <v>0</v>
      </c>
      <c r="I36" s="197">
        <v>0</v>
      </c>
      <c r="J36" s="197">
        <v>0</v>
      </c>
      <c r="K36" s="197">
        <v>1825.264</v>
      </c>
      <c r="L36" s="197">
        <v>0</v>
      </c>
      <c r="M36" s="197">
        <v>0</v>
      </c>
      <c r="N36" s="197">
        <v>0</v>
      </c>
      <c r="O36" s="197">
        <v>16927.6</v>
      </c>
      <c r="P36" s="197">
        <v>0</v>
      </c>
      <c r="Q36" s="197">
        <v>0</v>
      </c>
      <c r="R36" s="197">
        <v>0</v>
      </c>
      <c r="S36" s="197">
        <v>0</v>
      </c>
      <c r="T36" s="198">
        <v>18752.863999999998</v>
      </c>
      <c r="U36" s="198">
        <f t="shared" si="3"/>
        <v>18752.863999999998</v>
      </c>
      <c r="V36" s="197"/>
    </row>
    <row r="37" spans="1:22" s="199" customFormat="1" ht="12.75" hidden="1" outlineLevel="1">
      <c r="A37" s="197" t="s">
        <v>443</v>
      </c>
      <c r="B37" s="198"/>
      <c r="C37" s="198" t="s">
        <v>444</v>
      </c>
      <c r="D37" s="198" t="s">
        <v>445</v>
      </c>
      <c r="E37" s="198">
        <v>0</v>
      </c>
      <c r="F37" s="198">
        <v>0</v>
      </c>
      <c r="G37" s="198"/>
      <c r="H37" s="198">
        <v>0</v>
      </c>
      <c r="I37" s="197">
        <v>0</v>
      </c>
      <c r="J37" s="197">
        <v>0</v>
      </c>
      <c r="K37" s="197">
        <v>0</v>
      </c>
      <c r="L37" s="197">
        <v>141362.4</v>
      </c>
      <c r="M37" s="197">
        <v>0</v>
      </c>
      <c r="N37" s="197">
        <v>0</v>
      </c>
      <c r="O37" s="197">
        <v>0</v>
      </c>
      <c r="P37" s="197">
        <v>0</v>
      </c>
      <c r="Q37" s="197">
        <v>0</v>
      </c>
      <c r="R37" s="197">
        <v>0</v>
      </c>
      <c r="S37" s="197">
        <v>0</v>
      </c>
      <c r="T37" s="198">
        <v>141362.4</v>
      </c>
      <c r="U37" s="198">
        <f t="shared" si="3"/>
        <v>141362.4</v>
      </c>
      <c r="V37" s="197"/>
    </row>
    <row r="38" spans="1:22" s="199" customFormat="1" ht="12.75" hidden="1" outlineLevel="1">
      <c r="A38" s="197" t="s">
        <v>446</v>
      </c>
      <c r="B38" s="198"/>
      <c r="C38" s="198" t="s">
        <v>447</v>
      </c>
      <c r="D38" s="198" t="s">
        <v>448</v>
      </c>
      <c r="E38" s="198">
        <v>-8294.39</v>
      </c>
      <c r="F38" s="198">
        <v>0</v>
      </c>
      <c r="G38" s="198"/>
      <c r="H38" s="198">
        <v>0</v>
      </c>
      <c r="I38" s="197">
        <v>0</v>
      </c>
      <c r="J38" s="197">
        <v>0</v>
      </c>
      <c r="K38" s="197">
        <v>680.46</v>
      </c>
      <c r="L38" s="197">
        <v>0</v>
      </c>
      <c r="M38" s="197">
        <v>0</v>
      </c>
      <c r="N38" s="197">
        <v>3517.58</v>
      </c>
      <c r="O38" s="197">
        <v>4924.18</v>
      </c>
      <c r="P38" s="197">
        <v>0</v>
      </c>
      <c r="Q38" s="197">
        <v>0</v>
      </c>
      <c r="R38" s="197">
        <v>0</v>
      </c>
      <c r="S38" s="197">
        <v>0</v>
      </c>
      <c r="T38" s="198">
        <v>9122.22</v>
      </c>
      <c r="U38" s="198">
        <f t="shared" si="3"/>
        <v>827.8299999999999</v>
      </c>
      <c r="V38" s="197"/>
    </row>
    <row r="39" spans="1:47" s="220" customFormat="1" ht="12.75" customHeight="1" collapsed="1">
      <c r="A39" s="180" t="s">
        <v>449</v>
      </c>
      <c r="B39" s="180"/>
      <c r="C39" s="179" t="s">
        <v>124</v>
      </c>
      <c r="D39" s="181"/>
      <c r="E39" s="183">
        <v>191863.38</v>
      </c>
      <c r="F39" s="183">
        <v>0</v>
      </c>
      <c r="G39" s="183">
        <v>0</v>
      </c>
      <c r="H39" s="183">
        <v>0</v>
      </c>
      <c r="I39" s="180">
        <v>0</v>
      </c>
      <c r="J39" s="180">
        <v>0</v>
      </c>
      <c r="K39" s="180">
        <v>42482.715000000004</v>
      </c>
      <c r="L39" s="180">
        <v>174862.4</v>
      </c>
      <c r="M39" s="180">
        <v>43010.44</v>
      </c>
      <c r="N39" s="180">
        <v>40975.409</v>
      </c>
      <c r="O39" s="180">
        <v>269478.45399999997</v>
      </c>
      <c r="P39" s="180">
        <v>0</v>
      </c>
      <c r="Q39" s="180">
        <v>0</v>
      </c>
      <c r="R39" s="180">
        <v>0</v>
      </c>
      <c r="S39" s="180">
        <v>0</v>
      </c>
      <c r="T39" s="183">
        <v>570809.418</v>
      </c>
      <c r="U39" s="183">
        <f t="shared" si="3"/>
        <v>762672.798</v>
      </c>
      <c r="V39" s="17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</row>
    <row r="40" spans="1:22" s="199" customFormat="1" ht="12.75" hidden="1" outlineLevel="1">
      <c r="A40" s="197" t="s">
        <v>450</v>
      </c>
      <c r="B40" s="198"/>
      <c r="C40" s="198" t="s">
        <v>451</v>
      </c>
      <c r="D40" s="198" t="s">
        <v>452</v>
      </c>
      <c r="E40" s="198">
        <v>3423.67</v>
      </c>
      <c r="F40" s="198">
        <v>0</v>
      </c>
      <c r="G40" s="198"/>
      <c r="H40" s="198">
        <v>0</v>
      </c>
      <c r="I40" s="197">
        <v>0</v>
      </c>
      <c r="J40" s="197">
        <v>0</v>
      </c>
      <c r="K40" s="197">
        <v>0</v>
      </c>
      <c r="L40" s="197">
        <v>2562.75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8">
        <v>2562.75</v>
      </c>
      <c r="U40" s="198">
        <f t="shared" si="3"/>
        <v>5986.42</v>
      </c>
      <c r="V40" s="197"/>
    </row>
    <row r="41" spans="1:22" s="199" customFormat="1" ht="12.75" hidden="1" outlineLevel="1">
      <c r="A41" s="197" t="s">
        <v>453</v>
      </c>
      <c r="B41" s="198"/>
      <c r="C41" s="198" t="s">
        <v>454</v>
      </c>
      <c r="D41" s="198" t="s">
        <v>455</v>
      </c>
      <c r="E41" s="198">
        <v>374.3</v>
      </c>
      <c r="F41" s="198">
        <v>0</v>
      </c>
      <c r="G41" s="198"/>
      <c r="H41" s="198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8">
        <v>0</v>
      </c>
      <c r="U41" s="198">
        <f t="shared" si="3"/>
        <v>374.3</v>
      </c>
      <c r="V41" s="197"/>
    </row>
    <row r="42" spans="1:22" s="199" customFormat="1" ht="12.75" hidden="1" outlineLevel="1">
      <c r="A42" s="197" t="s">
        <v>456</v>
      </c>
      <c r="B42" s="198"/>
      <c r="C42" s="198" t="s">
        <v>457</v>
      </c>
      <c r="D42" s="198" t="s">
        <v>458</v>
      </c>
      <c r="E42" s="198">
        <v>1059.26</v>
      </c>
      <c r="F42" s="198">
        <v>0</v>
      </c>
      <c r="G42" s="198"/>
      <c r="H42" s="198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8">
        <v>0</v>
      </c>
      <c r="U42" s="198">
        <f t="shared" si="3"/>
        <v>1059.26</v>
      </c>
      <c r="V42" s="197"/>
    </row>
    <row r="43" spans="1:22" s="199" customFormat="1" ht="12.75" hidden="1" outlineLevel="1">
      <c r="A43" s="197" t="s">
        <v>459</v>
      </c>
      <c r="B43" s="198"/>
      <c r="C43" s="198" t="s">
        <v>460</v>
      </c>
      <c r="D43" s="198" t="s">
        <v>461</v>
      </c>
      <c r="E43" s="198">
        <v>403.48</v>
      </c>
      <c r="F43" s="198">
        <v>0</v>
      </c>
      <c r="G43" s="198"/>
      <c r="H43" s="198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8">
        <v>0</v>
      </c>
      <c r="U43" s="198">
        <f t="shared" si="3"/>
        <v>403.48</v>
      </c>
      <c r="V43" s="197"/>
    </row>
    <row r="44" spans="1:22" s="199" customFormat="1" ht="12.75" hidden="1" outlineLevel="1">
      <c r="A44" s="197" t="s">
        <v>462</v>
      </c>
      <c r="B44" s="198"/>
      <c r="C44" s="198" t="s">
        <v>463</v>
      </c>
      <c r="D44" s="198" t="s">
        <v>464</v>
      </c>
      <c r="E44" s="198">
        <v>3290.4</v>
      </c>
      <c r="F44" s="198">
        <v>0</v>
      </c>
      <c r="G44" s="198"/>
      <c r="H44" s="198">
        <v>0</v>
      </c>
      <c r="I44" s="197">
        <v>0</v>
      </c>
      <c r="J44" s="197">
        <v>0</v>
      </c>
      <c r="K44" s="197">
        <v>2526.95</v>
      </c>
      <c r="L44" s="197">
        <v>0</v>
      </c>
      <c r="M44" s="197">
        <v>8614.61</v>
      </c>
      <c r="N44" s="197">
        <v>2527.02</v>
      </c>
      <c r="O44" s="197">
        <v>33991.94</v>
      </c>
      <c r="P44" s="197">
        <v>0</v>
      </c>
      <c r="Q44" s="197">
        <v>0</v>
      </c>
      <c r="R44" s="197">
        <v>0</v>
      </c>
      <c r="S44" s="197">
        <v>0</v>
      </c>
      <c r="T44" s="198">
        <v>47660.52</v>
      </c>
      <c r="U44" s="198">
        <f t="shared" si="3"/>
        <v>50950.92</v>
      </c>
      <c r="V44" s="197"/>
    </row>
    <row r="45" spans="1:22" s="199" customFormat="1" ht="12.75" hidden="1" outlineLevel="1">
      <c r="A45" s="197" t="s">
        <v>465</v>
      </c>
      <c r="B45" s="198"/>
      <c r="C45" s="198" t="s">
        <v>466</v>
      </c>
      <c r="D45" s="198" t="s">
        <v>467</v>
      </c>
      <c r="E45" s="198">
        <v>25037.49</v>
      </c>
      <c r="F45" s="198">
        <v>0</v>
      </c>
      <c r="G45" s="198"/>
      <c r="H45" s="198">
        <v>0</v>
      </c>
      <c r="I45" s="197">
        <v>0</v>
      </c>
      <c r="J45" s="197">
        <v>0</v>
      </c>
      <c r="K45" s="197">
        <v>8059.241</v>
      </c>
      <c r="L45" s="197">
        <v>0</v>
      </c>
      <c r="M45" s="197">
        <v>0</v>
      </c>
      <c r="N45" s="197">
        <v>7374.971</v>
      </c>
      <c r="O45" s="197">
        <v>30123.849</v>
      </c>
      <c r="P45" s="197">
        <v>0</v>
      </c>
      <c r="Q45" s="197">
        <v>0</v>
      </c>
      <c r="R45" s="197">
        <v>0</v>
      </c>
      <c r="S45" s="197">
        <v>0</v>
      </c>
      <c r="T45" s="198">
        <v>45558.061</v>
      </c>
      <c r="U45" s="198">
        <f t="shared" si="3"/>
        <v>70595.551</v>
      </c>
      <c r="V45" s="197"/>
    </row>
    <row r="46" spans="1:22" s="199" customFormat="1" ht="12.75" hidden="1" outlineLevel="1">
      <c r="A46" s="197" t="s">
        <v>468</v>
      </c>
      <c r="B46" s="198"/>
      <c r="C46" s="198" t="s">
        <v>469</v>
      </c>
      <c r="D46" s="198" t="s">
        <v>470</v>
      </c>
      <c r="E46" s="198">
        <v>0</v>
      </c>
      <c r="F46" s="198">
        <v>0</v>
      </c>
      <c r="G46" s="198"/>
      <c r="H46" s="198">
        <v>0</v>
      </c>
      <c r="I46" s="197">
        <v>0</v>
      </c>
      <c r="J46" s="197">
        <v>0</v>
      </c>
      <c r="K46" s="197">
        <v>490.882</v>
      </c>
      <c r="L46" s="197">
        <v>0</v>
      </c>
      <c r="M46" s="197">
        <v>0</v>
      </c>
      <c r="N46" s="197">
        <v>0</v>
      </c>
      <c r="O46" s="197">
        <v>4169.631</v>
      </c>
      <c r="P46" s="197">
        <v>0</v>
      </c>
      <c r="Q46" s="197">
        <v>0</v>
      </c>
      <c r="R46" s="197">
        <v>0</v>
      </c>
      <c r="S46" s="197">
        <v>0</v>
      </c>
      <c r="T46" s="198">
        <v>4660.513</v>
      </c>
      <c r="U46" s="198">
        <f t="shared" si="3"/>
        <v>4660.513</v>
      </c>
      <c r="V46" s="197"/>
    </row>
    <row r="47" spans="1:22" s="199" customFormat="1" ht="12.75" hidden="1" outlineLevel="1">
      <c r="A47" s="197" t="s">
        <v>471</v>
      </c>
      <c r="B47" s="198"/>
      <c r="C47" s="198" t="s">
        <v>472</v>
      </c>
      <c r="D47" s="198" t="s">
        <v>473</v>
      </c>
      <c r="E47" s="198">
        <v>227343.86</v>
      </c>
      <c r="F47" s="198">
        <v>0</v>
      </c>
      <c r="G47" s="198"/>
      <c r="H47" s="198">
        <v>0</v>
      </c>
      <c r="I47" s="197">
        <v>0</v>
      </c>
      <c r="J47" s="197">
        <v>0</v>
      </c>
      <c r="K47" s="197">
        <v>0</v>
      </c>
      <c r="L47" s="197">
        <v>0</v>
      </c>
      <c r="M47" s="197">
        <v>0</v>
      </c>
      <c r="N47" s="197">
        <v>0</v>
      </c>
      <c r="O47" s="197">
        <v>0</v>
      </c>
      <c r="P47" s="197">
        <v>0</v>
      </c>
      <c r="Q47" s="197">
        <v>0</v>
      </c>
      <c r="R47" s="197">
        <v>0</v>
      </c>
      <c r="S47" s="197">
        <v>0</v>
      </c>
      <c r="T47" s="198">
        <v>0</v>
      </c>
      <c r="U47" s="198">
        <f t="shared" si="3"/>
        <v>227343.86</v>
      </c>
      <c r="V47" s="197"/>
    </row>
    <row r="48" spans="1:22" s="199" customFormat="1" ht="12.75" hidden="1" outlineLevel="1">
      <c r="A48" s="197" t="s">
        <v>474</v>
      </c>
      <c r="B48" s="198"/>
      <c r="C48" s="198" t="s">
        <v>475</v>
      </c>
      <c r="D48" s="198" t="s">
        <v>476</v>
      </c>
      <c r="E48" s="198">
        <v>728132.52</v>
      </c>
      <c r="F48" s="198">
        <v>0</v>
      </c>
      <c r="G48" s="198"/>
      <c r="H48" s="198">
        <v>0</v>
      </c>
      <c r="I48" s="197">
        <v>0</v>
      </c>
      <c r="J48" s="197">
        <v>0</v>
      </c>
      <c r="K48" s="197">
        <v>0</v>
      </c>
      <c r="L48" s="197">
        <v>0</v>
      </c>
      <c r="M48" s="197">
        <v>0</v>
      </c>
      <c r="N48" s="197">
        <v>0</v>
      </c>
      <c r="O48" s="197">
        <v>0</v>
      </c>
      <c r="P48" s="197">
        <v>0</v>
      </c>
      <c r="Q48" s="197">
        <v>0</v>
      </c>
      <c r="R48" s="197">
        <v>0</v>
      </c>
      <c r="S48" s="197">
        <v>0</v>
      </c>
      <c r="T48" s="198">
        <v>0</v>
      </c>
      <c r="U48" s="198">
        <f t="shared" si="3"/>
        <v>728132.52</v>
      </c>
      <c r="V48" s="197"/>
    </row>
    <row r="49" spans="1:22" s="199" customFormat="1" ht="12.75" hidden="1" outlineLevel="1">
      <c r="A49" s="197" t="s">
        <v>477</v>
      </c>
      <c r="B49" s="198"/>
      <c r="C49" s="198" t="s">
        <v>478</v>
      </c>
      <c r="D49" s="198" t="s">
        <v>479</v>
      </c>
      <c r="E49" s="198">
        <v>711169.75</v>
      </c>
      <c r="F49" s="198">
        <v>0</v>
      </c>
      <c r="G49" s="198"/>
      <c r="H49" s="198">
        <v>0</v>
      </c>
      <c r="I49" s="197">
        <v>0</v>
      </c>
      <c r="J49" s="197">
        <v>0</v>
      </c>
      <c r="K49" s="197">
        <v>0</v>
      </c>
      <c r="L49" s="197">
        <v>0</v>
      </c>
      <c r="M49" s="197">
        <v>0</v>
      </c>
      <c r="N49" s="197">
        <v>0</v>
      </c>
      <c r="O49" s="197">
        <v>0</v>
      </c>
      <c r="P49" s="197">
        <v>0</v>
      </c>
      <c r="Q49" s="197">
        <v>0</v>
      </c>
      <c r="R49" s="197">
        <v>0</v>
      </c>
      <c r="S49" s="197">
        <v>0</v>
      </c>
      <c r="T49" s="198">
        <v>0</v>
      </c>
      <c r="U49" s="198">
        <f t="shared" si="3"/>
        <v>711169.75</v>
      </c>
      <c r="V49" s="197"/>
    </row>
    <row r="50" spans="1:22" s="199" customFormat="1" ht="12.75" hidden="1" outlineLevel="1">
      <c r="A50" s="197" t="s">
        <v>480</v>
      </c>
      <c r="B50" s="198"/>
      <c r="C50" s="198" t="s">
        <v>481</v>
      </c>
      <c r="D50" s="198" t="s">
        <v>482</v>
      </c>
      <c r="E50" s="198">
        <v>112821.56</v>
      </c>
      <c r="F50" s="198">
        <v>0</v>
      </c>
      <c r="G50" s="198"/>
      <c r="H50" s="198">
        <v>0</v>
      </c>
      <c r="I50" s="197">
        <v>0</v>
      </c>
      <c r="J50" s="197">
        <v>0</v>
      </c>
      <c r="K50" s="197">
        <v>0</v>
      </c>
      <c r="L50" s="197">
        <v>0</v>
      </c>
      <c r="M50" s="197">
        <v>0</v>
      </c>
      <c r="N50" s="197">
        <v>0</v>
      </c>
      <c r="O50" s="197">
        <v>0</v>
      </c>
      <c r="P50" s="197">
        <v>0</v>
      </c>
      <c r="Q50" s="197">
        <v>0</v>
      </c>
      <c r="R50" s="197">
        <v>0</v>
      </c>
      <c r="S50" s="197">
        <v>0</v>
      </c>
      <c r="T50" s="198">
        <v>0</v>
      </c>
      <c r="U50" s="198">
        <f t="shared" si="3"/>
        <v>112821.56</v>
      </c>
      <c r="V50" s="197"/>
    </row>
    <row r="51" spans="1:22" s="199" customFormat="1" ht="12.75" hidden="1" outlineLevel="1">
      <c r="A51" s="197" t="s">
        <v>483</v>
      </c>
      <c r="B51" s="198"/>
      <c r="C51" s="198" t="s">
        <v>484</v>
      </c>
      <c r="D51" s="198" t="s">
        <v>485</v>
      </c>
      <c r="E51" s="198">
        <v>868488.47</v>
      </c>
      <c r="F51" s="198">
        <v>0</v>
      </c>
      <c r="G51" s="198"/>
      <c r="H51" s="198">
        <v>0</v>
      </c>
      <c r="I51" s="197">
        <v>0</v>
      </c>
      <c r="J51" s="197">
        <v>0</v>
      </c>
      <c r="K51" s="197"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8">
        <v>0</v>
      </c>
      <c r="U51" s="198">
        <f t="shared" si="3"/>
        <v>868488.47</v>
      </c>
      <c r="V51" s="197"/>
    </row>
    <row r="52" spans="1:22" s="199" customFormat="1" ht="12.75" hidden="1" outlineLevel="1">
      <c r="A52" s="197" t="s">
        <v>486</v>
      </c>
      <c r="B52" s="198"/>
      <c r="C52" s="198" t="s">
        <v>487</v>
      </c>
      <c r="D52" s="198" t="s">
        <v>488</v>
      </c>
      <c r="E52" s="198">
        <v>871178.43</v>
      </c>
      <c r="F52" s="198">
        <v>0</v>
      </c>
      <c r="G52" s="198"/>
      <c r="H52" s="198">
        <v>0</v>
      </c>
      <c r="I52" s="197">
        <v>0</v>
      </c>
      <c r="J52" s="197">
        <v>0</v>
      </c>
      <c r="K52" s="197">
        <v>0</v>
      </c>
      <c r="L52" s="197">
        <v>0</v>
      </c>
      <c r="M52" s="197">
        <v>0</v>
      </c>
      <c r="N52" s="197">
        <v>0</v>
      </c>
      <c r="O52" s="197">
        <v>0</v>
      </c>
      <c r="P52" s="197">
        <v>0</v>
      </c>
      <c r="Q52" s="197">
        <v>0</v>
      </c>
      <c r="R52" s="197">
        <v>0</v>
      </c>
      <c r="S52" s="197">
        <v>0</v>
      </c>
      <c r="T52" s="198">
        <v>0</v>
      </c>
      <c r="U52" s="198">
        <f t="shared" si="3"/>
        <v>871178.43</v>
      </c>
      <c r="V52" s="197"/>
    </row>
    <row r="53" spans="1:22" s="199" customFormat="1" ht="12.75" hidden="1" outlineLevel="1">
      <c r="A53" s="197" t="s">
        <v>489</v>
      </c>
      <c r="B53" s="198"/>
      <c r="C53" s="198" t="s">
        <v>490</v>
      </c>
      <c r="D53" s="198" t="s">
        <v>491</v>
      </c>
      <c r="E53" s="198">
        <v>-1375.22</v>
      </c>
      <c r="F53" s="198">
        <v>0</v>
      </c>
      <c r="G53" s="198"/>
      <c r="H53" s="198">
        <v>0</v>
      </c>
      <c r="I53" s="197">
        <v>0</v>
      </c>
      <c r="J53" s="197">
        <v>0</v>
      </c>
      <c r="K53" s="197">
        <v>112.82</v>
      </c>
      <c r="L53" s="197">
        <v>0</v>
      </c>
      <c r="M53" s="197">
        <v>0</v>
      </c>
      <c r="N53" s="197">
        <v>583.15</v>
      </c>
      <c r="O53" s="197">
        <v>816.4</v>
      </c>
      <c r="P53" s="197">
        <v>0</v>
      </c>
      <c r="Q53" s="197">
        <v>0</v>
      </c>
      <c r="R53" s="197">
        <v>0</v>
      </c>
      <c r="S53" s="197">
        <v>0</v>
      </c>
      <c r="T53" s="198">
        <v>1512.37</v>
      </c>
      <c r="U53" s="198">
        <f t="shared" si="3"/>
        <v>137.14999999999986</v>
      </c>
      <c r="V53" s="197"/>
    </row>
    <row r="54" spans="1:22" s="199" customFormat="1" ht="12.75" hidden="1" outlineLevel="1">
      <c r="A54" s="197" t="s">
        <v>492</v>
      </c>
      <c r="B54" s="198"/>
      <c r="C54" s="198" t="s">
        <v>493</v>
      </c>
      <c r="D54" s="198" t="s">
        <v>494</v>
      </c>
      <c r="E54" s="198">
        <v>-3519134.59</v>
      </c>
      <c r="F54" s="198">
        <v>0</v>
      </c>
      <c r="G54" s="198"/>
      <c r="H54" s="198">
        <v>0</v>
      </c>
      <c r="I54" s="197">
        <v>0</v>
      </c>
      <c r="J54" s="197">
        <v>0</v>
      </c>
      <c r="K54" s="197">
        <v>0</v>
      </c>
      <c r="L54" s="197">
        <v>10814.22</v>
      </c>
      <c r="M54" s="197">
        <v>0</v>
      </c>
      <c r="N54" s="197">
        <v>0</v>
      </c>
      <c r="O54" s="197">
        <v>0</v>
      </c>
      <c r="P54" s="197">
        <v>0</v>
      </c>
      <c r="Q54" s="197">
        <v>0</v>
      </c>
      <c r="R54" s="197">
        <v>0</v>
      </c>
      <c r="S54" s="197">
        <v>0</v>
      </c>
      <c r="T54" s="198">
        <v>10814.22</v>
      </c>
      <c r="U54" s="198">
        <f t="shared" si="3"/>
        <v>-3508320.3699999996</v>
      </c>
      <c r="V54" s="197"/>
    </row>
    <row r="55" spans="1:47" s="220" customFormat="1" ht="12.75" customHeight="1" collapsed="1">
      <c r="A55" s="180" t="s">
        <v>495</v>
      </c>
      <c r="B55" s="180"/>
      <c r="C55" s="179" t="s">
        <v>496</v>
      </c>
      <c r="D55" s="181"/>
      <c r="E55" s="183">
        <v>32213.37999999989</v>
      </c>
      <c r="F55" s="183">
        <v>0</v>
      </c>
      <c r="G55" s="183">
        <v>0</v>
      </c>
      <c r="H55" s="183">
        <v>0</v>
      </c>
      <c r="I55" s="180">
        <v>0</v>
      </c>
      <c r="J55" s="180">
        <v>0</v>
      </c>
      <c r="K55" s="180">
        <v>11189.892999999998</v>
      </c>
      <c r="L55" s="180">
        <v>13376.97</v>
      </c>
      <c r="M55" s="180">
        <v>8614.61</v>
      </c>
      <c r="N55" s="180">
        <v>10485.141</v>
      </c>
      <c r="O55" s="180">
        <v>69101.82</v>
      </c>
      <c r="P55" s="180">
        <v>0</v>
      </c>
      <c r="Q55" s="180">
        <v>0</v>
      </c>
      <c r="R55" s="180">
        <v>0</v>
      </c>
      <c r="S55" s="180">
        <v>0</v>
      </c>
      <c r="T55" s="183">
        <v>112768.434</v>
      </c>
      <c r="U55" s="183">
        <f t="shared" si="3"/>
        <v>144981.8139999999</v>
      </c>
      <c r="V55" s="17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</row>
    <row r="56" spans="1:22" s="199" customFormat="1" ht="12.75" hidden="1" outlineLevel="1">
      <c r="A56" s="197" t="s">
        <v>497</v>
      </c>
      <c r="B56" s="198"/>
      <c r="C56" s="198" t="s">
        <v>498</v>
      </c>
      <c r="D56" s="198" t="s">
        <v>499</v>
      </c>
      <c r="E56" s="198">
        <v>0</v>
      </c>
      <c r="F56" s="198">
        <v>0</v>
      </c>
      <c r="G56" s="198"/>
      <c r="H56" s="198">
        <v>0</v>
      </c>
      <c r="I56" s="197">
        <v>0</v>
      </c>
      <c r="J56" s="197">
        <v>0</v>
      </c>
      <c r="K56" s="197">
        <v>-5331886.55</v>
      </c>
      <c r="L56" s="197">
        <v>0</v>
      </c>
      <c r="M56" s="197">
        <v>0</v>
      </c>
      <c r="N56" s="197">
        <v>-464962.4</v>
      </c>
      <c r="O56" s="197">
        <v>-41743819.65</v>
      </c>
      <c r="P56" s="197">
        <v>0</v>
      </c>
      <c r="Q56" s="197">
        <v>0</v>
      </c>
      <c r="R56" s="197">
        <v>0</v>
      </c>
      <c r="S56" s="197">
        <v>0</v>
      </c>
      <c r="T56" s="198">
        <v>-47540668.6</v>
      </c>
      <c r="U56" s="198">
        <f t="shared" si="3"/>
        <v>-47540668.6</v>
      </c>
      <c r="V56" s="197"/>
    </row>
    <row r="57" spans="1:22" s="199" customFormat="1" ht="12.75" hidden="1" outlineLevel="1">
      <c r="A57" s="197" t="s">
        <v>500</v>
      </c>
      <c r="B57" s="198"/>
      <c r="C57" s="198" t="s">
        <v>501</v>
      </c>
      <c r="D57" s="198" t="s">
        <v>502</v>
      </c>
      <c r="E57" s="198">
        <v>0</v>
      </c>
      <c r="F57" s="198">
        <v>0</v>
      </c>
      <c r="G57" s="198"/>
      <c r="H57" s="198">
        <v>0</v>
      </c>
      <c r="I57" s="197">
        <v>-1078260.08</v>
      </c>
      <c r="J57" s="197">
        <v>-46517.82</v>
      </c>
      <c r="K57" s="197">
        <v>-4848356.54</v>
      </c>
      <c r="L57" s="197">
        <v>-958886</v>
      </c>
      <c r="M57" s="197">
        <v>0</v>
      </c>
      <c r="N57" s="197">
        <v>-3705923.43</v>
      </c>
      <c r="O57" s="197">
        <v>-86332429.47</v>
      </c>
      <c r="P57" s="197">
        <v>-11018401</v>
      </c>
      <c r="Q57" s="197">
        <v>0</v>
      </c>
      <c r="R57" s="197">
        <v>-22778</v>
      </c>
      <c r="S57" s="197">
        <v>-11089281.73</v>
      </c>
      <c r="T57" s="198">
        <v>-119100834.07000001</v>
      </c>
      <c r="U57" s="198">
        <f t="shared" si="3"/>
        <v>-119100834.07000001</v>
      </c>
      <c r="V57" s="197"/>
    </row>
    <row r="58" spans="1:22" s="199" customFormat="1" ht="12.75" hidden="1" outlineLevel="1">
      <c r="A58" s="197" t="s">
        <v>503</v>
      </c>
      <c r="B58" s="198"/>
      <c r="C58" s="198" t="s">
        <v>504</v>
      </c>
      <c r="D58" s="198" t="s">
        <v>505</v>
      </c>
      <c r="E58" s="198">
        <v>19381.58</v>
      </c>
      <c r="F58" s="198">
        <v>0</v>
      </c>
      <c r="G58" s="198"/>
      <c r="H58" s="198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310.06</v>
      </c>
      <c r="N58" s="197">
        <v>0</v>
      </c>
      <c r="O58" s="197">
        <v>0</v>
      </c>
      <c r="P58" s="197">
        <v>0</v>
      </c>
      <c r="Q58" s="197">
        <v>0</v>
      </c>
      <c r="R58" s="197">
        <v>0</v>
      </c>
      <c r="S58" s="197">
        <v>151.82</v>
      </c>
      <c r="T58" s="198">
        <v>461.88</v>
      </c>
      <c r="U58" s="198">
        <f t="shared" si="3"/>
        <v>19843.460000000003</v>
      </c>
      <c r="V58" s="197"/>
    </row>
    <row r="59" spans="1:22" s="199" customFormat="1" ht="12.75" hidden="1" outlineLevel="1">
      <c r="A59" s="197" t="s">
        <v>506</v>
      </c>
      <c r="B59" s="198"/>
      <c r="C59" s="198" t="s">
        <v>507</v>
      </c>
      <c r="D59" s="198" t="s">
        <v>508</v>
      </c>
      <c r="E59" s="198">
        <v>41.95</v>
      </c>
      <c r="F59" s="198">
        <v>0</v>
      </c>
      <c r="G59" s="198"/>
      <c r="H59" s="198">
        <v>0</v>
      </c>
      <c r="I59" s="197">
        <v>0</v>
      </c>
      <c r="J59" s="197">
        <v>0</v>
      </c>
      <c r="K59" s="197">
        <v>0</v>
      </c>
      <c r="L59" s="197">
        <v>0</v>
      </c>
      <c r="M59" s="197">
        <v>351.81</v>
      </c>
      <c r="N59" s="197">
        <v>120.96</v>
      </c>
      <c r="O59" s="197">
        <v>1225.45</v>
      </c>
      <c r="P59" s="197">
        <v>0</v>
      </c>
      <c r="Q59" s="197">
        <v>0</v>
      </c>
      <c r="R59" s="197">
        <v>0</v>
      </c>
      <c r="S59" s="197">
        <v>797.69</v>
      </c>
      <c r="T59" s="198">
        <v>2495.91</v>
      </c>
      <c r="U59" s="198">
        <f t="shared" si="3"/>
        <v>2537.8599999999997</v>
      </c>
      <c r="V59" s="197"/>
    </row>
    <row r="60" spans="1:22" s="199" customFormat="1" ht="12.75" hidden="1" outlineLevel="1">
      <c r="A60" s="197" t="s">
        <v>509</v>
      </c>
      <c r="B60" s="198"/>
      <c r="C60" s="198" t="s">
        <v>510</v>
      </c>
      <c r="D60" s="198" t="s">
        <v>511</v>
      </c>
      <c r="E60" s="198">
        <v>0</v>
      </c>
      <c r="F60" s="198">
        <v>0</v>
      </c>
      <c r="G60" s="198"/>
      <c r="H60" s="198">
        <v>0</v>
      </c>
      <c r="I60" s="197">
        <v>0</v>
      </c>
      <c r="J60" s="197">
        <v>0</v>
      </c>
      <c r="K60" s="197">
        <v>617.83</v>
      </c>
      <c r="L60" s="197">
        <v>0</v>
      </c>
      <c r="M60" s="197">
        <v>617.82</v>
      </c>
      <c r="N60" s="197">
        <v>617.82</v>
      </c>
      <c r="O60" s="197">
        <v>1035.57</v>
      </c>
      <c r="P60" s="197">
        <v>0</v>
      </c>
      <c r="Q60" s="197">
        <v>0</v>
      </c>
      <c r="R60" s="197">
        <v>0</v>
      </c>
      <c r="S60" s="197">
        <v>0</v>
      </c>
      <c r="T60" s="198">
        <v>2889.04</v>
      </c>
      <c r="U60" s="198">
        <f t="shared" si="3"/>
        <v>2889.04</v>
      </c>
      <c r="V60" s="197"/>
    </row>
    <row r="61" spans="1:22" s="199" customFormat="1" ht="12.75" hidden="1" outlineLevel="1">
      <c r="A61" s="197" t="s">
        <v>512</v>
      </c>
      <c r="B61" s="198"/>
      <c r="C61" s="198" t="s">
        <v>513</v>
      </c>
      <c r="D61" s="198" t="s">
        <v>514</v>
      </c>
      <c r="E61" s="198">
        <v>0</v>
      </c>
      <c r="F61" s="198">
        <v>0</v>
      </c>
      <c r="G61" s="198"/>
      <c r="H61" s="198">
        <v>0</v>
      </c>
      <c r="I61" s="197">
        <v>0</v>
      </c>
      <c r="J61" s="197">
        <v>0</v>
      </c>
      <c r="K61" s="197">
        <v>0</v>
      </c>
      <c r="L61" s="197">
        <v>0</v>
      </c>
      <c r="M61" s="197">
        <v>0</v>
      </c>
      <c r="N61" s="197">
        <v>0</v>
      </c>
      <c r="O61" s="197">
        <v>50</v>
      </c>
      <c r="P61" s="197">
        <v>0</v>
      </c>
      <c r="Q61" s="197">
        <v>0</v>
      </c>
      <c r="R61" s="197">
        <v>0</v>
      </c>
      <c r="S61" s="197">
        <v>0</v>
      </c>
      <c r="T61" s="198">
        <v>50</v>
      </c>
      <c r="U61" s="198">
        <f t="shared" si="3"/>
        <v>50</v>
      </c>
      <c r="V61" s="197"/>
    </row>
    <row r="62" spans="1:22" s="199" customFormat="1" ht="12.75" hidden="1" outlineLevel="1">
      <c r="A62" s="197" t="s">
        <v>515</v>
      </c>
      <c r="B62" s="198"/>
      <c r="C62" s="198" t="s">
        <v>516</v>
      </c>
      <c r="D62" s="198" t="s">
        <v>517</v>
      </c>
      <c r="E62" s="198">
        <v>0</v>
      </c>
      <c r="F62" s="198">
        <v>0</v>
      </c>
      <c r="G62" s="198"/>
      <c r="H62" s="198">
        <v>0</v>
      </c>
      <c r="I62" s="197">
        <v>0</v>
      </c>
      <c r="J62" s="197">
        <v>0</v>
      </c>
      <c r="K62" s="197">
        <v>0</v>
      </c>
      <c r="L62" s="197">
        <v>0</v>
      </c>
      <c r="M62" s="197">
        <v>0</v>
      </c>
      <c r="N62" s="197">
        <v>0</v>
      </c>
      <c r="O62" s="197">
        <v>0</v>
      </c>
      <c r="P62" s="197">
        <v>0</v>
      </c>
      <c r="Q62" s="197">
        <v>0</v>
      </c>
      <c r="R62" s="197">
        <v>0</v>
      </c>
      <c r="S62" s="197">
        <v>65</v>
      </c>
      <c r="T62" s="198">
        <v>65</v>
      </c>
      <c r="U62" s="198">
        <f t="shared" si="3"/>
        <v>65</v>
      </c>
      <c r="V62" s="197"/>
    </row>
    <row r="63" spans="1:22" s="199" customFormat="1" ht="12.75" hidden="1" outlineLevel="1">
      <c r="A63" s="197" t="s">
        <v>518</v>
      </c>
      <c r="B63" s="198"/>
      <c r="C63" s="198" t="s">
        <v>519</v>
      </c>
      <c r="D63" s="198" t="s">
        <v>520</v>
      </c>
      <c r="E63" s="198">
        <v>253.7</v>
      </c>
      <c r="F63" s="198">
        <v>0</v>
      </c>
      <c r="G63" s="198"/>
      <c r="H63" s="198">
        <v>0</v>
      </c>
      <c r="I63" s="197">
        <v>44.75</v>
      </c>
      <c r="J63" s="197">
        <v>0</v>
      </c>
      <c r="K63" s="197">
        <v>0</v>
      </c>
      <c r="L63" s="197">
        <v>0</v>
      </c>
      <c r="M63" s="197">
        <v>616.73</v>
      </c>
      <c r="N63" s="197">
        <v>0</v>
      </c>
      <c r="O63" s="197">
        <v>0</v>
      </c>
      <c r="P63" s="197">
        <v>0</v>
      </c>
      <c r="Q63" s="197">
        <v>0</v>
      </c>
      <c r="R63" s="197">
        <v>0</v>
      </c>
      <c r="S63" s="197">
        <v>1169.17</v>
      </c>
      <c r="T63" s="198">
        <v>1830.65</v>
      </c>
      <c r="U63" s="198">
        <f aca="true" t="shared" si="4" ref="U63:U94">E63+F63+G63+H63+T63</f>
        <v>2084.35</v>
      </c>
      <c r="V63" s="197"/>
    </row>
    <row r="64" spans="1:22" s="199" customFormat="1" ht="12.75" hidden="1" outlineLevel="1">
      <c r="A64" s="197" t="s">
        <v>521</v>
      </c>
      <c r="B64" s="198"/>
      <c r="C64" s="198" t="s">
        <v>522</v>
      </c>
      <c r="D64" s="198" t="s">
        <v>523</v>
      </c>
      <c r="E64" s="198">
        <v>0</v>
      </c>
      <c r="F64" s="198">
        <v>0</v>
      </c>
      <c r="G64" s="198"/>
      <c r="H64" s="198">
        <v>0</v>
      </c>
      <c r="I64" s="197">
        <v>0</v>
      </c>
      <c r="J64" s="197">
        <v>0</v>
      </c>
      <c r="K64" s="197">
        <v>0</v>
      </c>
      <c r="L64" s="197">
        <v>0</v>
      </c>
      <c r="M64" s="197">
        <v>0</v>
      </c>
      <c r="N64" s="197">
        <v>0</v>
      </c>
      <c r="O64" s="197">
        <v>31.75</v>
      </c>
      <c r="P64" s="197">
        <v>0</v>
      </c>
      <c r="Q64" s="197">
        <v>0</v>
      </c>
      <c r="R64" s="197">
        <v>0</v>
      </c>
      <c r="S64" s="197">
        <v>20</v>
      </c>
      <c r="T64" s="198">
        <v>51.75</v>
      </c>
      <c r="U64" s="198">
        <f t="shared" si="4"/>
        <v>51.75</v>
      </c>
      <c r="V64" s="197"/>
    </row>
    <row r="65" spans="1:22" s="199" customFormat="1" ht="12.75" hidden="1" outlineLevel="1">
      <c r="A65" s="197" t="s">
        <v>524</v>
      </c>
      <c r="B65" s="198"/>
      <c r="C65" s="198" t="s">
        <v>525</v>
      </c>
      <c r="D65" s="198" t="s">
        <v>526</v>
      </c>
      <c r="E65" s="198">
        <v>30.81</v>
      </c>
      <c r="F65" s="198">
        <v>0</v>
      </c>
      <c r="G65" s="198"/>
      <c r="H65" s="198">
        <v>0</v>
      </c>
      <c r="I65" s="197">
        <v>0</v>
      </c>
      <c r="J65" s="197">
        <v>0</v>
      </c>
      <c r="K65" s="197">
        <v>0</v>
      </c>
      <c r="L65" s="197">
        <v>0</v>
      </c>
      <c r="M65" s="197">
        <v>0</v>
      </c>
      <c r="N65" s="197">
        <v>0</v>
      </c>
      <c r="O65" s="197">
        <v>0</v>
      </c>
      <c r="P65" s="197">
        <v>0</v>
      </c>
      <c r="Q65" s="197">
        <v>0</v>
      </c>
      <c r="R65" s="197">
        <v>0</v>
      </c>
      <c r="S65" s="197">
        <v>0</v>
      </c>
      <c r="T65" s="198">
        <v>0</v>
      </c>
      <c r="U65" s="198">
        <f t="shared" si="4"/>
        <v>30.81</v>
      </c>
      <c r="V65" s="197"/>
    </row>
    <row r="66" spans="1:22" s="199" customFormat="1" ht="12.75" hidden="1" outlineLevel="1">
      <c r="A66" s="197" t="s">
        <v>527</v>
      </c>
      <c r="B66" s="198"/>
      <c r="C66" s="198" t="s">
        <v>528</v>
      </c>
      <c r="D66" s="198" t="s">
        <v>529</v>
      </c>
      <c r="E66" s="198">
        <v>0</v>
      </c>
      <c r="F66" s="198">
        <v>0</v>
      </c>
      <c r="G66" s="198"/>
      <c r="H66" s="198">
        <v>0</v>
      </c>
      <c r="I66" s="197">
        <v>0</v>
      </c>
      <c r="J66" s="197">
        <v>0</v>
      </c>
      <c r="K66" s="197">
        <v>0</v>
      </c>
      <c r="L66" s="197">
        <v>0</v>
      </c>
      <c r="M66" s="197">
        <v>1024.93</v>
      </c>
      <c r="N66" s="197">
        <v>0</v>
      </c>
      <c r="O66" s="197">
        <v>0</v>
      </c>
      <c r="P66" s="197">
        <v>0</v>
      </c>
      <c r="Q66" s="197">
        <v>0</v>
      </c>
      <c r="R66" s="197">
        <v>0</v>
      </c>
      <c r="S66" s="197">
        <v>0</v>
      </c>
      <c r="T66" s="198">
        <v>1024.93</v>
      </c>
      <c r="U66" s="198">
        <f t="shared" si="4"/>
        <v>1024.93</v>
      </c>
      <c r="V66" s="197"/>
    </row>
    <row r="67" spans="1:22" s="199" customFormat="1" ht="12.75" hidden="1" outlineLevel="1">
      <c r="A67" s="197" t="s">
        <v>530</v>
      </c>
      <c r="B67" s="198"/>
      <c r="C67" s="198" t="s">
        <v>531</v>
      </c>
      <c r="D67" s="198" t="s">
        <v>532</v>
      </c>
      <c r="E67" s="198">
        <v>19.33</v>
      </c>
      <c r="F67" s="198">
        <v>0</v>
      </c>
      <c r="G67" s="198"/>
      <c r="H67" s="198">
        <v>0</v>
      </c>
      <c r="I67" s="197">
        <v>0</v>
      </c>
      <c r="J67" s="197">
        <v>0</v>
      </c>
      <c r="K67" s="197">
        <v>0</v>
      </c>
      <c r="L67" s="197">
        <v>0</v>
      </c>
      <c r="M67" s="197">
        <v>33.77</v>
      </c>
      <c r="N67" s="197">
        <v>0</v>
      </c>
      <c r="O67" s="197">
        <v>0.37</v>
      </c>
      <c r="P67" s="197">
        <v>0</v>
      </c>
      <c r="Q67" s="197">
        <v>0</v>
      </c>
      <c r="R67" s="197">
        <v>0</v>
      </c>
      <c r="S67" s="197">
        <v>0</v>
      </c>
      <c r="T67" s="198">
        <v>34.14</v>
      </c>
      <c r="U67" s="198">
        <f t="shared" si="4"/>
        <v>53.47</v>
      </c>
      <c r="V67" s="197"/>
    </row>
    <row r="68" spans="1:22" s="199" customFormat="1" ht="12.75" hidden="1" outlineLevel="1">
      <c r="A68" s="197" t="s">
        <v>533</v>
      </c>
      <c r="B68" s="198"/>
      <c r="C68" s="198" t="s">
        <v>534</v>
      </c>
      <c r="D68" s="198" t="s">
        <v>535</v>
      </c>
      <c r="E68" s="198">
        <v>0</v>
      </c>
      <c r="F68" s="198">
        <v>0</v>
      </c>
      <c r="G68" s="198"/>
      <c r="H68" s="198">
        <v>0</v>
      </c>
      <c r="I68" s="197">
        <v>0</v>
      </c>
      <c r="J68" s="197">
        <v>0</v>
      </c>
      <c r="K68" s="197">
        <v>0</v>
      </c>
      <c r="L68" s="197">
        <v>0</v>
      </c>
      <c r="M68" s="197">
        <v>6.66</v>
      </c>
      <c r="N68" s="197">
        <v>487.62</v>
      </c>
      <c r="O68" s="197">
        <v>7718.07</v>
      </c>
      <c r="P68" s="197">
        <v>0</v>
      </c>
      <c r="Q68" s="197">
        <v>0</v>
      </c>
      <c r="R68" s="197">
        <v>0</v>
      </c>
      <c r="S68" s="197">
        <v>0</v>
      </c>
      <c r="T68" s="198">
        <v>8212.35</v>
      </c>
      <c r="U68" s="198">
        <f t="shared" si="4"/>
        <v>8212.35</v>
      </c>
      <c r="V68" s="197"/>
    </row>
    <row r="69" spans="1:22" s="199" customFormat="1" ht="12.75" hidden="1" outlineLevel="1">
      <c r="A69" s="197" t="s">
        <v>536</v>
      </c>
      <c r="B69" s="198"/>
      <c r="C69" s="198" t="s">
        <v>537</v>
      </c>
      <c r="D69" s="198" t="s">
        <v>538</v>
      </c>
      <c r="E69" s="198">
        <v>146.68</v>
      </c>
      <c r="F69" s="198">
        <v>0</v>
      </c>
      <c r="G69" s="198"/>
      <c r="H69" s="198">
        <v>0</v>
      </c>
      <c r="I69" s="197">
        <v>0</v>
      </c>
      <c r="J69" s="197">
        <v>0</v>
      </c>
      <c r="K69" s="197">
        <v>0</v>
      </c>
      <c r="L69" s="197">
        <v>0</v>
      </c>
      <c r="M69" s="197">
        <v>0</v>
      </c>
      <c r="N69" s="197">
        <v>0</v>
      </c>
      <c r="O69" s="197">
        <v>0</v>
      </c>
      <c r="P69" s="197">
        <v>0</v>
      </c>
      <c r="Q69" s="197">
        <v>0</v>
      </c>
      <c r="R69" s="197">
        <v>0</v>
      </c>
      <c r="S69" s="197">
        <v>0</v>
      </c>
      <c r="T69" s="198">
        <v>0</v>
      </c>
      <c r="U69" s="198">
        <f t="shared" si="4"/>
        <v>146.68</v>
      </c>
      <c r="V69" s="197"/>
    </row>
    <row r="70" spans="1:22" s="199" customFormat="1" ht="12.75" hidden="1" outlineLevel="1">
      <c r="A70" s="197" t="s">
        <v>539</v>
      </c>
      <c r="B70" s="198"/>
      <c r="C70" s="198" t="s">
        <v>540</v>
      </c>
      <c r="D70" s="198" t="s">
        <v>541</v>
      </c>
      <c r="E70" s="198">
        <v>0</v>
      </c>
      <c r="F70" s="198">
        <v>0</v>
      </c>
      <c r="G70" s="198"/>
      <c r="H70" s="198">
        <v>0</v>
      </c>
      <c r="I70" s="197">
        <v>0</v>
      </c>
      <c r="J70" s="197">
        <v>0</v>
      </c>
      <c r="K70" s="197">
        <v>0</v>
      </c>
      <c r="L70" s="197">
        <v>0</v>
      </c>
      <c r="M70" s="197">
        <v>0</v>
      </c>
      <c r="N70" s="197">
        <v>0</v>
      </c>
      <c r="O70" s="197">
        <v>704.45</v>
      </c>
      <c r="P70" s="197">
        <v>0</v>
      </c>
      <c r="Q70" s="197">
        <v>0</v>
      </c>
      <c r="R70" s="197">
        <v>0</v>
      </c>
      <c r="S70" s="197">
        <v>0</v>
      </c>
      <c r="T70" s="198">
        <v>704.45</v>
      </c>
      <c r="U70" s="198">
        <f t="shared" si="4"/>
        <v>704.45</v>
      </c>
      <c r="V70" s="197"/>
    </row>
    <row r="71" spans="1:22" s="199" customFormat="1" ht="12.75" hidden="1" outlineLevel="1">
      <c r="A71" s="197" t="s">
        <v>542</v>
      </c>
      <c r="B71" s="198"/>
      <c r="C71" s="198" t="s">
        <v>543</v>
      </c>
      <c r="D71" s="198" t="s">
        <v>544</v>
      </c>
      <c r="E71" s="198">
        <v>430.2</v>
      </c>
      <c r="F71" s="198">
        <v>0</v>
      </c>
      <c r="G71" s="198"/>
      <c r="H71" s="198">
        <v>0</v>
      </c>
      <c r="I71" s="197">
        <v>0</v>
      </c>
      <c r="J71" s="197">
        <v>0</v>
      </c>
      <c r="K71" s="197">
        <v>0</v>
      </c>
      <c r="L71" s="197">
        <v>0</v>
      </c>
      <c r="M71" s="197">
        <v>194.27</v>
      </c>
      <c r="N71" s="197">
        <v>0</v>
      </c>
      <c r="O71" s="197">
        <v>0</v>
      </c>
      <c r="P71" s="197">
        <v>0</v>
      </c>
      <c r="Q71" s="197">
        <v>0</v>
      </c>
      <c r="R71" s="197">
        <v>0</v>
      </c>
      <c r="S71" s="197">
        <v>0</v>
      </c>
      <c r="T71" s="198">
        <v>194.27</v>
      </c>
      <c r="U71" s="198">
        <f t="shared" si="4"/>
        <v>624.47</v>
      </c>
      <c r="V71" s="197"/>
    </row>
    <row r="72" spans="1:22" s="199" customFormat="1" ht="12.75" hidden="1" outlineLevel="1">
      <c r="A72" s="197" t="s">
        <v>545</v>
      </c>
      <c r="B72" s="198"/>
      <c r="C72" s="198" t="s">
        <v>546</v>
      </c>
      <c r="D72" s="198" t="s">
        <v>547</v>
      </c>
      <c r="E72" s="198">
        <v>0</v>
      </c>
      <c r="F72" s="198">
        <v>0</v>
      </c>
      <c r="G72" s="198"/>
      <c r="H72" s="198">
        <v>0</v>
      </c>
      <c r="I72" s="197">
        <v>0</v>
      </c>
      <c r="J72" s="197">
        <v>0</v>
      </c>
      <c r="K72" s="197">
        <v>0</v>
      </c>
      <c r="L72" s="197">
        <v>0</v>
      </c>
      <c r="M72" s="197">
        <v>40</v>
      </c>
      <c r="N72" s="197">
        <v>0</v>
      </c>
      <c r="O72" s="197">
        <v>0</v>
      </c>
      <c r="P72" s="197">
        <v>0</v>
      </c>
      <c r="Q72" s="197">
        <v>0</v>
      </c>
      <c r="R72" s="197">
        <v>0</v>
      </c>
      <c r="S72" s="197">
        <v>0</v>
      </c>
      <c r="T72" s="198">
        <v>40</v>
      </c>
      <c r="U72" s="198">
        <f t="shared" si="4"/>
        <v>40</v>
      </c>
      <c r="V72" s="197"/>
    </row>
    <row r="73" spans="1:22" s="199" customFormat="1" ht="12.75" hidden="1" outlineLevel="1">
      <c r="A73" s="197" t="s">
        <v>548</v>
      </c>
      <c r="B73" s="198"/>
      <c r="C73" s="198" t="s">
        <v>549</v>
      </c>
      <c r="D73" s="198" t="s">
        <v>550</v>
      </c>
      <c r="E73" s="198">
        <v>360.87</v>
      </c>
      <c r="F73" s="198">
        <v>0</v>
      </c>
      <c r="G73" s="198"/>
      <c r="H73" s="198">
        <v>0</v>
      </c>
      <c r="I73" s="197">
        <v>0</v>
      </c>
      <c r="J73" s="197">
        <v>0</v>
      </c>
      <c r="K73" s="197">
        <v>0</v>
      </c>
      <c r="L73" s="197">
        <v>0</v>
      </c>
      <c r="M73" s="197">
        <v>275.44</v>
      </c>
      <c r="N73" s="197">
        <v>0</v>
      </c>
      <c r="O73" s="197">
        <v>0</v>
      </c>
      <c r="P73" s="197">
        <v>0</v>
      </c>
      <c r="Q73" s="197">
        <v>0</v>
      </c>
      <c r="R73" s="197">
        <v>0</v>
      </c>
      <c r="S73" s="197">
        <v>0</v>
      </c>
      <c r="T73" s="198">
        <v>275.44</v>
      </c>
      <c r="U73" s="198">
        <f t="shared" si="4"/>
        <v>636.31</v>
      </c>
      <c r="V73" s="197"/>
    </row>
    <row r="74" spans="1:22" s="199" customFormat="1" ht="12.75" hidden="1" outlineLevel="1">
      <c r="A74" s="197" t="s">
        <v>551</v>
      </c>
      <c r="B74" s="198"/>
      <c r="C74" s="198" t="s">
        <v>552</v>
      </c>
      <c r="D74" s="198" t="s">
        <v>553</v>
      </c>
      <c r="E74" s="198">
        <v>65.44</v>
      </c>
      <c r="F74" s="198">
        <v>0</v>
      </c>
      <c r="G74" s="198"/>
      <c r="H74" s="198">
        <v>0</v>
      </c>
      <c r="I74" s="197">
        <v>0</v>
      </c>
      <c r="J74" s="197">
        <v>0</v>
      </c>
      <c r="K74" s="197">
        <v>0</v>
      </c>
      <c r="L74" s="197">
        <v>0</v>
      </c>
      <c r="M74" s="197">
        <v>147.76</v>
      </c>
      <c r="N74" s="197">
        <v>0</v>
      </c>
      <c r="O74" s="197">
        <v>232.78</v>
      </c>
      <c r="P74" s="197">
        <v>0</v>
      </c>
      <c r="Q74" s="197">
        <v>0</v>
      </c>
      <c r="R74" s="197">
        <v>0</v>
      </c>
      <c r="S74" s="197">
        <v>0</v>
      </c>
      <c r="T74" s="198">
        <v>380.54</v>
      </c>
      <c r="U74" s="198">
        <f t="shared" si="4"/>
        <v>445.98</v>
      </c>
      <c r="V74" s="197"/>
    </row>
    <row r="75" spans="1:22" s="199" customFormat="1" ht="12.75" hidden="1" outlineLevel="1">
      <c r="A75" s="197" t="s">
        <v>554</v>
      </c>
      <c r="B75" s="198"/>
      <c r="C75" s="198" t="s">
        <v>555</v>
      </c>
      <c r="D75" s="198" t="s">
        <v>556</v>
      </c>
      <c r="E75" s="198">
        <v>0</v>
      </c>
      <c r="F75" s="198">
        <v>0</v>
      </c>
      <c r="G75" s="198"/>
      <c r="H75" s="198">
        <v>0</v>
      </c>
      <c r="I75" s="197">
        <v>0</v>
      </c>
      <c r="J75" s="197">
        <v>0</v>
      </c>
      <c r="K75" s="197">
        <v>0</v>
      </c>
      <c r="L75" s="197">
        <v>0</v>
      </c>
      <c r="M75" s="197">
        <v>0</v>
      </c>
      <c r="N75" s="197">
        <v>0</v>
      </c>
      <c r="O75" s="197">
        <v>290</v>
      </c>
      <c r="P75" s="197">
        <v>0</v>
      </c>
      <c r="Q75" s="197">
        <v>0</v>
      </c>
      <c r="R75" s="197">
        <v>0</v>
      </c>
      <c r="S75" s="197">
        <v>22.32</v>
      </c>
      <c r="T75" s="198">
        <v>312.32</v>
      </c>
      <c r="U75" s="198">
        <f t="shared" si="4"/>
        <v>312.32</v>
      </c>
      <c r="V75" s="197"/>
    </row>
    <row r="76" spans="1:22" s="199" customFormat="1" ht="12.75" hidden="1" outlineLevel="1">
      <c r="A76" s="197" t="s">
        <v>557</v>
      </c>
      <c r="B76" s="198"/>
      <c r="C76" s="198" t="s">
        <v>558</v>
      </c>
      <c r="D76" s="198" t="s">
        <v>559</v>
      </c>
      <c r="E76" s="198">
        <v>66.71</v>
      </c>
      <c r="F76" s="198">
        <v>0</v>
      </c>
      <c r="G76" s="198"/>
      <c r="H76" s="198">
        <v>0</v>
      </c>
      <c r="I76" s="197">
        <v>0</v>
      </c>
      <c r="J76" s="197">
        <v>0</v>
      </c>
      <c r="K76" s="197">
        <v>0</v>
      </c>
      <c r="L76" s="197">
        <v>0</v>
      </c>
      <c r="M76" s="197">
        <v>0</v>
      </c>
      <c r="N76" s="197">
        <v>0</v>
      </c>
      <c r="O76" s="197">
        <v>0</v>
      </c>
      <c r="P76" s="197">
        <v>0</v>
      </c>
      <c r="Q76" s="197">
        <v>0</v>
      </c>
      <c r="R76" s="197">
        <v>0</v>
      </c>
      <c r="S76" s="197">
        <v>0</v>
      </c>
      <c r="T76" s="198">
        <v>0</v>
      </c>
      <c r="U76" s="198">
        <f t="shared" si="4"/>
        <v>66.71</v>
      </c>
      <c r="V76" s="197"/>
    </row>
    <row r="77" spans="1:22" s="199" customFormat="1" ht="12.75" hidden="1" outlineLevel="1">
      <c r="A77" s="197" t="s">
        <v>560</v>
      </c>
      <c r="B77" s="198"/>
      <c r="C77" s="198" t="s">
        <v>561</v>
      </c>
      <c r="D77" s="198" t="s">
        <v>562</v>
      </c>
      <c r="E77" s="198">
        <v>0</v>
      </c>
      <c r="F77" s="198">
        <v>0</v>
      </c>
      <c r="G77" s="198"/>
      <c r="H77" s="198">
        <v>0</v>
      </c>
      <c r="I77" s="197">
        <v>0</v>
      </c>
      <c r="J77" s="197">
        <v>0</v>
      </c>
      <c r="K77" s="197">
        <v>3333.44</v>
      </c>
      <c r="L77" s="197">
        <v>0</v>
      </c>
      <c r="M77" s="197">
        <v>6079.83</v>
      </c>
      <c r="N77" s="197">
        <v>1889.42</v>
      </c>
      <c r="O77" s="197">
        <v>4555.21</v>
      </c>
      <c r="P77" s="197">
        <v>0</v>
      </c>
      <c r="Q77" s="197">
        <v>0</v>
      </c>
      <c r="R77" s="197">
        <v>0</v>
      </c>
      <c r="S77" s="197">
        <v>0</v>
      </c>
      <c r="T77" s="198">
        <v>15857.9</v>
      </c>
      <c r="U77" s="198">
        <f t="shared" si="4"/>
        <v>15857.9</v>
      </c>
      <c r="V77" s="197"/>
    </row>
    <row r="78" spans="1:22" s="199" customFormat="1" ht="12.75" hidden="1" outlineLevel="1">
      <c r="A78" s="197" t="s">
        <v>563</v>
      </c>
      <c r="B78" s="198"/>
      <c r="C78" s="198" t="s">
        <v>564</v>
      </c>
      <c r="D78" s="198" t="s">
        <v>565</v>
      </c>
      <c r="E78" s="198">
        <v>0</v>
      </c>
      <c r="F78" s="198">
        <v>0</v>
      </c>
      <c r="G78" s="198"/>
      <c r="H78" s="198">
        <v>0</v>
      </c>
      <c r="I78" s="197">
        <v>57.75</v>
      </c>
      <c r="J78" s="197">
        <v>0</v>
      </c>
      <c r="K78" s="197">
        <v>92.25</v>
      </c>
      <c r="L78" s="197">
        <v>0</v>
      </c>
      <c r="M78" s="197">
        <v>0</v>
      </c>
      <c r="N78" s="197">
        <v>124.2</v>
      </c>
      <c r="O78" s="197">
        <v>174</v>
      </c>
      <c r="P78" s="197">
        <v>0</v>
      </c>
      <c r="Q78" s="197">
        <v>0</v>
      </c>
      <c r="R78" s="197">
        <v>0</v>
      </c>
      <c r="S78" s="197">
        <v>220.17</v>
      </c>
      <c r="T78" s="198">
        <v>668.37</v>
      </c>
      <c r="U78" s="198">
        <f t="shared" si="4"/>
        <v>668.37</v>
      </c>
      <c r="V78" s="197"/>
    </row>
    <row r="79" spans="1:22" s="199" customFormat="1" ht="12.75" hidden="1" outlineLevel="1">
      <c r="A79" s="197" t="s">
        <v>566</v>
      </c>
      <c r="B79" s="198"/>
      <c r="C79" s="198" t="s">
        <v>567</v>
      </c>
      <c r="D79" s="198" t="s">
        <v>568</v>
      </c>
      <c r="E79" s="198">
        <v>2650.65</v>
      </c>
      <c r="F79" s="198">
        <v>0</v>
      </c>
      <c r="G79" s="198"/>
      <c r="H79" s="198">
        <v>0</v>
      </c>
      <c r="I79" s="197">
        <v>0</v>
      </c>
      <c r="J79" s="197">
        <v>0</v>
      </c>
      <c r="K79" s="197">
        <v>0</v>
      </c>
      <c r="L79" s="197">
        <v>0</v>
      </c>
      <c r="M79" s="197">
        <v>1341.6</v>
      </c>
      <c r="N79" s="197">
        <v>0</v>
      </c>
      <c r="O79" s="197">
        <v>243.2</v>
      </c>
      <c r="P79" s="197">
        <v>0</v>
      </c>
      <c r="Q79" s="197">
        <v>0</v>
      </c>
      <c r="R79" s="197">
        <v>0</v>
      </c>
      <c r="S79" s="197">
        <v>0</v>
      </c>
      <c r="T79" s="198">
        <v>1584.8</v>
      </c>
      <c r="U79" s="198">
        <f t="shared" si="4"/>
        <v>4235.45</v>
      </c>
      <c r="V79" s="197"/>
    </row>
    <row r="80" spans="1:22" s="199" customFormat="1" ht="12.75" hidden="1" outlineLevel="1">
      <c r="A80" s="197" t="s">
        <v>569</v>
      </c>
      <c r="B80" s="198"/>
      <c r="C80" s="198" t="s">
        <v>570</v>
      </c>
      <c r="D80" s="198" t="s">
        <v>571</v>
      </c>
      <c r="E80" s="198">
        <v>0</v>
      </c>
      <c r="F80" s="198">
        <v>0</v>
      </c>
      <c r="G80" s="198"/>
      <c r="H80" s="198">
        <v>0</v>
      </c>
      <c r="I80" s="197">
        <v>0</v>
      </c>
      <c r="J80" s="197">
        <v>0</v>
      </c>
      <c r="K80" s="197">
        <v>193.92</v>
      </c>
      <c r="L80" s="197">
        <v>0</v>
      </c>
      <c r="M80" s="197">
        <v>0</v>
      </c>
      <c r="N80" s="197">
        <v>0</v>
      </c>
      <c r="O80" s="197">
        <v>1502.13</v>
      </c>
      <c r="P80" s="197">
        <v>0</v>
      </c>
      <c r="Q80" s="197">
        <v>0</v>
      </c>
      <c r="R80" s="197">
        <v>0</v>
      </c>
      <c r="S80" s="197">
        <v>0</v>
      </c>
      <c r="T80" s="198">
        <v>1696.05</v>
      </c>
      <c r="U80" s="198">
        <f t="shared" si="4"/>
        <v>1696.05</v>
      </c>
      <c r="V80" s="197"/>
    </row>
    <row r="81" spans="1:22" s="199" customFormat="1" ht="12.75" hidden="1" outlineLevel="1">
      <c r="A81" s="197" t="s">
        <v>572</v>
      </c>
      <c r="B81" s="198"/>
      <c r="C81" s="198" t="s">
        <v>573</v>
      </c>
      <c r="D81" s="198" t="s">
        <v>574</v>
      </c>
      <c r="E81" s="198">
        <v>69.95</v>
      </c>
      <c r="F81" s="198">
        <v>0</v>
      </c>
      <c r="G81" s="198"/>
      <c r="H81" s="198">
        <v>0</v>
      </c>
      <c r="I81" s="197">
        <v>0</v>
      </c>
      <c r="J81" s="197">
        <v>0</v>
      </c>
      <c r="K81" s="197">
        <v>0</v>
      </c>
      <c r="L81" s="197">
        <v>0</v>
      </c>
      <c r="M81" s="197">
        <v>0</v>
      </c>
      <c r="N81" s="197">
        <v>0</v>
      </c>
      <c r="O81" s="197">
        <v>397</v>
      </c>
      <c r="P81" s="197">
        <v>0</v>
      </c>
      <c r="Q81" s="197">
        <v>0</v>
      </c>
      <c r="R81" s="197">
        <v>0</v>
      </c>
      <c r="S81" s="197">
        <v>0</v>
      </c>
      <c r="T81" s="198">
        <v>397</v>
      </c>
      <c r="U81" s="198">
        <f t="shared" si="4"/>
        <v>466.95</v>
      </c>
      <c r="V81" s="197"/>
    </row>
    <row r="82" spans="1:22" s="199" customFormat="1" ht="12.75" hidden="1" outlineLevel="1">
      <c r="A82" s="197" t="s">
        <v>575</v>
      </c>
      <c r="B82" s="198"/>
      <c r="C82" s="198" t="s">
        <v>576</v>
      </c>
      <c r="D82" s="198" t="s">
        <v>577</v>
      </c>
      <c r="E82" s="198">
        <v>0</v>
      </c>
      <c r="F82" s="198">
        <v>0</v>
      </c>
      <c r="G82" s="198"/>
      <c r="H82" s="198">
        <v>0</v>
      </c>
      <c r="I82" s="197">
        <v>0</v>
      </c>
      <c r="J82" s="197">
        <v>0</v>
      </c>
      <c r="K82" s="197">
        <v>0</v>
      </c>
      <c r="L82" s="197">
        <v>0</v>
      </c>
      <c r="M82" s="197">
        <v>0</v>
      </c>
      <c r="N82" s="197">
        <v>0</v>
      </c>
      <c r="O82" s="197">
        <v>14250</v>
      </c>
      <c r="P82" s="197">
        <v>0</v>
      </c>
      <c r="Q82" s="197">
        <v>0</v>
      </c>
      <c r="R82" s="197">
        <v>0</v>
      </c>
      <c r="S82" s="197">
        <v>0</v>
      </c>
      <c r="T82" s="198">
        <v>14250</v>
      </c>
      <c r="U82" s="198">
        <f t="shared" si="4"/>
        <v>14250</v>
      </c>
      <c r="V82" s="197"/>
    </row>
    <row r="83" spans="1:22" s="199" customFormat="1" ht="12.75" hidden="1" outlineLevel="1">
      <c r="A83" s="197" t="s">
        <v>578</v>
      </c>
      <c r="B83" s="198"/>
      <c r="C83" s="198" t="s">
        <v>579</v>
      </c>
      <c r="D83" s="198" t="s">
        <v>580</v>
      </c>
      <c r="E83" s="198">
        <v>0</v>
      </c>
      <c r="F83" s="198">
        <v>0</v>
      </c>
      <c r="G83" s="198"/>
      <c r="H83" s="198">
        <v>0</v>
      </c>
      <c r="I83" s="197">
        <v>0</v>
      </c>
      <c r="J83" s="197">
        <v>0</v>
      </c>
      <c r="K83" s="197">
        <v>0</v>
      </c>
      <c r="L83" s="197">
        <v>0</v>
      </c>
      <c r="M83" s="197">
        <v>202.91</v>
      </c>
      <c r="N83" s="197">
        <v>0</v>
      </c>
      <c r="O83" s="197">
        <v>812.58</v>
      </c>
      <c r="P83" s="197">
        <v>0</v>
      </c>
      <c r="Q83" s="197">
        <v>0</v>
      </c>
      <c r="R83" s="197">
        <v>0</v>
      </c>
      <c r="S83" s="197">
        <v>0</v>
      </c>
      <c r="T83" s="198">
        <v>1015.49</v>
      </c>
      <c r="U83" s="198">
        <f t="shared" si="4"/>
        <v>1015.49</v>
      </c>
      <c r="V83" s="197"/>
    </row>
    <row r="84" spans="1:22" s="199" customFormat="1" ht="12.75" hidden="1" outlineLevel="1">
      <c r="A84" s="197" t="s">
        <v>584</v>
      </c>
      <c r="B84" s="198"/>
      <c r="C84" s="198" t="s">
        <v>585</v>
      </c>
      <c r="D84" s="198" t="s">
        <v>586</v>
      </c>
      <c r="E84" s="198">
        <v>0</v>
      </c>
      <c r="F84" s="198">
        <v>0</v>
      </c>
      <c r="G84" s="198"/>
      <c r="H84" s="198">
        <v>0</v>
      </c>
      <c r="I84" s="197">
        <v>1800</v>
      </c>
      <c r="J84" s="197">
        <v>0</v>
      </c>
      <c r="K84" s="197">
        <v>0</v>
      </c>
      <c r="L84" s="197">
        <v>0</v>
      </c>
      <c r="M84" s="197">
        <v>0</v>
      </c>
      <c r="N84" s="197">
        <v>0</v>
      </c>
      <c r="O84" s="197">
        <v>54</v>
      </c>
      <c r="P84" s="197">
        <v>0</v>
      </c>
      <c r="Q84" s="197">
        <v>0</v>
      </c>
      <c r="R84" s="197">
        <v>0</v>
      </c>
      <c r="S84" s="197">
        <v>750</v>
      </c>
      <c r="T84" s="198">
        <v>2604</v>
      </c>
      <c r="U84" s="198">
        <f t="shared" si="4"/>
        <v>2604</v>
      </c>
      <c r="V84" s="197"/>
    </row>
    <row r="85" spans="1:22" s="199" customFormat="1" ht="12.75" hidden="1" outlineLevel="1">
      <c r="A85" s="197" t="s">
        <v>587</v>
      </c>
      <c r="B85" s="198"/>
      <c r="C85" s="198" t="s">
        <v>588</v>
      </c>
      <c r="D85" s="198" t="s">
        <v>589</v>
      </c>
      <c r="E85" s="198">
        <v>900</v>
      </c>
      <c r="F85" s="198">
        <v>0</v>
      </c>
      <c r="G85" s="198"/>
      <c r="H85" s="198">
        <v>0</v>
      </c>
      <c r="I85" s="197">
        <v>0</v>
      </c>
      <c r="J85" s="197">
        <v>0</v>
      </c>
      <c r="K85" s="197">
        <v>0</v>
      </c>
      <c r="L85" s="197">
        <v>0</v>
      </c>
      <c r="M85" s="197">
        <v>180</v>
      </c>
      <c r="N85" s="197">
        <v>0</v>
      </c>
      <c r="O85" s="197">
        <v>0</v>
      </c>
      <c r="P85" s="197">
        <v>0</v>
      </c>
      <c r="Q85" s="197">
        <v>0</v>
      </c>
      <c r="R85" s="197">
        <v>0</v>
      </c>
      <c r="S85" s="197">
        <v>0</v>
      </c>
      <c r="T85" s="198">
        <v>180</v>
      </c>
      <c r="U85" s="198">
        <f t="shared" si="4"/>
        <v>1080</v>
      </c>
      <c r="V85" s="197"/>
    </row>
    <row r="86" spans="1:22" s="199" customFormat="1" ht="12.75" hidden="1" outlineLevel="1">
      <c r="A86" s="197" t="s">
        <v>593</v>
      </c>
      <c r="B86" s="198"/>
      <c r="C86" s="198" t="s">
        <v>594</v>
      </c>
      <c r="D86" s="198" t="s">
        <v>595</v>
      </c>
      <c r="E86" s="198">
        <v>0</v>
      </c>
      <c r="F86" s="198">
        <v>0</v>
      </c>
      <c r="G86" s="198"/>
      <c r="H86" s="198">
        <v>0</v>
      </c>
      <c r="I86" s="197">
        <v>1157.63</v>
      </c>
      <c r="J86" s="197">
        <v>0</v>
      </c>
      <c r="K86" s="197">
        <v>0</v>
      </c>
      <c r="L86" s="197">
        <v>0</v>
      </c>
      <c r="M86" s="197">
        <v>0</v>
      </c>
      <c r="N86" s="197">
        <v>0</v>
      </c>
      <c r="O86" s="197">
        <v>0</v>
      </c>
      <c r="P86" s="197">
        <v>0</v>
      </c>
      <c r="Q86" s="197">
        <v>0</v>
      </c>
      <c r="R86" s="197">
        <v>0</v>
      </c>
      <c r="S86" s="197">
        <v>1350</v>
      </c>
      <c r="T86" s="198">
        <v>2507.63</v>
      </c>
      <c r="U86" s="198">
        <f t="shared" si="4"/>
        <v>2507.63</v>
      </c>
      <c r="V86" s="197"/>
    </row>
    <row r="87" spans="1:22" s="199" customFormat="1" ht="12.75" hidden="1" outlineLevel="1">
      <c r="A87" s="197" t="s">
        <v>596</v>
      </c>
      <c r="B87" s="198"/>
      <c r="C87" s="198" t="s">
        <v>597</v>
      </c>
      <c r="D87" s="198" t="s">
        <v>598</v>
      </c>
      <c r="E87" s="198">
        <v>0</v>
      </c>
      <c r="F87" s="198">
        <v>0</v>
      </c>
      <c r="G87" s="198"/>
      <c r="H87" s="198">
        <v>0</v>
      </c>
      <c r="I87" s="197">
        <v>5300</v>
      </c>
      <c r="J87" s="197">
        <v>0</v>
      </c>
      <c r="K87" s="197">
        <v>0</v>
      </c>
      <c r="L87" s="197">
        <v>0</v>
      </c>
      <c r="M87" s="197">
        <v>0</v>
      </c>
      <c r="N87" s="197">
        <v>0</v>
      </c>
      <c r="O87" s="197">
        <v>0</v>
      </c>
      <c r="P87" s="197">
        <v>0</v>
      </c>
      <c r="Q87" s="197">
        <v>0</v>
      </c>
      <c r="R87" s="197">
        <v>0</v>
      </c>
      <c r="S87" s="197">
        <v>15900</v>
      </c>
      <c r="T87" s="198">
        <v>21200</v>
      </c>
      <c r="U87" s="198">
        <f t="shared" si="4"/>
        <v>21200</v>
      </c>
      <c r="V87" s="197"/>
    </row>
    <row r="88" spans="1:22" s="199" customFormat="1" ht="12.75" hidden="1" outlineLevel="1">
      <c r="A88" s="197" t="s">
        <v>599</v>
      </c>
      <c r="B88" s="198"/>
      <c r="C88" s="198" t="s">
        <v>600</v>
      </c>
      <c r="D88" s="198" t="s">
        <v>601</v>
      </c>
      <c r="E88" s="198">
        <v>0</v>
      </c>
      <c r="F88" s="198">
        <v>0</v>
      </c>
      <c r="G88" s="198"/>
      <c r="H88" s="198">
        <v>0</v>
      </c>
      <c r="I88" s="197">
        <v>0</v>
      </c>
      <c r="J88" s="197">
        <v>0</v>
      </c>
      <c r="K88" s="197">
        <v>0</v>
      </c>
      <c r="L88" s="197">
        <v>0</v>
      </c>
      <c r="M88" s="197">
        <v>1779</v>
      </c>
      <c r="N88" s="197">
        <v>0</v>
      </c>
      <c r="O88" s="197">
        <v>0</v>
      </c>
      <c r="P88" s="197">
        <v>0</v>
      </c>
      <c r="Q88" s="197">
        <v>0</v>
      </c>
      <c r="R88" s="197">
        <v>0</v>
      </c>
      <c r="S88" s="197">
        <v>0</v>
      </c>
      <c r="T88" s="198">
        <v>1779</v>
      </c>
      <c r="U88" s="198">
        <f t="shared" si="4"/>
        <v>1779</v>
      </c>
      <c r="V88" s="197"/>
    </row>
    <row r="89" spans="1:22" s="199" customFormat="1" ht="12.75" hidden="1" outlineLevel="1">
      <c r="A89" s="197" t="s">
        <v>605</v>
      </c>
      <c r="B89" s="198"/>
      <c r="C89" s="198" t="s">
        <v>606</v>
      </c>
      <c r="D89" s="198" t="s">
        <v>607</v>
      </c>
      <c r="E89" s="198">
        <v>1049907.95</v>
      </c>
      <c r="F89" s="198">
        <v>0</v>
      </c>
      <c r="G89" s="198"/>
      <c r="H89" s="198">
        <v>0</v>
      </c>
      <c r="I89" s="197">
        <v>0</v>
      </c>
      <c r="J89" s="197">
        <v>0</v>
      </c>
      <c r="K89" s="197">
        <v>667.51</v>
      </c>
      <c r="L89" s="197">
        <v>0</v>
      </c>
      <c r="M89" s="197">
        <v>116.76</v>
      </c>
      <c r="N89" s="197">
        <v>736.36</v>
      </c>
      <c r="O89" s="197">
        <v>4327.61</v>
      </c>
      <c r="P89" s="197">
        <v>0</v>
      </c>
      <c r="Q89" s="197">
        <v>0</v>
      </c>
      <c r="R89" s="197">
        <v>0</v>
      </c>
      <c r="S89" s="197">
        <v>0</v>
      </c>
      <c r="T89" s="198">
        <v>5848.24</v>
      </c>
      <c r="U89" s="198">
        <f t="shared" si="4"/>
        <v>1055756.19</v>
      </c>
      <c r="V89" s="197"/>
    </row>
    <row r="90" spans="1:22" s="199" customFormat="1" ht="12.75" hidden="1" outlineLevel="1">
      <c r="A90" s="197" t="s">
        <v>608</v>
      </c>
      <c r="B90" s="198"/>
      <c r="C90" s="198" t="s">
        <v>609</v>
      </c>
      <c r="D90" s="198" t="s">
        <v>610</v>
      </c>
      <c r="E90" s="198">
        <v>7743.99</v>
      </c>
      <c r="F90" s="198">
        <v>0</v>
      </c>
      <c r="G90" s="198"/>
      <c r="H90" s="198">
        <v>0</v>
      </c>
      <c r="I90" s="197">
        <v>0</v>
      </c>
      <c r="J90" s="197">
        <v>0</v>
      </c>
      <c r="K90" s="197">
        <v>0</v>
      </c>
      <c r="L90" s="197">
        <v>0</v>
      </c>
      <c r="M90" s="197">
        <v>0</v>
      </c>
      <c r="N90" s="197">
        <v>0</v>
      </c>
      <c r="O90" s="197">
        <v>0</v>
      </c>
      <c r="P90" s="197">
        <v>0</v>
      </c>
      <c r="Q90" s="197">
        <v>0</v>
      </c>
      <c r="R90" s="197">
        <v>0</v>
      </c>
      <c r="S90" s="197">
        <v>0</v>
      </c>
      <c r="T90" s="198">
        <v>0</v>
      </c>
      <c r="U90" s="198">
        <f t="shared" si="4"/>
        <v>7743.99</v>
      </c>
      <c r="V90" s="197"/>
    </row>
    <row r="91" spans="1:22" s="199" customFormat="1" ht="12.75" hidden="1" outlineLevel="1">
      <c r="A91" s="197" t="s">
        <v>611</v>
      </c>
      <c r="B91" s="198"/>
      <c r="C91" s="198" t="s">
        <v>612</v>
      </c>
      <c r="D91" s="198" t="s">
        <v>613</v>
      </c>
      <c r="E91" s="198">
        <v>0</v>
      </c>
      <c r="F91" s="198">
        <v>0</v>
      </c>
      <c r="G91" s="198"/>
      <c r="H91" s="198">
        <v>0</v>
      </c>
      <c r="I91" s="197">
        <v>0</v>
      </c>
      <c r="J91" s="197">
        <v>0</v>
      </c>
      <c r="K91" s="197">
        <v>0</v>
      </c>
      <c r="L91" s="197">
        <v>0</v>
      </c>
      <c r="M91" s="197">
        <v>0</v>
      </c>
      <c r="N91" s="197">
        <v>0</v>
      </c>
      <c r="O91" s="197">
        <v>5216.72</v>
      </c>
      <c r="P91" s="197">
        <v>0</v>
      </c>
      <c r="Q91" s="197">
        <v>0</v>
      </c>
      <c r="R91" s="197">
        <v>0</v>
      </c>
      <c r="S91" s="197">
        <v>0</v>
      </c>
      <c r="T91" s="198">
        <v>5216.72</v>
      </c>
      <c r="U91" s="198">
        <f t="shared" si="4"/>
        <v>5216.72</v>
      </c>
      <c r="V91" s="197"/>
    </row>
    <row r="92" spans="1:22" s="199" customFormat="1" ht="12.75" hidden="1" outlineLevel="1">
      <c r="A92" s="197" t="s">
        <v>614</v>
      </c>
      <c r="B92" s="198"/>
      <c r="C92" s="198" t="s">
        <v>615</v>
      </c>
      <c r="D92" s="198" t="s">
        <v>616</v>
      </c>
      <c r="E92" s="198">
        <v>0</v>
      </c>
      <c r="F92" s="198">
        <v>0</v>
      </c>
      <c r="G92" s="198"/>
      <c r="H92" s="198">
        <v>0</v>
      </c>
      <c r="I92" s="197">
        <v>0</v>
      </c>
      <c r="J92" s="197">
        <v>0</v>
      </c>
      <c r="K92" s="197">
        <v>0</v>
      </c>
      <c r="L92" s="197">
        <v>0</v>
      </c>
      <c r="M92" s="197">
        <v>0</v>
      </c>
      <c r="N92" s="197">
        <v>0</v>
      </c>
      <c r="O92" s="197">
        <v>2596.08</v>
      </c>
      <c r="P92" s="197">
        <v>0</v>
      </c>
      <c r="Q92" s="197">
        <v>0</v>
      </c>
      <c r="R92" s="197">
        <v>0</v>
      </c>
      <c r="S92" s="197">
        <v>0</v>
      </c>
      <c r="T92" s="198">
        <v>2596.08</v>
      </c>
      <c r="U92" s="198">
        <f t="shared" si="4"/>
        <v>2596.08</v>
      </c>
      <c r="V92" s="197"/>
    </row>
    <row r="93" spans="1:22" s="199" customFormat="1" ht="12.75" hidden="1" outlineLevel="1">
      <c r="A93" s="197" t="s">
        <v>617</v>
      </c>
      <c r="B93" s="198"/>
      <c r="C93" s="198" t="s">
        <v>618</v>
      </c>
      <c r="D93" s="198" t="s">
        <v>619</v>
      </c>
      <c r="E93" s="198">
        <v>137145.25</v>
      </c>
      <c r="F93" s="198">
        <v>0</v>
      </c>
      <c r="G93" s="198"/>
      <c r="H93" s="198">
        <v>0</v>
      </c>
      <c r="I93" s="197">
        <v>0</v>
      </c>
      <c r="J93" s="197">
        <v>0</v>
      </c>
      <c r="K93" s="197">
        <v>3000</v>
      </c>
      <c r="L93" s="197">
        <v>0</v>
      </c>
      <c r="M93" s="197">
        <v>3000</v>
      </c>
      <c r="N93" s="197">
        <v>3000</v>
      </c>
      <c r="O93" s="197">
        <v>9952.12</v>
      </c>
      <c r="P93" s="197">
        <v>0</v>
      </c>
      <c r="Q93" s="197">
        <v>0</v>
      </c>
      <c r="R93" s="197">
        <v>0</v>
      </c>
      <c r="S93" s="197">
        <v>500</v>
      </c>
      <c r="T93" s="198">
        <v>19452.12</v>
      </c>
      <c r="U93" s="198">
        <f t="shared" si="4"/>
        <v>156597.37</v>
      </c>
      <c r="V93" s="197"/>
    </row>
    <row r="94" spans="1:22" s="199" customFormat="1" ht="12.75" hidden="1" outlineLevel="1">
      <c r="A94" s="197" t="s">
        <v>620</v>
      </c>
      <c r="B94" s="198"/>
      <c r="C94" s="198" t="s">
        <v>621</v>
      </c>
      <c r="D94" s="198" t="s">
        <v>622</v>
      </c>
      <c r="E94" s="198">
        <v>0</v>
      </c>
      <c r="F94" s="198">
        <v>0</v>
      </c>
      <c r="G94" s="198"/>
      <c r="H94" s="198">
        <v>0</v>
      </c>
      <c r="I94" s="197">
        <v>0</v>
      </c>
      <c r="J94" s="197">
        <v>0</v>
      </c>
      <c r="K94" s="197">
        <v>5928.31</v>
      </c>
      <c r="L94" s="197">
        <v>0</v>
      </c>
      <c r="M94" s="197">
        <v>9162.51</v>
      </c>
      <c r="N94" s="197">
        <v>5928.31</v>
      </c>
      <c r="O94" s="197">
        <v>105132.56</v>
      </c>
      <c r="P94" s="197">
        <v>0</v>
      </c>
      <c r="Q94" s="197">
        <v>0</v>
      </c>
      <c r="R94" s="197">
        <v>0</v>
      </c>
      <c r="S94" s="197">
        <v>3850.46</v>
      </c>
      <c r="T94" s="198">
        <v>130002.15</v>
      </c>
      <c r="U94" s="198">
        <f t="shared" si="4"/>
        <v>130002.15</v>
      </c>
      <c r="V94" s="197"/>
    </row>
    <row r="95" spans="1:22" s="199" customFormat="1" ht="12.75" hidden="1" outlineLevel="1">
      <c r="A95" s="197" t="s">
        <v>623</v>
      </c>
      <c r="B95" s="198"/>
      <c r="C95" s="198" t="s">
        <v>624</v>
      </c>
      <c r="D95" s="198" t="s">
        <v>625</v>
      </c>
      <c r="E95" s="198">
        <v>0</v>
      </c>
      <c r="F95" s="198">
        <v>0</v>
      </c>
      <c r="G95" s="198"/>
      <c r="H95" s="198">
        <v>0</v>
      </c>
      <c r="I95" s="197">
        <v>0</v>
      </c>
      <c r="J95" s="197">
        <v>0</v>
      </c>
      <c r="K95" s="197">
        <v>0</v>
      </c>
      <c r="L95" s="197">
        <v>0</v>
      </c>
      <c r="M95" s="197">
        <v>0</v>
      </c>
      <c r="N95" s="197">
        <v>0</v>
      </c>
      <c r="O95" s="197">
        <v>1155</v>
      </c>
      <c r="P95" s="197">
        <v>0</v>
      </c>
      <c r="Q95" s="197">
        <v>0</v>
      </c>
      <c r="R95" s="197">
        <v>0</v>
      </c>
      <c r="S95" s="197">
        <v>0</v>
      </c>
      <c r="T95" s="198">
        <v>1155</v>
      </c>
      <c r="U95" s="198">
        <f aca="true" t="shared" si="5" ref="U95:U126">E95+F95+G95+H95+T95</f>
        <v>1155</v>
      </c>
      <c r="V95" s="197"/>
    </row>
    <row r="96" spans="1:22" s="199" customFormat="1" ht="12.75" hidden="1" outlineLevel="1">
      <c r="A96" s="197" t="s">
        <v>626</v>
      </c>
      <c r="B96" s="198"/>
      <c r="C96" s="198" t="s">
        <v>627</v>
      </c>
      <c r="D96" s="198" t="s">
        <v>628</v>
      </c>
      <c r="E96" s="198">
        <v>-0.005</v>
      </c>
      <c r="F96" s="198">
        <v>0</v>
      </c>
      <c r="G96" s="198"/>
      <c r="H96" s="198">
        <v>0</v>
      </c>
      <c r="I96" s="197">
        <v>0</v>
      </c>
      <c r="J96" s="197">
        <v>0</v>
      </c>
      <c r="K96" s="197">
        <v>0</v>
      </c>
      <c r="L96" s="197">
        <v>0</v>
      </c>
      <c r="M96" s="197">
        <v>0</v>
      </c>
      <c r="N96" s="197">
        <v>0</v>
      </c>
      <c r="O96" s="197">
        <v>0</v>
      </c>
      <c r="P96" s="197">
        <v>12269087.22</v>
      </c>
      <c r="Q96" s="197">
        <v>0</v>
      </c>
      <c r="R96" s="197">
        <v>0</v>
      </c>
      <c r="S96" s="197">
        <v>0</v>
      </c>
      <c r="T96" s="198">
        <v>12269087.22</v>
      </c>
      <c r="U96" s="198">
        <f t="shared" si="5"/>
        <v>12269087.215</v>
      </c>
      <c r="V96" s="197"/>
    </row>
    <row r="97" spans="1:22" s="199" customFormat="1" ht="12.75" hidden="1" outlineLevel="1">
      <c r="A97" s="197" t="s">
        <v>629</v>
      </c>
      <c r="B97" s="198"/>
      <c r="C97" s="198" t="s">
        <v>630</v>
      </c>
      <c r="D97" s="198" t="s">
        <v>631</v>
      </c>
      <c r="E97" s="198">
        <v>0</v>
      </c>
      <c r="F97" s="198">
        <v>0</v>
      </c>
      <c r="G97" s="198"/>
      <c r="H97" s="198">
        <v>0</v>
      </c>
      <c r="I97" s="197">
        <v>0</v>
      </c>
      <c r="J97" s="197">
        <v>0</v>
      </c>
      <c r="K97" s="197">
        <v>0</v>
      </c>
      <c r="L97" s="197">
        <v>0</v>
      </c>
      <c r="M97" s="197">
        <v>0</v>
      </c>
      <c r="N97" s="197">
        <v>0</v>
      </c>
      <c r="O97" s="197">
        <v>81112804.61</v>
      </c>
      <c r="P97" s="197">
        <v>0</v>
      </c>
      <c r="Q97" s="197">
        <v>0</v>
      </c>
      <c r="R97" s="197">
        <v>0</v>
      </c>
      <c r="S97" s="197">
        <v>0</v>
      </c>
      <c r="T97" s="198">
        <v>81112804.61</v>
      </c>
      <c r="U97" s="198">
        <f t="shared" si="5"/>
        <v>81112804.61</v>
      </c>
      <c r="V97" s="197"/>
    </row>
    <row r="98" spans="1:22" s="199" customFormat="1" ht="12.75" hidden="1" outlineLevel="1">
      <c r="A98" s="197" t="s">
        <v>632</v>
      </c>
      <c r="B98" s="198"/>
      <c r="C98" s="198" t="s">
        <v>633</v>
      </c>
      <c r="D98" s="198" t="s">
        <v>634</v>
      </c>
      <c r="E98" s="198">
        <v>0</v>
      </c>
      <c r="F98" s="198">
        <v>0</v>
      </c>
      <c r="G98" s="198"/>
      <c r="H98" s="198">
        <v>0</v>
      </c>
      <c r="I98" s="197">
        <v>0</v>
      </c>
      <c r="J98" s="197">
        <v>0</v>
      </c>
      <c r="K98" s="197">
        <v>0</v>
      </c>
      <c r="L98" s="197">
        <v>0</v>
      </c>
      <c r="M98" s="197">
        <v>0</v>
      </c>
      <c r="N98" s="197">
        <v>0</v>
      </c>
      <c r="O98" s="197">
        <v>6049328.86</v>
      </c>
      <c r="P98" s="197">
        <v>0</v>
      </c>
      <c r="Q98" s="197">
        <v>0</v>
      </c>
      <c r="R98" s="197">
        <v>0</v>
      </c>
      <c r="S98" s="197">
        <v>0</v>
      </c>
      <c r="T98" s="198">
        <v>6049328.86</v>
      </c>
      <c r="U98" s="198">
        <f t="shared" si="5"/>
        <v>6049328.86</v>
      </c>
      <c r="V98" s="197"/>
    </row>
    <row r="99" spans="1:22" s="199" customFormat="1" ht="12.75" hidden="1" outlineLevel="1">
      <c r="A99" s="197" t="s">
        <v>635</v>
      </c>
      <c r="B99" s="198"/>
      <c r="C99" s="198" t="s">
        <v>636</v>
      </c>
      <c r="D99" s="198" t="s">
        <v>637</v>
      </c>
      <c r="E99" s="198">
        <v>0</v>
      </c>
      <c r="F99" s="198">
        <v>0</v>
      </c>
      <c r="G99" s="198"/>
      <c r="H99" s="198">
        <v>0</v>
      </c>
      <c r="I99" s="197">
        <v>0</v>
      </c>
      <c r="J99" s="197">
        <v>0</v>
      </c>
      <c r="K99" s="197">
        <v>0</v>
      </c>
      <c r="L99" s="197">
        <v>0</v>
      </c>
      <c r="M99" s="197">
        <v>0</v>
      </c>
      <c r="N99" s="197">
        <v>0</v>
      </c>
      <c r="O99" s="197">
        <v>27762.75</v>
      </c>
      <c r="P99" s="197">
        <v>0</v>
      </c>
      <c r="Q99" s="197">
        <v>0</v>
      </c>
      <c r="R99" s="197">
        <v>0</v>
      </c>
      <c r="S99" s="197">
        <v>0</v>
      </c>
      <c r="T99" s="198">
        <v>27762.75</v>
      </c>
      <c r="U99" s="198">
        <f t="shared" si="5"/>
        <v>27762.75</v>
      </c>
      <c r="V99" s="197"/>
    </row>
    <row r="100" spans="1:22" s="199" customFormat="1" ht="12.75" hidden="1" outlineLevel="1">
      <c r="A100" s="197" t="s">
        <v>638</v>
      </c>
      <c r="B100" s="198"/>
      <c r="C100" s="198" t="s">
        <v>639</v>
      </c>
      <c r="D100" s="198" t="s">
        <v>640</v>
      </c>
      <c r="E100" s="198">
        <v>0</v>
      </c>
      <c r="F100" s="198">
        <v>0</v>
      </c>
      <c r="G100" s="198"/>
      <c r="H100" s="198">
        <v>0</v>
      </c>
      <c r="I100" s="197">
        <v>0</v>
      </c>
      <c r="J100" s="197">
        <v>0</v>
      </c>
      <c r="K100" s="197">
        <v>0</v>
      </c>
      <c r="L100" s="197">
        <v>0</v>
      </c>
      <c r="M100" s="197">
        <v>0</v>
      </c>
      <c r="N100" s="197">
        <v>0</v>
      </c>
      <c r="O100" s="197">
        <v>25044435.12</v>
      </c>
      <c r="P100" s="197">
        <v>0</v>
      </c>
      <c r="Q100" s="197">
        <v>0</v>
      </c>
      <c r="R100" s="197">
        <v>0</v>
      </c>
      <c r="S100" s="197">
        <v>0</v>
      </c>
      <c r="T100" s="198">
        <v>25044435.12</v>
      </c>
      <c r="U100" s="198">
        <f t="shared" si="5"/>
        <v>25044435.12</v>
      </c>
      <c r="V100" s="197"/>
    </row>
    <row r="101" spans="1:22" s="199" customFormat="1" ht="12.75" hidden="1" outlineLevel="1">
      <c r="A101" s="197" t="s">
        <v>641</v>
      </c>
      <c r="B101" s="198"/>
      <c r="C101" s="198" t="s">
        <v>642</v>
      </c>
      <c r="D101" s="198" t="s">
        <v>643</v>
      </c>
      <c r="E101" s="198">
        <v>0</v>
      </c>
      <c r="F101" s="198">
        <v>0</v>
      </c>
      <c r="G101" s="198"/>
      <c r="H101" s="198">
        <v>0</v>
      </c>
      <c r="I101" s="197">
        <v>0</v>
      </c>
      <c r="J101" s="197">
        <v>0</v>
      </c>
      <c r="K101" s="197">
        <v>0</v>
      </c>
      <c r="L101" s="197">
        <v>0</v>
      </c>
      <c r="M101" s="197">
        <v>0</v>
      </c>
      <c r="N101" s="197">
        <v>0</v>
      </c>
      <c r="O101" s="197">
        <v>7052824.3</v>
      </c>
      <c r="P101" s="197">
        <v>0</v>
      </c>
      <c r="Q101" s="197">
        <v>0</v>
      </c>
      <c r="R101" s="197">
        <v>0</v>
      </c>
      <c r="S101" s="197">
        <v>0</v>
      </c>
      <c r="T101" s="198">
        <v>7052824.3</v>
      </c>
      <c r="U101" s="198">
        <f t="shared" si="5"/>
        <v>7052824.3</v>
      </c>
      <c r="V101" s="197"/>
    </row>
    <row r="102" spans="1:22" s="199" customFormat="1" ht="12.75" hidden="1" outlineLevel="1">
      <c r="A102" s="197" t="s">
        <v>644</v>
      </c>
      <c r="B102" s="198"/>
      <c r="C102" s="198" t="s">
        <v>645</v>
      </c>
      <c r="D102" s="198" t="s">
        <v>646</v>
      </c>
      <c r="E102" s="198">
        <v>0</v>
      </c>
      <c r="F102" s="198">
        <v>0</v>
      </c>
      <c r="G102" s="198"/>
      <c r="H102" s="198">
        <v>0</v>
      </c>
      <c r="I102" s="197">
        <v>0</v>
      </c>
      <c r="J102" s="197">
        <v>0</v>
      </c>
      <c r="K102" s="197">
        <v>0</v>
      </c>
      <c r="L102" s="197">
        <v>0</v>
      </c>
      <c r="M102" s="197">
        <v>0</v>
      </c>
      <c r="N102" s="197">
        <v>0</v>
      </c>
      <c r="O102" s="197">
        <v>896234.29</v>
      </c>
      <c r="P102" s="197">
        <v>0</v>
      </c>
      <c r="Q102" s="197">
        <v>0</v>
      </c>
      <c r="R102" s="197">
        <v>0</v>
      </c>
      <c r="S102" s="197">
        <v>0</v>
      </c>
      <c r="T102" s="198">
        <v>896234.29</v>
      </c>
      <c r="U102" s="198">
        <f t="shared" si="5"/>
        <v>896234.29</v>
      </c>
      <c r="V102" s="197"/>
    </row>
    <row r="103" spans="1:22" s="199" customFormat="1" ht="12.75" hidden="1" outlineLevel="1">
      <c r="A103" s="197" t="s">
        <v>647</v>
      </c>
      <c r="B103" s="198"/>
      <c r="C103" s="198" t="s">
        <v>648</v>
      </c>
      <c r="D103" s="198" t="s">
        <v>649</v>
      </c>
      <c r="E103" s="198">
        <v>0</v>
      </c>
      <c r="F103" s="198">
        <v>0</v>
      </c>
      <c r="G103" s="198"/>
      <c r="H103" s="198">
        <v>0</v>
      </c>
      <c r="I103" s="197">
        <v>0</v>
      </c>
      <c r="J103" s="197">
        <v>0</v>
      </c>
      <c r="K103" s="197">
        <v>0</v>
      </c>
      <c r="L103" s="197">
        <v>0</v>
      </c>
      <c r="M103" s="197">
        <v>0</v>
      </c>
      <c r="N103" s="197">
        <v>0</v>
      </c>
      <c r="O103" s="197">
        <v>-5007.25</v>
      </c>
      <c r="P103" s="197">
        <v>0</v>
      </c>
      <c r="Q103" s="197">
        <v>0</v>
      </c>
      <c r="R103" s="197">
        <v>0</v>
      </c>
      <c r="S103" s="197">
        <v>0</v>
      </c>
      <c r="T103" s="198">
        <v>-5007.25</v>
      </c>
      <c r="U103" s="198">
        <f t="shared" si="5"/>
        <v>-5007.25</v>
      </c>
      <c r="V103" s="197"/>
    </row>
    <row r="104" spans="1:22" s="199" customFormat="1" ht="12.75" hidden="1" outlineLevel="1">
      <c r="A104" s="197" t="s">
        <v>650</v>
      </c>
      <c r="B104" s="198"/>
      <c r="C104" s="198" t="s">
        <v>651</v>
      </c>
      <c r="D104" s="198" t="s">
        <v>652</v>
      </c>
      <c r="E104" s="198">
        <v>0</v>
      </c>
      <c r="F104" s="198">
        <v>0</v>
      </c>
      <c r="G104" s="198"/>
      <c r="H104" s="198">
        <v>0</v>
      </c>
      <c r="I104" s="197">
        <v>0</v>
      </c>
      <c r="J104" s="197">
        <v>0</v>
      </c>
      <c r="K104" s="197">
        <v>9491624.74</v>
      </c>
      <c r="L104" s="197">
        <v>0</v>
      </c>
      <c r="M104" s="197">
        <v>0</v>
      </c>
      <c r="N104" s="197">
        <v>0</v>
      </c>
      <c r="O104" s="197">
        <v>0</v>
      </c>
      <c r="P104" s="197">
        <v>0</v>
      </c>
      <c r="Q104" s="197">
        <v>0</v>
      </c>
      <c r="R104" s="197">
        <v>0</v>
      </c>
      <c r="S104" s="197">
        <v>0</v>
      </c>
      <c r="T104" s="198">
        <v>9491624.74</v>
      </c>
      <c r="U104" s="198">
        <f t="shared" si="5"/>
        <v>9491624.74</v>
      </c>
      <c r="V104" s="197"/>
    </row>
    <row r="105" spans="1:22" s="199" customFormat="1" ht="12.75" hidden="1" outlineLevel="1">
      <c r="A105" s="197" t="s">
        <v>653</v>
      </c>
      <c r="B105" s="198"/>
      <c r="C105" s="198" t="s">
        <v>654</v>
      </c>
      <c r="D105" s="198" t="s">
        <v>655</v>
      </c>
      <c r="E105" s="198">
        <v>0</v>
      </c>
      <c r="F105" s="198">
        <v>0</v>
      </c>
      <c r="G105" s="198"/>
      <c r="H105" s="198">
        <v>0</v>
      </c>
      <c r="I105" s="197">
        <v>0</v>
      </c>
      <c r="J105" s="197">
        <v>0</v>
      </c>
      <c r="K105" s="197">
        <v>795538.73</v>
      </c>
      <c r="L105" s="197">
        <v>0</v>
      </c>
      <c r="M105" s="197">
        <v>0</v>
      </c>
      <c r="N105" s="197">
        <v>0</v>
      </c>
      <c r="O105" s="197">
        <v>0</v>
      </c>
      <c r="P105" s="197">
        <v>0</v>
      </c>
      <c r="Q105" s="197">
        <v>0</v>
      </c>
      <c r="R105" s="197">
        <v>0</v>
      </c>
      <c r="S105" s="197">
        <v>0</v>
      </c>
      <c r="T105" s="198">
        <v>795538.73</v>
      </c>
      <c r="U105" s="198">
        <f t="shared" si="5"/>
        <v>795538.73</v>
      </c>
      <c r="V105" s="197"/>
    </row>
    <row r="106" spans="1:22" s="199" customFormat="1" ht="12.75" hidden="1" outlineLevel="1">
      <c r="A106" s="197" t="s">
        <v>656</v>
      </c>
      <c r="B106" s="198"/>
      <c r="C106" s="198" t="s">
        <v>657</v>
      </c>
      <c r="D106" s="198" t="s">
        <v>658</v>
      </c>
      <c r="E106" s="198">
        <v>0</v>
      </c>
      <c r="F106" s="198">
        <v>0</v>
      </c>
      <c r="G106" s="198"/>
      <c r="H106" s="198">
        <v>0</v>
      </c>
      <c r="I106" s="197">
        <v>0</v>
      </c>
      <c r="J106" s="197">
        <v>0</v>
      </c>
      <c r="K106" s="197">
        <v>0</v>
      </c>
      <c r="L106" s="197">
        <v>0</v>
      </c>
      <c r="M106" s="197">
        <v>0</v>
      </c>
      <c r="N106" s="197">
        <v>1146922.09</v>
      </c>
      <c r="O106" s="197">
        <v>0</v>
      </c>
      <c r="P106" s="197">
        <v>0</v>
      </c>
      <c r="Q106" s="197">
        <v>0</v>
      </c>
      <c r="R106" s="197">
        <v>0</v>
      </c>
      <c r="S106" s="197">
        <v>0</v>
      </c>
      <c r="T106" s="198">
        <v>1146922.09</v>
      </c>
      <c r="U106" s="198">
        <f t="shared" si="5"/>
        <v>1146922.09</v>
      </c>
      <c r="V106" s="197"/>
    </row>
    <row r="107" spans="1:22" s="199" customFormat="1" ht="12.75" hidden="1" outlineLevel="1">
      <c r="A107" s="197" t="s">
        <v>659</v>
      </c>
      <c r="B107" s="198"/>
      <c r="C107" s="198" t="s">
        <v>660</v>
      </c>
      <c r="D107" s="198" t="s">
        <v>661</v>
      </c>
      <c r="E107" s="198">
        <v>0</v>
      </c>
      <c r="F107" s="198">
        <v>0</v>
      </c>
      <c r="G107" s="198"/>
      <c r="H107" s="198">
        <v>0</v>
      </c>
      <c r="I107" s="197">
        <v>0</v>
      </c>
      <c r="J107" s="197">
        <v>0</v>
      </c>
      <c r="K107" s="197">
        <v>0</v>
      </c>
      <c r="L107" s="197">
        <v>0</v>
      </c>
      <c r="M107" s="197">
        <v>0</v>
      </c>
      <c r="N107" s="197">
        <v>826725.28</v>
      </c>
      <c r="O107" s="197">
        <v>0</v>
      </c>
      <c r="P107" s="197">
        <v>0</v>
      </c>
      <c r="Q107" s="197">
        <v>0</v>
      </c>
      <c r="R107" s="197">
        <v>0</v>
      </c>
      <c r="S107" s="197">
        <v>0</v>
      </c>
      <c r="T107" s="198">
        <v>826725.28</v>
      </c>
      <c r="U107" s="198">
        <f t="shared" si="5"/>
        <v>826725.28</v>
      </c>
      <c r="V107" s="197"/>
    </row>
    <row r="108" spans="1:22" s="199" customFormat="1" ht="12.75" hidden="1" outlineLevel="1">
      <c r="A108" s="197" t="s">
        <v>662</v>
      </c>
      <c r="B108" s="198"/>
      <c r="C108" s="198" t="s">
        <v>663</v>
      </c>
      <c r="D108" s="198" t="s">
        <v>664</v>
      </c>
      <c r="E108" s="198">
        <v>0</v>
      </c>
      <c r="F108" s="198">
        <v>0</v>
      </c>
      <c r="G108" s="198"/>
      <c r="H108" s="198">
        <v>0</v>
      </c>
      <c r="I108" s="197">
        <v>0</v>
      </c>
      <c r="J108" s="197">
        <v>0</v>
      </c>
      <c r="K108" s="197">
        <v>0</v>
      </c>
      <c r="L108" s="197">
        <v>0</v>
      </c>
      <c r="M108" s="197">
        <v>0</v>
      </c>
      <c r="N108" s="197">
        <v>562548.78</v>
      </c>
      <c r="O108" s="197">
        <v>0</v>
      </c>
      <c r="P108" s="197">
        <v>0</v>
      </c>
      <c r="Q108" s="197">
        <v>0</v>
      </c>
      <c r="R108" s="197">
        <v>0</v>
      </c>
      <c r="S108" s="197">
        <v>0</v>
      </c>
      <c r="T108" s="198">
        <v>562548.78</v>
      </c>
      <c r="U108" s="198">
        <f t="shared" si="5"/>
        <v>562548.78</v>
      </c>
      <c r="V108" s="197"/>
    </row>
    <row r="109" spans="1:22" s="199" customFormat="1" ht="12.75" hidden="1" outlineLevel="1">
      <c r="A109" s="197" t="s">
        <v>665</v>
      </c>
      <c r="B109" s="198"/>
      <c r="C109" s="198" t="s">
        <v>666</v>
      </c>
      <c r="D109" s="198" t="s">
        <v>667</v>
      </c>
      <c r="E109" s="198">
        <v>0</v>
      </c>
      <c r="F109" s="198">
        <v>0</v>
      </c>
      <c r="G109" s="198"/>
      <c r="H109" s="198">
        <v>0</v>
      </c>
      <c r="I109" s="197">
        <v>0</v>
      </c>
      <c r="J109" s="197">
        <v>0</v>
      </c>
      <c r="K109" s="197">
        <v>0</v>
      </c>
      <c r="L109" s="197">
        <v>0</v>
      </c>
      <c r="M109" s="197">
        <v>0</v>
      </c>
      <c r="N109" s="197">
        <v>313766.8</v>
      </c>
      <c r="O109" s="197">
        <v>0</v>
      </c>
      <c r="P109" s="197">
        <v>0</v>
      </c>
      <c r="Q109" s="197">
        <v>0</v>
      </c>
      <c r="R109" s="197">
        <v>0</v>
      </c>
      <c r="S109" s="197">
        <v>0</v>
      </c>
      <c r="T109" s="198">
        <v>313766.8</v>
      </c>
      <c r="U109" s="198">
        <f t="shared" si="5"/>
        <v>313766.8</v>
      </c>
      <c r="V109" s="197"/>
    </row>
    <row r="110" spans="1:22" s="199" customFormat="1" ht="12.75" hidden="1" outlineLevel="1">
      <c r="A110" s="197" t="s">
        <v>668</v>
      </c>
      <c r="B110" s="198"/>
      <c r="C110" s="198" t="s">
        <v>669</v>
      </c>
      <c r="D110" s="198" t="s">
        <v>670</v>
      </c>
      <c r="E110" s="198">
        <v>0</v>
      </c>
      <c r="F110" s="198">
        <v>0</v>
      </c>
      <c r="G110" s="198"/>
      <c r="H110" s="198">
        <v>0</v>
      </c>
      <c r="I110" s="197">
        <v>0</v>
      </c>
      <c r="J110" s="197">
        <v>0</v>
      </c>
      <c r="K110" s="197">
        <v>0</v>
      </c>
      <c r="L110" s="197">
        <v>0</v>
      </c>
      <c r="M110" s="197">
        <v>0</v>
      </c>
      <c r="N110" s="197">
        <v>325087.51</v>
      </c>
      <c r="O110" s="197">
        <v>0</v>
      </c>
      <c r="P110" s="197">
        <v>0</v>
      </c>
      <c r="Q110" s="197">
        <v>0</v>
      </c>
      <c r="R110" s="197">
        <v>0</v>
      </c>
      <c r="S110" s="197">
        <v>0</v>
      </c>
      <c r="T110" s="198">
        <v>325087.51</v>
      </c>
      <c r="U110" s="198">
        <f t="shared" si="5"/>
        <v>325087.51</v>
      </c>
      <c r="V110" s="197"/>
    </row>
    <row r="111" spans="1:22" s="199" customFormat="1" ht="12.75" hidden="1" outlineLevel="1">
      <c r="A111" s="197" t="s">
        <v>671</v>
      </c>
      <c r="B111" s="198"/>
      <c r="C111" s="198" t="s">
        <v>672</v>
      </c>
      <c r="D111" s="198" t="s">
        <v>673</v>
      </c>
      <c r="E111" s="198">
        <v>0</v>
      </c>
      <c r="F111" s="198">
        <v>0</v>
      </c>
      <c r="G111" s="198"/>
      <c r="H111" s="198">
        <v>0</v>
      </c>
      <c r="I111" s="197">
        <v>0</v>
      </c>
      <c r="J111" s="197">
        <v>0</v>
      </c>
      <c r="K111" s="197">
        <v>0</v>
      </c>
      <c r="L111" s="197">
        <v>0</v>
      </c>
      <c r="M111" s="197">
        <v>0</v>
      </c>
      <c r="N111" s="197">
        <v>196574.04</v>
      </c>
      <c r="O111" s="197">
        <v>0</v>
      </c>
      <c r="P111" s="197">
        <v>0</v>
      </c>
      <c r="Q111" s="197">
        <v>0</v>
      </c>
      <c r="R111" s="197">
        <v>0</v>
      </c>
      <c r="S111" s="197">
        <v>0</v>
      </c>
      <c r="T111" s="198">
        <v>196574.04</v>
      </c>
      <c r="U111" s="198">
        <f t="shared" si="5"/>
        <v>196574.04</v>
      </c>
      <c r="V111" s="197"/>
    </row>
    <row r="112" spans="1:22" s="199" customFormat="1" ht="12.75" hidden="1" outlineLevel="1">
      <c r="A112" s="197" t="s">
        <v>674</v>
      </c>
      <c r="B112" s="198"/>
      <c r="C112" s="198" t="s">
        <v>675</v>
      </c>
      <c r="D112" s="198" t="s">
        <v>676</v>
      </c>
      <c r="E112" s="198">
        <v>0</v>
      </c>
      <c r="F112" s="198">
        <v>0</v>
      </c>
      <c r="G112" s="198"/>
      <c r="H112" s="198">
        <v>0</v>
      </c>
      <c r="I112" s="197">
        <v>0</v>
      </c>
      <c r="J112" s="197">
        <v>0</v>
      </c>
      <c r="K112" s="197">
        <v>0</v>
      </c>
      <c r="L112" s="197">
        <v>0</v>
      </c>
      <c r="M112" s="197">
        <v>0</v>
      </c>
      <c r="N112" s="197">
        <v>-69310.59</v>
      </c>
      <c r="O112" s="197">
        <v>0</v>
      </c>
      <c r="P112" s="197">
        <v>0</v>
      </c>
      <c r="Q112" s="197">
        <v>0</v>
      </c>
      <c r="R112" s="197">
        <v>0</v>
      </c>
      <c r="S112" s="197">
        <v>0</v>
      </c>
      <c r="T112" s="198">
        <v>-69310.59</v>
      </c>
      <c r="U112" s="198">
        <f t="shared" si="5"/>
        <v>-69310.59</v>
      </c>
      <c r="V112" s="197"/>
    </row>
    <row r="113" spans="1:22" s="199" customFormat="1" ht="12.75" hidden="1" outlineLevel="1">
      <c r="A113" s="197" t="s">
        <v>677</v>
      </c>
      <c r="B113" s="198"/>
      <c r="C113" s="198" t="s">
        <v>678</v>
      </c>
      <c r="D113" s="198" t="s">
        <v>679</v>
      </c>
      <c r="E113" s="198">
        <v>0</v>
      </c>
      <c r="F113" s="198">
        <v>0</v>
      </c>
      <c r="G113" s="198"/>
      <c r="H113" s="198">
        <v>0</v>
      </c>
      <c r="I113" s="197">
        <v>0</v>
      </c>
      <c r="J113" s="197">
        <v>0</v>
      </c>
      <c r="K113" s="197">
        <v>0</v>
      </c>
      <c r="L113" s="197">
        <v>0</v>
      </c>
      <c r="M113" s="197">
        <v>0</v>
      </c>
      <c r="N113" s="197">
        <v>184472.27</v>
      </c>
      <c r="O113" s="197">
        <v>0</v>
      </c>
      <c r="P113" s="197">
        <v>0</v>
      </c>
      <c r="Q113" s="197">
        <v>0</v>
      </c>
      <c r="R113" s="197">
        <v>0</v>
      </c>
      <c r="S113" s="197">
        <v>0</v>
      </c>
      <c r="T113" s="198">
        <v>184472.27</v>
      </c>
      <c r="U113" s="198">
        <f t="shared" si="5"/>
        <v>184472.27</v>
      </c>
      <c r="V113" s="197"/>
    </row>
    <row r="114" spans="1:22" s="199" customFormat="1" ht="12.75" hidden="1" outlineLevel="1">
      <c r="A114" s="197" t="s">
        <v>680</v>
      </c>
      <c r="B114" s="198"/>
      <c r="C114" s="198" t="s">
        <v>681</v>
      </c>
      <c r="D114" s="198" t="s">
        <v>682</v>
      </c>
      <c r="E114" s="198">
        <v>0</v>
      </c>
      <c r="F114" s="198">
        <v>0</v>
      </c>
      <c r="G114" s="198"/>
      <c r="H114" s="198">
        <v>0</v>
      </c>
      <c r="I114" s="197">
        <v>686458.98</v>
      </c>
      <c r="J114" s="197">
        <v>120487.38</v>
      </c>
      <c r="K114" s="197">
        <v>0</v>
      </c>
      <c r="L114" s="197">
        <v>323866.16</v>
      </c>
      <c r="M114" s="197">
        <v>0</v>
      </c>
      <c r="N114" s="197">
        <v>0</v>
      </c>
      <c r="O114" s="197">
        <v>0</v>
      </c>
      <c r="P114" s="197">
        <v>0</v>
      </c>
      <c r="Q114" s="197">
        <v>157795.15</v>
      </c>
      <c r="R114" s="197">
        <v>703.12</v>
      </c>
      <c r="S114" s="197">
        <v>5626387.38</v>
      </c>
      <c r="T114" s="198">
        <v>6915698.17</v>
      </c>
      <c r="U114" s="198">
        <f t="shared" si="5"/>
        <v>6915698.17</v>
      </c>
      <c r="V114" s="197"/>
    </row>
    <row r="115" spans="1:22" s="199" customFormat="1" ht="12.75" hidden="1" outlineLevel="1">
      <c r="A115" s="197" t="s">
        <v>683</v>
      </c>
      <c r="B115" s="198"/>
      <c r="C115" s="198" t="s">
        <v>684</v>
      </c>
      <c r="D115" s="198" t="s">
        <v>685</v>
      </c>
      <c r="E115" s="198">
        <v>0</v>
      </c>
      <c r="F115" s="198">
        <v>0</v>
      </c>
      <c r="G115" s="198"/>
      <c r="H115" s="198">
        <v>0</v>
      </c>
      <c r="I115" s="197">
        <v>0</v>
      </c>
      <c r="J115" s="197">
        <v>0</v>
      </c>
      <c r="K115" s="197">
        <v>0</v>
      </c>
      <c r="L115" s="197">
        <v>0</v>
      </c>
      <c r="M115" s="197">
        <v>0</v>
      </c>
      <c r="N115" s="197">
        <v>0</v>
      </c>
      <c r="O115" s="197">
        <v>0</v>
      </c>
      <c r="P115" s="197">
        <v>0</v>
      </c>
      <c r="Q115" s="197">
        <v>0</v>
      </c>
      <c r="R115" s="197">
        <v>0</v>
      </c>
      <c r="S115" s="197">
        <v>75</v>
      </c>
      <c r="T115" s="198">
        <v>75</v>
      </c>
      <c r="U115" s="198">
        <f t="shared" si="5"/>
        <v>75</v>
      </c>
      <c r="V115" s="197"/>
    </row>
    <row r="116" spans="1:22" s="199" customFormat="1" ht="12.75" hidden="1" outlineLevel="1">
      <c r="A116" s="197" t="s">
        <v>686</v>
      </c>
      <c r="B116" s="198"/>
      <c r="C116" s="198" t="s">
        <v>687</v>
      </c>
      <c r="D116" s="198" t="s">
        <v>688</v>
      </c>
      <c r="E116" s="198">
        <v>0</v>
      </c>
      <c r="F116" s="198">
        <v>0</v>
      </c>
      <c r="G116" s="198"/>
      <c r="H116" s="198">
        <v>0</v>
      </c>
      <c r="I116" s="197">
        <v>30256.24</v>
      </c>
      <c r="J116" s="197">
        <v>5116.95</v>
      </c>
      <c r="K116" s="197">
        <v>0</v>
      </c>
      <c r="L116" s="197">
        <v>0</v>
      </c>
      <c r="M116" s="197">
        <v>0</v>
      </c>
      <c r="N116" s="197">
        <v>0</v>
      </c>
      <c r="O116" s="197">
        <v>0</v>
      </c>
      <c r="P116" s="197">
        <v>0</v>
      </c>
      <c r="Q116" s="197">
        <v>0</v>
      </c>
      <c r="R116" s="197">
        <v>0</v>
      </c>
      <c r="S116" s="197">
        <v>476626.28</v>
      </c>
      <c r="T116" s="198">
        <v>511999.47</v>
      </c>
      <c r="U116" s="198">
        <f t="shared" si="5"/>
        <v>511999.47</v>
      </c>
      <c r="V116" s="197"/>
    </row>
    <row r="117" spans="1:22" s="199" customFormat="1" ht="12.75" hidden="1" outlineLevel="1">
      <c r="A117" s="197" t="s">
        <v>689</v>
      </c>
      <c r="B117" s="198"/>
      <c r="C117" s="198" t="s">
        <v>690</v>
      </c>
      <c r="D117" s="198" t="s">
        <v>691</v>
      </c>
      <c r="E117" s="198">
        <v>0</v>
      </c>
      <c r="F117" s="198">
        <v>0</v>
      </c>
      <c r="G117" s="198"/>
      <c r="H117" s="198">
        <v>0</v>
      </c>
      <c r="I117" s="197">
        <v>0</v>
      </c>
      <c r="J117" s="197">
        <v>0</v>
      </c>
      <c r="K117" s="197">
        <v>0</v>
      </c>
      <c r="L117" s="197">
        <v>11800</v>
      </c>
      <c r="M117" s="197">
        <v>0</v>
      </c>
      <c r="N117" s="197">
        <v>0</v>
      </c>
      <c r="O117" s="197">
        <v>0</v>
      </c>
      <c r="P117" s="197">
        <v>0</v>
      </c>
      <c r="Q117" s="197">
        <v>0</v>
      </c>
      <c r="R117" s="197">
        <v>0</v>
      </c>
      <c r="S117" s="197">
        <v>10374</v>
      </c>
      <c r="T117" s="198">
        <v>22174</v>
      </c>
      <c r="U117" s="198">
        <f t="shared" si="5"/>
        <v>22174</v>
      </c>
      <c r="V117" s="197"/>
    </row>
    <row r="118" spans="1:22" s="199" customFormat="1" ht="12.75" hidden="1" outlineLevel="1">
      <c r="A118" s="197" t="s">
        <v>692</v>
      </c>
      <c r="B118" s="198"/>
      <c r="C118" s="198" t="s">
        <v>693</v>
      </c>
      <c r="D118" s="198" t="s">
        <v>694</v>
      </c>
      <c r="E118" s="198">
        <v>0</v>
      </c>
      <c r="F118" s="198">
        <v>0</v>
      </c>
      <c r="G118" s="198"/>
      <c r="H118" s="198">
        <v>0</v>
      </c>
      <c r="I118" s="197">
        <v>0</v>
      </c>
      <c r="J118" s="197">
        <v>0</v>
      </c>
      <c r="K118" s="197">
        <v>0</v>
      </c>
      <c r="L118" s="197">
        <v>0</v>
      </c>
      <c r="M118" s="197">
        <v>0</v>
      </c>
      <c r="N118" s="197">
        <v>0</v>
      </c>
      <c r="O118" s="197">
        <v>0</v>
      </c>
      <c r="P118" s="197">
        <v>0</v>
      </c>
      <c r="Q118" s="197">
        <v>0</v>
      </c>
      <c r="R118" s="197">
        <v>0</v>
      </c>
      <c r="S118" s="197">
        <v>120219.92</v>
      </c>
      <c r="T118" s="198">
        <v>120219.92</v>
      </c>
      <c r="U118" s="198">
        <f t="shared" si="5"/>
        <v>120219.92</v>
      </c>
      <c r="V118" s="197"/>
    </row>
    <row r="119" spans="1:22" s="199" customFormat="1" ht="12.75" hidden="1" outlineLevel="1">
      <c r="A119" s="197" t="s">
        <v>695</v>
      </c>
      <c r="B119" s="198"/>
      <c r="C119" s="198" t="s">
        <v>696</v>
      </c>
      <c r="D119" s="198" t="s">
        <v>697</v>
      </c>
      <c r="E119" s="198">
        <v>0</v>
      </c>
      <c r="F119" s="198">
        <v>0</v>
      </c>
      <c r="G119" s="198"/>
      <c r="H119" s="198">
        <v>0</v>
      </c>
      <c r="I119" s="197">
        <v>-53476</v>
      </c>
      <c r="J119" s="197">
        <v>0</v>
      </c>
      <c r="K119" s="197">
        <v>-27560</v>
      </c>
      <c r="L119" s="197">
        <v>438933</v>
      </c>
      <c r="M119" s="197">
        <v>0</v>
      </c>
      <c r="N119" s="197">
        <v>-2120803</v>
      </c>
      <c r="O119" s="197">
        <v>3251174</v>
      </c>
      <c r="P119" s="197">
        <v>6651716</v>
      </c>
      <c r="Q119" s="197">
        <v>0</v>
      </c>
      <c r="R119" s="197">
        <v>0</v>
      </c>
      <c r="S119" s="197">
        <v>1054638</v>
      </c>
      <c r="T119" s="198">
        <v>9194622</v>
      </c>
      <c r="U119" s="198">
        <f t="shared" si="5"/>
        <v>9194622</v>
      </c>
      <c r="V119" s="197"/>
    </row>
    <row r="120" spans="1:22" s="199" customFormat="1" ht="12.75" hidden="1" outlineLevel="1">
      <c r="A120" s="197" t="s">
        <v>698</v>
      </c>
      <c r="B120" s="198"/>
      <c r="C120" s="198" t="s">
        <v>699</v>
      </c>
      <c r="D120" s="198" t="s">
        <v>700</v>
      </c>
      <c r="E120" s="198">
        <v>0</v>
      </c>
      <c r="F120" s="198">
        <v>0</v>
      </c>
      <c r="G120" s="198"/>
      <c r="H120" s="198">
        <v>0</v>
      </c>
      <c r="I120" s="197">
        <v>699082.5</v>
      </c>
      <c r="J120" s="197">
        <v>11703</v>
      </c>
      <c r="K120" s="197">
        <v>0</v>
      </c>
      <c r="L120" s="197">
        <v>177664</v>
      </c>
      <c r="M120" s="197">
        <v>0</v>
      </c>
      <c r="N120" s="197">
        <v>0</v>
      </c>
      <c r="O120" s="197">
        <v>0</v>
      </c>
      <c r="P120" s="197">
        <v>0</v>
      </c>
      <c r="Q120" s="197">
        <v>0</v>
      </c>
      <c r="R120" s="197">
        <v>0</v>
      </c>
      <c r="S120" s="197">
        <v>638931.5</v>
      </c>
      <c r="T120" s="198">
        <v>1527381</v>
      </c>
      <c r="U120" s="198">
        <f t="shared" si="5"/>
        <v>1527381</v>
      </c>
      <c r="V120" s="197"/>
    </row>
    <row r="121" spans="1:22" s="199" customFormat="1" ht="12.75" hidden="1" outlineLevel="1">
      <c r="A121" s="197" t="s">
        <v>701</v>
      </c>
      <c r="B121" s="198"/>
      <c r="C121" s="198" t="s">
        <v>702</v>
      </c>
      <c r="D121" s="198" t="s">
        <v>703</v>
      </c>
      <c r="E121" s="198">
        <v>0</v>
      </c>
      <c r="F121" s="198">
        <v>0</v>
      </c>
      <c r="G121" s="198"/>
      <c r="H121" s="198">
        <v>0</v>
      </c>
      <c r="I121" s="197">
        <v>0</v>
      </c>
      <c r="J121" s="197">
        <v>0</v>
      </c>
      <c r="K121" s="197">
        <v>0</v>
      </c>
      <c r="L121" s="197">
        <v>0</v>
      </c>
      <c r="M121" s="197">
        <v>0</v>
      </c>
      <c r="N121" s="197">
        <v>0</v>
      </c>
      <c r="O121" s="197">
        <v>0</v>
      </c>
      <c r="P121" s="197">
        <v>0</v>
      </c>
      <c r="Q121" s="197">
        <v>0</v>
      </c>
      <c r="R121" s="197">
        <v>0</v>
      </c>
      <c r="S121" s="197">
        <v>489549.9</v>
      </c>
      <c r="T121" s="198">
        <v>489549.9</v>
      </c>
      <c r="U121" s="198">
        <f t="shared" si="5"/>
        <v>489549.9</v>
      </c>
      <c r="V121" s="197"/>
    </row>
    <row r="122" spans="1:22" s="199" customFormat="1" ht="12.75" hidden="1" outlineLevel="1">
      <c r="A122" s="197" t="s">
        <v>704</v>
      </c>
      <c r="B122" s="198"/>
      <c r="C122" s="198" t="s">
        <v>705</v>
      </c>
      <c r="D122" s="198" t="s">
        <v>706</v>
      </c>
      <c r="E122" s="198">
        <v>0</v>
      </c>
      <c r="F122" s="198">
        <v>0</v>
      </c>
      <c r="G122" s="198"/>
      <c r="H122" s="198">
        <v>0</v>
      </c>
      <c r="I122" s="197">
        <v>0</v>
      </c>
      <c r="J122" s="197">
        <v>0</v>
      </c>
      <c r="K122" s="197">
        <v>0</v>
      </c>
      <c r="L122" s="197">
        <v>0</v>
      </c>
      <c r="M122" s="197">
        <v>0</v>
      </c>
      <c r="N122" s="197">
        <v>0</v>
      </c>
      <c r="O122" s="197">
        <v>0</v>
      </c>
      <c r="P122" s="197">
        <v>0</v>
      </c>
      <c r="Q122" s="197">
        <v>0</v>
      </c>
      <c r="R122" s="197">
        <v>0</v>
      </c>
      <c r="S122" s="197">
        <v>61627</v>
      </c>
      <c r="T122" s="198">
        <v>61627</v>
      </c>
      <c r="U122" s="198">
        <f t="shared" si="5"/>
        <v>61627</v>
      </c>
      <c r="V122" s="197"/>
    </row>
    <row r="123" spans="1:22" ht="12.75" customHeight="1" collapsed="1">
      <c r="A123" s="226" t="s">
        <v>886</v>
      </c>
      <c r="B123" s="180"/>
      <c r="C123" s="179" t="s">
        <v>125</v>
      </c>
      <c r="D123" s="181"/>
      <c r="E123" s="183">
        <v>1219215.0550000002</v>
      </c>
      <c r="F123" s="183">
        <v>0</v>
      </c>
      <c r="G123" s="183">
        <v>191839.33</v>
      </c>
      <c r="H123" s="183">
        <v>0</v>
      </c>
      <c r="I123" s="226">
        <v>292421.77</v>
      </c>
      <c r="J123" s="226">
        <v>90789.51</v>
      </c>
      <c r="K123" s="226">
        <v>93193.64000000013</v>
      </c>
      <c r="L123" s="226">
        <v>-6622.840000000084</v>
      </c>
      <c r="M123" s="226">
        <v>25481.86</v>
      </c>
      <c r="N123" s="226">
        <v>-2791997.96</v>
      </c>
      <c r="O123" s="226">
        <v>-4485035.790000013</v>
      </c>
      <c r="P123" s="226">
        <v>7902402.220000001</v>
      </c>
      <c r="Q123" s="226">
        <v>157795.15</v>
      </c>
      <c r="R123" s="226">
        <v>-22074.88</v>
      </c>
      <c r="S123" s="226">
        <v>-2586056.12</v>
      </c>
      <c r="T123" s="183">
        <v>-1329703.4400000465</v>
      </c>
      <c r="U123" s="183">
        <f t="shared" si="5"/>
        <v>81350.94499995373</v>
      </c>
      <c r="V123" s="226"/>
    </row>
    <row r="124" spans="1:22" ht="12.75" customHeight="1">
      <c r="A124" s="179" t="s">
        <v>714</v>
      </c>
      <c r="B124" s="180"/>
      <c r="C124" s="179" t="s">
        <v>126</v>
      </c>
      <c r="D124" s="181"/>
      <c r="E124" s="183">
        <v>0</v>
      </c>
      <c r="F124" s="183">
        <v>0</v>
      </c>
      <c r="G124" s="183">
        <v>0</v>
      </c>
      <c r="H124" s="183">
        <v>0</v>
      </c>
      <c r="I124" s="179">
        <v>0</v>
      </c>
      <c r="J124" s="179">
        <v>0</v>
      </c>
      <c r="K124" s="179">
        <v>0</v>
      </c>
      <c r="L124" s="179">
        <v>0</v>
      </c>
      <c r="M124" s="179">
        <v>0</v>
      </c>
      <c r="N124" s="179">
        <v>0</v>
      </c>
      <c r="O124" s="179">
        <v>0</v>
      </c>
      <c r="P124" s="179">
        <v>0</v>
      </c>
      <c r="Q124" s="179">
        <v>0</v>
      </c>
      <c r="R124" s="179">
        <v>0</v>
      </c>
      <c r="S124" s="179">
        <v>0</v>
      </c>
      <c r="T124" s="183">
        <v>0</v>
      </c>
      <c r="U124" s="183">
        <f t="shared" si="5"/>
        <v>0</v>
      </c>
      <c r="V124" s="179"/>
    </row>
    <row r="125" spans="1:22" ht="12.75" customHeight="1">
      <c r="A125" s="179" t="s">
        <v>718</v>
      </c>
      <c r="B125" s="180"/>
      <c r="C125" s="179" t="s">
        <v>719</v>
      </c>
      <c r="D125" s="181"/>
      <c r="E125" s="183">
        <v>0</v>
      </c>
      <c r="F125" s="183">
        <v>0</v>
      </c>
      <c r="G125" s="183">
        <v>0</v>
      </c>
      <c r="H125" s="183">
        <v>0</v>
      </c>
      <c r="I125" s="179">
        <v>0</v>
      </c>
      <c r="J125" s="179">
        <v>0</v>
      </c>
      <c r="K125" s="179">
        <v>0</v>
      </c>
      <c r="L125" s="179">
        <v>0</v>
      </c>
      <c r="M125" s="179">
        <v>0</v>
      </c>
      <c r="N125" s="179">
        <v>0</v>
      </c>
      <c r="O125" s="179">
        <v>0</v>
      </c>
      <c r="P125" s="179">
        <v>0</v>
      </c>
      <c r="Q125" s="179">
        <v>0</v>
      </c>
      <c r="R125" s="179">
        <v>0</v>
      </c>
      <c r="S125" s="179">
        <v>0</v>
      </c>
      <c r="T125" s="183">
        <v>0</v>
      </c>
      <c r="U125" s="183">
        <f t="shared" si="5"/>
        <v>0</v>
      </c>
      <c r="V125" s="179"/>
    </row>
    <row r="126" spans="1:22" ht="12.75" customHeight="1">
      <c r="A126" s="179" t="s">
        <v>723</v>
      </c>
      <c r="B126" s="180"/>
      <c r="C126" s="179" t="s">
        <v>127</v>
      </c>
      <c r="D126" s="181"/>
      <c r="E126" s="183">
        <v>0</v>
      </c>
      <c r="F126" s="183">
        <v>0</v>
      </c>
      <c r="G126" s="183">
        <v>0</v>
      </c>
      <c r="H126" s="183">
        <v>0</v>
      </c>
      <c r="I126" s="179">
        <v>0</v>
      </c>
      <c r="J126" s="179">
        <v>0</v>
      </c>
      <c r="K126" s="179">
        <v>0</v>
      </c>
      <c r="L126" s="179">
        <v>0</v>
      </c>
      <c r="M126" s="179">
        <v>0</v>
      </c>
      <c r="N126" s="179">
        <v>0</v>
      </c>
      <c r="O126" s="179">
        <v>0</v>
      </c>
      <c r="P126" s="179">
        <v>0</v>
      </c>
      <c r="Q126" s="179">
        <v>0</v>
      </c>
      <c r="R126" s="179">
        <v>0</v>
      </c>
      <c r="S126" s="179">
        <v>0</v>
      </c>
      <c r="T126" s="183">
        <v>0</v>
      </c>
      <c r="U126" s="183">
        <f t="shared" si="5"/>
        <v>0</v>
      </c>
      <c r="V126" s="179"/>
    </row>
    <row r="127" spans="1:22" ht="12.75" customHeight="1">
      <c r="A127" s="184" t="s">
        <v>73</v>
      </c>
      <c r="B127" s="185"/>
      <c r="C127" s="178" t="s">
        <v>724</v>
      </c>
      <c r="D127" s="66"/>
      <c r="E127" s="187">
        <f aca="true" t="shared" si="6" ref="E127:U127">E39+E55+E123+E124+E126+E125</f>
        <v>1443291.815</v>
      </c>
      <c r="F127" s="187">
        <f t="shared" si="6"/>
        <v>0</v>
      </c>
      <c r="G127" s="187">
        <f t="shared" si="6"/>
        <v>191839.33</v>
      </c>
      <c r="H127" s="187">
        <f t="shared" si="6"/>
        <v>0</v>
      </c>
      <c r="I127" s="184">
        <f t="shared" si="6"/>
        <v>292421.77</v>
      </c>
      <c r="J127" s="184">
        <f t="shared" si="6"/>
        <v>90789.51</v>
      </c>
      <c r="K127" s="184">
        <f t="shared" si="6"/>
        <v>146866.24800000014</v>
      </c>
      <c r="L127" s="184">
        <f t="shared" si="6"/>
        <v>181616.5299999999</v>
      </c>
      <c r="M127" s="184">
        <f t="shared" si="6"/>
        <v>77106.91</v>
      </c>
      <c r="N127" s="184">
        <f t="shared" si="6"/>
        <v>-2740537.41</v>
      </c>
      <c r="O127" s="184">
        <f t="shared" si="6"/>
        <v>-4146455.516000013</v>
      </c>
      <c r="P127" s="184">
        <f t="shared" si="6"/>
        <v>7902402.220000001</v>
      </c>
      <c r="Q127" s="184">
        <f t="shared" si="6"/>
        <v>157795.15</v>
      </c>
      <c r="R127" s="184">
        <f t="shared" si="6"/>
        <v>-22074.88</v>
      </c>
      <c r="S127" s="184">
        <f t="shared" si="6"/>
        <v>-2586056.12</v>
      </c>
      <c r="T127" s="187">
        <f t="shared" si="6"/>
        <v>-646125.5880000466</v>
      </c>
      <c r="U127" s="187">
        <f t="shared" si="6"/>
        <v>989005.5569999536</v>
      </c>
      <c r="V127" s="177"/>
    </row>
    <row r="128" spans="2:21" ht="12.75" customHeight="1">
      <c r="B128" s="185"/>
      <c r="C128" s="186"/>
      <c r="D128" s="75"/>
      <c r="E128" s="183"/>
      <c r="F128" s="183"/>
      <c r="G128" s="183"/>
      <c r="H128" s="183"/>
      <c r="T128" s="183"/>
      <c r="U128" s="183"/>
    </row>
    <row r="129" spans="1:22" ht="12.75" customHeight="1">
      <c r="A129" s="184" t="s">
        <v>73</v>
      </c>
      <c r="B129" s="185" t="s">
        <v>58</v>
      </c>
      <c r="C129" s="186"/>
      <c r="D129" s="75"/>
      <c r="E129" s="187">
        <f aca="true" t="shared" si="7" ref="E129:U129">E28-E127</f>
        <v>-1242913.295</v>
      </c>
      <c r="F129" s="187">
        <f t="shared" si="7"/>
        <v>0</v>
      </c>
      <c r="G129" s="187">
        <f t="shared" si="7"/>
        <v>-191839.33</v>
      </c>
      <c r="H129" s="187">
        <f t="shared" si="7"/>
        <v>0</v>
      </c>
      <c r="I129" s="184">
        <f t="shared" si="7"/>
        <v>-292421.77</v>
      </c>
      <c r="J129" s="184">
        <f t="shared" si="7"/>
        <v>-90789.51</v>
      </c>
      <c r="K129" s="184">
        <f t="shared" si="7"/>
        <v>-146866.24800000014</v>
      </c>
      <c r="L129" s="184">
        <f t="shared" si="7"/>
        <v>-181616.5299999999</v>
      </c>
      <c r="M129" s="184">
        <f t="shared" si="7"/>
        <v>-77106.91</v>
      </c>
      <c r="N129" s="184">
        <f t="shared" si="7"/>
        <v>2740537.41</v>
      </c>
      <c r="O129" s="184">
        <f t="shared" si="7"/>
        <v>4146455.516000013</v>
      </c>
      <c r="P129" s="184">
        <f t="shared" si="7"/>
        <v>-7902402.220000001</v>
      </c>
      <c r="Q129" s="184">
        <f t="shared" si="7"/>
        <v>-157795.15</v>
      </c>
      <c r="R129" s="184">
        <f t="shared" si="7"/>
        <v>22074.88</v>
      </c>
      <c r="S129" s="184">
        <f t="shared" si="7"/>
        <v>2586056.12</v>
      </c>
      <c r="T129" s="187">
        <f t="shared" si="7"/>
        <v>646125.5880000466</v>
      </c>
      <c r="U129" s="187">
        <f t="shared" si="7"/>
        <v>-788627.0369999536</v>
      </c>
      <c r="V129" s="177"/>
    </row>
    <row r="130" spans="2:21" ht="12.75" customHeight="1">
      <c r="B130" s="180"/>
      <c r="C130" s="179"/>
      <c r="D130" s="181"/>
      <c r="E130" s="183"/>
      <c r="F130" s="183"/>
      <c r="G130" s="183"/>
      <c r="H130" s="183"/>
      <c r="T130" s="183"/>
      <c r="U130" s="183"/>
    </row>
    <row r="131" spans="1:22" ht="12.75" customHeight="1">
      <c r="A131" s="179" t="s">
        <v>887</v>
      </c>
      <c r="B131" s="180"/>
      <c r="C131" s="179" t="s">
        <v>128</v>
      </c>
      <c r="D131" s="181"/>
      <c r="E131" s="183">
        <v>9374280</v>
      </c>
      <c r="F131" s="183">
        <v>0</v>
      </c>
      <c r="G131" s="183">
        <v>0</v>
      </c>
      <c r="H131" s="183">
        <v>0</v>
      </c>
      <c r="I131" s="179">
        <v>0</v>
      </c>
      <c r="J131" s="179">
        <v>0</v>
      </c>
      <c r="K131" s="179">
        <v>0</v>
      </c>
      <c r="L131" s="179">
        <v>0</v>
      </c>
      <c r="M131" s="179">
        <v>0</v>
      </c>
      <c r="N131" s="179">
        <v>0</v>
      </c>
      <c r="O131" s="179">
        <v>0</v>
      </c>
      <c r="P131" s="179">
        <v>0</v>
      </c>
      <c r="Q131" s="179">
        <v>0</v>
      </c>
      <c r="R131" s="179">
        <v>0</v>
      </c>
      <c r="S131" s="179">
        <v>0</v>
      </c>
      <c r="T131" s="183">
        <v>0</v>
      </c>
      <c r="U131" s="183">
        <f>E131+F131+G131+H131+T131</f>
        <v>9374280</v>
      </c>
      <c r="V131" s="179"/>
    </row>
    <row r="132" spans="2:21" ht="12.75" customHeight="1">
      <c r="B132" s="180"/>
      <c r="C132" s="179"/>
      <c r="D132" s="181"/>
      <c r="E132" s="183"/>
      <c r="F132" s="183"/>
      <c r="G132" s="183"/>
      <c r="H132" s="183"/>
      <c r="T132" s="183"/>
      <c r="U132" s="183"/>
    </row>
    <row r="133" spans="1:22" ht="12.75" customHeight="1">
      <c r="A133" s="177"/>
      <c r="B133" s="185" t="s">
        <v>725</v>
      </c>
      <c r="C133" s="186"/>
      <c r="D133" s="181"/>
      <c r="E133" s="183"/>
      <c r="F133" s="183"/>
      <c r="G133" s="183"/>
      <c r="H133" s="183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83"/>
      <c r="U133" s="183"/>
      <c r="V133" s="177"/>
    </row>
    <row r="134" spans="1:22" ht="12.75" customHeight="1">
      <c r="A134" s="184" t="s">
        <v>73</v>
      </c>
      <c r="B134" s="185" t="s">
        <v>888</v>
      </c>
      <c r="C134" s="186"/>
      <c r="D134" s="75"/>
      <c r="E134" s="187">
        <f aca="true" t="shared" si="8" ref="E134:U134">E129+E131</f>
        <v>8131366.705</v>
      </c>
      <c r="F134" s="187">
        <f t="shared" si="8"/>
        <v>0</v>
      </c>
      <c r="G134" s="187">
        <f t="shared" si="8"/>
        <v>-191839.33</v>
      </c>
      <c r="H134" s="187">
        <f t="shared" si="8"/>
        <v>0</v>
      </c>
      <c r="I134" s="184">
        <f t="shared" si="8"/>
        <v>-292421.77</v>
      </c>
      <c r="J134" s="184">
        <f t="shared" si="8"/>
        <v>-90789.51</v>
      </c>
      <c r="K134" s="184">
        <f t="shared" si="8"/>
        <v>-146866.24800000014</v>
      </c>
      <c r="L134" s="184">
        <f t="shared" si="8"/>
        <v>-181616.5299999999</v>
      </c>
      <c r="M134" s="184">
        <f t="shared" si="8"/>
        <v>-77106.91</v>
      </c>
      <c r="N134" s="184">
        <f t="shared" si="8"/>
        <v>2740537.41</v>
      </c>
      <c r="O134" s="184">
        <f t="shared" si="8"/>
        <v>4146455.516000013</v>
      </c>
      <c r="P134" s="184">
        <f t="shared" si="8"/>
        <v>-7902402.220000001</v>
      </c>
      <c r="Q134" s="184">
        <f t="shared" si="8"/>
        <v>-157795.15</v>
      </c>
      <c r="R134" s="184">
        <f t="shared" si="8"/>
        <v>22074.88</v>
      </c>
      <c r="S134" s="184">
        <f t="shared" si="8"/>
        <v>2586056.12</v>
      </c>
      <c r="T134" s="187">
        <f t="shared" si="8"/>
        <v>646125.5880000466</v>
      </c>
      <c r="U134" s="187">
        <f t="shared" si="8"/>
        <v>8585652.963000046</v>
      </c>
      <c r="V134" s="177"/>
    </row>
    <row r="135" spans="2:21" ht="12.75" customHeight="1">
      <c r="B135" s="180"/>
      <c r="C135" s="179"/>
      <c r="D135" s="181"/>
      <c r="E135" s="183"/>
      <c r="F135" s="183"/>
      <c r="G135" s="183"/>
      <c r="H135" s="183"/>
      <c r="T135" s="183"/>
      <c r="U135" s="183"/>
    </row>
    <row r="136" spans="1:22" ht="12.75" customHeight="1">
      <c r="A136" s="177"/>
      <c r="B136" s="185" t="s">
        <v>889</v>
      </c>
      <c r="C136" s="186"/>
      <c r="D136" s="75"/>
      <c r="E136" s="183"/>
      <c r="F136" s="183"/>
      <c r="G136" s="183"/>
      <c r="H136" s="183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83"/>
      <c r="U136" s="183"/>
      <c r="V136" s="177"/>
    </row>
    <row r="137" spans="1:22" ht="12.75" customHeight="1">
      <c r="A137" s="179" t="s">
        <v>727</v>
      </c>
      <c r="B137" s="180"/>
      <c r="C137" s="179" t="s">
        <v>130</v>
      </c>
      <c r="D137" s="181"/>
      <c r="E137" s="183">
        <v>0</v>
      </c>
      <c r="F137" s="183">
        <v>0</v>
      </c>
      <c r="G137" s="183">
        <v>0</v>
      </c>
      <c r="H137" s="183">
        <v>0</v>
      </c>
      <c r="I137" s="179">
        <v>0</v>
      </c>
      <c r="J137" s="179">
        <v>0</v>
      </c>
      <c r="K137" s="179">
        <v>0</v>
      </c>
      <c r="L137" s="179">
        <v>0</v>
      </c>
      <c r="M137" s="179">
        <v>0</v>
      </c>
      <c r="N137" s="179">
        <v>0</v>
      </c>
      <c r="O137" s="179">
        <v>0</v>
      </c>
      <c r="P137" s="179">
        <v>0</v>
      </c>
      <c r="Q137" s="179">
        <v>0</v>
      </c>
      <c r="R137" s="179">
        <v>0</v>
      </c>
      <c r="S137" s="179">
        <v>0</v>
      </c>
      <c r="T137" s="183">
        <v>0</v>
      </c>
      <c r="U137" s="183">
        <f aca="true" t="shared" si="9" ref="U137:U148">E137+F137+G137+H137+T137</f>
        <v>0</v>
      </c>
      <c r="V137" s="179"/>
    </row>
    <row r="138" spans="1:22" s="199" customFormat="1" ht="12.75" hidden="1" outlineLevel="1">
      <c r="A138" s="197" t="s">
        <v>734</v>
      </c>
      <c r="B138" s="198"/>
      <c r="C138" s="198" t="s">
        <v>735</v>
      </c>
      <c r="D138" s="198" t="s">
        <v>736</v>
      </c>
      <c r="E138" s="198">
        <v>2048316.1</v>
      </c>
      <c r="F138" s="198">
        <v>0</v>
      </c>
      <c r="G138" s="198"/>
      <c r="H138" s="198">
        <v>0</v>
      </c>
      <c r="I138" s="197">
        <v>0</v>
      </c>
      <c r="J138" s="197">
        <v>0</v>
      </c>
      <c r="K138" s="197">
        <v>0</v>
      </c>
      <c r="L138" s="197">
        <v>0</v>
      </c>
      <c r="M138" s="197">
        <v>0</v>
      </c>
      <c r="N138" s="197">
        <v>0</v>
      </c>
      <c r="O138" s="197">
        <v>0</v>
      </c>
      <c r="P138" s="197">
        <v>0</v>
      </c>
      <c r="Q138" s="197">
        <v>0</v>
      </c>
      <c r="R138" s="197">
        <v>0</v>
      </c>
      <c r="S138" s="197">
        <v>0</v>
      </c>
      <c r="T138" s="198">
        <v>0</v>
      </c>
      <c r="U138" s="198">
        <f t="shared" si="9"/>
        <v>2048316.1</v>
      </c>
      <c r="V138" s="197"/>
    </row>
    <row r="139" spans="1:22" s="199" customFormat="1" ht="12.75" hidden="1" outlineLevel="1">
      <c r="A139" s="197" t="s">
        <v>737</v>
      </c>
      <c r="B139" s="198"/>
      <c r="C139" s="198" t="s">
        <v>738</v>
      </c>
      <c r="D139" s="198" t="s">
        <v>739</v>
      </c>
      <c r="E139" s="198">
        <v>-3857239.3</v>
      </c>
      <c r="F139" s="198">
        <v>0</v>
      </c>
      <c r="G139" s="198"/>
      <c r="H139" s="198">
        <v>0</v>
      </c>
      <c r="I139" s="197">
        <v>0</v>
      </c>
      <c r="J139" s="197">
        <v>0</v>
      </c>
      <c r="K139" s="197">
        <v>0</v>
      </c>
      <c r="L139" s="197">
        <v>0</v>
      </c>
      <c r="M139" s="197">
        <v>0</v>
      </c>
      <c r="N139" s="197">
        <v>0</v>
      </c>
      <c r="O139" s="197">
        <v>0</v>
      </c>
      <c r="P139" s="197">
        <v>0</v>
      </c>
      <c r="Q139" s="197">
        <v>0</v>
      </c>
      <c r="R139" s="197">
        <v>0</v>
      </c>
      <c r="S139" s="197">
        <v>0</v>
      </c>
      <c r="T139" s="198">
        <v>0</v>
      </c>
      <c r="U139" s="198">
        <f t="shared" si="9"/>
        <v>-3857239.3</v>
      </c>
      <c r="V139" s="197"/>
    </row>
    <row r="140" spans="1:22" s="199" customFormat="1" ht="12.75" hidden="1" outlineLevel="1">
      <c r="A140" s="197" t="s">
        <v>746</v>
      </c>
      <c r="B140" s="198"/>
      <c r="C140" s="198" t="s">
        <v>747</v>
      </c>
      <c r="D140" s="198" t="s">
        <v>748</v>
      </c>
      <c r="E140" s="198">
        <v>14793.74</v>
      </c>
      <c r="F140" s="198">
        <v>0</v>
      </c>
      <c r="G140" s="198"/>
      <c r="H140" s="198">
        <v>0</v>
      </c>
      <c r="I140" s="197">
        <v>51126.35</v>
      </c>
      <c r="J140" s="197">
        <v>15024.32</v>
      </c>
      <c r="K140" s="197">
        <v>101534.99</v>
      </c>
      <c r="L140" s="197">
        <v>211250.67</v>
      </c>
      <c r="M140" s="197">
        <v>26259.83</v>
      </c>
      <c r="N140" s="197">
        <v>276764.47</v>
      </c>
      <c r="O140" s="197">
        <v>1052993.07</v>
      </c>
      <c r="P140" s="197">
        <v>929720.88</v>
      </c>
      <c r="Q140" s="197">
        <v>250108.72</v>
      </c>
      <c r="R140" s="197">
        <v>27237.83</v>
      </c>
      <c r="S140" s="197">
        <v>310988.68</v>
      </c>
      <c r="T140" s="198">
        <v>3253009.81</v>
      </c>
      <c r="U140" s="198">
        <f t="shared" si="9"/>
        <v>3267803.5500000003</v>
      </c>
      <c r="V140" s="197"/>
    </row>
    <row r="141" spans="1:22" s="199" customFormat="1" ht="12.75" hidden="1" outlineLevel="1">
      <c r="A141" s="197" t="s">
        <v>749</v>
      </c>
      <c r="B141" s="198"/>
      <c r="C141" s="198" t="s">
        <v>750</v>
      </c>
      <c r="D141" s="198" t="s">
        <v>751</v>
      </c>
      <c r="E141" s="198">
        <v>0</v>
      </c>
      <c r="F141" s="198">
        <v>0</v>
      </c>
      <c r="G141" s="198"/>
      <c r="H141" s="198">
        <v>0</v>
      </c>
      <c r="I141" s="197">
        <v>0</v>
      </c>
      <c r="J141" s="197">
        <v>0</v>
      </c>
      <c r="K141" s="197">
        <v>85942.72</v>
      </c>
      <c r="L141" s="197">
        <v>0</v>
      </c>
      <c r="M141" s="197">
        <v>24258.05</v>
      </c>
      <c r="N141" s="197">
        <v>709720.53</v>
      </c>
      <c r="O141" s="197">
        <v>566251.63</v>
      </c>
      <c r="P141" s="197">
        <v>0</v>
      </c>
      <c r="Q141" s="197">
        <v>0</v>
      </c>
      <c r="R141" s="197">
        <v>0</v>
      </c>
      <c r="S141" s="197">
        <v>0</v>
      </c>
      <c r="T141" s="198">
        <v>1386172.93</v>
      </c>
      <c r="U141" s="198">
        <f t="shared" si="9"/>
        <v>1386172.93</v>
      </c>
      <c r="V141" s="197"/>
    </row>
    <row r="142" spans="1:22" s="199" customFormat="1" ht="12.75" hidden="1" outlineLevel="1">
      <c r="A142" s="197" t="s">
        <v>755</v>
      </c>
      <c r="B142" s="198"/>
      <c r="C142" s="198" t="s">
        <v>756</v>
      </c>
      <c r="D142" s="198" t="s">
        <v>757</v>
      </c>
      <c r="E142" s="198">
        <v>252.81</v>
      </c>
      <c r="F142" s="198">
        <v>0</v>
      </c>
      <c r="G142" s="198"/>
      <c r="H142" s="198">
        <v>0</v>
      </c>
      <c r="I142" s="197">
        <v>0</v>
      </c>
      <c r="J142" s="197">
        <v>0</v>
      </c>
      <c r="K142" s="197">
        <v>0</v>
      </c>
      <c r="L142" s="197">
        <v>0</v>
      </c>
      <c r="M142" s="197">
        <v>0</v>
      </c>
      <c r="N142" s="197">
        <v>0</v>
      </c>
      <c r="O142" s="197">
        <v>0</v>
      </c>
      <c r="P142" s="197">
        <v>387697.29</v>
      </c>
      <c r="Q142" s="197">
        <v>0</v>
      </c>
      <c r="R142" s="197">
        <v>0</v>
      </c>
      <c r="S142" s="197">
        <v>0</v>
      </c>
      <c r="T142" s="198">
        <v>387697.29</v>
      </c>
      <c r="U142" s="198">
        <f t="shared" si="9"/>
        <v>387950.1</v>
      </c>
      <c r="V142" s="197"/>
    </row>
    <row r="143" spans="1:22" s="199" customFormat="1" ht="12.75" hidden="1" outlineLevel="1">
      <c r="A143" s="197" t="s">
        <v>758</v>
      </c>
      <c r="B143" s="198"/>
      <c r="C143" s="198" t="s">
        <v>759</v>
      </c>
      <c r="D143" s="198" t="s">
        <v>760</v>
      </c>
      <c r="E143" s="198">
        <v>-2262965.4</v>
      </c>
      <c r="F143" s="198">
        <v>0</v>
      </c>
      <c r="G143" s="198"/>
      <c r="H143" s="198">
        <v>0</v>
      </c>
      <c r="I143" s="197">
        <v>0</v>
      </c>
      <c r="J143" s="197">
        <v>0</v>
      </c>
      <c r="K143" s="197">
        <v>-20071.93</v>
      </c>
      <c r="L143" s="197">
        <v>0</v>
      </c>
      <c r="M143" s="197">
        <v>-5665.47</v>
      </c>
      <c r="N143" s="197">
        <v>-165755.24</v>
      </c>
      <c r="O143" s="197">
        <v>-132248.08</v>
      </c>
      <c r="P143" s="197">
        <v>-230317.35</v>
      </c>
      <c r="Q143" s="197">
        <v>0</v>
      </c>
      <c r="R143" s="197">
        <v>0</v>
      </c>
      <c r="S143" s="197">
        <v>0</v>
      </c>
      <c r="T143" s="198">
        <v>-554058.07</v>
      </c>
      <c r="U143" s="198">
        <f t="shared" si="9"/>
        <v>-2817023.4699999997</v>
      </c>
      <c r="V143" s="197"/>
    </row>
    <row r="144" spans="1:22" ht="12.75" customHeight="1" collapsed="1">
      <c r="A144" s="179" t="s">
        <v>761</v>
      </c>
      <c r="B144" s="180"/>
      <c r="C144" s="179" t="s">
        <v>762</v>
      </c>
      <c r="D144" s="181"/>
      <c r="E144" s="183">
        <v>-4056842.05</v>
      </c>
      <c r="F144" s="183">
        <v>0</v>
      </c>
      <c r="G144" s="183">
        <v>9103.32</v>
      </c>
      <c r="H144" s="183">
        <v>0</v>
      </c>
      <c r="I144" s="179">
        <v>51126.35</v>
      </c>
      <c r="J144" s="179">
        <v>15024.32</v>
      </c>
      <c r="K144" s="179">
        <v>167405.78</v>
      </c>
      <c r="L144" s="179">
        <v>211250.67</v>
      </c>
      <c r="M144" s="179">
        <v>44852.41</v>
      </c>
      <c r="N144" s="179">
        <v>820729.76</v>
      </c>
      <c r="O144" s="179">
        <v>1486996.62</v>
      </c>
      <c r="P144" s="179">
        <v>1087100.82</v>
      </c>
      <c r="Q144" s="179">
        <v>250108.72</v>
      </c>
      <c r="R144" s="179">
        <v>27237.83</v>
      </c>
      <c r="S144" s="179">
        <v>310988.68</v>
      </c>
      <c r="T144" s="183">
        <v>4472821.96</v>
      </c>
      <c r="U144" s="183">
        <f t="shared" si="9"/>
        <v>425083.23</v>
      </c>
      <c r="V144" s="179"/>
    </row>
    <row r="145" spans="1:22" ht="12.75" customHeight="1">
      <c r="A145" s="179" t="s">
        <v>890</v>
      </c>
      <c r="B145" s="180"/>
      <c r="C145" s="179" t="s">
        <v>132</v>
      </c>
      <c r="D145" s="181"/>
      <c r="E145" s="183">
        <v>0</v>
      </c>
      <c r="F145" s="183">
        <v>0</v>
      </c>
      <c r="G145" s="183">
        <v>0</v>
      </c>
      <c r="H145" s="183">
        <v>0</v>
      </c>
      <c r="I145" s="179">
        <v>0</v>
      </c>
      <c r="J145" s="179">
        <v>0</v>
      </c>
      <c r="K145" s="179">
        <v>0</v>
      </c>
      <c r="L145" s="179">
        <v>0</v>
      </c>
      <c r="M145" s="179">
        <v>0</v>
      </c>
      <c r="N145" s="179">
        <v>0</v>
      </c>
      <c r="O145" s="179">
        <v>0</v>
      </c>
      <c r="P145" s="179">
        <v>0</v>
      </c>
      <c r="Q145" s="179">
        <v>0</v>
      </c>
      <c r="R145" s="179">
        <v>0</v>
      </c>
      <c r="S145" s="179">
        <v>0</v>
      </c>
      <c r="T145" s="183">
        <v>0</v>
      </c>
      <c r="U145" s="183">
        <f t="shared" si="9"/>
        <v>0</v>
      </c>
      <c r="V145" s="179"/>
    </row>
    <row r="146" spans="1:22" ht="12.75" customHeight="1">
      <c r="A146" s="179" t="s">
        <v>775</v>
      </c>
      <c r="B146" s="180"/>
      <c r="C146" s="179" t="s">
        <v>133</v>
      </c>
      <c r="D146" s="181"/>
      <c r="E146" s="183">
        <v>0</v>
      </c>
      <c r="F146" s="183">
        <v>0</v>
      </c>
      <c r="G146" s="183">
        <v>0</v>
      </c>
      <c r="H146" s="183">
        <v>0</v>
      </c>
      <c r="I146" s="179">
        <v>0</v>
      </c>
      <c r="J146" s="179">
        <v>0</v>
      </c>
      <c r="K146" s="179">
        <v>0</v>
      </c>
      <c r="L146" s="179">
        <v>0</v>
      </c>
      <c r="M146" s="179">
        <v>0</v>
      </c>
      <c r="N146" s="179">
        <v>0</v>
      </c>
      <c r="O146" s="179">
        <v>0</v>
      </c>
      <c r="P146" s="179">
        <v>0</v>
      </c>
      <c r="Q146" s="179">
        <v>0</v>
      </c>
      <c r="R146" s="179">
        <v>0</v>
      </c>
      <c r="S146" s="179">
        <v>0</v>
      </c>
      <c r="T146" s="183">
        <v>0</v>
      </c>
      <c r="U146" s="183">
        <f t="shared" si="9"/>
        <v>0</v>
      </c>
      <c r="V146" s="179"/>
    </row>
    <row r="147" spans="1:22" ht="12.75" customHeight="1">
      <c r="A147" s="179" t="s">
        <v>782</v>
      </c>
      <c r="B147" s="180"/>
      <c r="C147" s="179" t="s">
        <v>783</v>
      </c>
      <c r="D147" s="181"/>
      <c r="E147" s="183">
        <v>0</v>
      </c>
      <c r="F147" s="183">
        <v>0</v>
      </c>
      <c r="G147" s="183">
        <v>0</v>
      </c>
      <c r="H147" s="183">
        <v>0</v>
      </c>
      <c r="I147" s="179">
        <v>0</v>
      </c>
      <c r="J147" s="179">
        <v>0</v>
      </c>
      <c r="K147" s="179">
        <v>0</v>
      </c>
      <c r="L147" s="179">
        <v>0</v>
      </c>
      <c r="M147" s="179">
        <v>0</v>
      </c>
      <c r="N147" s="179">
        <v>0</v>
      </c>
      <c r="O147" s="179">
        <v>0</v>
      </c>
      <c r="P147" s="179">
        <v>0</v>
      </c>
      <c r="Q147" s="179">
        <v>0</v>
      </c>
      <c r="R147" s="179">
        <v>0</v>
      </c>
      <c r="S147" s="179">
        <v>0</v>
      </c>
      <c r="T147" s="183">
        <v>0</v>
      </c>
      <c r="U147" s="183">
        <f t="shared" si="9"/>
        <v>0</v>
      </c>
      <c r="V147" s="179"/>
    </row>
    <row r="148" spans="1:22" ht="12.75" customHeight="1">
      <c r="A148" s="179" t="s">
        <v>784</v>
      </c>
      <c r="B148" s="180"/>
      <c r="C148" s="179" t="s">
        <v>785</v>
      </c>
      <c r="D148" s="181"/>
      <c r="E148" s="183">
        <v>0</v>
      </c>
      <c r="F148" s="183">
        <v>0</v>
      </c>
      <c r="G148" s="183">
        <v>0</v>
      </c>
      <c r="H148" s="183">
        <v>0</v>
      </c>
      <c r="I148" s="179">
        <v>0</v>
      </c>
      <c r="J148" s="179">
        <v>0</v>
      </c>
      <c r="K148" s="179">
        <v>0</v>
      </c>
      <c r="L148" s="179">
        <v>0</v>
      </c>
      <c r="M148" s="179">
        <v>0</v>
      </c>
      <c r="N148" s="179">
        <v>0</v>
      </c>
      <c r="O148" s="179">
        <v>0</v>
      </c>
      <c r="P148" s="179">
        <v>0</v>
      </c>
      <c r="Q148" s="179">
        <v>0</v>
      </c>
      <c r="R148" s="179">
        <v>0</v>
      </c>
      <c r="S148" s="179">
        <v>0</v>
      </c>
      <c r="T148" s="183">
        <v>0</v>
      </c>
      <c r="U148" s="183">
        <f t="shared" si="9"/>
        <v>0</v>
      </c>
      <c r="V148" s="179"/>
    </row>
    <row r="149" spans="2:21" ht="12.75" customHeight="1">
      <c r="B149" s="180"/>
      <c r="C149" s="179"/>
      <c r="D149" s="181"/>
      <c r="E149" s="183"/>
      <c r="F149" s="183"/>
      <c r="G149" s="183"/>
      <c r="H149" s="183"/>
      <c r="T149" s="183"/>
      <c r="U149" s="183"/>
    </row>
    <row r="150" spans="1:22" s="227" customFormat="1" ht="12.75" customHeight="1">
      <c r="A150" s="184"/>
      <c r="B150" s="185"/>
      <c r="C150" s="186" t="s">
        <v>786</v>
      </c>
      <c r="D150" s="75"/>
      <c r="E150" s="187"/>
      <c r="F150" s="187"/>
      <c r="G150" s="187"/>
      <c r="H150" s="187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7"/>
      <c r="U150" s="187"/>
      <c r="V150" s="184"/>
    </row>
    <row r="151" spans="1:22" s="227" customFormat="1" ht="12.75" customHeight="1">
      <c r="A151" s="184" t="s">
        <v>73</v>
      </c>
      <c r="B151" s="185"/>
      <c r="C151" s="186" t="s">
        <v>787</v>
      </c>
      <c r="D151" s="75"/>
      <c r="E151" s="187">
        <f aca="true" t="shared" si="10" ref="E151:U151">E148+E146+E145+E144+E137+E147</f>
        <v>-4056842.05</v>
      </c>
      <c r="F151" s="187">
        <f t="shared" si="10"/>
        <v>0</v>
      </c>
      <c r="G151" s="187">
        <f t="shared" si="10"/>
        <v>9103.32</v>
      </c>
      <c r="H151" s="187">
        <f t="shared" si="10"/>
        <v>0</v>
      </c>
      <c r="I151" s="184">
        <f t="shared" si="10"/>
        <v>51126.35</v>
      </c>
      <c r="J151" s="184">
        <f t="shared" si="10"/>
        <v>15024.32</v>
      </c>
      <c r="K151" s="184">
        <f t="shared" si="10"/>
        <v>167405.78</v>
      </c>
      <c r="L151" s="184">
        <f t="shared" si="10"/>
        <v>211250.67</v>
      </c>
      <c r="M151" s="184">
        <f t="shared" si="10"/>
        <v>44852.41</v>
      </c>
      <c r="N151" s="184">
        <f t="shared" si="10"/>
        <v>820729.76</v>
      </c>
      <c r="O151" s="184">
        <f t="shared" si="10"/>
        <v>1486996.62</v>
      </c>
      <c r="P151" s="184">
        <f t="shared" si="10"/>
        <v>1087100.82</v>
      </c>
      <c r="Q151" s="184">
        <f t="shared" si="10"/>
        <v>250108.72</v>
      </c>
      <c r="R151" s="184">
        <f t="shared" si="10"/>
        <v>27237.83</v>
      </c>
      <c r="S151" s="184">
        <f t="shared" si="10"/>
        <v>310988.68</v>
      </c>
      <c r="T151" s="187">
        <f t="shared" si="10"/>
        <v>4472821.96</v>
      </c>
      <c r="U151" s="187">
        <f t="shared" si="10"/>
        <v>425083.23</v>
      </c>
      <c r="V151" s="184"/>
    </row>
    <row r="152" spans="2:21" ht="12.75" customHeight="1">
      <c r="B152" s="180"/>
      <c r="C152" s="179"/>
      <c r="D152" s="181"/>
      <c r="E152" s="183"/>
      <c r="F152" s="183"/>
      <c r="G152" s="183"/>
      <c r="H152" s="183"/>
      <c r="T152" s="183"/>
      <c r="U152" s="183"/>
    </row>
    <row r="153" spans="1:22" ht="12.75" customHeight="1">
      <c r="A153" s="179"/>
      <c r="B153" s="180"/>
      <c r="C153" s="179" t="s">
        <v>69</v>
      </c>
      <c r="D153" s="181"/>
      <c r="E153" s="183">
        <v>0</v>
      </c>
      <c r="F153" s="183">
        <v>0</v>
      </c>
      <c r="G153" s="183"/>
      <c r="H153" s="183">
        <v>0</v>
      </c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83">
        <v>0</v>
      </c>
      <c r="U153" s="183">
        <f>E153+F153+G153+H153+T153</f>
        <v>0</v>
      </c>
      <c r="V153" s="179"/>
    </row>
    <row r="154" spans="1:22" ht="12.75" customHeight="1">
      <c r="A154" s="179"/>
      <c r="B154" s="180"/>
      <c r="C154" s="179" t="s">
        <v>788</v>
      </c>
      <c r="D154" s="181"/>
      <c r="E154" s="183">
        <v>0</v>
      </c>
      <c r="F154" s="183">
        <v>0</v>
      </c>
      <c r="G154" s="183"/>
      <c r="H154" s="183">
        <v>0</v>
      </c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83">
        <v>0</v>
      </c>
      <c r="U154" s="183">
        <f>E154+F154+G154+H154+T154</f>
        <v>0</v>
      </c>
      <c r="V154" s="179"/>
    </row>
    <row r="155" spans="1:22" ht="12.75" customHeight="1">
      <c r="A155" s="190"/>
      <c r="B155" s="180"/>
      <c r="C155" s="179" t="s">
        <v>789</v>
      </c>
      <c r="D155" s="181"/>
      <c r="E155" s="183">
        <v>0</v>
      </c>
      <c r="F155" s="183">
        <v>0</v>
      </c>
      <c r="G155" s="183"/>
      <c r="H155" s="183">
        <v>0</v>
      </c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83">
        <v>0</v>
      </c>
      <c r="U155" s="183">
        <f>E155+F155+G155+H155+T155</f>
        <v>0</v>
      </c>
      <c r="V155" s="190"/>
    </row>
    <row r="156" spans="1:22" ht="12.75" customHeight="1">
      <c r="A156" s="190" t="s">
        <v>71</v>
      </c>
      <c r="B156" s="180"/>
      <c r="C156" s="179" t="s">
        <v>136</v>
      </c>
      <c r="D156" s="181"/>
      <c r="E156" s="183">
        <v>0</v>
      </c>
      <c r="F156" s="183">
        <v>0</v>
      </c>
      <c r="G156" s="183"/>
      <c r="H156" s="183">
        <v>0</v>
      </c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83">
        <v>0</v>
      </c>
      <c r="U156" s="183">
        <f>E156+F156+G156+H156+T156</f>
        <v>0</v>
      </c>
      <c r="V156" s="190"/>
    </row>
    <row r="157" spans="1:22" s="219" customFormat="1" ht="12.75" customHeight="1">
      <c r="A157" s="163"/>
      <c r="B157" s="185"/>
      <c r="C157" s="186"/>
      <c r="D157" s="75"/>
      <c r="E157" s="187"/>
      <c r="F157" s="187"/>
      <c r="G157" s="187"/>
      <c r="H157" s="187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87"/>
      <c r="U157" s="187"/>
      <c r="V157" s="163"/>
    </row>
    <row r="158" spans="1:22" s="219" customFormat="1" ht="12.75" customHeight="1">
      <c r="A158" s="163"/>
      <c r="B158" s="185"/>
      <c r="C158" s="178" t="s">
        <v>891</v>
      </c>
      <c r="D158" s="75"/>
      <c r="E158" s="187"/>
      <c r="F158" s="187"/>
      <c r="G158" s="187"/>
      <c r="H158" s="187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87"/>
      <c r="U158" s="187"/>
      <c r="V158" s="163"/>
    </row>
    <row r="159" spans="1:22" s="227" customFormat="1" ht="12.75" customHeight="1">
      <c r="A159" s="184" t="s">
        <v>73</v>
      </c>
      <c r="B159" s="185"/>
      <c r="C159" s="178" t="s">
        <v>892</v>
      </c>
      <c r="D159" s="66"/>
      <c r="E159" s="187">
        <f aca="true" t="shared" si="11" ref="E159:U159">E151+E153+E154+E155+E156</f>
        <v>-4056842.05</v>
      </c>
      <c r="F159" s="187">
        <f t="shared" si="11"/>
        <v>0</v>
      </c>
      <c r="G159" s="187">
        <f t="shared" si="11"/>
        <v>9103.32</v>
      </c>
      <c r="H159" s="187">
        <f t="shared" si="11"/>
        <v>0</v>
      </c>
      <c r="I159" s="184">
        <f t="shared" si="11"/>
        <v>51126.35</v>
      </c>
      <c r="J159" s="184">
        <f t="shared" si="11"/>
        <v>15024.32</v>
      </c>
      <c r="K159" s="184">
        <f t="shared" si="11"/>
        <v>167405.78</v>
      </c>
      <c r="L159" s="184">
        <f t="shared" si="11"/>
        <v>211250.67</v>
      </c>
      <c r="M159" s="184">
        <f t="shared" si="11"/>
        <v>44852.41</v>
      </c>
      <c r="N159" s="184">
        <f t="shared" si="11"/>
        <v>820729.76</v>
      </c>
      <c r="O159" s="184">
        <f t="shared" si="11"/>
        <v>1486996.62</v>
      </c>
      <c r="P159" s="184">
        <f t="shared" si="11"/>
        <v>1087100.82</v>
      </c>
      <c r="Q159" s="184">
        <f t="shared" si="11"/>
        <v>250108.72</v>
      </c>
      <c r="R159" s="184">
        <f t="shared" si="11"/>
        <v>27237.83</v>
      </c>
      <c r="S159" s="184">
        <f t="shared" si="11"/>
        <v>310988.68</v>
      </c>
      <c r="T159" s="187">
        <f t="shared" si="11"/>
        <v>4472821.96</v>
      </c>
      <c r="U159" s="187">
        <f t="shared" si="11"/>
        <v>425083.23</v>
      </c>
      <c r="V159" s="184"/>
    </row>
    <row r="160" spans="1:22" ht="12.75" customHeight="1">
      <c r="A160" s="177"/>
      <c r="B160" s="180"/>
      <c r="C160" s="179"/>
      <c r="D160" s="181"/>
      <c r="E160" s="183"/>
      <c r="F160" s="183"/>
      <c r="G160" s="183"/>
      <c r="H160" s="183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83"/>
      <c r="U160" s="183"/>
      <c r="V160" s="177"/>
    </row>
    <row r="161" spans="1:22" s="199" customFormat="1" ht="12.75" hidden="1" outlineLevel="1">
      <c r="A161" s="197" t="s">
        <v>791</v>
      </c>
      <c r="B161" s="198"/>
      <c r="C161" s="198" t="s">
        <v>792</v>
      </c>
      <c r="D161" s="198" t="s">
        <v>793</v>
      </c>
      <c r="E161" s="198">
        <v>5560311</v>
      </c>
      <c r="F161" s="198">
        <v>0</v>
      </c>
      <c r="G161" s="198"/>
      <c r="H161" s="198">
        <v>0</v>
      </c>
      <c r="I161" s="197">
        <v>0</v>
      </c>
      <c r="J161" s="197">
        <v>0</v>
      </c>
      <c r="K161" s="197">
        <v>0</v>
      </c>
      <c r="L161" s="197">
        <v>0</v>
      </c>
      <c r="M161" s="197">
        <v>0</v>
      </c>
      <c r="N161" s="197">
        <v>0</v>
      </c>
      <c r="O161" s="197">
        <v>0</v>
      </c>
      <c r="P161" s="197">
        <v>0</v>
      </c>
      <c r="Q161" s="197">
        <v>0</v>
      </c>
      <c r="R161" s="197">
        <v>0</v>
      </c>
      <c r="S161" s="197">
        <v>0</v>
      </c>
      <c r="T161" s="198">
        <v>0</v>
      </c>
      <c r="U161" s="198">
        <f aca="true" t="shared" si="12" ref="U161:U172">E161+F161+G161+H161+T161</f>
        <v>5560311</v>
      </c>
      <c r="V161" s="197"/>
    </row>
    <row r="162" spans="1:22" s="199" customFormat="1" ht="12.75" hidden="1" outlineLevel="1">
      <c r="A162" s="197" t="s">
        <v>794</v>
      </c>
      <c r="B162" s="198"/>
      <c r="C162" s="198" t="s">
        <v>795</v>
      </c>
      <c r="D162" s="198" t="s">
        <v>796</v>
      </c>
      <c r="E162" s="198">
        <v>-4506799.64</v>
      </c>
      <c r="F162" s="198">
        <v>0</v>
      </c>
      <c r="G162" s="198"/>
      <c r="H162" s="198">
        <v>0</v>
      </c>
      <c r="I162" s="197">
        <v>0</v>
      </c>
      <c r="J162" s="197">
        <v>0</v>
      </c>
      <c r="K162" s="197">
        <v>0</v>
      </c>
      <c r="L162" s="197">
        <v>0</v>
      </c>
      <c r="M162" s="197">
        <v>0</v>
      </c>
      <c r="N162" s="197">
        <v>0</v>
      </c>
      <c r="O162" s="197">
        <v>0</v>
      </c>
      <c r="P162" s="197">
        <v>0</v>
      </c>
      <c r="Q162" s="197">
        <v>0</v>
      </c>
      <c r="R162" s="197">
        <v>0</v>
      </c>
      <c r="S162" s="197">
        <v>0</v>
      </c>
      <c r="T162" s="198">
        <v>0</v>
      </c>
      <c r="U162" s="198">
        <f t="shared" si="12"/>
        <v>-4506799.64</v>
      </c>
      <c r="V162" s="197"/>
    </row>
    <row r="163" spans="1:22" ht="12.75" customHeight="1" collapsed="1">
      <c r="A163" s="179" t="s">
        <v>797</v>
      </c>
      <c r="B163" s="180"/>
      <c r="C163" s="179" t="s">
        <v>137</v>
      </c>
      <c r="D163" s="181"/>
      <c r="E163" s="183">
        <v>1053511.36</v>
      </c>
      <c r="F163" s="183">
        <v>0</v>
      </c>
      <c r="G163" s="183">
        <v>1600057.28</v>
      </c>
      <c r="H163" s="183">
        <v>0</v>
      </c>
      <c r="I163" s="179">
        <v>0</v>
      </c>
      <c r="J163" s="179">
        <v>0</v>
      </c>
      <c r="K163" s="179">
        <v>0</v>
      </c>
      <c r="L163" s="179">
        <v>0</v>
      </c>
      <c r="M163" s="179">
        <v>0</v>
      </c>
      <c r="N163" s="179">
        <v>0</v>
      </c>
      <c r="O163" s="179">
        <v>0</v>
      </c>
      <c r="P163" s="179">
        <v>0</v>
      </c>
      <c r="Q163" s="179">
        <v>0</v>
      </c>
      <c r="R163" s="179">
        <v>0</v>
      </c>
      <c r="S163" s="179">
        <v>0</v>
      </c>
      <c r="T163" s="183">
        <v>0</v>
      </c>
      <c r="U163" s="183">
        <f t="shared" si="12"/>
        <v>2653568.64</v>
      </c>
      <c r="V163" s="179"/>
    </row>
    <row r="164" spans="1:22" s="199" customFormat="1" ht="12.75" hidden="1" outlineLevel="1">
      <c r="A164" s="197" t="s">
        <v>807</v>
      </c>
      <c r="B164" s="198"/>
      <c r="C164" s="198" t="s">
        <v>808</v>
      </c>
      <c r="D164" s="198" t="s">
        <v>809</v>
      </c>
      <c r="E164" s="198">
        <v>1044760</v>
      </c>
      <c r="F164" s="198">
        <v>0</v>
      </c>
      <c r="G164" s="198"/>
      <c r="H164" s="198">
        <v>0</v>
      </c>
      <c r="I164" s="197">
        <v>0</v>
      </c>
      <c r="J164" s="197">
        <v>0</v>
      </c>
      <c r="K164" s="197">
        <v>0</v>
      </c>
      <c r="L164" s="197">
        <v>0</v>
      </c>
      <c r="M164" s="197">
        <v>0</v>
      </c>
      <c r="N164" s="197">
        <v>0</v>
      </c>
      <c r="O164" s="197">
        <v>0</v>
      </c>
      <c r="P164" s="197">
        <v>0</v>
      </c>
      <c r="Q164" s="197">
        <v>0</v>
      </c>
      <c r="R164" s="197">
        <v>0</v>
      </c>
      <c r="S164" s="197">
        <v>0</v>
      </c>
      <c r="T164" s="198">
        <v>0</v>
      </c>
      <c r="U164" s="198">
        <f t="shared" si="12"/>
        <v>1044760</v>
      </c>
      <c r="V164" s="197"/>
    </row>
    <row r="165" spans="1:22" s="199" customFormat="1" ht="12.75" hidden="1" outlineLevel="1">
      <c r="A165" s="197" t="s">
        <v>810</v>
      </c>
      <c r="B165" s="198"/>
      <c r="C165" s="198" t="s">
        <v>811</v>
      </c>
      <c r="D165" s="198" t="s">
        <v>812</v>
      </c>
      <c r="E165" s="198">
        <v>-1008799.41</v>
      </c>
      <c r="F165" s="198">
        <v>0</v>
      </c>
      <c r="G165" s="198"/>
      <c r="H165" s="198">
        <v>0</v>
      </c>
      <c r="I165" s="197">
        <v>0</v>
      </c>
      <c r="J165" s="197">
        <v>0</v>
      </c>
      <c r="K165" s="197">
        <v>0</v>
      </c>
      <c r="L165" s="197">
        <v>0</v>
      </c>
      <c r="M165" s="197">
        <v>0</v>
      </c>
      <c r="N165" s="197">
        <v>0</v>
      </c>
      <c r="O165" s="197">
        <v>0</v>
      </c>
      <c r="P165" s="197">
        <v>0</v>
      </c>
      <c r="Q165" s="197">
        <v>0</v>
      </c>
      <c r="R165" s="197">
        <v>0</v>
      </c>
      <c r="S165" s="197">
        <v>0</v>
      </c>
      <c r="T165" s="198">
        <v>0</v>
      </c>
      <c r="U165" s="198">
        <f t="shared" si="12"/>
        <v>-1008799.41</v>
      </c>
      <c r="V165" s="197"/>
    </row>
    <row r="166" spans="1:22" s="199" customFormat="1" ht="12.75" hidden="1" outlineLevel="1">
      <c r="A166" s="197" t="s">
        <v>813</v>
      </c>
      <c r="B166" s="198"/>
      <c r="C166" s="198" t="s">
        <v>814</v>
      </c>
      <c r="D166" s="198" t="s">
        <v>815</v>
      </c>
      <c r="E166" s="198">
        <v>-26448.62</v>
      </c>
      <c r="F166" s="198">
        <v>0</v>
      </c>
      <c r="G166" s="198"/>
      <c r="H166" s="198">
        <v>0</v>
      </c>
      <c r="I166" s="197">
        <v>0</v>
      </c>
      <c r="J166" s="197">
        <v>0</v>
      </c>
      <c r="K166" s="197">
        <v>0</v>
      </c>
      <c r="L166" s="197">
        <v>0</v>
      </c>
      <c r="M166" s="197">
        <v>0</v>
      </c>
      <c r="N166" s="197">
        <v>0</v>
      </c>
      <c r="O166" s="197">
        <v>0</v>
      </c>
      <c r="P166" s="197">
        <v>0</v>
      </c>
      <c r="Q166" s="197">
        <v>0</v>
      </c>
      <c r="R166" s="197">
        <v>0</v>
      </c>
      <c r="S166" s="197">
        <v>0</v>
      </c>
      <c r="T166" s="198">
        <v>0</v>
      </c>
      <c r="U166" s="198">
        <f t="shared" si="12"/>
        <v>-26448.62</v>
      </c>
      <c r="V166" s="197"/>
    </row>
    <row r="167" spans="1:22" s="199" customFormat="1" ht="12.75" hidden="1" outlineLevel="1">
      <c r="A167" s="197" t="s">
        <v>819</v>
      </c>
      <c r="B167" s="198"/>
      <c r="C167" s="198" t="s">
        <v>820</v>
      </c>
      <c r="D167" s="198" t="s">
        <v>821</v>
      </c>
      <c r="E167" s="198">
        <v>-3817760.7</v>
      </c>
      <c r="F167" s="198">
        <v>0</v>
      </c>
      <c r="G167" s="198"/>
      <c r="H167" s="198">
        <v>0</v>
      </c>
      <c r="I167" s="197">
        <v>0</v>
      </c>
      <c r="J167" s="197">
        <v>0</v>
      </c>
      <c r="K167" s="197">
        <v>0</v>
      </c>
      <c r="L167" s="197">
        <v>0</v>
      </c>
      <c r="M167" s="197">
        <v>0</v>
      </c>
      <c r="N167" s="197">
        <v>0</v>
      </c>
      <c r="O167" s="197">
        <v>0</v>
      </c>
      <c r="P167" s="197">
        <v>0</v>
      </c>
      <c r="Q167" s="197">
        <v>0</v>
      </c>
      <c r="R167" s="197">
        <v>0</v>
      </c>
      <c r="S167" s="197">
        <v>0</v>
      </c>
      <c r="T167" s="198">
        <v>0</v>
      </c>
      <c r="U167" s="198">
        <f t="shared" si="12"/>
        <v>-3817760.7</v>
      </c>
      <c r="V167" s="197"/>
    </row>
    <row r="168" spans="1:22" ht="12.75" customHeight="1" collapsed="1">
      <c r="A168" s="179" t="s">
        <v>822</v>
      </c>
      <c r="B168" s="180"/>
      <c r="C168" s="179" t="s">
        <v>138</v>
      </c>
      <c r="D168" s="181"/>
      <c r="E168" s="183">
        <v>-3808248.73</v>
      </c>
      <c r="F168" s="183">
        <v>0</v>
      </c>
      <c r="G168" s="183">
        <v>-50763.56</v>
      </c>
      <c r="H168" s="183">
        <v>0</v>
      </c>
      <c r="I168" s="179">
        <v>0</v>
      </c>
      <c r="J168" s="179">
        <v>0</v>
      </c>
      <c r="K168" s="179">
        <v>0</v>
      </c>
      <c r="L168" s="179">
        <v>0</v>
      </c>
      <c r="M168" s="179">
        <v>0</v>
      </c>
      <c r="N168" s="179">
        <v>0</v>
      </c>
      <c r="O168" s="179">
        <v>0</v>
      </c>
      <c r="P168" s="179">
        <v>0</v>
      </c>
      <c r="Q168" s="179">
        <v>0</v>
      </c>
      <c r="R168" s="179">
        <v>0</v>
      </c>
      <c r="S168" s="179">
        <v>0</v>
      </c>
      <c r="T168" s="183">
        <v>0</v>
      </c>
      <c r="U168" s="183">
        <f t="shared" si="12"/>
        <v>-3859012.29</v>
      </c>
      <c r="V168" s="179"/>
    </row>
    <row r="169" spans="1:22" s="199" customFormat="1" ht="12.75" hidden="1" outlineLevel="1">
      <c r="A169" s="197" t="s">
        <v>823</v>
      </c>
      <c r="B169" s="198"/>
      <c r="C169" s="198" t="s">
        <v>824</v>
      </c>
      <c r="D169" s="198" t="s">
        <v>825</v>
      </c>
      <c r="E169" s="198">
        <v>-464342.16</v>
      </c>
      <c r="F169" s="198">
        <v>0</v>
      </c>
      <c r="G169" s="198"/>
      <c r="H169" s="198">
        <v>0</v>
      </c>
      <c r="I169" s="197">
        <v>0</v>
      </c>
      <c r="J169" s="197">
        <v>0</v>
      </c>
      <c r="K169" s="197">
        <v>0</v>
      </c>
      <c r="L169" s="197">
        <v>0</v>
      </c>
      <c r="M169" s="197">
        <v>0</v>
      </c>
      <c r="N169" s="197">
        <v>0</v>
      </c>
      <c r="O169" s="197">
        <v>0</v>
      </c>
      <c r="P169" s="197">
        <v>0</v>
      </c>
      <c r="Q169" s="197">
        <v>0</v>
      </c>
      <c r="R169" s="197">
        <v>0</v>
      </c>
      <c r="S169" s="197">
        <v>0</v>
      </c>
      <c r="T169" s="198">
        <v>0</v>
      </c>
      <c r="U169" s="198">
        <f t="shared" si="12"/>
        <v>-464342.16</v>
      </c>
      <c r="V169" s="197"/>
    </row>
    <row r="170" spans="1:22" s="199" customFormat="1" ht="12.75" hidden="1" outlineLevel="1">
      <c r="A170" s="197" t="s">
        <v>826</v>
      </c>
      <c r="B170" s="198"/>
      <c r="C170" s="198" t="s">
        <v>827</v>
      </c>
      <c r="D170" s="198" t="s">
        <v>828</v>
      </c>
      <c r="E170" s="198">
        <v>-2468480.38</v>
      </c>
      <c r="F170" s="198">
        <v>0</v>
      </c>
      <c r="G170" s="198"/>
      <c r="H170" s="198">
        <v>0</v>
      </c>
      <c r="I170" s="197">
        <v>0</v>
      </c>
      <c r="J170" s="197">
        <v>0</v>
      </c>
      <c r="K170" s="197">
        <v>0</v>
      </c>
      <c r="L170" s="197">
        <v>0</v>
      </c>
      <c r="M170" s="197">
        <v>0</v>
      </c>
      <c r="N170" s="197">
        <v>0</v>
      </c>
      <c r="O170" s="197">
        <v>0</v>
      </c>
      <c r="P170" s="197">
        <v>0</v>
      </c>
      <c r="Q170" s="197">
        <v>0</v>
      </c>
      <c r="R170" s="197">
        <v>0</v>
      </c>
      <c r="S170" s="197">
        <v>-38200</v>
      </c>
      <c r="T170" s="198">
        <v>-38200</v>
      </c>
      <c r="U170" s="198">
        <f t="shared" si="12"/>
        <v>-2506680.38</v>
      </c>
      <c r="V170" s="197"/>
    </row>
    <row r="171" spans="1:22" ht="12.75" customHeight="1" collapsed="1">
      <c r="A171" s="81" t="s">
        <v>829</v>
      </c>
      <c r="B171" s="180"/>
      <c r="C171" s="179" t="s">
        <v>70</v>
      </c>
      <c r="D171" s="181"/>
      <c r="E171" s="183">
        <v>-2932822.54</v>
      </c>
      <c r="F171" s="183">
        <v>0</v>
      </c>
      <c r="G171" s="183">
        <v>-10391.18</v>
      </c>
      <c r="H171" s="183">
        <v>0</v>
      </c>
      <c r="I171" s="81">
        <v>0</v>
      </c>
      <c r="J171" s="81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0</v>
      </c>
      <c r="P171" s="81">
        <v>0</v>
      </c>
      <c r="Q171" s="81">
        <v>0</v>
      </c>
      <c r="R171" s="81">
        <v>0</v>
      </c>
      <c r="S171" s="81">
        <v>-38200</v>
      </c>
      <c r="T171" s="183">
        <v>-38200</v>
      </c>
      <c r="U171" s="183">
        <f t="shared" si="12"/>
        <v>-2981413.72</v>
      </c>
      <c r="V171" s="81"/>
    </row>
    <row r="172" spans="1:22" ht="12.75" customHeight="1">
      <c r="A172" s="81" t="s">
        <v>830</v>
      </c>
      <c r="B172" s="180"/>
      <c r="C172" s="179" t="s">
        <v>831</v>
      </c>
      <c r="D172" s="181"/>
      <c r="E172" s="183">
        <v>0</v>
      </c>
      <c r="F172" s="183">
        <v>0</v>
      </c>
      <c r="G172" s="183">
        <v>0</v>
      </c>
      <c r="H172" s="183">
        <v>0</v>
      </c>
      <c r="I172" s="81">
        <v>0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183">
        <v>0</v>
      </c>
      <c r="U172" s="183">
        <f t="shared" si="12"/>
        <v>0</v>
      </c>
      <c r="V172" s="81"/>
    </row>
    <row r="173" spans="1:22" ht="12.75" customHeight="1">
      <c r="A173" s="177"/>
      <c r="B173" s="180"/>
      <c r="C173" s="179"/>
      <c r="D173" s="181"/>
      <c r="E173" s="183"/>
      <c r="F173" s="183"/>
      <c r="G173" s="183"/>
      <c r="H173" s="183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83"/>
      <c r="U173" s="183"/>
      <c r="V173" s="177"/>
    </row>
    <row r="174" spans="1:22" s="227" customFormat="1" ht="12.75" customHeight="1">
      <c r="A174" s="184"/>
      <c r="B174" s="185"/>
      <c r="C174" s="186" t="s">
        <v>893</v>
      </c>
      <c r="D174" s="75"/>
      <c r="E174" s="187"/>
      <c r="F174" s="187"/>
      <c r="G174" s="187"/>
      <c r="H174" s="187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7"/>
      <c r="U174" s="187"/>
      <c r="V174" s="184"/>
    </row>
    <row r="175" spans="1:22" s="227" customFormat="1" ht="12.75" customHeight="1">
      <c r="A175" s="184" t="s">
        <v>73</v>
      </c>
      <c r="B175" s="185"/>
      <c r="C175" s="186" t="s">
        <v>894</v>
      </c>
      <c r="D175" s="75"/>
      <c r="E175" s="187">
        <f aca="true" t="shared" si="13" ref="E175:U175">E163+E168+E171+E172+E159</f>
        <v>-9744401.96</v>
      </c>
      <c r="F175" s="187">
        <f t="shared" si="13"/>
        <v>0</v>
      </c>
      <c r="G175" s="187">
        <f t="shared" si="13"/>
        <v>1548005.86</v>
      </c>
      <c r="H175" s="187">
        <f t="shared" si="13"/>
        <v>0</v>
      </c>
      <c r="I175" s="184">
        <f t="shared" si="13"/>
        <v>51126.35</v>
      </c>
      <c r="J175" s="184">
        <f t="shared" si="13"/>
        <v>15024.32</v>
      </c>
      <c r="K175" s="184">
        <f t="shared" si="13"/>
        <v>167405.78</v>
      </c>
      <c r="L175" s="184">
        <f t="shared" si="13"/>
        <v>211250.67</v>
      </c>
      <c r="M175" s="184">
        <f t="shared" si="13"/>
        <v>44852.41</v>
      </c>
      <c r="N175" s="184">
        <f t="shared" si="13"/>
        <v>820729.76</v>
      </c>
      <c r="O175" s="184">
        <f t="shared" si="13"/>
        <v>1486996.62</v>
      </c>
      <c r="P175" s="184">
        <f t="shared" si="13"/>
        <v>1087100.82</v>
      </c>
      <c r="Q175" s="184">
        <f t="shared" si="13"/>
        <v>250108.72</v>
      </c>
      <c r="R175" s="184">
        <f t="shared" si="13"/>
        <v>27237.83</v>
      </c>
      <c r="S175" s="184">
        <f t="shared" si="13"/>
        <v>272788.68</v>
      </c>
      <c r="T175" s="187">
        <f t="shared" si="13"/>
        <v>4434621.96</v>
      </c>
      <c r="U175" s="187">
        <f t="shared" si="13"/>
        <v>-3761774.14</v>
      </c>
      <c r="V175" s="184"/>
    </row>
    <row r="176" spans="1:22" ht="12.75" customHeight="1">
      <c r="A176" s="177"/>
      <c r="B176" s="180"/>
      <c r="C176" s="186"/>
      <c r="D176" s="181"/>
      <c r="E176" s="183"/>
      <c r="F176" s="183"/>
      <c r="G176" s="183"/>
      <c r="H176" s="183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83"/>
      <c r="U176" s="183"/>
      <c r="V176" s="177"/>
    </row>
    <row r="177" spans="1:22" ht="12.75" customHeight="1">
      <c r="A177" s="188" t="s">
        <v>73</v>
      </c>
      <c r="B177" s="185"/>
      <c r="C177" s="186" t="s">
        <v>833</v>
      </c>
      <c r="D177" s="75"/>
      <c r="E177" s="187">
        <f aca="true" t="shared" si="14" ref="E177:U177">E134+E175</f>
        <v>-1613035.2550000008</v>
      </c>
      <c r="F177" s="187">
        <f t="shared" si="14"/>
        <v>0</v>
      </c>
      <c r="G177" s="187">
        <f t="shared" si="14"/>
        <v>1356166.53</v>
      </c>
      <c r="H177" s="187">
        <f t="shared" si="14"/>
        <v>0</v>
      </c>
      <c r="I177" s="188">
        <f t="shared" si="14"/>
        <v>-241295.42</v>
      </c>
      <c r="J177" s="188">
        <f t="shared" si="14"/>
        <v>-75765.19</v>
      </c>
      <c r="K177" s="188">
        <f t="shared" si="14"/>
        <v>20539.53199999986</v>
      </c>
      <c r="L177" s="188">
        <f t="shared" si="14"/>
        <v>29634.1400000001</v>
      </c>
      <c r="M177" s="188">
        <f t="shared" si="14"/>
        <v>-32254.5</v>
      </c>
      <c r="N177" s="188">
        <f t="shared" si="14"/>
        <v>3561267.17</v>
      </c>
      <c r="O177" s="188">
        <f t="shared" si="14"/>
        <v>5633452.136000013</v>
      </c>
      <c r="P177" s="188">
        <f t="shared" si="14"/>
        <v>-6815301.4</v>
      </c>
      <c r="Q177" s="188">
        <f t="shared" si="14"/>
        <v>92313.57</v>
      </c>
      <c r="R177" s="188">
        <f t="shared" si="14"/>
        <v>49312.71000000001</v>
      </c>
      <c r="S177" s="188">
        <f t="shared" si="14"/>
        <v>2858844.8000000003</v>
      </c>
      <c r="T177" s="187">
        <f t="shared" si="14"/>
        <v>5080747.548000047</v>
      </c>
      <c r="U177" s="187">
        <f t="shared" si="14"/>
        <v>4823878.8230000455</v>
      </c>
      <c r="V177" s="191"/>
    </row>
    <row r="178" spans="1:22" ht="12.75" customHeight="1">
      <c r="A178" s="177"/>
      <c r="B178" s="180"/>
      <c r="C178" s="179"/>
      <c r="D178" s="181"/>
      <c r="E178" s="183"/>
      <c r="F178" s="183"/>
      <c r="G178" s="183"/>
      <c r="H178" s="183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83"/>
      <c r="U178" s="183"/>
      <c r="V178" s="177"/>
    </row>
    <row r="179" spans="1:22" s="199" customFormat="1" ht="12.75" hidden="1" outlineLevel="1">
      <c r="A179" s="197" t="s">
        <v>834</v>
      </c>
      <c r="B179" s="198"/>
      <c r="C179" s="198" t="s">
        <v>835</v>
      </c>
      <c r="D179" s="198" t="s">
        <v>836</v>
      </c>
      <c r="E179" s="198">
        <v>2616691.52</v>
      </c>
      <c r="F179" s="198">
        <v>0</v>
      </c>
      <c r="G179" s="198"/>
      <c r="H179" s="198">
        <v>0</v>
      </c>
      <c r="I179" s="197">
        <v>601823.87</v>
      </c>
      <c r="J179" s="197">
        <v>470552.7</v>
      </c>
      <c r="K179" s="197">
        <v>2939716.09</v>
      </c>
      <c r="L179" s="197">
        <v>1476528.21</v>
      </c>
      <c r="M179" s="197">
        <v>1347638.61</v>
      </c>
      <c r="N179" s="197">
        <v>2490492.41</v>
      </c>
      <c r="O179" s="197">
        <v>28413668.51</v>
      </c>
      <c r="P179" s="197">
        <v>1376684.29</v>
      </c>
      <c r="Q179" s="197">
        <v>930404.08</v>
      </c>
      <c r="R179" s="197">
        <v>748379.59</v>
      </c>
      <c r="S179" s="197">
        <v>-1262214.27</v>
      </c>
      <c r="T179" s="198">
        <v>39533674.09</v>
      </c>
      <c r="U179" s="198">
        <f>E179+F179+G179+H179+T179</f>
        <v>42150365.61000001</v>
      </c>
      <c r="V179" s="197"/>
    </row>
    <row r="180" spans="1:22" s="228" customFormat="1" ht="12.75" customHeight="1" collapsed="1">
      <c r="A180" s="184" t="s">
        <v>837</v>
      </c>
      <c r="B180" s="185" t="s">
        <v>140</v>
      </c>
      <c r="D180" s="75"/>
      <c r="E180" s="187">
        <v>2616691.52</v>
      </c>
      <c r="F180" s="187">
        <v>0</v>
      </c>
      <c r="G180" s="187">
        <v>0</v>
      </c>
      <c r="H180" s="187">
        <v>0</v>
      </c>
      <c r="I180" s="184">
        <v>601823.87</v>
      </c>
      <c r="J180" s="184">
        <v>470552.7</v>
      </c>
      <c r="K180" s="184">
        <v>2939716.09</v>
      </c>
      <c r="L180" s="184">
        <v>1476528.21</v>
      </c>
      <c r="M180" s="184">
        <v>1347638.61</v>
      </c>
      <c r="N180" s="184">
        <v>2490492.41</v>
      </c>
      <c r="O180" s="184">
        <v>28413668.51</v>
      </c>
      <c r="P180" s="184">
        <v>1376684.29</v>
      </c>
      <c r="Q180" s="184">
        <v>930404.08</v>
      </c>
      <c r="R180" s="184">
        <v>748379.59</v>
      </c>
      <c r="S180" s="184">
        <v>-1262214.27</v>
      </c>
      <c r="T180" s="187">
        <v>39533674.09</v>
      </c>
      <c r="U180" s="187">
        <f>E180+F180+G180+H180+T180</f>
        <v>42150365.61000001</v>
      </c>
      <c r="V180" s="184"/>
    </row>
    <row r="181" spans="1:22" ht="12.75" customHeight="1" hidden="1">
      <c r="A181" s="184"/>
      <c r="B181" s="180"/>
      <c r="C181" s="186"/>
      <c r="D181" s="75"/>
      <c r="E181" s="187"/>
      <c r="F181" s="187"/>
      <c r="G181" s="187"/>
      <c r="H181" s="187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7"/>
      <c r="U181" s="187"/>
      <c r="V181" s="184"/>
    </row>
    <row r="182" spans="1:22" s="228" customFormat="1" ht="12.75" customHeight="1" hidden="1">
      <c r="A182" s="177" t="s">
        <v>838</v>
      </c>
      <c r="B182" s="180"/>
      <c r="C182" s="179" t="s">
        <v>839</v>
      </c>
      <c r="D182" s="181"/>
      <c r="E182" s="183">
        <v>0</v>
      </c>
      <c r="F182" s="183">
        <v>0</v>
      </c>
      <c r="G182" s="183">
        <v>0</v>
      </c>
      <c r="H182" s="183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R182" s="177">
        <v>0</v>
      </c>
      <c r="S182" s="177">
        <v>0</v>
      </c>
      <c r="T182" s="183">
        <v>0</v>
      </c>
      <c r="U182" s="183">
        <f>E182+F182+G182+H182+T182</f>
        <v>0</v>
      </c>
      <c r="V182" s="177"/>
    </row>
    <row r="183" spans="1:22" s="228" customFormat="1" ht="12.75" customHeight="1" hidden="1">
      <c r="A183" s="177" t="s">
        <v>840</v>
      </c>
      <c r="B183" s="180"/>
      <c r="C183" s="179" t="s">
        <v>841</v>
      </c>
      <c r="D183" s="181"/>
      <c r="E183" s="183">
        <v>0</v>
      </c>
      <c r="F183" s="183">
        <v>0</v>
      </c>
      <c r="G183" s="183">
        <v>0</v>
      </c>
      <c r="H183" s="183">
        <v>0</v>
      </c>
      <c r="I183" s="177">
        <v>0</v>
      </c>
      <c r="J183" s="177">
        <v>0</v>
      </c>
      <c r="K183" s="177">
        <v>0</v>
      </c>
      <c r="L183" s="177">
        <v>0</v>
      </c>
      <c r="M183" s="177">
        <v>0</v>
      </c>
      <c r="N183" s="177">
        <v>0</v>
      </c>
      <c r="O183" s="177">
        <v>0</v>
      </c>
      <c r="P183" s="177">
        <v>0</v>
      </c>
      <c r="Q183" s="177">
        <v>0</v>
      </c>
      <c r="R183" s="177">
        <v>0</v>
      </c>
      <c r="S183" s="177">
        <v>0</v>
      </c>
      <c r="T183" s="183">
        <v>0</v>
      </c>
      <c r="U183" s="183">
        <f>E183+F183+G183+H183+T183</f>
        <v>0</v>
      </c>
      <c r="V183" s="177"/>
    </row>
    <row r="184" spans="1:22" ht="12.75" customHeight="1" hidden="1">
      <c r="A184" s="184"/>
      <c r="B184" s="180"/>
      <c r="C184" s="186"/>
      <c r="D184" s="75"/>
      <c r="E184" s="187"/>
      <c r="F184" s="187"/>
      <c r="G184" s="187"/>
      <c r="H184" s="187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7"/>
      <c r="U184" s="187"/>
      <c r="V184" s="184"/>
    </row>
    <row r="185" spans="1:22" ht="12.75" customHeight="1" hidden="1">
      <c r="A185" s="184" t="s">
        <v>73</v>
      </c>
      <c r="B185" s="185" t="s">
        <v>842</v>
      </c>
      <c r="D185" s="75"/>
      <c r="E185" s="187">
        <f aca="true" t="shared" si="15" ref="E185:U185">E180-E182-E183</f>
        <v>2616691.52</v>
      </c>
      <c r="F185" s="187">
        <f t="shared" si="15"/>
        <v>0</v>
      </c>
      <c r="G185" s="187">
        <f t="shared" si="15"/>
        <v>0</v>
      </c>
      <c r="H185" s="187">
        <f t="shared" si="15"/>
        <v>0</v>
      </c>
      <c r="I185" s="184">
        <f t="shared" si="15"/>
        <v>601823.87</v>
      </c>
      <c r="J185" s="184">
        <f t="shared" si="15"/>
        <v>470552.7</v>
      </c>
      <c r="K185" s="184">
        <f t="shared" si="15"/>
        <v>2939716.09</v>
      </c>
      <c r="L185" s="184">
        <f t="shared" si="15"/>
        <v>1476528.21</v>
      </c>
      <c r="M185" s="184">
        <f t="shared" si="15"/>
        <v>1347638.61</v>
      </c>
      <c r="N185" s="184">
        <f t="shared" si="15"/>
        <v>2490492.41</v>
      </c>
      <c r="O185" s="184">
        <f t="shared" si="15"/>
        <v>28413668.51</v>
      </c>
      <c r="P185" s="184">
        <f t="shared" si="15"/>
        <v>1376684.29</v>
      </c>
      <c r="Q185" s="184">
        <f t="shared" si="15"/>
        <v>930404.08</v>
      </c>
      <c r="R185" s="184">
        <f t="shared" si="15"/>
        <v>748379.59</v>
      </c>
      <c r="S185" s="184">
        <f t="shared" si="15"/>
        <v>-1262214.27</v>
      </c>
      <c r="T185" s="187">
        <f t="shared" si="15"/>
        <v>39533674.09</v>
      </c>
      <c r="U185" s="187">
        <f t="shared" si="15"/>
        <v>42150365.61000001</v>
      </c>
      <c r="V185" s="184"/>
    </row>
    <row r="186" spans="1:22" ht="12.75" customHeight="1">
      <c r="A186" s="177"/>
      <c r="B186" s="180"/>
      <c r="C186" s="179"/>
      <c r="D186" s="181"/>
      <c r="E186" s="156"/>
      <c r="F186" s="156"/>
      <c r="G186" s="156"/>
      <c r="H186" s="156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56"/>
      <c r="U186" s="156"/>
      <c r="V186" s="177"/>
    </row>
    <row r="187" spans="1:22" ht="12.75" customHeight="1">
      <c r="A187" s="184" t="s">
        <v>73</v>
      </c>
      <c r="B187" s="185" t="s">
        <v>139</v>
      </c>
      <c r="C187" s="220"/>
      <c r="D187" s="75"/>
      <c r="E187" s="195">
        <f aca="true" t="shared" si="16" ref="E187:U187">E177+E185</f>
        <v>1003656.2649999992</v>
      </c>
      <c r="F187" s="195">
        <f t="shared" si="16"/>
        <v>0</v>
      </c>
      <c r="G187" s="195">
        <f t="shared" si="16"/>
        <v>1356166.53</v>
      </c>
      <c r="H187" s="195">
        <f t="shared" si="16"/>
        <v>0</v>
      </c>
      <c r="I187" s="184">
        <f t="shared" si="16"/>
        <v>360528.44999999995</v>
      </c>
      <c r="J187" s="184">
        <f t="shared" si="16"/>
        <v>394787.51</v>
      </c>
      <c r="K187" s="184">
        <f t="shared" si="16"/>
        <v>2960255.6219999995</v>
      </c>
      <c r="L187" s="184">
        <f t="shared" si="16"/>
        <v>1506162.35</v>
      </c>
      <c r="M187" s="184">
        <f t="shared" si="16"/>
        <v>1315384.11</v>
      </c>
      <c r="N187" s="184">
        <f t="shared" si="16"/>
        <v>6051759.58</v>
      </c>
      <c r="O187" s="184">
        <f t="shared" si="16"/>
        <v>34047120.64600001</v>
      </c>
      <c r="P187" s="184">
        <f t="shared" si="16"/>
        <v>-5438617.11</v>
      </c>
      <c r="Q187" s="184">
        <f t="shared" si="16"/>
        <v>1022717.6499999999</v>
      </c>
      <c r="R187" s="184">
        <f t="shared" si="16"/>
        <v>797692.2999999999</v>
      </c>
      <c r="S187" s="184">
        <f t="shared" si="16"/>
        <v>1596630.5300000003</v>
      </c>
      <c r="T187" s="195">
        <f t="shared" si="16"/>
        <v>44614421.63800005</v>
      </c>
      <c r="U187" s="195">
        <f t="shared" si="16"/>
        <v>46974244.43300005</v>
      </c>
      <c r="V187" s="184"/>
    </row>
    <row r="188" spans="5:21" ht="12.75">
      <c r="E188" s="80"/>
      <c r="F188" s="80"/>
      <c r="G188" s="80"/>
      <c r="H188" s="80"/>
      <c r="T188" s="80"/>
      <c r="U188" s="80"/>
    </row>
    <row r="189" spans="5:21" ht="12.75">
      <c r="E189" s="80"/>
      <c r="F189" s="80"/>
      <c r="G189" s="80"/>
      <c r="H189" s="80"/>
      <c r="T189" s="80"/>
      <c r="U189" s="80"/>
    </row>
    <row r="190" spans="5:21" ht="12.75">
      <c r="E190" s="80"/>
      <c r="F190" s="80"/>
      <c r="G190" s="80"/>
      <c r="H190" s="80"/>
      <c r="T190" s="80"/>
      <c r="U190" s="80"/>
    </row>
    <row r="191" spans="5:21" ht="12.75">
      <c r="E191" s="80"/>
      <c r="F191" s="80"/>
      <c r="G191" s="80"/>
      <c r="H191" s="80"/>
      <c r="T191" s="80"/>
      <c r="U191" s="80"/>
    </row>
    <row r="192" spans="5:21" ht="12.75">
      <c r="E192" s="80"/>
      <c r="F192" s="80"/>
      <c r="G192" s="80"/>
      <c r="H192" s="80"/>
      <c r="T192" s="80"/>
      <c r="U192" s="80"/>
    </row>
    <row r="193" spans="5:21" ht="12.75">
      <c r="E193" s="80"/>
      <c r="F193" s="80"/>
      <c r="G193" s="80"/>
      <c r="H193" s="80"/>
      <c r="T193" s="80"/>
      <c r="U193" s="80"/>
    </row>
    <row r="194" spans="5:21" ht="12.75">
      <c r="E194" s="80"/>
      <c r="F194" s="80"/>
      <c r="G194" s="80"/>
      <c r="H194" s="80"/>
      <c r="T194" s="80"/>
      <c r="U194" s="80"/>
    </row>
    <row r="195" spans="5:21" ht="12.75">
      <c r="E195" s="80"/>
      <c r="F195" s="80"/>
      <c r="G195" s="80"/>
      <c r="H195" s="80"/>
      <c r="T195" s="80"/>
      <c r="U195" s="80"/>
    </row>
    <row r="196" spans="5:21" ht="12.75">
      <c r="E196" s="80"/>
      <c r="F196" s="80"/>
      <c r="G196" s="80"/>
      <c r="H196" s="80"/>
      <c r="T196" s="80"/>
      <c r="U196" s="80"/>
    </row>
    <row r="197" spans="5:21" ht="12.75">
      <c r="E197" s="80"/>
      <c r="F197" s="80"/>
      <c r="G197" s="80"/>
      <c r="H197" s="80"/>
      <c r="T197" s="80"/>
      <c r="U197" s="80"/>
    </row>
    <row r="198" spans="5:21" ht="12.75">
      <c r="E198" s="80"/>
      <c r="F198" s="80"/>
      <c r="G198" s="80"/>
      <c r="H198" s="80"/>
      <c r="T198" s="80"/>
      <c r="U198" s="80"/>
    </row>
    <row r="199" spans="5:21" ht="12.75">
      <c r="E199" s="80"/>
      <c r="F199" s="80"/>
      <c r="G199" s="80"/>
      <c r="H199" s="80"/>
      <c r="T199" s="80"/>
      <c r="U199" s="80"/>
    </row>
    <row r="200" spans="5:21" ht="12.75">
      <c r="E200" s="80"/>
      <c r="F200" s="80"/>
      <c r="G200" s="80"/>
      <c r="H200" s="80"/>
      <c r="T200" s="80"/>
      <c r="U200" s="80"/>
    </row>
    <row r="201" spans="5:21" ht="12.75">
      <c r="E201" s="80"/>
      <c r="F201" s="80"/>
      <c r="G201" s="80"/>
      <c r="H201" s="80"/>
      <c r="T201" s="80"/>
      <c r="U201" s="80"/>
    </row>
    <row r="202" spans="5:21" ht="12.75">
      <c r="E202" s="80"/>
      <c r="F202" s="80"/>
      <c r="G202" s="80"/>
      <c r="H202" s="80"/>
      <c r="T202" s="80"/>
      <c r="U202" s="80"/>
    </row>
    <row r="203" spans="5:21" ht="12.75">
      <c r="E203" s="80"/>
      <c r="F203" s="80"/>
      <c r="G203" s="80"/>
      <c r="H203" s="80"/>
      <c r="T203" s="80"/>
      <c r="U203" s="80"/>
    </row>
    <row r="204" spans="5:21" ht="12.75">
      <c r="E204" s="80"/>
      <c r="F204" s="80"/>
      <c r="G204" s="80"/>
      <c r="H204" s="80"/>
      <c r="T204" s="80"/>
      <c r="U204" s="80"/>
    </row>
    <row r="205" spans="5:21" ht="12.75">
      <c r="E205" s="80"/>
      <c r="F205" s="80"/>
      <c r="G205" s="80"/>
      <c r="H205" s="80"/>
      <c r="T205" s="80"/>
      <c r="U205" s="80"/>
    </row>
    <row r="206" spans="5:21" ht="12.75">
      <c r="E206" s="80"/>
      <c r="F206" s="80"/>
      <c r="G206" s="80"/>
      <c r="H206" s="80"/>
      <c r="T206" s="80"/>
      <c r="U206" s="80"/>
    </row>
    <row r="207" spans="5:21" ht="12.75">
      <c r="E207" s="80"/>
      <c r="F207" s="80"/>
      <c r="G207" s="80"/>
      <c r="H207" s="80"/>
      <c r="T207" s="80"/>
      <c r="U207" s="80"/>
    </row>
    <row r="208" spans="5:21" ht="12.75">
      <c r="E208" s="80"/>
      <c r="F208" s="80"/>
      <c r="G208" s="80"/>
      <c r="H208" s="80"/>
      <c r="T208" s="80"/>
      <c r="U208" s="80"/>
    </row>
    <row r="209" spans="5:21" ht="12.75">
      <c r="E209" s="80"/>
      <c r="F209" s="80"/>
      <c r="G209" s="80"/>
      <c r="H209" s="80"/>
      <c r="T209" s="80"/>
      <c r="U209" s="80"/>
    </row>
    <row r="210" spans="5:21" ht="12.75">
      <c r="E210" s="80"/>
      <c r="F210" s="80"/>
      <c r="G210" s="80"/>
      <c r="H210" s="80"/>
      <c r="T210" s="80"/>
      <c r="U210" s="80"/>
    </row>
    <row r="211" spans="5:21" ht="12.75">
      <c r="E211" s="80"/>
      <c r="F211" s="80"/>
      <c r="G211" s="80"/>
      <c r="H211" s="80"/>
      <c r="T211" s="80"/>
      <c r="U211" s="80"/>
    </row>
    <row r="212" spans="5:21" ht="12.75">
      <c r="E212" s="80"/>
      <c r="F212" s="80"/>
      <c r="G212" s="80"/>
      <c r="H212" s="80"/>
      <c r="T212" s="80"/>
      <c r="U212" s="80"/>
    </row>
    <row r="213" spans="5:21" ht="12.75">
      <c r="E213" s="80"/>
      <c r="F213" s="80"/>
      <c r="G213" s="80"/>
      <c r="H213" s="80"/>
      <c r="T213" s="80"/>
      <c r="U213" s="80"/>
    </row>
    <row r="214" spans="5:21" ht="12.75">
      <c r="E214" s="80"/>
      <c r="F214" s="80"/>
      <c r="G214" s="80"/>
      <c r="H214" s="80"/>
      <c r="T214" s="80"/>
      <c r="U214" s="80"/>
    </row>
    <row r="215" spans="5:21" ht="12.75">
      <c r="E215" s="80"/>
      <c r="F215" s="80"/>
      <c r="G215" s="80"/>
      <c r="H215" s="80"/>
      <c r="T215" s="80"/>
      <c r="U215" s="80"/>
    </row>
    <row r="216" spans="5:21" ht="12.75">
      <c r="E216" s="80"/>
      <c r="F216" s="80"/>
      <c r="G216" s="80"/>
      <c r="H216" s="80"/>
      <c r="T216" s="80"/>
      <c r="U216" s="80"/>
    </row>
    <row r="217" spans="5:21" ht="12.75">
      <c r="E217" s="80"/>
      <c r="F217" s="80"/>
      <c r="G217" s="80"/>
      <c r="H217" s="80"/>
      <c r="T217" s="80"/>
      <c r="U217" s="80"/>
    </row>
    <row r="218" spans="5:21" ht="12.75">
      <c r="E218" s="80"/>
      <c r="F218" s="80"/>
      <c r="G218" s="80"/>
      <c r="H218" s="80"/>
      <c r="T218" s="80"/>
      <c r="U218" s="80"/>
    </row>
    <row r="219" spans="5:21" ht="12.75">
      <c r="E219" s="80"/>
      <c r="F219" s="80"/>
      <c r="G219" s="80"/>
      <c r="H219" s="80"/>
      <c r="T219" s="80"/>
      <c r="U219" s="80"/>
    </row>
    <row r="220" spans="5:21" ht="12.75">
      <c r="E220" s="80"/>
      <c r="F220" s="80"/>
      <c r="G220" s="80"/>
      <c r="H220" s="80"/>
      <c r="T220" s="80"/>
      <c r="U220" s="80"/>
    </row>
    <row r="221" spans="5:21" ht="12.75">
      <c r="E221" s="80"/>
      <c r="F221" s="80"/>
      <c r="G221" s="80"/>
      <c r="H221" s="80"/>
      <c r="T221" s="80"/>
      <c r="U221" s="80"/>
    </row>
    <row r="222" spans="5:21" ht="12.75">
      <c r="E222" s="80"/>
      <c r="F222" s="80"/>
      <c r="G222" s="80"/>
      <c r="H222" s="80"/>
      <c r="T222" s="80"/>
      <c r="U222" s="80"/>
    </row>
    <row r="223" spans="5:21" ht="12.75">
      <c r="E223" s="80"/>
      <c r="F223" s="80"/>
      <c r="G223" s="80"/>
      <c r="H223" s="80"/>
      <c r="T223" s="80"/>
      <c r="U223" s="80"/>
    </row>
    <row r="224" spans="5:21" ht="12.75">
      <c r="E224" s="80"/>
      <c r="F224" s="80"/>
      <c r="G224" s="80"/>
      <c r="H224" s="80"/>
      <c r="T224" s="80"/>
      <c r="U224" s="80"/>
    </row>
    <row r="225" spans="5:21" ht="12.75">
      <c r="E225" s="80"/>
      <c r="F225" s="80"/>
      <c r="G225" s="80"/>
      <c r="H225" s="80"/>
      <c r="T225" s="80"/>
      <c r="U225" s="80"/>
    </row>
    <row r="226" spans="5:21" ht="12.75">
      <c r="E226" s="80"/>
      <c r="F226" s="80"/>
      <c r="G226" s="80"/>
      <c r="H226" s="80"/>
      <c r="T226" s="80"/>
      <c r="U226" s="80"/>
    </row>
    <row r="227" spans="5:21" ht="12.75">
      <c r="E227" s="80"/>
      <c r="F227" s="80"/>
      <c r="G227" s="80"/>
      <c r="H227" s="80"/>
      <c r="T227" s="80"/>
      <c r="U227" s="80"/>
    </row>
    <row r="228" spans="5:21" ht="12.75">
      <c r="E228" s="80"/>
      <c r="F228" s="80"/>
      <c r="G228" s="80"/>
      <c r="H228" s="80"/>
      <c r="T228" s="80"/>
      <c r="U228" s="80"/>
    </row>
    <row r="229" spans="5:21" ht="12.75">
      <c r="E229" s="80"/>
      <c r="F229" s="80"/>
      <c r="G229" s="80"/>
      <c r="H229" s="80"/>
      <c r="T229" s="80"/>
      <c r="U229" s="80"/>
    </row>
    <row r="230" spans="5:21" ht="12.75">
      <c r="E230" s="80"/>
      <c r="F230" s="80"/>
      <c r="G230" s="80"/>
      <c r="H230" s="80"/>
      <c r="T230" s="80"/>
      <c r="U230" s="80"/>
    </row>
    <row r="231" spans="5:21" ht="12.75">
      <c r="E231" s="80"/>
      <c r="F231" s="80"/>
      <c r="G231" s="80"/>
      <c r="H231" s="80"/>
      <c r="T231" s="80"/>
      <c r="U231" s="80"/>
    </row>
    <row r="232" spans="5:21" ht="12.75">
      <c r="E232" s="80"/>
      <c r="F232" s="80"/>
      <c r="G232" s="80"/>
      <c r="H232" s="80"/>
      <c r="T232" s="80"/>
      <c r="U232" s="80"/>
    </row>
    <row r="233" spans="5:21" ht="12.75">
      <c r="E233" s="80"/>
      <c r="F233" s="80"/>
      <c r="G233" s="80"/>
      <c r="H233" s="80"/>
      <c r="T233" s="80"/>
      <c r="U233" s="80"/>
    </row>
    <row r="234" spans="5:21" ht="12.75">
      <c r="E234" s="80"/>
      <c r="F234" s="80"/>
      <c r="G234" s="80"/>
      <c r="H234" s="80"/>
      <c r="T234" s="80"/>
      <c r="U234" s="80"/>
    </row>
    <row r="235" spans="5:21" ht="12.75">
      <c r="E235" s="80"/>
      <c r="F235" s="80"/>
      <c r="G235" s="80"/>
      <c r="H235" s="80"/>
      <c r="T235" s="80"/>
      <c r="U235" s="80"/>
    </row>
    <row r="236" spans="5:21" ht="12.75">
      <c r="E236" s="80"/>
      <c r="F236" s="80"/>
      <c r="G236" s="80"/>
      <c r="H236" s="80"/>
      <c r="T236" s="80"/>
      <c r="U236" s="80"/>
    </row>
    <row r="237" spans="5:21" ht="12.75">
      <c r="E237" s="80"/>
      <c r="F237" s="80"/>
      <c r="G237" s="80"/>
      <c r="H237" s="80"/>
      <c r="T237" s="80"/>
      <c r="U237" s="80"/>
    </row>
    <row r="238" spans="5:21" ht="12.75">
      <c r="E238" s="80"/>
      <c r="F238" s="80"/>
      <c r="G238" s="80"/>
      <c r="H238" s="80"/>
      <c r="T238" s="80"/>
      <c r="U238" s="80"/>
    </row>
    <row r="239" spans="5:21" ht="12.75">
      <c r="E239" s="80"/>
      <c r="F239" s="80"/>
      <c r="G239" s="80"/>
      <c r="H239" s="80"/>
      <c r="T239" s="80"/>
      <c r="U239" s="80"/>
    </row>
    <row r="240" spans="5:21" ht="12.75">
      <c r="E240" s="80"/>
      <c r="F240" s="80"/>
      <c r="G240" s="80"/>
      <c r="H240" s="80"/>
      <c r="T240" s="80"/>
      <c r="U240" s="80"/>
    </row>
    <row r="241" spans="5:21" ht="12.75">
      <c r="E241" s="80"/>
      <c r="F241" s="80"/>
      <c r="G241" s="80"/>
      <c r="H241" s="80"/>
      <c r="T241" s="80"/>
      <c r="U241" s="80"/>
    </row>
    <row r="242" spans="5:21" ht="12.75">
      <c r="E242" s="80"/>
      <c r="F242" s="80"/>
      <c r="G242" s="80"/>
      <c r="H242" s="80"/>
      <c r="T242" s="80"/>
      <c r="U242" s="80"/>
    </row>
    <row r="243" spans="5:21" ht="12.75">
      <c r="E243" s="80"/>
      <c r="F243" s="80"/>
      <c r="G243" s="80"/>
      <c r="H243" s="80"/>
      <c r="T243" s="80"/>
      <c r="U243" s="80"/>
    </row>
    <row r="244" spans="5:21" ht="12.75">
      <c r="E244" s="80"/>
      <c r="F244" s="80"/>
      <c r="G244" s="80"/>
      <c r="H244" s="80"/>
      <c r="T244" s="80"/>
      <c r="U244" s="80"/>
    </row>
    <row r="245" spans="5:21" ht="12.75">
      <c r="E245" s="80"/>
      <c r="F245" s="80"/>
      <c r="G245" s="80"/>
      <c r="H245" s="80"/>
      <c r="T245" s="80"/>
      <c r="U245" s="80"/>
    </row>
    <row r="246" spans="5:21" ht="12.75">
      <c r="E246" s="80"/>
      <c r="F246" s="80"/>
      <c r="G246" s="80"/>
      <c r="H246" s="80"/>
      <c r="T246" s="80"/>
      <c r="U246" s="80"/>
    </row>
    <row r="247" spans="5:21" ht="12.75">
      <c r="E247" s="80"/>
      <c r="F247" s="80"/>
      <c r="G247" s="80"/>
      <c r="H247" s="80"/>
      <c r="T247" s="80"/>
      <c r="U247" s="80"/>
    </row>
    <row r="248" spans="5:21" ht="12.75">
      <c r="E248" s="80"/>
      <c r="F248" s="80"/>
      <c r="G248" s="80"/>
      <c r="H248" s="80"/>
      <c r="T248" s="80"/>
      <c r="U248" s="80"/>
    </row>
    <row r="249" spans="5:21" ht="12.75">
      <c r="E249" s="80"/>
      <c r="F249" s="80"/>
      <c r="G249" s="80"/>
      <c r="H249" s="80"/>
      <c r="T249" s="80"/>
      <c r="U249" s="80"/>
    </row>
    <row r="250" spans="5:21" ht="12.75">
      <c r="E250" s="80"/>
      <c r="F250" s="80"/>
      <c r="G250" s="80"/>
      <c r="H250" s="80"/>
      <c r="T250" s="80"/>
      <c r="U250" s="80"/>
    </row>
    <row r="251" spans="5:21" ht="12.75">
      <c r="E251" s="80"/>
      <c r="F251" s="80"/>
      <c r="G251" s="80"/>
      <c r="H251" s="80"/>
      <c r="T251" s="80"/>
      <c r="U251" s="80"/>
    </row>
    <row r="252" spans="5:21" ht="12.75">
      <c r="E252" s="80"/>
      <c r="F252" s="80"/>
      <c r="G252" s="80"/>
      <c r="H252" s="80"/>
      <c r="T252" s="80"/>
      <c r="U252" s="80"/>
    </row>
    <row r="253" spans="5:21" ht="12.75">
      <c r="E253" s="80"/>
      <c r="F253" s="80"/>
      <c r="G253" s="80"/>
      <c r="H253" s="80"/>
      <c r="T253" s="80"/>
      <c r="U253" s="80"/>
    </row>
    <row r="254" spans="5:21" ht="12.75">
      <c r="E254" s="80"/>
      <c r="F254" s="80"/>
      <c r="G254" s="80"/>
      <c r="H254" s="80"/>
      <c r="T254" s="80"/>
      <c r="U254" s="80"/>
    </row>
    <row r="255" spans="5:21" ht="12.75">
      <c r="E255" s="80"/>
      <c r="F255" s="80"/>
      <c r="G255" s="80"/>
      <c r="H255" s="80"/>
      <c r="T255" s="80"/>
      <c r="U255" s="80"/>
    </row>
    <row r="256" spans="5:21" ht="12.75">
      <c r="E256" s="80"/>
      <c r="F256" s="80"/>
      <c r="G256" s="80"/>
      <c r="H256" s="80"/>
      <c r="T256" s="80"/>
      <c r="U256" s="80"/>
    </row>
    <row r="257" spans="5:21" ht="12.75">
      <c r="E257" s="80"/>
      <c r="F257" s="80"/>
      <c r="G257" s="80"/>
      <c r="H257" s="80"/>
      <c r="T257" s="80"/>
      <c r="U257" s="80"/>
    </row>
    <row r="258" spans="5:21" ht="12.75">
      <c r="E258" s="80"/>
      <c r="F258" s="80"/>
      <c r="G258" s="80"/>
      <c r="H258" s="80"/>
      <c r="T258" s="80"/>
      <c r="U258" s="80"/>
    </row>
    <row r="259" spans="5:21" ht="12.75">
      <c r="E259" s="80"/>
      <c r="F259" s="80"/>
      <c r="G259" s="80"/>
      <c r="H259" s="80"/>
      <c r="T259" s="80"/>
      <c r="U259" s="80"/>
    </row>
    <row r="260" spans="5:21" ht="12.75">
      <c r="E260" s="80"/>
      <c r="F260" s="80"/>
      <c r="G260" s="80"/>
      <c r="H260" s="80"/>
      <c r="T260" s="80"/>
      <c r="U260" s="80"/>
    </row>
    <row r="261" spans="5:21" ht="12.75">
      <c r="E261" s="80"/>
      <c r="F261" s="80"/>
      <c r="G261" s="80"/>
      <c r="H261" s="80"/>
      <c r="T261" s="80"/>
      <c r="U261" s="80"/>
    </row>
    <row r="262" spans="5:21" ht="12.75">
      <c r="E262" s="80"/>
      <c r="F262" s="80"/>
      <c r="G262" s="80"/>
      <c r="H262" s="80"/>
      <c r="T262" s="80"/>
      <c r="U262" s="80"/>
    </row>
    <row r="263" spans="5:21" ht="12.75">
      <c r="E263" s="80"/>
      <c r="F263" s="80"/>
      <c r="G263" s="80"/>
      <c r="H263" s="80"/>
      <c r="T263" s="80"/>
      <c r="U263" s="80"/>
    </row>
    <row r="264" spans="5:21" ht="12.75">
      <c r="E264" s="80"/>
      <c r="F264" s="80"/>
      <c r="G264" s="80"/>
      <c r="H264" s="80"/>
      <c r="T264" s="80"/>
      <c r="U264" s="80"/>
    </row>
    <row r="265" spans="5:21" ht="12.75">
      <c r="E265" s="80"/>
      <c r="F265" s="80"/>
      <c r="G265" s="80"/>
      <c r="H265" s="80"/>
      <c r="T265" s="80"/>
      <c r="U265" s="80"/>
    </row>
    <row r="266" spans="5:21" ht="12.75">
      <c r="E266" s="80"/>
      <c r="F266" s="80"/>
      <c r="G266" s="80"/>
      <c r="H266" s="80"/>
      <c r="T266" s="80"/>
      <c r="U266" s="80"/>
    </row>
    <row r="267" spans="5:21" ht="12.75">
      <c r="E267" s="80"/>
      <c r="F267" s="80"/>
      <c r="G267" s="80"/>
      <c r="H267" s="80"/>
      <c r="T267" s="80"/>
      <c r="U267" s="80"/>
    </row>
    <row r="268" spans="5:21" ht="12.75">
      <c r="E268" s="80"/>
      <c r="F268" s="80"/>
      <c r="G268" s="80"/>
      <c r="H268" s="80"/>
      <c r="T268" s="80"/>
      <c r="U268" s="80"/>
    </row>
    <row r="269" spans="5:21" ht="12.75">
      <c r="E269" s="80"/>
      <c r="F269" s="80"/>
      <c r="G269" s="80"/>
      <c r="H269" s="80"/>
      <c r="T269" s="80"/>
      <c r="U269" s="80"/>
    </row>
    <row r="270" spans="5:21" ht="12.75">
      <c r="E270" s="80"/>
      <c r="F270" s="80"/>
      <c r="G270" s="80"/>
      <c r="H270" s="80"/>
      <c r="T270" s="80"/>
      <c r="U270" s="80"/>
    </row>
    <row r="271" spans="5:21" ht="12.75">
      <c r="E271" s="80"/>
      <c r="F271" s="80"/>
      <c r="G271" s="80"/>
      <c r="H271" s="80"/>
      <c r="T271" s="80"/>
      <c r="U271" s="80"/>
    </row>
    <row r="272" spans="5:21" ht="12.75">
      <c r="E272" s="80"/>
      <c r="F272" s="80"/>
      <c r="G272" s="80"/>
      <c r="H272" s="80"/>
      <c r="T272" s="80"/>
      <c r="U272" s="80"/>
    </row>
    <row r="273" spans="5:21" ht="12.75">
      <c r="E273" s="80"/>
      <c r="F273" s="80"/>
      <c r="G273" s="80"/>
      <c r="H273" s="80"/>
      <c r="T273" s="80"/>
      <c r="U273" s="80"/>
    </row>
    <row r="274" spans="5:21" ht="12.75">
      <c r="E274" s="80"/>
      <c r="F274" s="80"/>
      <c r="G274" s="80"/>
      <c r="H274" s="80"/>
      <c r="T274" s="80"/>
      <c r="U274" s="80"/>
    </row>
    <row r="275" spans="5:21" ht="12.75">
      <c r="E275" s="80"/>
      <c r="F275" s="80"/>
      <c r="G275" s="80"/>
      <c r="H275" s="80"/>
      <c r="T275" s="80"/>
      <c r="U275" s="80"/>
    </row>
    <row r="276" spans="5:21" ht="12.75">
      <c r="E276" s="80"/>
      <c r="F276" s="80"/>
      <c r="G276" s="80"/>
      <c r="H276" s="80"/>
      <c r="T276" s="80"/>
      <c r="U276" s="80"/>
    </row>
    <row r="277" spans="5:21" ht="12.75">
      <c r="E277" s="80"/>
      <c r="F277" s="80"/>
      <c r="G277" s="80"/>
      <c r="H277" s="80"/>
      <c r="T277" s="80"/>
      <c r="U277" s="80"/>
    </row>
    <row r="278" spans="5:21" ht="12.75">
      <c r="E278" s="80"/>
      <c r="F278" s="80"/>
      <c r="G278" s="80"/>
      <c r="H278" s="80"/>
      <c r="T278" s="80"/>
      <c r="U278" s="80"/>
    </row>
    <row r="279" spans="5:21" ht="12.75">
      <c r="E279" s="80"/>
      <c r="F279" s="80"/>
      <c r="G279" s="80"/>
      <c r="H279" s="80"/>
      <c r="T279" s="80"/>
      <c r="U279" s="80"/>
    </row>
    <row r="280" spans="5:21" ht="12.75">
      <c r="E280" s="80"/>
      <c r="F280" s="80"/>
      <c r="G280" s="80"/>
      <c r="H280" s="80"/>
      <c r="T280" s="80"/>
      <c r="U280" s="80"/>
    </row>
    <row r="281" spans="5:21" ht="12.75">
      <c r="E281" s="80"/>
      <c r="F281" s="80"/>
      <c r="G281" s="80"/>
      <c r="H281" s="80"/>
      <c r="T281" s="80"/>
      <c r="U281" s="80"/>
    </row>
    <row r="282" spans="5:21" ht="12.75">
      <c r="E282" s="80"/>
      <c r="F282" s="80"/>
      <c r="G282" s="80"/>
      <c r="H282" s="80"/>
      <c r="T282" s="80"/>
      <c r="U282" s="80"/>
    </row>
    <row r="283" spans="5:21" ht="12.75">
      <c r="E283" s="80"/>
      <c r="F283" s="80"/>
      <c r="G283" s="80"/>
      <c r="H283" s="80"/>
      <c r="T283" s="80"/>
      <c r="U283" s="80"/>
    </row>
    <row r="284" spans="5:21" ht="12.75">
      <c r="E284" s="80"/>
      <c r="F284" s="80"/>
      <c r="G284" s="80"/>
      <c r="H284" s="80"/>
      <c r="T284" s="80"/>
      <c r="U284" s="80"/>
    </row>
    <row r="285" spans="5:21" ht="12.75">
      <c r="E285" s="80"/>
      <c r="F285" s="80"/>
      <c r="G285" s="80"/>
      <c r="H285" s="80"/>
      <c r="T285" s="80"/>
      <c r="U285" s="80"/>
    </row>
    <row r="286" spans="5:21" ht="12.75">
      <c r="E286" s="80"/>
      <c r="F286" s="80"/>
      <c r="G286" s="80"/>
      <c r="H286" s="80"/>
      <c r="T286" s="80"/>
      <c r="U286" s="80"/>
    </row>
    <row r="287" spans="5:21" ht="12.75">
      <c r="E287" s="80"/>
      <c r="F287" s="80"/>
      <c r="G287" s="80"/>
      <c r="H287" s="80"/>
      <c r="T287" s="80"/>
      <c r="U287" s="80"/>
    </row>
    <row r="288" spans="5:21" ht="12.75">
      <c r="E288" s="80"/>
      <c r="F288" s="80"/>
      <c r="G288" s="80"/>
      <c r="H288" s="80"/>
      <c r="T288" s="80"/>
      <c r="U288" s="80"/>
    </row>
    <row r="289" spans="5:21" ht="12.75">
      <c r="E289" s="80"/>
      <c r="F289" s="80"/>
      <c r="G289" s="80"/>
      <c r="H289" s="80"/>
      <c r="T289" s="80"/>
      <c r="U289" s="80"/>
    </row>
    <row r="290" spans="5:21" ht="12.75">
      <c r="E290" s="80"/>
      <c r="F290" s="80"/>
      <c r="G290" s="80"/>
      <c r="H290" s="80"/>
      <c r="T290" s="80"/>
      <c r="U290" s="80"/>
    </row>
    <row r="291" spans="5:21" ht="12.75">
      <c r="E291" s="80"/>
      <c r="F291" s="80"/>
      <c r="G291" s="80"/>
      <c r="H291" s="80"/>
      <c r="T291" s="80"/>
      <c r="U291" s="80"/>
    </row>
    <row r="292" spans="5:21" ht="12.75">
      <c r="E292" s="80"/>
      <c r="F292" s="80"/>
      <c r="G292" s="80"/>
      <c r="H292" s="80"/>
      <c r="T292" s="80"/>
      <c r="U292" s="80"/>
    </row>
    <row r="293" spans="5:21" ht="12.75">
      <c r="E293" s="80"/>
      <c r="F293" s="80"/>
      <c r="G293" s="80"/>
      <c r="H293" s="80"/>
      <c r="T293" s="80"/>
      <c r="U293" s="80"/>
    </row>
    <row r="294" spans="5:21" ht="12.75">
      <c r="E294" s="80"/>
      <c r="F294" s="80"/>
      <c r="G294" s="80"/>
      <c r="H294" s="80"/>
      <c r="T294" s="80"/>
      <c r="U294" s="80"/>
    </row>
    <row r="295" spans="5:21" ht="12.75">
      <c r="E295" s="80"/>
      <c r="F295" s="80"/>
      <c r="G295" s="80"/>
      <c r="H295" s="80"/>
      <c r="T295" s="80"/>
      <c r="U295" s="80"/>
    </row>
    <row r="296" spans="5:21" ht="12.75">
      <c r="E296" s="80"/>
      <c r="F296" s="80"/>
      <c r="G296" s="80"/>
      <c r="H296" s="80"/>
      <c r="T296" s="80"/>
      <c r="U296" s="80"/>
    </row>
    <row r="297" spans="5:21" ht="12.75">
      <c r="E297" s="80"/>
      <c r="F297" s="80"/>
      <c r="G297" s="80"/>
      <c r="H297" s="80"/>
      <c r="T297" s="80"/>
      <c r="U297" s="80"/>
    </row>
    <row r="298" spans="5:21" ht="12.75">
      <c r="E298" s="80"/>
      <c r="F298" s="80"/>
      <c r="G298" s="80"/>
      <c r="H298" s="80"/>
      <c r="T298" s="80"/>
      <c r="U298" s="80"/>
    </row>
    <row r="299" spans="5:21" ht="12.75">
      <c r="E299" s="80"/>
      <c r="F299" s="80"/>
      <c r="G299" s="80"/>
      <c r="H299" s="80"/>
      <c r="T299" s="80"/>
      <c r="U299" s="80"/>
    </row>
    <row r="300" spans="5:21" ht="12.75">
      <c r="E300" s="80"/>
      <c r="F300" s="80"/>
      <c r="G300" s="80"/>
      <c r="H300" s="80"/>
      <c r="T300" s="80"/>
      <c r="U300" s="80"/>
    </row>
    <row r="301" spans="5:21" ht="12.75">
      <c r="E301" s="80"/>
      <c r="F301" s="80"/>
      <c r="G301" s="80"/>
      <c r="H301" s="80"/>
      <c r="T301" s="80"/>
      <c r="U301" s="80"/>
    </row>
    <row r="302" spans="5:21" ht="12.75">
      <c r="E302" s="80"/>
      <c r="F302" s="80"/>
      <c r="G302" s="80"/>
      <c r="H302" s="80"/>
      <c r="T302" s="80"/>
      <c r="U302" s="80"/>
    </row>
    <row r="303" spans="5:21" ht="12.75">
      <c r="E303" s="80"/>
      <c r="F303" s="80"/>
      <c r="G303" s="80"/>
      <c r="H303" s="80"/>
      <c r="T303" s="80"/>
      <c r="U303" s="80"/>
    </row>
    <row r="304" spans="5:21" ht="12.75">
      <c r="E304" s="80"/>
      <c r="F304" s="80"/>
      <c r="G304" s="80"/>
      <c r="H304" s="80"/>
      <c r="T304" s="80"/>
      <c r="U304" s="80"/>
    </row>
    <row r="305" spans="5:21" ht="12.75">
      <c r="E305" s="80"/>
      <c r="F305" s="80"/>
      <c r="G305" s="80"/>
      <c r="H305" s="80"/>
      <c r="T305" s="80"/>
      <c r="U305" s="80"/>
    </row>
    <row r="306" spans="5:21" ht="12.75">
      <c r="E306" s="80"/>
      <c r="F306" s="80"/>
      <c r="G306" s="80"/>
      <c r="H306" s="80"/>
      <c r="T306" s="80"/>
      <c r="U306" s="80"/>
    </row>
    <row r="307" spans="5:21" ht="12.75">
      <c r="E307" s="80"/>
      <c r="F307" s="80"/>
      <c r="G307" s="80"/>
      <c r="H307" s="80"/>
      <c r="T307" s="80"/>
      <c r="U307" s="80"/>
    </row>
    <row r="308" spans="5:21" ht="12.75">
      <c r="E308" s="80"/>
      <c r="F308" s="80"/>
      <c r="G308" s="80"/>
      <c r="H308" s="80"/>
      <c r="T308" s="80"/>
      <c r="U308" s="80"/>
    </row>
    <row r="309" spans="5:21" ht="12.75">
      <c r="E309" s="80"/>
      <c r="F309" s="80"/>
      <c r="G309" s="80"/>
      <c r="H309" s="80"/>
      <c r="T309" s="80"/>
      <c r="U309" s="80"/>
    </row>
    <row r="310" spans="5:21" ht="12.75">
      <c r="E310" s="80"/>
      <c r="F310" s="80"/>
      <c r="G310" s="80"/>
      <c r="H310" s="80"/>
      <c r="T310" s="80"/>
      <c r="U310" s="80"/>
    </row>
    <row r="311" spans="5:21" ht="12.75">
      <c r="E311" s="80"/>
      <c r="F311" s="80"/>
      <c r="G311" s="80"/>
      <c r="H311" s="80"/>
      <c r="T311" s="80"/>
      <c r="U311" s="80"/>
    </row>
    <row r="312" spans="5:21" ht="12.75">
      <c r="E312" s="80"/>
      <c r="F312" s="80"/>
      <c r="G312" s="80"/>
      <c r="H312" s="80"/>
      <c r="T312" s="80"/>
      <c r="U312" s="80"/>
    </row>
    <row r="313" spans="5:21" ht="12.75">
      <c r="E313" s="80"/>
      <c r="F313" s="80"/>
      <c r="G313" s="80"/>
      <c r="H313" s="80"/>
      <c r="T313" s="80"/>
      <c r="U313" s="80"/>
    </row>
    <row r="314" spans="5:21" ht="12.75">
      <c r="E314" s="80"/>
      <c r="F314" s="80"/>
      <c r="G314" s="80"/>
      <c r="H314" s="80"/>
      <c r="T314" s="80"/>
      <c r="U314" s="80"/>
    </row>
    <row r="315" spans="5:21" ht="12.75">
      <c r="E315" s="80"/>
      <c r="F315" s="80"/>
      <c r="G315" s="80"/>
      <c r="H315" s="80"/>
      <c r="T315" s="80"/>
      <c r="U315" s="80"/>
    </row>
    <row r="316" spans="5:21" ht="12.75">
      <c r="E316" s="80"/>
      <c r="F316" s="80"/>
      <c r="G316" s="80"/>
      <c r="H316" s="80"/>
      <c r="T316" s="80"/>
      <c r="U316" s="80"/>
    </row>
    <row r="317" spans="5:21" ht="12.75">
      <c r="E317" s="80"/>
      <c r="F317" s="80"/>
      <c r="G317" s="80"/>
      <c r="H317" s="80"/>
      <c r="T317" s="80"/>
      <c r="U317" s="80"/>
    </row>
    <row r="318" spans="5:21" ht="12.75">
      <c r="E318" s="80"/>
      <c r="F318" s="80"/>
      <c r="G318" s="80"/>
      <c r="H318" s="80"/>
      <c r="T318" s="80"/>
      <c r="U318" s="80"/>
    </row>
    <row r="319" spans="5:21" ht="12.75">
      <c r="E319" s="80"/>
      <c r="F319" s="80"/>
      <c r="G319" s="80"/>
      <c r="H319" s="80"/>
      <c r="T319" s="80"/>
      <c r="U319" s="80"/>
    </row>
    <row r="320" spans="5:21" ht="12.75">
      <c r="E320" s="80"/>
      <c r="F320" s="80"/>
      <c r="G320" s="80"/>
      <c r="H320" s="80"/>
      <c r="T320" s="80"/>
      <c r="U320" s="80"/>
    </row>
    <row r="321" spans="5:21" ht="12.75">
      <c r="E321" s="80"/>
      <c r="F321" s="80"/>
      <c r="G321" s="80"/>
      <c r="H321" s="80"/>
      <c r="T321" s="80"/>
      <c r="U321" s="80"/>
    </row>
    <row r="322" spans="5:21" ht="12.75">
      <c r="E322" s="80"/>
      <c r="F322" s="80"/>
      <c r="G322" s="80"/>
      <c r="H322" s="80"/>
      <c r="T322" s="80"/>
      <c r="U322" s="80"/>
    </row>
    <row r="323" spans="5:21" ht="12.75">
      <c r="E323" s="80"/>
      <c r="F323" s="80"/>
      <c r="G323" s="80"/>
      <c r="H323" s="80"/>
      <c r="T323" s="80"/>
      <c r="U323" s="80"/>
    </row>
    <row r="324" spans="5:21" ht="12.75">
      <c r="E324" s="80"/>
      <c r="F324" s="80"/>
      <c r="G324" s="80"/>
      <c r="H324" s="80"/>
      <c r="T324" s="80"/>
      <c r="U324" s="80"/>
    </row>
    <row r="325" spans="5:21" ht="12.75">
      <c r="E325" s="80"/>
      <c r="F325" s="80"/>
      <c r="G325" s="80"/>
      <c r="H325" s="80"/>
      <c r="T325" s="80"/>
      <c r="U325" s="80"/>
    </row>
    <row r="326" spans="5:21" ht="12.75">
      <c r="E326" s="80"/>
      <c r="F326" s="80"/>
      <c r="G326" s="80"/>
      <c r="H326" s="80"/>
      <c r="T326" s="80"/>
      <c r="U326" s="80"/>
    </row>
    <row r="327" spans="5:21" ht="12.75">
      <c r="E327" s="80"/>
      <c r="F327" s="80"/>
      <c r="G327" s="80"/>
      <c r="H327" s="80"/>
      <c r="T327" s="80"/>
      <c r="U327" s="80"/>
    </row>
    <row r="328" spans="5:21" ht="12.75">
      <c r="E328" s="80"/>
      <c r="F328" s="80"/>
      <c r="G328" s="80"/>
      <c r="H328" s="80"/>
      <c r="T328" s="80"/>
      <c r="U328" s="80"/>
    </row>
    <row r="329" spans="5:21" ht="12.75">
      <c r="E329" s="80"/>
      <c r="F329" s="80"/>
      <c r="G329" s="80"/>
      <c r="H329" s="80"/>
      <c r="T329" s="80"/>
      <c r="U329" s="80"/>
    </row>
    <row r="330" spans="5:21" ht="12.75">
      <c r="E330" s="80"/>
      <c r="F330" s="80"/>
      <c r="G330" s="80"/>
      <c r="H330" s="80"/>
      <c r="T330" s="80"/>
      <c r="U330" s="80"/>
    </row>
    <row r="331" spans="5:21" ht="12.75">
      <c r="E331" s="80"/>
      <c r="F331" s="80"/>
      <c r="G331" s="80"/>
      <c r="H331" s="80"/>
      <c r="T331" s="80"/>
      <c r="U331" s="80"/>
    </row>
    <row r="332" spans="5:21" ht="12.75">
      <c r="E332" s="80"/>
      <c r="F332" s="80"/>
      <c r="G332" s="80"/>
      <c r="H332" s="80"/>
      <c r="T332" s="80"/>
      <c r="U332" s="80"/>
    </row>
    <row r="333" spans="5:21" ht="12.75">
      <c r="E333" s="80"/>
      <c r="F333" s="80"/>
      <c r="G333" s="80"/>
      <c r="H333" s="80"/>
      <c r="T333" s="80"/>
      <c r="U333" s="80"/>
    </row>
    <row r="334" spans="5:21" ht="12.75">
      <c r="E334" s="80"/>
      <c r="F334" s="80"/>
      <c r="G334" s="80"/>
      <c r="H334" s="80"/>
      <c r="T334" s="80"/>
      <c r="U334" s="80"/>
    </row>
    <row r="335" spans="5:21" ht="12.75">
      <c r="E335" s="80"/>
      <c r="F335" s="80"/>
      <c r="G335" s="80"/>
      <c r="H335" s="80"/>
      <c r="T335" s="80"/>
      <c r="U335" s="80"/>
    </row>
    <row r="336" spans="5:21" ht="12.75">
      <c r="E336" s="80"/>
      <c r="F336" s="80"/>
      <c r="G336" s="80"/>
      <c r="H336" s="80"/>
      <c r="T336" s="80"/>
      <c r="U336" s="80"/>
    </row>
    <row r="337" spans="5:21" ht="12.75">
      <c r="E337" s="80"/>
      <c r="F337" s="80"/>
      <c r="G337" s="80"/>
      <c r="H337" s="80"/>
      <c r="T337" s="80"/>
      <c r="U337" s="80"/>
    </row>
    <row r="338" spans="5:21" ht="12.75">
      <c r="E338" s="80"/>
      <c r="F338" s="80"/>
      <c r="G338" s="80"/>
      <c r="H338" s="80"/>
      <c r="T338" s="80"/>
      <c r="U338" s="80"/>
    </row>
    <row r="339" spans="5:21" ht="12.75">
      <c r="E339" s="80"/>
      <c r="F339" s="80"/>
      <c r="G339" s="80"/>
      <c r="H339" s="80"/>
      <c r="T339" s="80"/>
      <c r="U339" s="80"/>
    </row>
    <row r="340" spans="5:21" ht="12.75">
      <c r="E340" s="80"/>
      <c r="F340" s="80"/>
      <c r="G340" s="80"/>
      <c r="H340" s="80"/>
      <c r="T340" s="80"/>
      <c r="U340" s="80"/>
    </row>
    <row r="341" spans="5:21" ht="12.75">
      <c r="E341" s="80"/>
      <c r="F341" s="80"/>
      <c r="G341" s="80"/>
      <c r="H341" s="80"/>
      <c r="T341" s="80"/>
      <c r="U341" s="80"/>
    </row>
    <row r="342" spans="5:21" ht="12.75">
      <c r="E342" s="80"/>
      <c r="F342" s="80"/>
      <c r="G342" s="80"/>
      <c r="H342" s="80"/>
      <c r="T342" s="80"/>
      <c r="U342" s="80"/>
    </row>
    <row r="343" spans="5:21" ht="12.75">
      <c r="E343" s="80"/>
      <c r="F343" s="80"/>
      <c r="G343" s="80"/>
      <c r="H343" s="80"/>
      <c r="T343" s="80"/>
      <c r="U343" s="80"/>
    </row>
    <row r="344" spans="5:21" ht="12.75">
      <c r="E344" s="80"/>
      <c r="F344" s="80"/>
      <c r="G344" s="80"/>
      <c r="H344" s="80"/>
      <c r="T344" s="80"/>
      <c r="U344" s="80"/>
    </row>
    <row r="345" spans="5:21" ht="12.75">
      <c r="E345" s="80"/>
      <c r="F345" s="80"/>
      <c r="G345" s="80"/>
      <c r="H345" s="80"/>
      <c r="T345" s="80"/>
      <c r="U345" s="80"/>
    </row>
    <row r="346" spans="5:21" ht="12.75">
      <c r="E346" s="80"/>
      <c r="F346" s="80"/>
      <c r="G346" s="80"/>
      <c r="H346" s="80"/>
      <c r="T346" s="80"/>
      <c r="U346" s="80"/>
    </row>
    <row r="347" spans="5:21" ht="12.75">
      <c r="E347" s="80"/>
      <c r="F347" s="80"/>
      <c r="G347" s="80"/>
      <c r="H347" s="80"/>
      <c r="T347" s="80"/>
      <c r="U347" s="80"/>
    </row>
    <row r="348" spans="5:21" ht="12.75">
      <c r="E348" s="80"/>
      <c r="F348" s="80"/>
      <c r="G348" s="80"/>
      <c r="H348" s="80"/>
      <c r="T348" s="80"/>
      <c r="U348" s="80"/>
    </row>
    <row r="349" spans="5:21" ht="12.75">
      <c r="E349" s="80"/>
      <c r="F349" s="80"/>
      <c r="G349" s="80"/>
      <c r="H349" s="80"/>
      <c r="T349" s="80"/>
      <c r="U349" s="80"/>
    </row>
    <row r="350" spans="5:21" ht="12.75">
      <c r="E350" s="80"/>
      <c r="F350" s="80"/>
      <c r="G350" s="80"/>
      <c r="H350" s="80"/>
      <c r="T350" s="80"/>
      <c r="U350" s="80"/>
    </row>
    <row r="351" spans="5:21" ht="12.75">
      <c r="E351" s="80"/>
      <c r="F351" s="80"/>
      <c r="G351" s="80"/>
      <c r="H351" s="80"/>
      <c r="T351" s="80"/>
      <c r="U351" s="80"/>
    </row>
    <row r="352" spans="5:21" ht="12.75">
      <c r="E352" s="80"/>
      <c r="F352" s="80"/>
      <c r="G352" s="80"/>
      <c r="H352" s="80"/>
      <c r="T352" s="80"/>
      <c r="U352" s="80"/>
    </row>
    <row r="353" spans="5:21" ht="12.75">
      <c r="E353" s="80"/>
      <c r="F353" s="80"/>
      <c r="G353" s="80"/>
      <c r="H353" s="80"/>
      <c r="T353" s="80"/>
      <c r="U353" s="80"/>
    </row>
    <row r="354" spans="5:21" ht="12.75">
      <c r="E354" s="80"/>
      <c r="F354" s="80"/>
      <c r="G354" s="80"/>
      <c r="H354" s="80"/>
      <c r="T354" s="80"/>
      <c r="U354" s="80"/>
    </row>
    <row r="355" spans="5:21" ht="12.75">
      <c r="E355" s="80"/>
      <c r="F355" s="80"/>
      <c r="G355" s="80"/>
      <c r="H355" s="80"/>
      <c r="T355" s="80"/>
      <c r="U355" s="80"/>
    </row>
    <row r="356" spans="5:21" ht="12.75">
      <c r="E356" s="80"/>
      <c r="F356" s="80"/>
      <c r="G356" s="80"/>
      <c r="H356" s="80"/>
      <c r="T356" s="80"/>
      <c r="U356" s="80"/>
    </row>
    <row r="357" spans="5:21" ht="12.75">
      <c r="E357" s="80"/>
      <c r="F357" s="80"/>
      <c r="G357" s="80"/>
      <c r="H357" s="80"/>
      <c r="T357" s="80"/>
      <c r="U357" s="80"/>
    </row>
    <row r="358" spans="5:21" ht="12.75">
      <c r="E358" s="80"/>
      <c r="F358" s="80"/>
      <c r="G358" s="80"/>
      <c r="H358" s="80"/>
      <c r="T358" s="80"/>
      <c r="U358" s="80"/>
    </row>
    <row r="359" spans="5:21" ht="12.75">
      <c r="E359" s="80"/>
      <c r="F359" s="80"/>
      <c r="G359" s="80"/>
      <c r="H359" s="80"/>
      <c r="T359" s="80"/>
      <c r="U359" s="80"/>
    </row>
    <row r="360" spans="5:21" ht="12.75">
      <c r="E360" s="80"/>
      <c r="F360" s="80"/>
      <c r="G360" s="80"/>
      <c r="H360" s="80"/>
      <c r="T360" s="80"/>
      <c r="U360" s="80"/>
    </row>
    <row r="361" spans="5:21" ht="12.75">
      <c r="E361" s="80"/>
      <c r="F361" s="80"/>
      <c r="G361" s="80"/>
      <c r="H361" s="80"/>
      <c r="T361" s="80"/>
      <c r="U361" s="80"/>
    </row>
    <row r="362" spans="5:21" ht="12.75">
      <c r="E362" s="80"/>
      <c r="F362" s="80"/>
      <c r="G362" s="80"/>
      <c r="H362" s="80"/>
      <c r="T362" s="80"/>
      <c r="U362" s="80"/>
    </row>
    <row r="363" spans="5:21" ht="12.75">
      <c r="E363" s="80"/>
      <c r="F363" s="80"/>
      <c r="G363" s="80"/>
      <c r="H363" s="80"/>
      <c r="T363" s="80"/>
      <c r="U363" s="80"/>
    </row>
    <row r="364" spans="5:21" ht="12.75">
      <c r="E364" s="80"/>
      <c r="F364" s="80"/>
      <c r="G364" s="80"/>
      <c r="H364" s="80"/>
      <c r="T364" s="80"/>
      <c r="U364" s="80"/>
    </row>
    <row r="365" spans="5:21" ht="12.75">
      <c r="E365" s="80"/>
      <c r="F365" s="80"/>
      <c r="G365" s="80"/>
      <c r="H365" s="80"/>
      <c r="T365" s="80"/>
      <c r="U365" s="80"/>
    </row>
    <row r="366" spans="5:21" ht="12.75">
      <c r="E366" s="80"/>
      <c r="F366" s="80"/>
      <c r="G366" s="80"/>
      <c r="H366" s="80"/>
      <c r="T366" s="80"/>
      <c r="U366" s="80"/>
    </row>
    <row r="367" spans="5:21" ht="12.75">
      <c r="E367" s="80"/>
      <c r="F367" s="80"/>
      <c r="G367" s="80"/>
      <c r="H367" s="80"/>
      <c r="T367" s="80"/>
      <c r="U367" s="80"/>
    </row>
    <row r="368" spans="5:21" ht="12.75">
      <c r="E368" s="80"/>
      <c r="F368" s="80"/>
      <c r="G368" s="80"/>
      <c r="H368" s="80"/>
      <c r="T368" s="80"/>
      <c r="U368" s="80"/>
    </row>
    <row r="369" spans="5:21" ht="12.75">
      <c r="E369" s="80"/>
      <c r="F369" s="80"/>
      <c r="G369" s="80"/>
      <c r="H369" s="80"/>
      <c r="T369" s="80"/>
      <c r="U369" s="80"/>
    </row>
    <row r="370" spans="5:21" ht="12.75">
      <c r="E370" s="80"/>
      <c r="F370" s="80"/>
      <c r="G370" s="80"/>
      <c r="H370" s="80"/>
      <c r="T370" s="80"/>
      <c r="U370" s="80"/>
    </row>
    <row r="371" spans="5:21" ht="12.75">
      <c r="E371" s="80"/>
      <c r="F371" s="80"/>
      <c r="G371" s="80"/>
      <c r="H371" s="80"/>
      <c r="T371" s="80"/>
      <c r="U371" s="80"/>
    </row>
    <row r="372" spans="5:21" ht="12.75">
      <c r="E372" s="80"/>
      <c r="F372" s="80"/>
      <c r="G372" s="80"/>
      <c r="H372" s="80"/>
      <c r="T372" s="80"/>
      <c r="U372" s="80"/>
    </row>
    <row r="373" spans="5:21" ht="12.75">
      <c r="E373" s="80"/>
      <c r="F373" s="80"/>
      <c r="G373" s="80"/>
      <c r="H373" s="80"/>
      <c r="T373" s="80"/>
      <c r="U373" s="80"/>
    </row>
    <row r="374" spans="5:21" ht="12.75">
      <c r="E374" s="80"/>
      <c r="F374" s="80"/>
      <c r="G374" s="80"/>
      <c r="H374" s="80"/>
      <c r="T374" s="80"/>
      <c r="U374" s="80"/>
    </row>
    <row r="375" spans="5:21" ht="12.75">
      <c r="E375" s="80"/>
      <c r="F375" s="80"/>
      <c r="G375" s="80"/>
      <c r="H375" s="80"/>
      <c r="T375" s="80"/>
      <c r="U375" s="80"/>
    </row>
    <row r="376" spans="5:21" ht="12.75">
      <c r="E376" s="80"/>
      <c r="F376" s="80"/>
      <c r="G376" s="80"/>
      <c r="H376" s="80"/>
      <c r="T376" s="80"/>
      <c r="U376" s="80"/>
    </row>
    <row r="377" spans="5:21" ht="12.75">
      <c r="E377" s="80"/>
      <c r="F377" s="80"/>
      <c r="G377" s="80"/>
      <c r="H377" s="80"/>
      <c r="T377" s="80"/>
      <c r="U377" s="80"/>
    </row>
    <row r="378" spans="5:21" ht="12.75">
      <c r="E378" s="80"/>
      <c r="F378" s="80"/>
      <c r="G378" s="80"/>
      <c r="H378" s="80"/>
      <c r="T378" s="80"/>
      <c r="U378" s="80"/>
    </row>
    <row r="379" spans="5:21" ht="12.75">
      <c r="E379" s="80"/>
      <c r="F379" s="80"/>
      <c r="G379" s="80"/>
      <c r="H379" s="80"/>
      <c r="T379" s="80"/>
      <c r="U379" s="80"/>
    </row>
    <row r="380" spans="5:21" ht="12.75">
      <c r="E380" s="80"/>
      <c r="F380" s="80"/>
      <c r="G380" s="80"/>
      <c r="H380" s="80"/>
      <c r="T380" s="80"/>
      <c r="U380" s="80"/>
    </row>
    <row r="381" spans="5:21" ht="12.75">
      <c r="E381" s="80"/>
      <c r="F381" s="80"/>
      <c r="G381" s="80"/>
      <c r="H381" s="80"/>
      <c r="T381" s="80"/>
      <c r="U381" s="80"/>
    </row>
    <row r="382" spans="5:21" ht="12.75">
      <c r="E382" s="80"/>
      <c r="F382" s="80"/>
      <c r="G382" s="80"/>
      <c r="H382" s="80"/>
      <c r="T382" s="80"/>
      <c r="U382" s="80"/>
    </row>
    <row r="383" spans="5:21" ht="12.75">
      <c r="E383" s="80"/>
      <c r="F383" s="80"/>
      <c r="G383" s="80"/>
      <c r="H383" s="80"/>
      <c r="T383" s="80"/>
      <c r="U383" s="80"/>
    </row>
    <row r="384" spans="5:21" ht="12.75">
      <c r="E384" s="80"/>
      <c r="F384" s="80"/>
      <c r="G384" s="80"/>
      <c r="H384" s="80"/>
      <c r="T384" s="80"/>
      <c r="U384" s="80"/>
    </row>
    <row r="385" spans="5:21" ht="12.75">
      <c r="E385" s="80"/>
      <c r="F385" s="80"/>
      <c r="G385" s="80"/>
      <c r="H385" s="80"/>
      <c r="T385" s="80"/>
      <c r="U385" s="80"/>
    </row>
    <row r="386" spans="5:21" ht="12.75">
      <c r="E386" s="80"/>
      <c r="F386" s="80"/>
      <c r="G386" s="80"/>
      <c r="H386" s="80"/>
      <c r="T386" s="80"/>
      <c r="U386" s="80"/>
    </row>
    <row r="387" spans="5:21" ht="12.75">
      <c r="E387" s="80"/>
      <c r="F387" s="80"/>
      <c r="G387" s="80"/>
      <c r="H387" s="80"/>
      <c r="T387" s="80"/>
      <c r="U387" s="80"/>
    </row>
    <row r="388" spans="5:21" ht="12.75">
      <c r="E388" s="80"/>
      <c r="F388" s="80"/>
      <c r="G388" s="80"/>
      <c r="H388" s="80"/>
      <c r="T388" s="80"/>
      <c r="U388" s="80"/>
    </row>
    <row r="389" spans="5:21" ht="12.75">
      <c r="E389" s="80"/>
      <c r="F389" s="80"/>
      <c r="G389" s="80"/>
      <c r="H389" s="80"/>
      <c r="T389" s="80"/>
      <c r="U389" s="80"/>
    </row>
    <row r="390" spans="5:21" ht="12.75">
      <c r="E390" s="80"/>
      <c r="F390" s="80"/>
      <c r="G390" s="80"/>
      <c r="H390" s="80"/>
      <c r="T390" s="80"/>
      <c r="U390" s="80"/>
    </row>
    <row r="391" spans="5:21" ht="12.75">
      <c r="E391" s="80"/>
      <c r="F391" s="80"/>
      <c r="G391" s="80"/>
      <c r="H391" s="80"/>
      <c r="T391" s="80"/>
      <c r="U391" s="80"/>
    </row>
    <row r="392" spans="5:21" ht="12.75">
      <c r="E392" s="80"/>
      <c r="F392" s="80"/>
      <c r="G392" s="80"/>
      <c r="H392" s="80"/>
      <c r="T392" s="80"/>
      <c r="U392" s="80"/>
    </row>
    <row r="393" spans="5:21" ht="12.75">
      <c r="E393" s="80"/>
      <c r="F393" s="80"/>
      <c r="G393" s="80"/>
      <c r="H393" s="80"/>
      <c r="T393" s="80"/>
      <c r="U393" s="80"/>
    </row>
    <row r="394" spans="5:21" ht="12.75">
      <c r="E394" s="80"/>
      <c r="F394" s="80"/>
      <c r="G394" s="80"/>
      <c r="H394" s="80"/>
      <c r="T394" s="80"/>
      <c r="U394" s="80"/>
    </row>
    <row r="395" spans="5:21" ht="12.75">
      <c r="E395" s="80"/>
      <c r="F395" s="80"/>
      <c r="G395" s="80"/>
      <c r="H395" s="80"/>
      <c r="T395" s="80"/>
      <c r="U395" s="80"/>
    </row>
    <row r="396" spans="5:21" ht="12.75">
      <c r="E396" s="80"/>
      <c r="F396" s="80"/>
      <c r="G396" s="80"/>
      <c r="H396" s="80"/>
      <c r="T396" s="80"/>
      <c r="U396" s="80"/>
    </row>
    <row r="397" spans="5:21" ht="12.75">
      <c r="E397" s="80"/>
      <c r="F397" s="80"/>
      <c r="G397" s="80"/>
      <c r="H397" s="80"/>
      <c r="T397" s="80"/>
      <c r="U397" s="80"/>
    </row>
    <row r="398" spans="5:21" ht="12.75">
      <c r="E398" s="80"/>
      <c r="F398" s="80"/>
      <c r="G398" s="80"/>
      <c r="H398" s="80"/>
      <c r="T398" s="80"/>
      <c r="U398" s="80"/>
    </row>
    <row r="399" spans="5:21" ht="12.75">
      <c r="E399" s="80"/>
      <c r="F399" s="80"/>
      <c r="G399" s="80"/>
      <c r="H399" s="80"/>
      <c r="T399" s="80"/>
      <c r="U399" s="80"/>
    </row>
    <row r="400" spans="5:21" ht="12.75">
      <c r="E400" s="80"/>
      <c r="F400" s="80"/>
      <c r="G400" s="80"/>
      <c r="H400" s="80"/>
      <c r="T400" s="80"/>
      <c r="U400" s="80"/>
    </row>
    <row r="401" spans="5:21" ht="12.75">
      <c r="E401" s="80"/>
      <c r="F401" s="80"/>
      <c r="G401" s="80"/>
      <c r="H401" s="80"/>
      <c r="T401" s="80"/>
      <c r="U401" s="80"/>
    </row>
    <row r="402" spans="5:21" ht="12.75">
      <c r="E402" s="80"/>
      <c r="F402" s="80"/>
      <c r="G402" s="80"/>
      <c r="H402" s="80"/>
      <c r="T402" s="80"/>
      <c r="U402" s="80"/>
    </row>
    <row r="403" spans="5:21" ht="12.75">
      <c r="E403" s="80"/>
      <c r="F403" s="80"/>
      <c r="G403" s="80"/>
      <c r="H403" s="80"/>
      <c r="T403" s="80"/>
      <c r="U403" s="80"/>
    </row>
    <row r="404" spans="5:21" ht="12.75">
      <c r="E404" s="80"/>
      <c r="F404" s="80"/>
      <c r="G404" s="80"/>
      <c r="H404" s="80"/>
      <c r="T404" s="80"/>
      <c r="U404" s="80"/>
    </row>
    <row r="405" spans="5:21" ht="12.75">
      <c r="E405" s="80"/>
      <c r="F405" s="80"/>
      <c r="G405" s="80"/>
      <c r="H405" s="80"/>
      <c r="T405" s="80"/>
      <c r="U405" s="80"/>
    </row>
    <row r="406" spans="5:21" ht="12.75">
      <c r="E406" s="80"/>
      <c r="F406" s="80"/>
      <c r="G406" s="80"/>
      <c r="H406" s="80"/>
      <c r="T406" s="80"/>
      <c r="U406" s="80"/>
    </row>
    <row r="407" spans="5:21" ht="12.75">
      <c r="E407" s="80"/>
      <c r="F407" s="80"/>
      <c r="G407" s="80"/>
      <c r="H407" s="80"/>
      <c r="T407" s="80"/>
      <c r="U407" s="80"/>
    </row>
    <row r="408" spans="5:21" ht="12.75">
      <c r="E408" s="80"/>
      <c r="F408" s="80"/>
      <c r="G408" s="80"/>
      <c r="H408" s="80"/>
      <c r="T408" s="80"/>
      <c r="U408" s="80"/>
    </row>
    <row r="409" spans="5:21" ht="12.75">
      <c r="E409" s="80"/>
      <c r="F409" s="80"/>
      <c r="G409" s="80"/>
      <c r="H409" s="80"/>
      <c r="T409" s="80"/>
      <c r="U409" s="80"/>
    </row>
    <row r="410" spans="5:21" ht="12.75">
      <c r="E410" s="80"/>
      <c r="F410" s="80"/>
      <c r="G410" s="80"/>
      <c r="H410" s="80"/>
      <c r="T410" s="80"/>
      <c r="U410" s="80"/>
    </row>
    <row r="411" spans="5:21" ht="12.75">
      <c r="E411" s="80"/>
      <c r="F411" s="80"/>
      <c r="G411" s="80"/>
      <c r="H411" s="80"/>
      <c r="T411" s="80"/>
      <c r="U411" s="80"/>
    </row>
    <row r="412" spans="5:21" ht="12.75">
      <c r="E412" s="80"/>
      <c r="F412" s="80"/>
      <c r="G412" s="80"/>
      <c r="H412" s="80"/>
      <c r="T412" s="80"/>
      <c r="U412" s="80"/>
    </row>
    <row r="413" spans="5:21" ht="12.75">
      <c r="E413" s="80"/>
      <c r="F413" s="80"/>
      <c r="G413" s="80"/>
      <c r="H413" s="80"/>
      <c r="T413" s="80"/>
      <c r="U413" s="80"/>
    </row>
    <row r="414" spans="5:21" ht="12.75">
      <c r="E414" s="80"/>
      <c r="F414" s="80"/>
      <c r="G414" s="80"/>
      <c r="H414" s="80"/>
      <c r="T414" s="80"/>
      <c r="U414" s="80"/>
    </row>
    <row r="415" spans="5:21" ht="12.75">
      <c r="E415" s="80"/>
      <c r="F415" s="80"/>
      <c r="G415" s="80"/>
      <c r="H415" s="80"/>
      <c r="T415" s="80"/>
      <c r="U415" s="80"/>
    </row>
    <row r="416" spans="5:21" ht="12.75">
      <c r="E416" s="80"/>
      <c r="F416" s="80"/>
      <c r="G416" s="80"/>
      <c r="H416" s="80"/>
      <c r="T416" s="80"/>
      <c r="U416" s="80"/>
    </row>
    <row r="417" spans="5:21" ht="12.75">
      <c r="E417" s="80"/>
      <c r="F417" s="80"/>
      <c r="G417" s="80"/>
      <c r="H417" s="80"/>
      <c r="T417" s="80"/>
      <c r="U417" s="80"/>
    </row>
    <row r="418" spans="5:21" ht="12.75">
      <c r="E418" s="80"/>
      <c r="F418" s="80"/>
      <c r="G418" s="80"/>
      <c r="H418" s="80"/>
      <c r="T418" s="80"/>
      <c r="U418" s="80"/>
    </row>
    <row r="419" spans="5:21" ht="12.75">
      <c r="E419" s="80"/>
      <c r="F419" s="80"/>
      <c r="G419" s="80"/>
      <c r="H419" s="80"/>
      <c r="T419" s="80"/>
      <c r="U419" s="80"/>
    </row>
    <row r="420" spans="5:21" ht="12.75">
      <c r="E420" s="80"/>
      <c r="F420" s="80"/>
      <c r="G420" s="80"/>
      <c r="H420" s="80"/>
      <c r="T420" s="80"/>
      <c r="U420" s="80"/>
    </row>
    <row r="421" spans="5:21" ht="12.75">
      <c r="E421" s="80"/>
      <c r="F421" s="80"/>
      <c r="G421" s="80"/>
      <c r="H421" s="80"/>
      <c r="T421" s="80"/>
      <c r="U421" s="80"/>
    </row>
    <row r="422" spans="5:21" ht="12.75">
      <c r="E422" s="80"/>
      <c r="F422" s="80"/>
      <c r="G422" s="80"/>
      <c r="H422" s="80"/>
      <c r="T422" s="80"/>
      <c r="U422" s="80"/>
    </row>
    <row r="423" spans="5:21" ht="12.75">
      <c r="E423" s="80"/>
      <c r="F423" s="80"/>
      <c r="G423" s="80"/>
      <c r="H423" s="80"/>
      <c r="T423" s="80"/>
      <c r="U423" s="80"/>
    </row>
    <row r="424" spans="5:21" ht="12.75">
      <c r="E424" s="80"/>
      <c r="F424" s="80"/>
      <c r="G424" s="80"/>
      <c r="H424" s="80"/>
      <c r="T424" s="80"/>
      <c r="U424" s="80"/>
    </row>
    <row r="425" spans="5:21" ht="12.75">
      <c r="E425" s="80"/>
      <c r="F425" s="80"/>
      <c r="G425" s="80"/>
      <c r="H425" s="80"/>
      <c r="T425" s="80"/>
      <c r="U425" s="80"/>
    </row>
    <row r="426" spans="5:21" ht="12.75">
      <c r="E426" s="80"/>
      <c r="F426" s="80"/>
      <c r="G426" s="80"/>
      <c r="H426" s="80"/>
      <c r="T426" s="80"/>
      <c r="U426" s="80"/>
    </row>
    <row r="427" spans="5:21" ht="12.75">
      <c r="E427" s="80"/>
      <c r="F427" s="80"/>
      <c r="G427" s="80"/>
      <c r="H427" s="80"/>
      <c r="T427" s="80"/>
      <c r="U427" s="80"/>
    </row>
    <row r="428" spans="5:21" ht="12.75">
      <c r="E428" s="80"/>
      <c r="F428" s="80"/>
      <c r="G428" s="80"/>
      <c r="H428" s="80"/>
      <c r="T428" s="80"/>
      <c r="U428" s="80"/>
    </row>
    <row r="429" spans="5:21" ht="12.75">
      <c r="E429" s="80"/>
      <c r="F429" s="80"/>
      <c r="G429" s="80"/>
      <c r="H429" s="80"/>
      <c r="T429" s="80"/>
      <c r="U429" s="80"/>
    </row>
    <row r="430" spans="5:21" ht="12.75">
      <c r="E430" s="80"/>
      <c r="F430" s="80"/>
      <c r="G430" s="80"/>
      <c r="H430" s="80"/>
      <c r="T430" s="80"/>
      <c r="U430" s="80"/>
    </row>
    <row r="431" spans="5:21" ht="12.75">
      <c r="E431" s="80"/>
      <c r="F431" s="80"/>
      <c r="G431" s="80"/>
      <c r="H431" s="80"/>
      <c r="T431" s="80"/>
      <c r="U431" s="80"/>
    </row>
    <row r="432" spans="5:21" ht="12.75">
      <c r="E432" s="80"/>
      <c r="F432" s="80"/>
      <c r="G432" s="80"/>
      <c r="H432" s="80"/>
      <c r="T432" s="80"/>
      <c r="U432" s="80"/>
    </row>
    <row r="433" spans="5:21" ht="12.75">
      <c r="E433" s="80"/>
      <c r="F433" s="80"/>
      <c r="G433" s="80"/>
      <c r="H433" s="80"/>
      <c r="T433" s="80"/>
      <c r="U433" s="80"/>
    </row>
    <row r="434" spans="5:21" ht="12.75">
      <c r="E434" s="80"/>
      <c r="F434" s="80"/>
      <c r="G434" s="80"/>
      <c r="H434" s="80"/>
      <c r="T434" s="80"/>
      <c r="U434" s="80"/>
    </row>
    <row r="435" spans="5:21" ht="12.75">
      <c r="E435" s="80"/>
      <c r="F435" s="80"/>
      <c r="G435" s="80"/>
      <c r="H435" s="80"/>
      <c r="T435" s="80"/>
      <c r="U435" s="80"/>
    </row>
    <row r="436" spans="5:21" ht="12.75">
      <c r="E436" s="80"/>
      <c r="F436" s="80"/>
      <c r="G436" s="80"/>
      <c r="H436" s="80"/>
      <c r="T436" s="80"/>
      <c r="U436" s="80"/>
    </row>
    <row r="437" spans="5:21" ht="12.75">
      <c r="E437" s="80"/>
      <c r="F437" s="80"/>
      <c r="G437" s="80"/>
      <c r="H437" s="80"/>
      <c r="T437" s="80"/>
      <c r="U437" s="80"/>
    </row>
    <row r="438" spans="5:21" ht="12.75">
      <c r="E438" s="80"/>
      <c r="F438" s="80"/>
      <c r="G438" s="80"/>
      <c r="H438" s="80"/>
      <c r="T438" s="80"/>
      <c r="U438" s="80"/>
    </row>
    <row r="439" spans="5:21" ht="12.75">
      <c r="E439" s="80"/>
      <c r="F439" s="80"/>
      <c r="G439" s="80"/>
      <c r="H439" s="80"/>
      <c r="T439" s="80"/>
      <c r="U439" s="80"/>
    </row>
    <row r="440" spans="5:21" ht="12.75">
      <c r="E440" s="80"/>
      <c r="F440" s="80"/>
      <c r="G440" s="80"/>
      <c r="H440" s="80"/>
      <c r="T440" s="80"/>
      <c r="U440" s="80"/>
    </row>
    <row r="441" spans="5:21" ht="12.75">
      <c r="E441" s="80"/>
      <c r="F441" s="80"/>
      <c r="G441" s="80"/>
      <c r="H441" s="80"/>
      <c r="T441" s="80"/>
      <c r="U441" s="80"/>
    </row>
    <row r="442" spans="5:21" ht="12.75">
      <c r="E442" s="80"/>
      <c r="F442" s="80"/>
      <c r="G442" s="80"/>
      <c r="H442" s="80"/>
      <c r="T442" s="80"/>
      <c r="U442" s="80"/>
    </row>
    <row r="443" spans="5:21" ht="12.75">
      <c r="E443" s="80"/>
      <c r="F443" s="80"/>
      <c r="G443" s="80"/>
      <c r="H443" s="80"/>
      <c r="T443" s="80"/>
      <c r="U443" s="80"/>
    </row>
    <row r="444" spans="5:21" ht="12.75">
      <c r="E444" s="80"/>
      <c r="F444" s="80"/>
      <c r="G444" s="80"/>
      <c r="H444" s="80"/>
      <c r="T444" s="80"/>
      <c r="U444" s="80"/>
    </row>
    <row r="445" spans="5:21" ht="12.75">
      <c r="E445" s="80"/>
      <c r="F445" s="80"/>
      <c r="G445" s="80"/>
      <c r="H445" s="80"/>
      <c r="T445" s="80"/>
      <c r="U445" s="80"/>
    </row>
    <row r="446" spans="5:21" ht="12.75">
      <c r="E446" s="80"/>
      <c r="F446" s="80"/>
      <c r="G446" s="80"/>
      <c r="H446" s="80"/>
      <c r="T446" s="80"/>
      <c r="U446" s="80"/>
    </row>
    <row r="447" spans="5:21" ht="12.75">
      <c r="E447" s="80"/>
      <c r="F447" s="80"/>
      <c r="G447" s="80"/>
      <c r="H447" s="80"/>
      <c r="T447" s="80"/>
      <c r="U447" s="80"/>
    </row>
    <row r="448" spans="5:21" ht="12.75">
      <c r="E448" s="80"/>
      <c r="F448" s="80"/>
      <c r="G448" s="80"/>
      <c r="H448" s="80"/>
      <c r="T448" s="80"/>
      <c r="U448" s="80"/>
    </row>
    <row r="449" spans="5:21" ht="12.75">
      <c r="E449" s="80"/>
      <c r="F449" s="80"/>
      <c r="G449" s="80"/>
      <c r="H449" s="80"/>
      <c r="T449" s="80"/>
      <c r="U449" s="80"/>
    </row>
    <row r="450" spans="5:21" ht="12.75">
      <c r="E450" s="80"/>
      <c r="F450" s="80"/>
      <c r="G450" s="80"/>
      <c r="H450" s="80"/>
      <c r="T450" s="80"/>
      <c r="U450" s="80"/>
    </row>
    <row r="451" spans="5:21" ht="12.75">
      <c r="E451" s="80"/>
      <c r="F451" s="80"/>
      <c r="G451" s="80"/>
      <c r="H451" s="80"/>
      <c r="T451" s="80"/>
      <c r="U451" s="80"/>
    </row>
    <row r="452" spans="5:21" ht="12.75">
      <c r="E452" s="80"/>
      <c r="F452" s="80"/>
      <c r="G452" s="80"/>
      <c r="H452" s="80"/>
      <c r="T452" s="80"/>
      <c r="U452" s="80"/>
    </row>
    <row r="453" spans="5:21" ht="12.75">
      <c r="E453" s="80"/>
      <c r="F453" s="80"/>
      <c r="G453" s="80"/>
      <c r="H453" s="80"/>
      <c r="T453" s="80"/>
      <c r="U453" s="80"/>
    </row>
    <row r="454" spans="5:21" ht="12.75">
      <c r="E454" s="80"/>
      <c r="F454" s="80"/>
      <c r="G454" s="80"/>
      <c r="H454" s="80"/>
      <c r="T454" s="80"/>
      <c r="U454" s="80"/>
    </row>
    <row r="455" spans="5:21" ht="12.75">
      <c r="E455" s="80"/>
      <c r="F455" s="80"/>
      <c r="G455" s="80"/>
      <c r="H455" s="80"/>
      <c r="T455" s="80"/>
      <c r="U455" s="80"/>
    </row>
    <row r="456" spans="5:21" ht="12.75">
      <c r="E456" s="80"/>
      <c r="F456" s="80"/>
      <c r="G456" s="80"/>
      <c r="H456" s="80"/>
      <c r="T456" s="80"/>
      <c r="U456" s="80"/>
    </row>
    <row r="457" spans="5:21" ht="12.75">
      <c r="E457" s="80"/>
      <c r="F457" s="80"/>
      <c r="G457" s="80"/>
      <c r="H457" s="80"/>
      <c r="T457" s="80"/>
      <c r="U457" s="80"/>
    </row>
    <row r="458" spans="5:21" ht="12.75">
      <c r="E458" s="80"/>
      <c r="F458" s="80"/>
      <c r="G458" s="80"/>
      <c r="H458" s="80"/>
      <c r="T458" s="80"/>
      <c r="U458" s="80"/>
    </row>
    <row r="459" spans="5:21" ht="12.75">
      <c r="E459" s="80"/>
      <c r="F459" s="80"/>
      <c r="G459" s="80"/>
      <c r="H459" s="80"/>
      <c r="T459" s="80"/>
      <c r="U459" s="80"/>
    </row>
    <row r="460" spans="5:21" ht="12.75">
      <c r="E460" s="80"/>
      <c r="F460" s="80"/>
      <c r="G460" s="80"/>
      <c r="H460" s="80"/>
      <c r="T460" s="80"/>
      <c r="U460" s="80"/>
    </row>
    <row r="461" spans="5:21" ht="12.75">
      <c r="E461" s="80"/>
      <c r="F461" s="80"/>
      <c r="G461" s="80"/>
      <c r="H461" s="80"/>
      <c r="T461" s="80"/>
      <c r="U461" s="80"/>
    </row>
    <row r="462" spans="5:21" ht="12.75">
      <c r="E462" s="80"/>
      <c r="F462" s="80"/>
      <c r="G462" s="80"/>
      <c r="H462" s="80"/>
      <c r="T462" s="80"/>
      <c r="U462" s="80"/>
    </row>
    <row r="463" spans="5:21" ht="12.75">
      <c r="E463" s="80"/>
      <c r="F463" s="80"/>
      <c r="G463" s="80"/>
      <c r="H463" s="80"/>
      <c r="T463" s="80"/>
      <c r="U463" s="80"/>
    </row>
    <row r="464" spans="5:21" ht="12.75">
      <c r="E464" s="80"/>
      <c r="F464" s="80"/>
      <c r="G464" s="80"/>
      <c r="H464" s="80"/>
      <c r="T464" s="80"/>
      <c r="U464" s="80"/>
    </row>
    <row r="465" spans="5:21" ht="12.75">
      <c r="E465" s="80"/>
      <c r="F465" s="80"/>
      <c r="G465" s="80"/>
      <c r="H465" s="80"/>
      <c r="T465" s="80"/>
      <c r="U465" s="80"/>
    </row>
    <row r="466" spans="5:21" ht="12.75">
      <c r="E466" s="80"/>
      <c r="F466" s="80"/>
      <c r="G466" s="80"/>
      <c r="H466" s="80"/>
      <c r="T466" s="80"/>
      <c r="U466" s="80"/>
    </row>
    <row r="467" spans="5:21" ht="12.75">
      <c r="E467" s="80"/>
      <c r="F467" s="80"/>
      <c r="G467" s="80"/>
      <c r="H467" s="80"/>
      <c r="T467" s="80"/>
      <c r="U467" s="80"/>
    </row>
    <row r="468" spans="5:21" ht="12.75">
      <c r="E468" s="80"/>
      <c r="F468" s="80"/>
      <c r="G468" s="80"/>
      <c r="H468" s="80"/>
      <c r="T468" s="80"/>
      <c r="U468" s="80"/>
    </row>
    <row r="469" spans="5:21" ht="12.75">
      <c r="E469" s="80"/>
      <c r="F469" s="80"/>
      <c r="G469" s="80"/>
      <c r="H469" s="80"/>
      <c r="T469" s="80"/>
      <c r="U469" s="80"/>
    </row>
    <row r="470" spans="5:21" ht="12.75">
      <c r="E470" s="80"/>
      <c r="F470" s="80"/>
      <c r="G470" s="80"/>
      <c r="H470" s="80"/>
      <c r="T470" s="80"/>
      <c r="U470" s="80"/>
    </row>
    <row r="471" spans="5:21" ht="12.75">
      <c r="E471" s="80"/>
      <c r="F471" s="80"/>
      <c r="G471" s="80"/>
      <c r="H471" s="80"/>
      <c r="T471" s="80"/>
      <c r="U471" s="80"/>
    </row>
    <row r="472" spans="5:21" ht="12.75">
      <c r="E472" s="80"/>
      <c r="F472" s="80"/>
      <c r="G472" s="80"/>
      <c r="H472" s="80"/>
      <c r="T472" s="80"/>
      <c r="U472" s="80"/>
    </row>
    <row r="473" spans="5:21" ht="12.75">
      <c r="E473" s="80"/>
      <c r="F473" s="80"/>
      <c r="G473" s="80"/>
      <c r="H473" s="80"/>
      <c r="T473" s="80"/>
      <c r="U473" s="80"/>
    </row>
    <row r="474" spans="5:21" ht="12.75">
      <c r="E474" s="80"/>
      <c r="F474" s="80"/>
      <c r="G474" s="80"/>
      <c r="H474" s="80"/>
      <c r="T474" s="80"/>
      <c r="U474" s="80"/>
    </row>
    <row r="475" spans="5:21" ht="12.75">
      <c r="E475" s="80"/>
      <c r="F475" s="80"/>
      <c r="G475" s="80"/>
      <c r="H475" s="80"/>
      <c r="T475" s="80"/>
      <c r="U475" s="80"/>
    </row>
    <row r="476" spans="5:21" ht="12.75">
      <c r="E476" s="80"/>
      <c r="F476" s="80"/>
      <c r="G476" s="80"/>
      <c r="H476" s="80"/>
      <c r="T476" s="80"/>
      <c r="U476" s="80"/>
    </row>
    <row r="477" spans="5:21" ht="12.75">
      <c r="E477" s="80"/>
      <c r="F477" s="80"/>
      <c r="G477" s="80"/>
      <c r="H477" s="80"/>
      <c r="T477" s="80"/>
      <c r="U477" s="80"/>
    </row>
    <row r="478" spans="5:21" ht="12.75">
      <c r="E478" s="80"/>
      <c r="F478" s="80"/>
      <c r="G478" s="80"/>
      <c r="H478" s="80"/>
      <c r="T478" s="80"/>
      <c r="U478" s="80"/>
    </row>
    <row r="479" spans="5:21" ht="12.75">
      <c r="E479" s="80"/>
      <c r="F479" s="80"/>
      <c r="G479" s="80"/>
      <c r="H479" s="80"/>
      <c r="T479" s="80"/>
      <c r="U479" s="80"/>
    </row>
    <row r="480" spans="5:21" ht="12.75">
      <c r="E480" s="80"/>
      <c r="F480" s="80"/>
      <c r="G480" s="80"/>
      <c r="H480" s="80"/>
      <c r="T480" s="80"/>
      <c r="U480" s="80"/>
    </row>
    <row r="481" spans="5:21" ht="12.75">
      <c r="E481" s="80"/>
      <c r="F481" s="80"/>
      <c r="G481" s="80"/>
      <c r="H481" s="80"/>
      <c r="T481" s="80"/>
      <c r="U481" s="80"/>
    </row>
    <row r="482" spans="5:21" ht="12.75">
      <c r="E482" s="80"/>
      <c r="F482" s="80"/>
      <c r="G482" s="80"/>
      <c r="H482" s="80"/>
      <c r="T482" s="80"/>
      <c r="U482" s="80"/>
    </row>
    <row r="483" spans="5:21" ht="12.75">
      <c r="E483" s="80"/>
      <c r="F483" s="80"/>
      <c r="G483" s="80"/>
      <c r="H483" s="80"/>
      <c r="T483" s="80"/>
      <c r="U483" s="80"/>
    </row>
    <row r="484" spans="5:21" ht="12.75">
      <c r="E484" s="80"/>
      <c r="F484" s="80"/>
      <c r="G484" s="80"/>
      <c r="H484" s="80"/>
      <c r="T484" s="80"/>
      <c r="U484" s="80"/>
    </row>
    <row r="485" spans="5:21" ht="12.75">
      <c r="E485" s="80"/>
      <c r="F485" s="80"/>
      <c r="G485" s="80"/>
      <c r="H485" s="80"/>
      <c r="T485" s="80"/>
      <c r="U485" s="80"/>
    </row>
    <row r="486" spans="5:21" ht="12.75">
      <c r="E486" s="80"/>
      <c r="F486" s="80"/>
      <c r="G486" s="80"/>
      <c r="H486" s="80"/>
      <c r="T486" s="80"/>
      <c r="U486" s="80"/>
    </row>
    <row r="487" spans="5:21" ht="12.75">
      <c r="E487" s="80"/>
      <c r="F487" s="80"/>
      <c r="G487" s="80"/>
      <c r="H487" s="80"/>
      <c r="T487" s="80"/>
      <c r="U487" s="80"/>
    </row>
    <row r="488" spans="5:21" ht="12.75">
      <c r="E488" s="80"/>
      <c r="F488" s="80"/>
      <c r="G488" s="80"/>
      <c r="H488" s="80"/>
      <c r="T488" s="80"/>
      <c r="U488" s="80"/>
    </row>
    <row r="489" spans="5:21" ht="12.75">
      <c r="E489" s="80"/>
      <c r="F489" s="80"/>
      <c r="G489" s="80"/>
      <c r="H489" s="80"/>
      <c r="T489" s="80"/>
      <c r="U489" s="80"/>
    </row>
    <row r="490" spans="5:21" ht="12.75">
      <c r="E490" s="80"/>
      <c r="F490" s="80"/>
      <c r="G490" s="80"/>
      <c r="H490" s="80"/>
      <c r="T490" s="80"/>
      <c r="U490" s="80"/>
    </row>
    <row r="491" spans="5:21" ht="12.75">
      <c r="E491" s="80"/>
      <c r="F491" s="80"/>
      <c r="G491" s="80"/>
      <c r="H491" s="80"/>
      <c r="T491" s="80"/>
      <c r="U491" s="80"/>
    </row>
    <row r="492" spans="5:21" ht="12.75">
      <c r="E492" s="80"/>
      <c r="F492" s="80"/>
      <c r="G492" s="80"/>
      <c r="H492" s="80"/>
      <c r="T492" s="80"/>
      <c r="U492" s="80"/>
    </row>
    <row r="493" spans="5:21" ht="12.75">
      <c r="E493" s="80"/>
      <c r="F493" s="80"/>
      <c r="G493" s="80"/>
      <c r="H493" s="80"/>
      <c r="T493" s="80"/>
      <c r="U493" s="80"/>
    </row>
    <row r="494" spans="5:21" ht="12.75">
      <c r="E494" s="80"/>
      <c r="F494" s="80"/>
      <c r="G494" s="80"/>
      <c r="H494" s="80"/>
      <c r="T494" s="80"/>
      <c r="U494" s="80"/>
    </row>
    <row r="495" spans="5:21" ht="12.75">
      <c r="E495" s="80"/>
      <c r="F495" s="80"/>
      <c r="G495" s="80"/>
      <c r="H495" s="80"/>
      <c r="T495" s="80"/>
      <c r="U495" s="80"/>
    </row>
    <row r="496" spans="5:21" ht="12.75">
      <c r="E496" s="80"/>
      <c r="F496" s="80"/>
      <c r="G496" s="80"/>
      <c r="H496" s="80"/>
      <c r="T496" s="80"/>
      <c r="U496" s="80"/>
    </row>
    <row r="497" spans="5:21" ht="12.75">
      <c r="E497" s="80"/>
      <c r="F497" s="80"/>
      <c r="G497" s="80"/>
      <c r="H497" s="80"/>
      <c r="T497" s="80"/>
      <c r="U497" s="80"/>
    </row>
    <row r="498" spans="5:21" ht="12.75">
      <c r="E498" s="80"/>
      <c r="F498" s="80"/>
      <c r="G498" s="80"/>
      <c r="H498" s="80"/>
      <c r="T498" s="80"/>
      <c r="U498" s="80"/>
    </row>
    <row r="499" spans="5:21" ht="12.75">
      <c r="E499" s="80"/>
      <c r="F499" s="80"/>
      <c r="G499" s="80"/>
      <c r="H499" s="80"/>
      <c r="T499" s="80"/>
      <c r="U499" s="80"/>
    </row>
    <row r="500" spans="5:21" ht="12.75">
      <c r="E500" s="80"/>
      <c r="F500" s="80"/>
      <c r="G500" s="80"/>
      <c r="H500" s="80"/>
      <c r="T500" s="80"/>
      <c r="U500" s="80"/>
    </row>
    <row r="501" spans="5:21" ht="12.75">
      <c r="E501" s="80"/>
      <c r="F501" s="80"/>
      <c r="G501" s="80"/>
      <c r="H501" s="80"/>
      <c r="T501" s="80"/>
      <c r="U501" s="80"/>
    </row>
    <row r="502" spans="5:21" ht="12.75">
      <c r="E502" s="80"/>
      <c r="F502" s="80"/>
      <c r="G502" s="80"/>
      <c r="H502" s="80"/>
      <c r="T502" s="80"/>
      <c r="U502" s="80"/>
    </row>
    <row r="503" spans="5:21" ht="12.75">
      <c r="E503" s="80"/>
      <c r="F503" s="80"/>
      <c r="G503" s="80"/>
      <c r="H503" s="80"/>
      <c r="T503" s="80"/>
      <c r="U503" s="80"/>
    </row>
    <row r="504" spans="5:21" ht="12.75">
      <c r="E504" s="80"/>
      <c r="F504" s="80"/>
      <c r="G504" s="80"/>
      <c r="H504" s="80"/>
      <c r="T504" s="80"/>
      <c r="U504" s="80"/>
    </row>
    <row r="505" spans="5:21" ht="12.75">
      <c r="E505" s="80"/>
      <c r="F505" s="80"/>
      <c r="G505" s="80"/>
      <c r="H505" s="80"/>
      <c r="T505" s="80"/>
      <c r="U505" s="80"/>
    </row>
    <row r="506" spans="5:21" ht="12.75">
      <c r="E506" s="80"/>
      <c r="F506" s="80"/>
      <c r="G506" s="80"/>
      <c r="H506" s="80"/>
      <c r="T506" s="80"/>
      <c r="U506" s="80"/>
    </row>
    <row r="507" spans="5:21" ht="12.75">
      <c r="E507" s="80"/>
      <c r="F507" s="80"/>
      <c r="G507" s="80"/>
      <c r="H507" s="80"/>
      <c r="T507" s="80"/>
      <c r="U507" s="80"/>
    </row>
    <row r="508" spans="5:21" ht="12.75">
      <c r="E508" s="80"/>
      <c r="F508" s="80"/>
      <c r="G508" s="80"/>
      <c r="H508" s="80"/>
      <c r="T508" s="80"/>
      <c r="U508" s="80"/>
    </row>
    <row r="509" spans="5:21" ht="12.75">
      <c r="E509" s="80"/>
      <c r="F509" s="80"/>
      <c r="G509" s="80"/>
      <c r="H509" s="80"/>
      <c r="T509" s="80"/>
      <c r="U509" s="80"/>
    </row>
    <row r="510" spans="5:21" ht="12.75">
      <c r="E510" s="80"/>
      <c r="F510" s="80"/>
      <c r="G510" s="80"/>
      <c r="H510" s="80"/>
      <c r="T510" s="80"/>
      <c r="U510" s="80"/>
    </row>
    <row r="511" spans="5:21" ht="12.75">
      <c r="E511" s="80"/>
      <c r="F511" s="80"/>
      <c r="G511" s="80"/>
      <c r="H511" s="80"/>
      <c r="T511" s="80"/>
      <c r="U511" s="80"/>
    </row>
    <row r="512" spans="5:21" ht="12.75">
      <c r="E512" s="80"/>
      <c r="F512" s="80"/>
      <c r="G512" s="80"/>
      <c r="H512" s="80"/>
      <c r="T512" s="80"/>
      <c r="U512" s="80"/>
    </row>
    <row r="513" spans="5:21" ht="12.75">
      <c r="E513" s="80"/>
      <c r="F513" s="80"/>
      <c r="G513" s="80"/>
      <c r="H513" s="80"/>
      <c r="T513" s="80"/>
      <c r="U513" s="80"/>
    </row>
    <row r="514" spans="5:21" ht="12.75">
      <c r="E514" s="80"/>
      <c r="F514" s="80"/>
      <c r="G514" s="80"/>
      <c r="H514" s="80"/>
      <c r="T514" s="80"/>
      <c r="U514" s="80"/>
    </row>
    <row r="515" spans="5:21" ht="12.75">
      <c r="E515" s="80"/>
      <c r="F515" s="80"/>
      <c r="G515" s="80"/>
      <c r="H515" s="80"/>
      <c r="T515" s="80"/>
      <c r="U515" s="80"/>
    </row>
    <row r="516" spans="5:21" ht="12.75">
      <c r="E516" s="80"/>
      <c r="F516" s="80"/>
      <c r="G516" s="80"/>
      <c r="H516" s="80"/>
      <c r="T516" s="80"/>
      <c r="U516" s="80"/>
    </row>
    <row r="517" spans="5:21" ht="12.75">
      <c r="E517" s="80"/>
      <c r="F517" s="80"/>
      <c r="G517" s="80"/>
      <c r="H517" s="80"/>
      <c r="T517" s="80"/>
      <c r="U517" s="80"/>
    </row>
    <row r="518" spans="5:21" ht="12.75">
      <c r="E518" s="80"/>
      <c r="F518" s="80"/>
      <c r="G518" s="80"/>
      <c r="H518" s="80"/>
      <c r="T518" s="80"/>
      <c r="U518" s="80"/>
    </row>
    <row r="519" spans="5:21" ht="12.75">
      <c r="E519" s="80"/>
      <c r="F519" s="80"/>
      <c r="G519" s="80"/>
      <c r="H519" s="80"/>
      <c r="T519" s="80"/>
      <c r="U519" s="80"/>
    </row>
    <row r="520" spans="5:21" ht="12.75">
      <c r="E520" s="80"/>
      <c r="F520" s="80"/>
      <c r="G520" s="80"/>
      <c r="H520" s="80"/>
      <c r="T520" s="80"/>
      <c r="U520" s="80"/>
    </row>
    <row r="521" spans="5:21" ht="12.75">
      <c r="E521" s="80"/>
      <c r="F521" s="80"/>
      <c r="G521" s="80"/>
      <c r="H521" s="80"/>
      <c r="T521" s="80"/>
      <c r="U521" s="80"/>
    </row>
    <row r="522" spans="5:21" ht="12.75">
      <c r="E522" s="80"/>
      <c r="F522" s="80"/>
      <c r="G522" s="80"/>
      <c r="H522" s="80"/>
      <c r="T522" s="80"/>
      <c r="U522" s="80"/>
    </row>
    <row r="523" spans="5:21" ht="12.75">
      <c r="E523" s="80"/>
      <c r="F523" s="80"/>
      <c r="G523" s="80"/>
      <c r="H523" s="80"/>
      <c r="T523" s="80"/>
      <c r="U523" s="80"/>
    </row>
    <row r="524" spans="5:21" ht="12.75">
      <c r="E524" s="80"/>
      <c r="F524" s="80"/>
      <c r="G524" s="80"/>
      <c r="H524" s="80"/>
      <c r="T524" s="80"/>
      <c r="U524" s="80"/>
    </row>
    <row r="525" spans="5:21" ht="12.75">
      <c r="E525" s="80"/>
      <c r="F525" s="80"/>
      <c r="G525" s="80"/>
      <c r="H525" s="80"/>
      <c r="T525" s="80"/>
      <c r="U525" s="80"/>
    </row>
    <row r="526" spans="5:21" ht="12.75">
      <c r="E526" s="80"/>
      <c r="F526" s="80"/>
      <c r="G526" s="80"/>
      <c r="H526" s="80"/>
      <c r="T526" s="80"/>
      <c r="U526" s="80"/>
    </row>
    <row r="527" spans="5:21" ht="12.75">
      <c r="E527" s="80"/>
      <c r="F527" s="80"/>
      <c r="G527" s="80"/>
      <c r="H527" s="80"/>
      <c r="T527" s="80"/>
      <c r="U527" s="80"/>
    </row>
    <row r="528" spans="5:21" ht="12.75">
      <c r="E528" s="80"/>
      <c r="F528" s="80"/>
      <c r="G528" s="80"/>
      <c r="H528" s="80"/>
      <c r="T528" s="80"/>
      <c r="U528" s="80"/>
    </row>
    <row r="529" spans="5:21" ht="12.75">
      <c r="E529" s="80"/>
      <c r="F529" s="80"/>
      <c r="G529" s="80"/>
      <c r="H529" s="80"/>
      <c r="T529" s="80"/>
      <c r="U529" s="80"/>
    </row>
    <row r="530" spans="5:21" ht="12.75">
      <c r="E530" s="80"/>
      <c r="F530" s="80"/>
      <c r="G530" s="80"/>
      <c r="H530" s="80"/>
      <c r="T530" s="80"/>
      <c r="U530" s="80"/>
    </row>
    <row r="531" spans="5:21" ht="12.75">
      <c r="E531" s="80"/>
      <c r="F531" s="80"/>
      <c r="G531" s="80"/>
      <c r="H531" s="80"/>
      <c r="T531" s="80"/>
      <c r="U531" s="80"/>
    </row>
    <row r="532" spans="5:21" ht="12.75">
      <c r="E532" s="80"/>
      <c r="F532" s="80"/>
      <c r="G532" s="80"/>
      <c r="H532" s="80"/>
      <c r="T532" s="80"/>
      <c r="U532" s="80"/>
    </row>
    <row r="533" spans="5:21" ht="12.75">
      <c r="E533" s="80"/>
      <c r="F533" s="80"/>
      <c r="G533" s="80"/>
      <c r="H533" s="80"/>
      <c r="T533" s="80"/>
      <c r="U533" s="80"/>
    </row>
    <row r="534" spans="5:21" ht="12.75">
      <c r="E534" s="80"/>
      <c r="F534" s="80"/>
      <c r="G534" s="80"/>
      <c r="H534" s="80"/>
      <c r="T534" s="80"/>
      <c r="U534" s="80"/>
    </row>
    <row r="535" spans="5:21" ht="12.75">
      <c r="E535" s="80"/>
      <c r="F535" s="80"/>
      <c r="G535" s="80"/>
      <c r="H535" s="80"/>
      <c r="T535" s="80"/>
      <c r="U535" s="80"/>
    </row>
    <row r="536" spans="5:21" ht="12.75">
      <c r="E536" s="80"/>
      <c r="F536" s="80"/>
      <c r="G536" s="80"/>
      <c r="H536" s="80"/>
      <c r="T536" s="80"/>
      <c r="U536" s="80"/>
    </row>
    <row r="537" spans="5:21" ht="12.75">
      <c r="E537" s="80"/>
      <c r="F537" s="80"/>
      <c r="G537" s="80"/>
      <c r="H537" s="80"/>
      <c r="T537" s="80"/>
      <c r="U537" s="80"/>
    </row>
    <row r="538" spans="5:21" ht="12.75">
      <c r="E538" s="80"/>
      <c r="F538" s="80"/>
      <c r="G538" s="80"/>
      <c r="H538" s="80"/>
      <c r="T538" s="80"/>
      <c r="U538" s="80"/>
    </row>
    <row r="539" spans="5:21" ht="12.75">
      <c r="E539" s="80"/>
      <c r="F539" s="80"/>
      <c r="G539" s="80"/>
      <c r="H539" s="80"/>
      <c r="T539" s="80"/>
      <c r="U539" s="80"/>
    </row>
    <row r="540" spans="5:21" ht="12.75">
      <c r="E540" s="80"/>
      <c r="F540" s="80"/>
      <c r="G540" s="80"/>
      <c r="H540" s="80"/>
      <c r="T540" s="80"/>
      <c r="U540" s="80"/>
    </row>
    <row r="541" spans="5:21" ht="12.75">
      <c r="E541" s="80"/>
      <c r="F541" s="80"/>
      <c r="G541" s="80"/>
      <c r="H541" s="80"/>
      <c r="T541" s="80"/>
      <c r="U541" s="80"/>
    </row>
    <row r="542" spans="5:21" ht="12.75">
      <c r="E542" s="80"/>
      <c r="F542" s="80"/>
      <c r="G542" s="80"/>
      <c r="H542" s="80"/>
      <c r="T542" s="80"/>
      <c r="U542" s="80"/>
    </row>
    <row r="543" spans="5:21" ht="12.75">
      <c r="E543" s="80"/>
      <c r="F543" s="80"/>
      <c r="G543" s="80"/>
      <c r="H543" s="80"/>
      <c r="T543" s="80"/>
      <c r="U543" s="80"/>
    </row>
    <row r="544" spans="5:21" ht="12.75">
      <c r="E544" s="80"/>
      <c r="F544" s="80"/>
      <c r="G544" s="80"/>
      <c r="H544" s="80"/>
      <c r="T544" s="80"/>
      <c r="U544" s="80"/>
    </row>
    <row r="545" spans="5:21" ht="12.75">
      <c r="E545" s="80"/>
      <c r="F545" s="80"/>
      <c r="G545" s="80"/>
      <c r="H545" s="80"/>
      <c r="T545" s="80"/>
      <c r="U545" s="80"/>
    </row>
    <row r="546" spans="5:21" ht="12.75">
      <c r="E546" s="80"/>
      <c r="F546" s="80"/>
      <c r="G546" s="80"/>
      <c r="H546" s="80"/>
      <c r="T546" s="80"/>
      <c r="U546" s="80"/>
    </row>
    <row r="547" spans="5:21" ht="12.75">
      <c r="E547" s="80"/>
      <c r="F547" s="80"/>
      <c r="G547" s="80"/>
      <c r="H547" s="80"/>
      <c r="T547" s="80"/>
      <c r="U547" s="80"/>
    </row>
    <row r="548" spans="5:21" ht="12.75">
      <c r="E548" s="80"/>
      <c r="F548" s="80"/>
      <c r="G548" s="80"/>
      <c r="H548" s="80"/>
      <c r="T548" s="80"/>
      <c r="U548" s="80"/>
    </row>
    <row r="549" spans="5:21" ht="12.75">
      <c r="E549" s="80"/>
      <c r="F549" s="80"/>
      <c r="G549" s="80"/>
      <c r="H549" s="80"/>
      <c r="T549" s="80"/>
      <c r="U549" s="80"/>
    </row>
    <row r="550" spans="5:21" ht="12.75">
      <c r="E550" s="80"/>
      <c r="F550" s="80"/>
      <c r="G550" s="80"/>
      <c r="H550" s="80"/>
      <c r="T550" s="80"/>
      <c r="U550" s="80"/>
    </row>
  </sheetData>
  <printOptions/>
  <pageMargins left="0.5" right="0.5" top="0.75" bottom="0.5" header="0.25" footer="0"/>
  <pageSetup horizontalDpi="600" verticalDpi="600" orientation="landscape" scale="70" r:id="rId1"/>
  <rowBreaks count="1" manualBreakCount="1">
    <brk id="1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="85" zoomScaleNormal="85" workbookViewId="0" topLeftCell="B2">
      <selection activeCell="R2" sqref="R1:R16384"/>
    </sheetView>
  </sheetViews>
  <sheetFormatPr defaultColWidth="9.140625" defaultRowHeight="12.75"/>
  <cols>
    <col min="1" max="1" width="2.140625" style="229" hidden="1" customWidth="1"/>
    <col min="2" max="2" width="75.00390625" style="229" customWidth="1"/>
    <col min="3" max="8" width="21.28125" style="230" customWidth="1"/>
    <col min="9" max="9" width="15.28125" style="229" hidden="1" customWidth="1"/>
    <col min="10" max="15" width="0" style="229" hidden="1" customWidth="1"/>
    <col min="16" max="16" width="13.7109375" style="229" hidden="1" customWidth="1"/>
    <col min="17" max="17" width="10.28125" style="229" customWidth="1"/>
    <col min="18" max="18" width="10.28125" style="229" hidden="1" customWidth="1"/>
    <col min="19" max="16384" width="10.28125" style="229" customWidth="1"/>
  </cols>
  <sheetData>
    <row r="1" spans="1:6" ht="12" hidden="1">
      <c r="A1" s="229" t="s">
        <v>895</v>
      </c>
      <c r="C1" s="230" t="s">
        <v>896</v>
      </c>
      <c r="D1" s="230" t="s">
        <v>897</v>
      </c>
      <c r="E1" s="230" t="s">
        <v>898</v>
      </c>
      <c r="F1" s="230" t="s">
        <v>71</v>
      </c>
    </row>
    <row r="2" spans="2:18" s="231" customFormat="1" ht="15.75" customHeight="1">
      <c r="B2" s="232" t="str">
        <f>"University of Missouri - "&amp;RBN</f>
        <v>University of Missouri - University Wide Resources</v>
      </c>
      <c r="C2" s="233"/>
      <c r="D2" s="233"/>
      <c r="E2" s="233"/>
      <c r="F2" s="233"/>
      <c r="G2" s="233"/>
      <c r="H2" s="234"/>
      <c r="M2" s="235" t="s">
        <v>899</v>
      </c>
      <c r="P2" s="236" t="s">
        <v>900</v>
      </c>
      <c r="R2" s="235" t="s">
        <v>176</v>
      </c>
    </row>
    <row r="3" spans="2:16" s="231" customFormat="1" ht="15.75" customHeight="1">
      <c r="B3" s="237" t="s">
        <v>901</v>
      </c>
      <c r="C3" s="238"/>
      <c r="D3" s="239"/>
      <c r="E3" s="238"/>
      <c r="F3" s="238"/>
      <c r="G3" s="238"/>
      <c r="H3" s="240"/>
      <c r="M3" s="235" t="s">
        <v>902</v>
      </c>
      <c r="P3" s="241">
        <f ca="1">NOW()</f>
        <v>38889.70634548611</v>
      </c>
    </row>
    <row r="4" spans="2:16" ht="15.75" customHeight="1">
      <c r="B4" s="242" t="str">
        <f>"For the Year Ending "&amp;TEXT(M4,"MMMM DD, YYYY")</f>
        <v>For the Year Ending June 30, 2005</v>
      </c>
      <c r="C4" s="243"/>
      <c r="D4" s="244"/>
      <c r="E4" s="243"/>
      <c r="F4" s="243"/>
      <c r="G4" s="243"/>
      <c r="H4" s="245"/>
      <c r="M4" s="246" t="s">
        <v>175</v>
      </c>
      <c r="P4" s="247">
        <f ca="1">NOW()</f>
        <v>38889.70634548611</v>
      </c>
    </row>
    <row r="5" spans="2:9" ht="12.75" customHeight="1">
      <c r="B5" s="248"/>
      <c r="C5" s="249"/>
      <c r="D5" s="250"/>
      <c r="E5" s="249"/>
      <c r="F5" s="249"/>
      <c r="G5" s="249"/>
      <c r="H5" s="251"/>
      <c r="I5" s="252"/>
    </row>
    <row r="6" spans="2:8" ht="38.25" customHeight="1">
      <c r="B6" s="253"/>
      <c r="C6" s="254" t="s">
        <v>903</v>
      </c>
      <c r="D6" s="255" t="s">
        <v>496</v>
      </c>
      <c r="E6" s="256" t="s">
        <v>125</v>
      </c>
      <c r="F6" s="256" t="s">
        <v>126</v>
      </c>
      <c r="G6" s="256" t="s">
        <v>904</v>
      </c>
      <c r="H6" s="255" t="s">
        <v>181</v>
      </c>
    </row>
    <row r="7" spans="2:8" ht="12.75" customHeight="1">
      <c r="B7" s="253"/>
      <c r="C7" s="257"/>
      <c r="D7" s="258"/>
      <c r="E7" s="256"/>
      <c r="F7" s="256"/>
      <c r="G7" s="256"/>
      <c r="H7" s="258"/>
    </row>
    <row r="8" spans="2:8" ht="12.75" customHeight="1">
      <c r="B8" s="259" t="s">
        <v>905</v>
      </c>
      <c r="C8" s="260"/>
      <c r="D8" s="261"/>
      <c r="E8" s="262"/>
      <c r="F8" s="263" t="s">
        <v>906</v>
      </c>
      <c r="G8" s="262"/>
      <c r="H8" s="264"/>
    </row>
    <row r="9" spans="2:8" ht="12.75" customHeight="1">
      <c r="B9" s="253"/>
      <c r="C9" s="265"/>
      <c r="D9" s="264"/>
      <c r="E9" s="264"/>
      <c r="F9" s="264"/>
      <c r="G9" s="264"/>
      <c r="H9" s="264"/>
    </row>
    <row r="10" spans="1:8" ht="12.75" customHeight="1">
      <c r="A10" s="229" t="s">
        <v>907</v>
      </c>
      <c r="B10" s="253" t="s">
        <v>908</v>
      </c>
      <c r="C10" s="266">
        <v>100544.66</v>
      </c>
      <c r="D10" s="267">
        <v>18279.16</v>
      </c>
      <c r="E10" s="267">
        <v>23541.11</v>
      </c>
      <c r="F10" s="267">
        <v>0</v>
      </c>
      <c r="G10" s="267">
        <v>0</v>
      </c>
      <c r="H10" s="267">
        <f>C10+D10+E10+F10+G10</f>
        <v>142364.93</v>
      </c>
    </row>
    <row r="11" spans="2:8" ht="12.75" customHeight="1">
      <c r="B11" s="253"/>
      <c r="C11" s="268"/>
      <c r="D11" s="269"/>
      <c r="E11" s="269"/>
      <c r="F11" s="269"/>
      <c r="G11" s="269"/>
      <c r="H11" s="269"/>
    </row>
    <row r="12" spans="1:8" ht="12.75" customHeight="1">
      <c r="A12" s="229" t="s">
        <v>909</v>
      </c>
      <c r="B12" s="253" t="s">
        <v>910</v>
      </c>
      <c r="C12" s="268">
        <v>0</v>
      </c>
      <c r="D12" s="269">
        <v>0</v>
      </c>
      <c r="E12" s="269">
        <v>0</v>
      </c>
      <c r="F12" s="269">
        <v>0</v>
      </c>
      <c r="G12" s="269">
        <v>0</v>
      </c>
      <c r="H12" s="269">
        <f>C12+D12+E12+F12+G12</f>
        <v>0</v>
      </c>
    </row>
    <row r="13" spans="2:8" ht="12.75" customHeight="1">
      <c r="B13" s="253"/>
      <c r="C13" s="268"/>
      <c r="D13" s="269"/>
      <c r="E13" s="269"/>
      <c r="F13" s="269"/>
      <c r="G13" s="269"/>
      <c r="H13" s="269"/>
    </row>
    <row r="14" spans="1:8" ht="12.75" customHeight="1">
      <c r="A14" s="229" t="s">
        <v>911</v>
      </c>
      <c r="B14" s="253" t="s">
        <v>912</v>
      </c>
      <c r="C14" s="268">
        <v>0</v>
      </c>
      <c r="D14" s="269">
        <v>0</v>
      </c>
      <c r="E14" s="269">
        <v>0</v>
      </c>
      <c r="F14" s="269">
        <v>0</v>
      </c>
      <c r="G14" s="269">
        <v>0</v>
      </c>
      <c r="H14" s="269">
        <f>C14+D14+E14+F14+G14</f>
        <v>0</v>
      </c>
    </row>
    <row r="15" spans="2:8" ht="12.75" customHeight="1">
      <c r="B15" s="253"/>
      <c r="C15" s="268"/>
      <c r="D15" s="269"/>
      <c r="E15" s="269"/>
      <c r="F15" s="269"/>
      <c r="G15" s="269"/>
      <c r="H15" s="269"/>
    </row>
    <row r="16" spans="1:8" ht="12.75" customHeight="1">
      <c r="A16" s="229" t="s">
        <v>913</v>
      </c>
      <c r="B16" s="253" t="s">
        <v>914</v>
      </c>
      <c r="C16" s="268">
        <v>91318.72</v>
      </c>
      <c r="D16" s="269">
        <v>13934.22</v>
      </c>
      <c r="E16" s="269">
        <v>26734.44</v>
      </c>
      <c r="F16" s="269">
        <v>0</v>
      </c>
      <c r="G16" s="269">
        <v>0</v>
      </c>
      <c r="H16" s="269">
        <f>C16+D16+E16+F16+G16</f>
        <v>131987.38</v>
      </c>
    </row>
    <row r="17" spans="2:8" ht="12.75" customHeight="1">
      <c r="B17" s="253"/>
      <c r="C17" s="268"/>
      <c r="D17" s="269"/>
      <c r="E17" s="269"/>
      <c r="F17" s="269"/>
      <c r="G17" s="269"/>
      <c r="H17" s="269"/>
    </row>
    <row r="18" spans="1:8" ht="12.75" customHeight="1">
      <c r="A18" s="229" t="s">
        <v>915</v>
      </c>
      <c r="B18" s="253" t="s">
        <v>916</v>
      </c>
      <c r="C18" s="268">
        <v>0</v>
      </c>
      <c r="D18" s="269">
        <v>0</v>
      </c>
      <c r="E18" s="269">
        <v>0</v>
      </c>
      <c r="F18" s="269">
        <v>0</v>
      </c>
      <c r="G18" s="269">
        <v>0</v>
      </c>
      <c r="H18" s="269">
        <f>C18+D18+E18+F18+G18</f>
        <v>0</v>
      </c>
    </row>
    <row r="19" spans="2:8" ht="12.75" customHeight="1">
      <c r="B19" s="253"/>
      <c r="C19" s="268"/>
      <c r="D19" s="269"/>
      <c r="E19" s="269"/>
      <c r="F19" s="269"/>
      <c r="G19" s="269"/>
      <c r="H19" s="269"/>
    </row>
    <row r="20" spans="1:8" ht="12.75" customHeight="1">
      <c r="A20" s="229" t="s">
        <v>917</v>
      </c>
      <c r="B20" s="253" t="s">
        <v>918</v>
      </c>
      <c r="C20" s="268">
        <v>570809.418</v>
      </c>
      <c r="D20" s="269">
        <v>112768.434</v>
      </c>
      <c r="E20" s="269">
        <v>-160763.93499999633</v>
      </c>
      <c r="F20" s="269">
        <v>0</v>
      </c>
      <c r="G20" s="269">
        <v>0</v>
      </c>
      <c r="H20" s="269">
        <f>C20+D20+E20+F20+G20</f>
        <v>522813.9170000036</v>
      </c>
    </row>
    <row r="21" spans="2:8" ht="12.75" customHeight="1">
      <c r="B21" s="253"/>
      <c r="C21" s="268"/>
      <c r="D21" s="269"/>
      <c r="E21" s="269"/>
      <c r="F21" s="269"/>
      <c r="G21" s="269"/>
      <c r="H21" s="269"/>
    </row>
    <row r="22" spans="1:8" ht="12.75" customHeight="1">
      <c r="A22" s="229" t="s">
        <v>919</v>
      </c>
      <c r="B22" s="253" t="s">
        <v>920</v>
      </c>
      <c r="C22" s="268">
        <v>0</v>
      </c>
      <c r="D22" s="269">
        <v>0</v>
      </c>
      <c r="E22" s="269">
        <v>0</v>
      </c>
      <c r="F22" s="269">
        <v>0</v>
      </c>
      <c r="G22" s="269">
        <v>0</v>
      </c>
      <c r="H22" s="269">
        <f>C22+D22+E22+F22+G22</f>
        <v>0</v>
      </c>
    </row>
    <row r="23" spans="2:8" ht="12.75" customHeight="1">
      <c r="B23" s="253" t="s">
        <v>921</v>
      </c>
      <c r="C23" s="268"/>
      <c r="D23" s="269"/>
      <c r="E23" s="269"/>
      <c r="F23" s="269"/>
      <c r="G23" s="269"/>
      <c r="H23" s="269"/>
    </row>
    <row r="24" spans="1:8" ht="12.75" customHeight="1">
      <c r="A24" s="229" t="s">
        <v>71</v>
      </c>
      <c r="B24" s="253" t="s">
        <v>922</v>
      </c>
      <c r="C24" s="268">
        <v>0</v>
      </c>
      <c r="D24" s="269">
        <v>0</v>
      </c>
      <c r="E24" s="269">
        <v>0</v>
      </c>
      <c r="F24" s="269">
        <v>0</v>
      </c>
      <c r="G24" s="269">
        <v>0</v>
      </c>
      <c r="H24" s="269">
        <f>C24+D24+E24+F24+G24</f>
        <v>0</v>
      </c>
    </row>
    <row r="25" spans="2:8" ht="12.75" customHeight="1">
      <c r="B25" s="253"/>
      <c r="C25" s="268"/>
      <c r="D25" s="269"/>
      <c r="E25" s="269"/>
      <c r="F25" s="269"/>
      <c r="G25" s="269"/>
      <c r="H25" s="269"/>
    </row>
    <row r="26" spans="2:8" s="270" customFormat="1" ht="12.75" customHeight="1">
      <c r="B26" s="259" t="s">
        <v>923</v>
      </c>
      <c r="C26" s="271">
        <f aca="true" t="shared" si="0" ref="C26:H26">+C24+C22+C20+C18+C16+C14+C12+C10</f>
        <v>762672.798</v>
      </c>
      <c r="D26" s="271">
        <f t="shared" si="0"/>
        <v>144981.81399999998</v>
      </c>
      <c r="E26" s="271">
        <f t="shared" si="0"/>
        <v>-110488.38499999633</v>
      </c>
      <c r="F26" s="271">
        <f t="shared" si="0"/>
        <v>0</v>
      </c>
      <c r="G26" s="271">
        <f t="shared" si="0"/>
        <v>0</v>
      </c>
      <c r="H26" s="271">
        <f t="shared" si="0"/>
        <v>797166.2270000037</v>
      </c>
    </row>
    <row r="27" spans="2:8" ht="12.75" customHeight="1">
      <c r="B27" s="253"/>
      <c r="C27" s="268"/>
      <c r="D27" s="269"/>
      <c r="E27" s="269"/>
      <c r="F27" s="269"/>
      <c r="G27" s="269"/>
      <c r="H27" s="269"/>
    </row>
    <row r="28" spans="1:8" ht="12.75" customHeight="1">
      <c r="A28" s="229" t="s">
        <v>924</v>
      </c>
      <c r="B28" s="253" t="s">
        <v>925</v>
      </c>
      <c r="C28" s="268">
        <v>0</v>
      </c>
      <c r="D28" s="269">
        <v>0</v>
      </c>
      <c r="E28" s="269">
        <v>191839.33</v>
      </c>
      <c r="F28" s="269">
        <v>0</v>
      </c>
      <c r="G28" s="269">
        <v>0</v>
      </c>
      <c r="H28" s="269">
        <f>C28+D28+E28+F28+G28</f>
        <v>191839.33</v>
      </c>
    </row>
    <row r="29" spans="2:8" ht="12.75" customHeight="1">
      <c r="B29" s="253"/>
      <c r="C29" s="268"/>
      <c r="D29" s="269"/>
      <c r="E29" s="269"/>
      <c r="F29" s="269"/>
      <c r="G29" s="269"/>
      <c r="H29" s="269"/>
    </row>
    <row r="30" spans="2:8" s="270" customFormat="1" ht="12.75" customHeight="1">
      <c r="B30" s="259" t="s">
        <v>926</v>
      </c>
      <c r="C30" s="271">
        <f aca="true" t="shared" si="1" ref="C30:H30">C28+C26</f>
        <v>762672.798</v>
      </c>
      <c r="D30" s="271">
        <f t="shared" si="1"/>
        <v>144981.81399999998</v>
      </c>
      <c r="E30" s="271">
        <f t="shared" si="1"/>
        <v>81350.94500000366</v>
      </c>
      <c r="F30" s="271">
        <f t="shared" si="1"/>
        <v>0</v>
      </c>
      <c r="G30" s="271">
        <f t="shared" si="1"/>
        <v>0</v>
      </c>
      <c r="H30" s="271">
        <f t="shared" si="1"/>
        <v>989005.5570000036</v>
      </c>
    </row>
    <row r="31" spans="2:8" ht="12.75" customHeight="1">
      <c r="B31" s="253"/>
      <c r="C31" s="268"/>
      <c r="D31" s="269"/>
      <c r="E31" s="269"/>
      <c r="F31" s="269"/>
      <c r="G31" s="269"/>
      <c r="H31" s="269"/>
    </row>
    <row r="32" spans="1:8" s="270" customFormat="1" ht="12.75" customHeight="1">
      <c r="A32" s="270" t="s">
        <v>927</v>
      </c>
      <c r="B32" s="259" t="s">
        <v>928</v>
      </c>
      <c r="C32" s="272">
        <v>0</v>
      </c>
      <c r="D32" s="272">
        <v>0</v>
      </c>
      <c r="E32" s="272">
        <v>0</v>
      </c>
      <c r="F32" s="272">
        <v>0</v>
      </c>
      <c r="G32" s="272">
        <v>0</v>
      </c>
      <c r="H32" s="272">
        <f>C32+D32+E32+F32+G32</f>
        <v>0</v>
      </c>
    </row>
    <row r="33" spans="2:8" s="270" customFormat="1" ht="12.75" customHeight="1">
      <c r="B33" s="259"/>
      <c r="C33" s="272"/>
      <c r="D33" s="272"/>
      <c r="E33" s="272"/>
      <c r="F33" s="272"/>
      <c r="G33" s="272"/>
      <c r="H33" s="272"/>
    </row>
    <row r="34" spans="1:8" s="270" customFormat="1" ht="12.75" customHeight="1">
      <c r="A34" s="270" t="s">
        <v>929</v>
      </c>
      <c r="B34" s="259" t="s">
        <v>930</v>
      </c>
      <c r="C34" s="272">
        <v>0</v>
      </c>
      <c r="D34" s="272">
        <v>0</v>
      </c>
      <c r="E34" s="272">
        <v>112.5</v>
      </c>
      <c r="F34" s="272">
        <v>0</v>
      </c>
      <c r="G34" s="272">
        <v>0</v>
      </c>
      <c r="H34" s="272">
        <f>C34+D34+E34+F34+G34</f>
        <v>112.5</v>
      </c>
    </row>
    <row r="35" spans="2:8" s="270" customFormat="1" ht="12.75" customHeight="1">
      <c r="B35" s="259"/>
      <c r="C35" s="272"/>
      <c r="D35" s="272"/>
      <c r="E35" s="272"/>
      <c r="F35" s="272"/>
      <c r="G35" s="272"/>
      <c r="H35" s="272"/>
    </row>
    <row r="36" spans="1:8" s="270" customFormat="1" ht="12.75" customHeight="1">
      <c r="A36" s="270" t="s">
        <v>931</v>
      </c>
      <c r="B36" s="259" t="s">
        <v>932</v>
      </c>
      <c r="C36" s="272">
        <v>0</v>
      </c>
      <c r="D36" s="272">
        <v>0</v>
      </c>
      <c r="E36" s="272">
        <v>-32765</v>
      </c>
      <c r="F36" s="272">
        <v>0</v>
      </c>
      <c r="G36" s="272">
        <v>0</v>
      </c>
      <c r="H36" s="272">
        <f>C36+D36+E36+F36+G36</f>
        <v>-32765</v>
      </c>
    </row>
    <row r="37" spans="2:8" s="270" customFormat="1" ht="12.75" customHeight="1">
      <c r="B37" s="259"/>
      <c r="C37" s="272"/>
      <c r="D37" s="272"/>
      <c r="E37" s="272"/>
      <c r="F37" s="272"/>
      <c r="G37" s="272"/>
      <c r="H37" s="272"/>
    </row>
    <row r="38" spans="2:8" s="270" customFormat="1" ht="12.75" customHeight="1">
      <c r="B38" s="259" t="s">
        <v>904</v>
      </c>
      <c r="C38" s="272">
        <v>0</v>
      </c>
      <c r="D38" s="272">
        <v>0</v>
      </c>
      <c r="E38" s="272">
        <v>0</v>
      </c>
      <c r="F38" s="272">
        <v>0</v>
      </c>
      <c r="G38" s="272">
        <v>95887.47</v>
      </c>
      <c r="H38" s="272">
        <f>C38+D38+E38+F38+G38</f>
        <v>95887.47</v>
      </c>
    </row>
    <row r="39" spans="2:8" ht="12.75" customHeight="1">
      <c r="B39" s="253"/>
      <c r="C39" s="269"/>
      <c r="D39" s="269"/>
      <c r="E39" s="269"/>
      <c r="F39" s="269"/>
      <c r="G39" s="269"/>
      <c r="H39" s="269"/>
    </row>
    <row r="40" spans="2:8" s="270" customFormat="1" ht="12.75" customHeight="1">
      <c r="B40" s="259" t="s">
        <v>933</v>
      </c>
      <c r="C40" s="273">
        <f aca="true" t="shared" si="2" ref="C40:H40">C30+C32+C34+C36+C38</f>
        <v>762672.798</v>
      </c>
      <c r="D40" s="273">
        <f t="shared" si="2"/>
        <v>144981.81399999998</v>
      </c>
      <c r="E40" s="273">
        <f t="shared" si="2"/>
        <v>48698.44500000366</v>
      </c>
      <c r="F40" s="273">
        <f t="shared" si="2"/>
        <v>0</v>
      </c>
      <c r="G40" s="273">
        <f t="shared" si="2"/>
        <v>95887.47</v>
      </c>
      <c r="H40" s="273">
        <f t="shared" si="2"/>
        <v>1052240.5270000037</v>
      </c>
    </row>
    <row r="41" spans="2:8" ht="12.75">
      <c r="B41" s="274"/>
      <c r="C41" s="275"/>
      <c r="D41" s="275"/>
      <c r="E41" s="275"/>
      <c r="F41" s="275"/>
      <c r="G41" s="275"/>
      <c r="H41" s="275"/>
    </row>
    <row r="42" spans="2:8" ht="12.75">
      <c r="B42" s="274" t="s">
        <v>934</v>
      </c>
      <c r="C42" s="275"/>
      <c r="D42" s="275"/>
      <c r="E42" s="275"/>
      <c r="F42" s="275"/>
      <c r="G42" s="275"/>
      <c r="H42" s="275"/>
    </row>
    <row r="43" spans="2:8" ht="12.75" customHeight="1">
      <c r="B43" s="274" t="s">
        <v>935</v>
      </c>
      <c r="C43" s="275"/>
      <c r="D43" s="275"/>
      <c r="E43" s="275"/>
      <c r="F43" s="275"/>
      <c r="G43" s="275"/>
      <c r="H43" s="275"/>
    </row>
    <row r="44" spans="2:8" ht="7.5" customHeight="1">
      <c r="B44" s="274"/>
      <c r="C44" s="275"/>
      <c r="D44" s="275"/>
      <c r="E44" s="275"/>
      <c r="F44" s="275"/>
      <c r="G44" s="275"/>
      <c r="H44" s="275"/>
    </row>
    <row r="45" spans="2:8" ht="12.75">
      <c r="B45" s="274" t="s">
        <v>936</v>
      </c>
      <c r="C45" s="275"/>
      <c r="D45" s="275"/>
      <c r="E45" s="275"/>
      <c r="F45" s="275"/>
      <c r="G45" s="275"/>
      <c r="H45" s="275"/>
    </row>
    <row r="46" ht="7.5" customHeight="1"/>
    <row r="47" spans="1:18" ht="12.75">
      <c r="A47" s="276"/>
      <c r="B47" s="277" t="s">
        <v>937</v>
      </c>
      <c r="C47" s="278"/>
      <c r="D47" s="278"/>
      <c r="E47" s="278"/>
      <c r="F47" s="278"/>
      <c r="G47" s="278"/>
      <c r="H47" s="278"/>
      <c r="I47" s="276"/>
      <c r="J47" s="276"/>
      <c r="K47" s="276"/>
      <c r="L47" s="276"/>
      <c r="M47" s="276"/>
      <c r="N47" s="276"/>
      <c r="O47" s="276"/>
      <c r="P47" s="276"/>
      <c r="Q47" s="276"/>
      <c r="R47" s="276"/>
    </row>
    <row r="48" ht="7.5" customHeight="1"/>
    <row r="49" spans="1:18" ht="12.75">
      <c r="A49" s="276"/>
      <c r="B49" s="277" t="s">
        <v>938</v>
      </c>
      <c r="C49" s="278"/>
      <c r="D49" s="278"/>
      <c r="E49" s="278"/>
      <c r="F49" s="278"/>
      <c r="G49" s="278"/>
      <c r="H49" s="278"/>
      <c r="I49" s="276"/>
      <c r="J49" s="276"/>
      <c r="K49" s="276"/>
      <c r="L49" s="276"/>
      <c r="M49" s="276"/>
      <c r="N49" s="276"/>
      <c r="O49" s="276"/>
      <c r="P49" s="276"/>
      <c r="Q49" s="276"/>
      <c r="R49" s="276"/>
    </row>
    <row r="50" ht="7.5" customHeight="1"/>
    <row r="51" spans="1:18" ht="12.75">
      <c r="A51" s="276"/>
      <c r="B51" s="277" t="s">
        <v>939</v>
      </c>
      <c r="C51" s="278"/>
      <c r="D51" s="278"/>
      <c r="E51" s="278"/>
      <c r="F51" s="278"/>
      <c r="G51" s="278"/>
      <c r="H51" s="278"/>
      <c r="I51" s="276"/>
      <c r="J51" s="276"/>
      <c r="K51" s="276"/>
      <c r="L51" s="276"/>
      <c r="M51" s="276"/>
      <c r="N51" s="276"/>
      <c r="O51" s="276"/>
      <c r="P51" s="276"/>
      <c r="Q51" s="276"/>
      <c r="R51" s="276"/>
    </row>
    <row r="52" ht="7.5" customHeight="1"/>
    <row r="53" spans="1:18" ht="12.75">
      <c r="A53" s="276"/>
      <c r="B53" s="277" t="s">
        <v>940</v>
      </c>
      <c r="C53" s="278"/>
      <c r="D53" s="278"/>
      <c r="E53" s="278"/>
      <c r="F53" s="278"/>
      <c r="G53" s="278"/>
      <c r="H53" s="278"/>
      <c r="I53" s="276"/>
      <c r="J53" s="276"/>
      <c r="K53" s="276"/>
      <c r="L53" s="276"/>
      <c r="M53" s="276"/>
      <c r="N53" s="276"/>
      <c r="O53" s="276"/>
      <c r="P53" s="276"/>
      <c r="Q53" s="276"/>
      <c r="R53" s="276"/>
    </row>
    <row r="54" ht="7.5" customHeight="1"/>
    <row r="55" spans="1:18" ht="12.75">
      <c r="A55" s="276"/>
      <c r="B55" s="277" t="s">
        <v>941</v>
      </c>
      <c r="C55" s="278"/>
      <c r="D55" s="278"/>
      <c r="E55" s="278"/>
      <c r="F55" s="278"/>
      <c r="G55" s="278"/>
      <c r="H55" s="278"/>
      <c r="I55" s="276"/>
      <c r="J55" s="276"/>
      <c r="K55" s="276"/>
      <c r="L55" s="276"/>
      <c r="M55" s="276"/>
      <c r="N55" s="276"/>
      <c r="O55" s="276"/>
      <c r="P55" s="276"/>
      <c r="Q55" s="276"/>
      <c r="R55" s="276"/>
    </row>
    <row r="60" ht="12.75">
      <c r="B60" s="279"/>
    </row>
    <row r="61" ht="12.75">
      <c r="B61" s="279"/>
    </row>
    <row r="62" ht="12.75">
      <c r="B62" s="280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0"/>
  <sheetViews>
    <sheetView zoomScale="90" zoomScaleNormal="90" workbookViewId="0" topLeftCell="B2">
      <selection activeCell="F42" sqref="F42"/>
    </sheetView>
  </sheetViews>
  <sheetFormatPr defaultColWidth="9.140625" defaultRowHeight="12.75" outlineLevelRow="1"/>
  <cols>
    <col min="1" max="1" width="0" style="281" hidden="1" customWidth="1"/>
    <col min="2" max="2" width="2.57421875" style="286" customWidth="1"/>
    <col min="3" max="3" width="75.00390625" style="311" hidden="1" customWidth="1"/>
    <col min="4" max="4" width="75.00390625" style="312" customWidth="1"/>
    <col min="5" max="9" width="21.28125" style="285" customWidth="1"/>
    <col min="10" max="10" width="13.421875" style="513" hidden="1" customWidth="1"/>
    <col min="11" max="11" width="10.28125" style="518" hidden="1" customWidth="1"/>
    <col min="12" max="12" width="10.28125" style="518" customWidth="1"/>
    <col min="13" max="13" width="10.28125" style="518" hidden="1" customWidth="1"/>
    <col min="14" max="19" width="10.28125" style="518" customWidth="1"/>
    <col min="20" max="16384" width="10.28125" style="281" customWidth="1"/>
  </cols>
  <sheetData>
    <row r="1" spans="1:9" ht="204" hidden="1">
      <c r="A1" s="281" t="s">
        <v>895</v>
      </c>
      <c r="B1" s="282" t="s">
        <v>73</v>
      </c>
      <c r="C1" s="283" t="s">
        <v>72</v>
      </c>
      <c r="D1" s="284" t="s">
        <v>73</v>
      </c>
      <c r="E1" s="285" t="s">
        <v>942</v>
      </c>
      <c r="F1" s="285" t="s">
        <v>943</v>
      </c>
      <c r="G1" s="285" t="s">
        <v>944</v>
      </c>
      <c r="H1" s="285" t="s">
        <v>945</v>
      </c>
      <c r="I1" s="285" t="s">
        <v>73</v>
      </c>
    </row>
    <row r="2" spans="1:13" ht="15.75" customHeight="1">
      <c r="A2" s="286"/>
      <c r="B2" s="287" t="str">
        <f>"University of Missouri - "&amp;RBN</f>
        <v>University of Missouri - University Wide Resources</v>
      </c>
      <c r="C2" s="288"/>
      <c r="D2" s="288"/>
      <c r="E2" s="289"/>
      <c r="F2" s="289"/>
      <c r="G2" s="289"/>
      <c r="H2" s="289"/>
      <c r="I2" s="289"/>
      <c r="J2" s="514" t="s">
        <v>900</v>
      </c>
      <c r="K2" s="519" t="s">
        <v>176</v>
      </c>
      <c r="M2" s="519" t="s">
        <v>899</v>
      </c>
    </row>
    <row r="3" spans="1:13" ht="15.75" customHeight="1">
      <c r="A3" s="286"/>
      <c r="B3" s="290" t="s">
        <v>946</v>
      </c>
      <c r="C3" s="291"/>
      <c r="D3" s="291"/>
      <c r="E3" s="289"/>
      <c r="F3" s="289"/>
      <c r="G3" s="289"/>
      <c r="H3" s="289"/>
      <c r="I3" s="289"/>
      <c r="J3" s="515">
        <f ca="1">NOW()</f>
        <v>38889.70634548611</v>
      </c>
      <c r="K3" s="519" t="s">
        <v>947</v>
      </c>
      <c r="M3" s="519" t="s">
        <v>947</v>
      </c>
    </row>
    <row r="4" spans="1:13" ht="15.75" customHeight="1">
      <c r="A4" s="286"/>
      <c r="B4" s="292" t="str">
        <f>"As of "&amp;TEXT(K4,"MMMM DD, YYYY")</f>
        <v>As of June 30, 2005</v>
      </c>
      <c r="C4" s="293"/>
      <c r="D4" s="293"/>
      <c r="E4" s="289"/>
      <c r="F4" s="289"/>
      <c r="G4" s="289"/>
      <c r="H4" s="289"/>
      <c r="I4" s="289"/>
      <c r="J4" s="516">
        <f ca="1">NOW()</f>
        <v>38889.70634548611</v>
      </c>
      <c r="K4" s="519" t="s">
        <v>175</v>
      </c>
      <c r="M4" s="519" t="s">
        <v>175</v>
      </c>
    </row>
    <row r="5" spans="1:13" ht="12.75" customHeight="1">
      <c r="A5" s="286"/>
      <c r="B5" s="294"/>
      <c r="C5" s="295"/>
      <c r="D5" s="295"/>
      <c r="E5" s="289"/>
      <c r="F5" s="289"/>
      <c r="G5" s="289"/>
      <c r="H5" s="289"/>
      <c r="I5" s="289"/>
      <c r="J5" s="516"/>
      <c r="M5" s="520"/>
    </row>
    <row r="6" spans="1:9" ht="51">
      <c r="A6" s="296"/>
      <c r="B6" s="297"/>
      <c r="C6" s="298"/>
      <c r="D6" s="299"/>
      <c r="E6" s="300" t="s">
        <v>948</v>
      </c>
      <c r="F6" s="300" t="s">
        <v>949</v>
      </c>
      <c r="G6" s="300" t="s">
        <v>950</v>
      </c>
      <c r="H6" s="300" t="s">
        <v>951</v>
      </c>
      <c r="I6" s="300" t="s">
        <v>952</v>
      </c>
    </row>
    <row r="7" spans="1:6" ht="12.75">
      <c r="A7" s="286"/>
      <c r="B7" s="301" t="s">
        <v>953</v>
      </c>
      <c r="C7" s="302"/>
      <c r="D7" s="303"/>
      <c r="E7" s="304"/>
      <c r="F7" s="305"/>
    </row>
    <row r="8" spans="1:9" ht="12.75" outlineLevel="1">
      <c r="A8" s="281" t="s">
        <v>954</v>
      </c>
      <c r="B8" s="282"/>
      <c r="C8" s="283" t="s">
        <v>955</v>
      </c>
      <c r="D8" s="284" t="str">
        <f>C8</f>
        <v>Miscellaneous Other Auxiliarie</v>
      </c>
      <c r="E8" s="306">
        <v>0</v>
      </c>
      <c r="F8" s="306">
        <v>0</v>
      </c>
      <c r="G8" s="306">
        <v>191839.33</v>
      </c>
      <c r="H8" s="306">
        <v>1548005.86</v>
      </c>
      <c r="I8" s="306">
        <f>E8+F8-G8+H8</f>
        <v>1356166.53</v>
      </c>
    </row>
    <row r="9" spans="1:19" s="296" customFormat="1" ht="12.75">
      <c r="A9" s="301" t="s">
        <v>956</v>
      </c>
      <c r="B9" s="301"/>
      <c r="C9" s="307" t="s">
        <v>957</v>
      </c>
      <c r="D9" s="308" t="str">
        <f>C9</f>
        <v>      Total Auxiliaries</v>
      </c>
      <c r="E9" s="309">
        <v>0</v>
      </c>
      <c r="F9" s="310">
        <v>0</v>
      </c>
      <c r="G9" s="300">
        <v>191839.33</v>
      </c>
      <c r="H9" s="300">
        <v>1548005.86</v>
      </c>
      <c r="I9" s="300">
        <f>E9+F9-G9+H9</f>
        <v>1356166.53</v>
      </c>
      <c r="J9" s="517"/>
      <c r="K9" s="520"/>
      <c r="L9" s="520"/>
      <c r="M9" s="520"/>
      <c r="N9" s="520"/>
      <c r="O9" s="520"/>
      <c r="P9" s="520"/>
      <c r="Q9" s="520"/>
      <c r="R9" s="520"/>
      <c r="S9" s="520"/>
    </row>
    <row r="10" spans="1:6" ht="12.75">
      <c r="A10" s="286"/>
      <c r="E10" s="304"/>
      <c r="F10" s="305"/>
    </row>
    <row r="11" spans="1:6" ht="12.75">
      <c r="A11" s="286"/>
      <c r="B11" s="301" t="s">
        <v>958</v>
      </c>
      <c r="C11" s="302"/>
      <c r="D11" s="303"/>
      <c r="E11" s="304"/>
      <c r="F11" s="305"/>
    </row>
    <row r="12" spans="1:19" s="296" customFormat="1" ht="12.75">
      <c r="A12" s="301" t="s">
        <v>847</v>
      </c>
      <c r="B12" s="301"/>
      <c r="C12" s="307" t="s">
        <v>959</v>
      </c>
      <c r="D12" s="308" t="str">
        <f>C12</f>
        <v>      Total Service Operations</v>
      </c>
      <c r="E12" s="313">
        <v>0</v>
      </c>
      <c r="F12" s="314">
        <v>0</v>
      </c>
      <c r="G12" s="315">
        <v>0</v>
      </c>
      <c r="H12" s="315">
        <v>0</v>
      </c>
      <c r="I12" s="315">
        <f>E12+F12-G12+H12</f>
        <v>0</v>
      </c>
      <c r="J12" s="517"/>
      <c r="K12" s="520"/>
      <c r="L12" s="520"/>
      <c r="M12" s="520"/>
      <c r="N12" s="520"/>
      <c r="O12" s="520"/>
      <c r="P12" s="520"/>
      <c r="Q12" s="520"/>
      <c r="R12" s="520"/>
      <c r="S12" s="520"/>
    </row>
    <row r="13" spans="1:10" ht="12.75">
      <c r="A13" s="311"/>
      <c r="B13" s="283"/>
      <c r="C13" s="530"/>
      <c r="D13" s="530"/>
      <c r="E13" s="531"/>
      <c r="F13" s="531"/>
      <c r="G13" s="531"/>
      <c r="H13" s="531"/>
      <c r="I13" s="531"/>
      <c r="J13" s="518"/>
    </row>
    <row r="14" spans="2:9" ht="12.75" hidden="1">
      <c r="B14" s="297" t="s">
        <v>960</v>
      </c>
      <c r="C14" s="527"/>
      <c r="D14" s="528"/>
      <c r="E14" s="529"/>
      <c r="F14" s="529"/>
      <c r="G14" s="529"/>
      <c r="H14" s="529"/>
      <c r="I14" s="529"/>
    </row>
    <row r="15" spans="1:9" ht="12.75" hidden="1">
      <c r="A15" s="281" t="s">
        <v>160</v>
      </c>
      <c r="B15" s="301" t="s">
        <v>195</v>
      </c>
      <c r="C15" s="302" t="s">
        <v>961</v>
      </c>
      <c r="D15" s="303"/>
      <c r="E15" s="285">
        <v>0</v>
      </c>
      <c r="F15" s="285">
        <v>0</v>
      </c>
      <c r="G15" s="285">
        <v>0</v>
      </c>
      <c r="H15" s="285">
        <v>0</v>
      </c>
      <c r="I15" s="285">
        <f>E15+F15-G15+H15</f>
        <v>0</v>
      </c>
    </row>
    <row r="16" spans="1:9" ht="12.75" hidden="1">
      <c r="A16" s="281" t="s">
        <v>962</v>
      </c>
      <c r="B16" s="301" t="s">
        <v>963</v>
      </c>
      <c r="C16" s="302" t="s">
        <v>963</v>
      </c>
      <c r="D16" s="303"/>
      <c r="E16" s="285">
        <v>2616691.52</v>
      </c>
      <c r="F16" s="285">
        <v>200378.52</v>
      </c>
      <c r="G16" s="285">
        <v>1443291.82</v>
      </c>
      <c r="H16" s="285">
        <v>-370121.96</v>
      </c>
      <c r="I16" s="285">
        <f>E16+F16-G16+H16</f>
        <v>1003656.26</v>
      </c>
    </row>
    <row r="17" spans="1:9" ht="12.75" hidden="1">
      <c r="A17" s="281" t="s">
        <v>964</v>
      </c>
      <c r="B17" s="301" t="s">
        <v>965</v>
      </c>
      <c r="C17" s="302" t="s">
        <v>966</v>
      </c>
      <c r="D17" s="303"/>
      <c r="E17" s="285">
        <v>39533674.09</v>
      </c>
      <c r="F17" s="285">
        <v>0</v>
      </c>
      <c r="G17" s="285">
        <v>930611.0719999999</v>
      </c>
      <c r="H17" s="285">
        <v>4434621.96</v>
      </c>
      <c r="I17" s="285">
        <f>E17+F17-G17+H17</f>
        <v>43037684.97800001</v>
      </c>
    </row>
    <row r="18" spans="2:19" s="521" customFormat="1" ht="12.75" hidden="1">
      <c r="B18" s="522" t="s">
        <v>967</v>
      </c>
      <c r="C18" s="523" t="s">
        <v>967</v>
      </c>
      <c r="D18" s="524"/>
      <c r="E18" s="525">
        <f>E9+E12+E15+E16+E17</f>
        <v>42150365.61000001</v>
      </c>
      <c r="F18" s="525">
        <f>F9+F12+F15+F16+F17</f>
        <v>200378.52</v>
      </c>
      <c r="G18" s="525">
        <f>G9+G12+G15+G16+G17</f>
        <v>2565742.222</v>
      </c>
      <c r="H18" s="525">
        <f>H9+H12+H15+H16+H17</f>
        <v>5612505.86</v>
      </c>
      <c r="I18" s="525">
        <f>I9+I12+I15+I16+I17</f>
        <v>45397507.76800001</v>
      </c>
      <c r="J18" s="513"/>
      <c r="K18" s="518"/>
      <c r="L18" s="518"/>
      <c r="M18" s="518"/>
      <c r="N18" s="518"/>
      <c r="O18" s="518"/>
      <c r="P18" s="518"/>
      <c r="Q18" s="518"/>
      <c r="R18" s="518"/>
      <c r="S18" s="518"/>
    </row>
    <row r="19" spans="5:9" s="518" customFormat="1" ht="12.75">
      <c r="E19" s="526"/>
      <c r="F19" s="526"/>
      <c r="G19" s="526"/>
      <c r="H19" s="526"/>
      <c r="I19" s="526"/>
    </row>
    <row r="20" spans="5:9" s="518" customFormat="1" ht="12.75">
      <c r="E20" s="526"/>
      <c r="F20" s="526"/>
      <c r="G20" s="526"/>
      <c r="H20" s="526"/>
      <c r="I20" s="526"/>
    </row>
    <row r="21" spans="5:9" s="518" customFormat="1" ht="12.75">
      <c r="E21" s="526"/>
      <c r="F21" s="526"/>
      <c r="G21" s="526"/>
      <c r="H21" s="526"/>
      <c r="I21" s="526"/>
    </row>
    <row r="22" spans="5:9" s="518" customFormat="1" ht="12.75">
      <c r="E22" s="526"/>
      <c r="F22" s="526"/>
      <c r="G22" s="526"/>
      <c r="H22" s="526"/>
      <c r="I22" s="526"/>
    </row>
    <row r="23" spans="5:9" s="518" customFormat="1" ht="12.75">
      <c r="E23" s="526"/>
      <c r="F23" s="526"/>
      <c r="G23" s="526"/>
      <c r="H23" s="526"/>
      <c r="I23" s="526"/>
    </row>
    <row r="24" spans="5:9" s="518" customFormat="1" ht="12.75">
      <c r="E24" s="526"/>
      <c r="F24" s="526"/>
      <c r="G24" s="526"/>
      <c r="H24" s="526"/>
      <c r="I24" s="526"/>
    </row>
    <row r="25" spans="5:9" s="518" customFormat="1" ht="12.75">
      <c r="E25" s="526"/>
      <c r="F25" s="526"/>
      <c r="G25" s="526"/>
      <c r="H25" s="526"/>
      <c r="I25" s="526"/>
    </row>
    <row r="26" spans="5:9" s="518" customFormat="1" ht="12.75">
      <c r="E26" s="526"/>
      <c r="F26" s="526"/>
      <c r="G26" s="526"/>
      <c r="H26" s="526"/>
      <c r="I26" s="526"/>
    </row>
    <row r="27" spans="5:9" s="518" customFormat="1" ht="12.75">
      <c r="E27" s="526"/>
      <c r="F27" s="526"/>
      <c r="G27" s="526"/>
      <c r="H27" s="526"/>
      <c r="I27" s="526"/>
    </row>
    <row r="28" spans="5:9" s="518" customFormat="1" ht="12.75">
      <c r="E28" s="526"/>
      <c r="F28" s="526"/>
      <c r="G28" s="526"/>
      <c r="H28" s="526"/>
      <c r="I28" s="526"/>
    </row>
    <row r="29" spans="5:9" s="518" customFormat="1" ht="12.75">
      <c r="E29" s="526"/>
      <c r="F29" s="526"/>
      <c r="G29" s="526"/>
      <c r="H29" s="526"/>
      <c r="I29" s="526"/>
    </row>
    <row r="30" spans="5:9" s="518" customFormat="1" ht="12.75">
      <c r="E30" s="526"/>
      <c r="F30" s="526"/>
      <c r="G30" s="526"/>
      <c r="H30" s="526"/>
      <c r="I30" s="526"/>
    </row>
    <row r="31" spans="5:9" s="518" customFormat="1" ht="12.75">
      <c r="E31" s="526"/>
      <c r="F31" s="526"/>
      <c r="G31" s="526"/>
      <c r="H31" s="526"/>
      <c r="I31" s="526"/>
    </row>
    <row r="32" spans="5:9" s="518" customFormat="1" ht="12.75">
      <c r="E32" s="526"/>
      <c r="F32" s="526"/>
      <c r="G32" s="526"/>
      <c r="H32" s="526"/>
      <c r="I32" s="526"/>
    </row>
    <row r="33" spans="5:9" s="518" customFormat="1" ht="12.75">
      <c r="E33" s="526"/>
      <c r="F33" s="526"/>
      <c r="G33" s="526"/>
      <c r="H33" s="526"/>
      <c r="I33" s="526"/>
    </row>
    <row r="34" spans="5:9" s="518" customFormat="1" ht="12.75">
      <c r="E34" s="526"/>
      <c r="F34" s="526"/>
      <c r="G34" s="526"/>
      <c r="H34" s="526"/>
      <c r="I34" s="526"/>
    </row>
    <row r="35" spans="5:9" s="518" customFormat="1" ht="12.75">
      <c r="E35" s="526"/>
      <c r="F35" s="526"/>
      <c r="G35" s="526"/>
      <c r="H35" s="526"/>
      <c r="I35" s="526"/>
    </row>
    <row r="36" spans="5:9" s="518" customFormat="1" ht="12.75">
      <c r="E36" s="526"/>
      <c r="F36" s="526"/>
      <c r="G36" s="526"/>
      <c r="H36" s="526"/>
      <c r="I36" s="526"/>
    </row>
    <row r="37" spans="5:9" s="518" customFormat="1" ht="12.75">
      <c r="E37" s="526"/>
      <c r="F37" s="526"/>
      <c r="G37" s="526"/>
      <c r="H37" s="526"/>
      <c r="I37" s="526"/>
    </row>
    <row r="38" spans="5:9" s="518" customFormat="1" ht="12.75">
      <c r="E38" s="526"/>
      <c r="F38" s="526"/>
      <c r="G38" s="526"/>
      <c r="H38" s="526"/>
      <c r="I38" s="526"/>
    </row>
    <row r="39" spans="5:9" s="518" customFormat="1" ht="12.75">
      <c r="E39" s="526"/>
      <c r="F39" s="526"/>
      <c r="G39" s="526"/>
      <c r="H39" s="526"/>
      <c r="I39" s="526"/>
    </row>
    <row r="40" spans="5:9" s="518" customFormat="1" ht="12.75">
      <c r="E40" s="526"/>
      <c r="F40" s="526"/>
      <c r="G40" s="526"/>
      <c r="H40" s="526"/>
      <c r="I40" s="526"/>
    </row>
    <row r="41" spans="5:9" s="518" customFormat="1" ht="12.75">
      <c r="E41" s="526"/>
      <c r="F41" s="526"/>
      <c r="G41" s="526"/>
      <c r="H41" s="526"/>
      <c r="I41" s="526"/>
    </row>
    <row r="42" spans="5:9" s="518" customFormat="1" ht="12.75">
      <c r="E42" s="526"/>
      <c r="F42" s="526"/>
      <c r="G42" s="526"/>
      <c r="H42" s="526"/>
      <c r="I42" s="526"/>
    </row>
    <row r="43" spans="5:9" s="518" customFormat="1" ht="12.75">
      <c r="E43" s="526"/>
      <c r="F43" s="526"/>
      <c r="G43" s="526"/>
      <c r="H43" s="526"/>
      <c r="I43" s="526"/>
    </row>
    <row r="44" spans="5:9" s="518" customFormat="1" ht="12.75">
      <c r="E44" s="526"/>
      <c r="F44" s="526"/>
      <c r="G44" s="526"/>
      <c r="H44" s="526"/>
      <c r="I44" s="526"/>
    </row>
    <row r="45" spans="5:9" s="518" customFormat="1" ht="12.75">
      <c r="E45" s="526"/>
      <c r="F45" s="526"/>
      <c r="G45" s="526"/>
      <c r="H45" s="526"/>
      <c r="I45" s="526"/>
    </row>
    <row r="46" spans="5:9" s="518" customFormat="1" ht="12.75">
      <c r="E46" s="526"/>
      <c r="F46" s="526"/>
      <c r="G46" s="526"/>
      <c r="H46" s="526"/>
      <c r="I46" s="526"/>
    </row>
    <row r="47" spans="5:9" s="518" customFormat="1" ht="12.75">
      <c r="E47" s="526"/>
      <c r="F47" s="526"/>
      <c r="G47" s="526"/>
      <c r="H47" s="526"/>
      <c r="I47" s="526"/>
    </row>
    <row r="48" spans="5:9" s="518" customFormat="1" ht="12.75">
      <c r="E48" s="526"/>
      <c r="F48" s="526"/>
      <c r="G48" s="526"/>
      <c r="H48" s="526"/>
      <c r="I48" s="526"/>
    </row>
    <row r="49" spans="5:9" s="518" customFormat="1" ht="12.75">
      <c r="E49" s="526"/>
      <c r="F49" s="526"/>
      <c r="G49" s="526"/>
      <c r="H49" s="526"/>
      <c r="I49" s="526"/>
    </row>
    <row r="50" spans="5:9" s="518" customFormat="1" ht="12.75">
      <c r="E50" s="526"/>
      <c r="F50" s="526"/>
      <c r="G50" s="526"/>
      <c r="H50" s="526"/>
      <c r="I50" s="526"/>
    </row>
    <row r="51" spans="5:9" s="518" customFormat="1" ht="12.75">
      <c r="E51" s="526"/>
      <c r="F51" s="526"/>
      <c r="G51" s="526"/>
      <c r="H51" s="526"/>
      <c r="I51" s="526"/>
    </row>
    <row r="52" spans="5:9" s="518" customFormat="1" ht="12.75">
      <c r="E52" s="526"/>
      <c r="F52" s="526"/>
      <c r="G52" s="526"/>
      <c r="H52" s="526"/>
      <c r="I52" s="526"/>
    </row>
    <row r="53" spans="5:9" s="518" customFormat="1" ht="12.75">
      <c r="E53" s="526"/>
      <c r="F53" s="526"/>
      <c r="G53" s="526"/>
      <c r="H53" s="526"/>
      <c r="I53" s="526"/>
    </row>
    <row r="54" spans="5:9" s="518" customFormat="1" ht="12.75">
      <c r="E54" s="526"/>
      <c r="F54" s="526"/>
      <c r="G54" s="526"/>
      <c r="H54" s="526"/>
      <c r="I54" s="526"/>
    </row>
    <row r="55" spans="5:9" s="518" customFormat="1" ht="12.75">
      <c r="E55" s="526"/>
      <c r="F55" s="526"/>
      <c r="G55" s="526"/>
      <c r="H55" s="526"/>
      <c r="I55" s="526"/>
    </row>
    <row r="56" spans="5:9" s="518" customFormat="1" ht="12.75">
      <c r="E56" s="526"/>
      <c r="F56" s="526"/>
      <c r="G56" s="526"/>
      <c r="H56" s="526"/>
      <c r="I56" s="526"/>
    </row>
    <row r="57" spans="5:9" s="518" customFormat="1" ht="12.75">
      <c r="E57" s="526"/>
      <c r="F57" s="526"/>
      <c r="G57" s="526"/>
      <c r="H57" s="526"/>
      <c r="I57" s="526"/>
    </row>
    <row r="58" spans="5:9" s="518" customFormat="1" ht="12.75">
      <c r="E58" s="526"/>
      <c r="F58" s="526"/>
      <c r="G58" s="526"/>
      <c r="H58" s="526"/>
      <c r="I58" s="526"/>
    </row>
    <row r="59" spans="5:9" s="518" customFormat="1" ht="12.75">
      <c r="E59" s="526"/>
      <c r="F59" s="526"/>
      <c r="G59" s="526"/>
      <c r="H59" s="526"/>
      <c r="I59" s="526"/>
    </row>
    <row r="60" spans="5:9" s="518" customFormat="1" ht="12.75">
      <c r="E60" s="526"/>
      <c r="F60" s="526"/>
      <c r="G60" s="526"/>
      <c r="H60" s="526"/>
      <c r="I60" s="526"/>
    </row>
  </sheetData>
  <printOptions horizontalCentered="1"/>
  <pageMargins left="0.5" right="0.5" top="0.75" bottom="0.5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11"/>
  <sheetViews>
    <sheetView zoomScale="90" zoomScaleNormal="90" workbookViewId="0" topLeftCell="B3">
      <selection activeCell="I34" sqref="I34"/>
    </sheetView>
  </sheetViews>
  <sheetFormatPr defaultColWidth="9.140625" defaultRowHeight="12.75" outlineLevelRow="1"/>
  <cols>
    <col min="1" max="1" width="4.7109375" style="316" hidden="1" customWidth="1"/>
    <col min="2" max="2" width="2.7109375" style="330" customWidth="1"/>
    <col min="3" max="3" width="28.57421875" style="347" hidden="1" customWidth="1"/>
    <col min="4" max="4" width="45.7109375" style="347" customWidth="1"/>
    <col min="5" max="5" width="1.57421875" style="347" customWidth="1"/>
    <col min="6" max="6" width="15.140625" style="319" customWidth="1"/>
    <col min="7" max="7" width="16.00390625" style="319" customWidth="1"/>
    <col min="8" max="8" width="16.28125" style="319" customWidth="1"/>
    <col min="9" max="9" width="15.8515625" style="319" customWidth="1"/>
    <col min="10" max="11" width="16.140625" style="319" customWidth="1"/>
    <col min="12" max="12" width="17.140625" style="319" customWidth="1"/>
    <col min="13" max="13" width="11.57421875" style="316" hidden="1" customWidth="1"/>
    <col min="14" max="14" width="0" style="316" hidden="1" customWidth="1"/>
    <col min="15" max="15" width="9.140625" style="316" hidden="1" customWidth="1"/>
    <col min="16" max="16" width="9.140625" style="532" customWidth="1"/>
    <col min="17" max="35" width="9.140625" style="83" customWidth="1"/>
    <col min="36" max="16384" width="9.140625" style="316" customWidth="1"/>
  </cols>
  <sheetData>
    <row r="1" spans="1:12" ht="229.5" hidden="1">
      <c r="A1" s="316" t="s">
        <v>895</v>
      </c>
      <c r="B1" s="317" t="s">
        <v>71</v>
      </c>
      <c r="C1" s="318" t="s">
        <v>72</v>
      </c>
      <c r="D1" s="318" t="s">
        <v>73</v>
      </c>
      <c r="E1" s="318"/>
      <c r="F1" s="319" t="s">
        <v>968</v>
      </c>
      <c r="G1" s="319" t="s">
        <v>969</v>
      </c>
      <c r="H1" s="319" t="s">
        <v>970</v>
      </c>
      <c r="I1" s="319" t="s">
        <v>971</v>
      </c>
      <c r="J1" s="319" t="s">
        <v>972</v>
      </c>
      <c r="K1" s="319" t="s">
        <v>973</v>
      </c>
      <c r="L1" s="319" t="s">
        <v>73</v>
      </c>
    </row>
    <row r="2" spans="1:35" s="329" customFormat="1" ht="15.75" customHeight="1">
      <c r="A2" s="320"/>
      <c r="B2" s="321" t="str">
        <f>"University of Missouri - "&amp;RBN</f>
        <v>University of Missouri - University Wide Resources</v>
      </c>
      <c r="C2" s="322"/>
      <c r="D2" s="323"/>
      <c r="E2" s="324"/>
      <c r="F2" s="325"/>
      <c r="G2" s="325"/>
      <c r="H2" s="326" t="s">
        <v>71</v>
      </c>
      <c r="I2" s="325"/>
      <c r="J2" s="325"/>
      <c r="K2" s="325"/>
      <c r="L2" s="326"/>
      <c r="M2" s="327"/>
      <c r="N2" s="328" t="s">
        <v>176</v>
      </c>
      <c r="O2" s="328" t="s">
        <v>899</v>
      </c>
      <c r="P2" s="533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</row>
    <row r="3" spans="1:15" ht="15.75" customHeight="1">
      <c r="A3" s="330"/>
      <c r="B3" s="331" t="s">
        <v>974</v>
      </c>
      <c r="C3" s="332"/>
      <c r="D3" s="333"/>
      <c r="E3" s="334"/>
      <c r="F3" s="335"/>
      <c r="G3" s="335"/>
      <c r="H3" s="336"/>
      <c r="I3" s="335"/>
      <c r="J3" s="335"/>
      <c r="K3" s="335"/>
      <c r="L3" s="335"/>
      <c r="M3" s="337"/>
      <c r="O3" s="338" t="s">
        <v>975</v>
      </c>
    </row>
    <row r="4" spans="1:15" ht="15.75" customHeight="1">
      <c r="A4" s="330"/>
      <c r="B4" s="339" t="str">
        <f>"As of "&amp;TEXT(O4,"MMMM DD, YYYY")</f>
        <v>As of June 30, 2005</v>
      </c>
      <c r="C4" s="332"/>
      <c r="D4" s="333"/>
      <c r="E4" s="334"/>
      <c r="F4" s="335"/>
      <c r="G4" s="335"/>
      <c r="H4" s="335"/>
      <c r="I4" s="335"/>
      <c r="J4" s="335"/>
      <c r="K4" s="335"/>
      <c r="L4" s="335"/>
      <c r="M4" s="337"/>
      <c r="O4" s="338" t="s">
        <v>175</v>
      </c>
    </row>
    <row r="5" spans="1:13" ht="12.75" customHeight="1">
      <c r="A5" s="330"/>
      <c r="B5" s="339"/>
      <c r="C5" s="332"/>
      <c r="D5" s="333"/>
      <c r="E5" s="334"/>
      <c r="F5" s="335"/>
      <c r="G5" s="335"/>
      <c r="H5" s="335"/>
      <c r="I5" s="335"/>
      <c r="J5" s="335"/>
      <c r="K5" s="335"/>
      <c r="L5" s="335"/>
      <c r="M5" s="340"/>
    </row>
    <row r="6" spans="2:35" s="341" customFormat="1" ht="27.75" customHeight="1">
      <c r="B6" s="342"/>
      <c r="C6" s="343"/>
      <c r="D6" s="343"/>
      <c r="E6" s="343"/>
      <c r="F6" s="344" t="s">
        <v>976</v>
      </c>
      <c r="G6" s="344" t="s">
        <v>977</v>
      </c>
      <c r="H6" s="344" t="s">
        <v>978</v>
      </c>
      <c r="I6" s="344" t="s">
        <v>979</v>
      </c>
      <c r="J6" s="344" t="s">
        <v>980</v>
      </c>
      <c r="K6" s="344" t="s">
        <v>981</v>
      </c>
      <c r="L6" s="344" t="str">
        <f>"Balance
"&amp;TEXT(O4,"MMMM DD, YYYY")</f>
        <v>Balance
June 30, 2005</v>
      </c>
      <c r="P6" s="534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7"/>
      <c r="AG6" s="537"/>
      <c r="AH6" s="537"/>
      <c r="AI6" s="537"/>
    </row>
    <row r="7" spans="1:4" ht="12.75">
      <c r="A7" s="316" t="s">
        <v>71</v>
      </c>
      <c r="B7" s="345" t="s">
        <v>982</v>
      </c>
      <c r="C7" s="346"/>
      <c r="D7" s="346"/>
    </row>
    <row r="8" spans="1:12" ht="12.75" outlineLevel="1">
      <c r="A8" s="316" t="s">
        <v>983</v>
      </c>
      <c r="B8" s="317"/>
      <c r="C8" s="318" t="s">
        <v>984</v>
      </c>
      <c r="D8" s="318" t="str">
        <f aca="true" t="shared" si="0" ref="D8:D17">UPPER(C8)</f>
        <v>BRYANT LOAN FUND</v>
      </c>
      <c r="E8" s="318"/>
      <c r="F8" s="348">
        <v>-342040.2</v>
      </c>
      <c r="G8" s="348">
        <v>0</v>
      </c>
      <c r="H8" s="348">
        <v>0</v>
      </c>
      <c r="I8" s="348">
        <v>63358.68</v>
      </c>
      <c r="J8" s="348">
        <v>0</v>
      </c>
      <c r="K8" s="348">
        <v>1019884.74</v>
      </c>
      <c r="L8" s="348">
        <f aca="true" t="shared" si="1" ref="L8:L17">F8+G8+H8+I8-J8+K8</f>
        <v>741203.22</v>
      </c>
    </row>
    <row r="9" spans="1:12" ht="12.75" outlineLevel="1">
      <c r="A9" s="316" t="s">
        <v>985</v>
      </c>
      <c r="B9" s="317"/>
      <c r="C9" s="318" t="s">
        <v>986</v>
      </c>
      <c r="D9" s="318" t="str">
        <f t="shared" si="0"/>
        <v>CHRISTIAN LOAN FUND</v>
      </c>
      <c r="E9" s="318"/>
      <c r="F9" s="319">
        <v>16825.97</v>
      </c>
      <c r="G9" s="319">
        <v>0</v>
      </c>
      <c r="H9" s="319">
        <v>0</v>
      </c>
      <c r="I9" s="319">
        <v>5906.09</v>
      </c>
      <c r="J9" s="319">
        <v>0</v>
      </c>
      <c r="K9" s="319">
        <v>0</v>
      </c>
      <c r="L9" s="319">
        <f t="shared" si="1"/>
        <v>22732.06</v>
      </c>
    </row>
    <row r="10" spans="1:12" ht="12.75" outlineLevel="1">
      <c r="A10" s="316" t="s">
        <v>987</v>
      </c>
      <c r="B10" s="317"/>
      <c r="C10" s="318" t="s">
        <v>988</v>
      </c>
      <c r="D10" s="318" t="str">
        <f t="shared" si="0"/>
        <v>GORMAN LOAN FUND</v>
      </c>
      <c r="E10" s="318"/>
      <c r="F10" s="319">
        <v>58622.87</v>
      </c>
      <c r="G10" s="319">
        <v>0</v>
      </c>
      <c r="H10" s="319">
        <v>0</v>
      </c>
      <c r="I10" s="319">
        <v>565</v>
      </c>
      <c r="J10" s="319">
        <v>0</v>
      </c>
      <c r="K10" s="319">
        <v>0</v>
      </c>
      <c r="L10" s="319">
        <f t="shared" si="1"/>
        <v>59187.87</v>
      </c>
    </row>
    <row r="11" spans="1:12" ht="12.75" outlineLevel="1">
      <c r="A11" s="316" t="s">
        <v>989</v>
      </c>
      <c r="B11" s="317"/>
      <c r="C11" s="318" t="s">
        <v>990</v>
      </c>
      <c r="D11" s="318" t="str">
        <f t="shared" si="0"/>
        <v>HARTVIGSEN STUDENT LOAN</v>
      </c>
      <c r="E11" s="318"/>
      <c r="F11" s="319">
        <v>-38982.2</v>
      </c>
      <c r="G11" s="319">
        <v>0</v>
      </c>
      <c r="H11" s="319">
        <v>0</v>
      </c>
      <c r="I11" s="319">
        <v>3022.39</v>
      </c>
      <c r="J11" s="319">
        <v>0</v>
      </c>
      <c r="K11" s="319">
        <v>304548.47</v>
      </c>
      <c r="L11" s="319">
        <f t="shared" si="1"/>
        <v>268588.66</v>
      </c>
    </row>
    <row r="12" spans="1:12" ht="12.75" outlineLevel="1">
      <c r="A12" s="316" t="s">
        <v>991</v>
      </c>
      <c r="B12" s="317"/>
      <c r="C12" s="318" t="s">
        <v>992</v>
      </c>
      <c r="D12" s="318" t="str">
        <f t="shared" si="0"/>
        <v>JENNISON LOAN FUND</v>
      </c>
      <c r="E12" s="318"/>
      <c r="F12" s="319">
        <v>109532.6</v>
      </c>
      <c r="G12" s="319">
        <v>0</v>
      </c>
      <c r="H12" s="319">
        <v>0</v>
      </c>
      <c r="I12" s="319">
        <v>3887.81</v>
      </c>
      <c r="J12" s="319">
        <v>0</v>
      </c>
      <c r="K12" s="319">
        <v>-3887.81</v>
      </c>
      <c r="L12" s="319">
        <f t="shared" si="1"/>
        <v>109532.6</v>
      </c>
    </row>
    <row r="13" spans="1:12" ht="12.75" outlineLevel="1">
      <c r="A13" s="316" t="s">
        <v>993</v>
      </c>
      <c r="B13" s="317"/>
      <c r="C13" s="318" t="s">
        <v>994</v>
      </c>
      <c r="D13" s="318" t="str">
        <f t="shared" si="0"/>
        <v>NELSON STUDENT LOAN</v>
      </c>
      <c r="E13" s="318"/>
      <c r="F13" s="319">
        <v>45262.89</v>
      </c>
      <c r="G13" s="319">
        <v>0</v>
      </c>
      <c r="H13" s="319">
        <v>0</v>
      </c>
      <c r="I13" s="319">
        <v>8.23</v>
      </c>
      <c r="J13" s="319">
        <v>0</v>
      </c>
      <c r="K13" s="319">
        <v>-44112.89</v>
      </c>
      <c r="L13" s="319">
        <f t="shared" si="1"/>
        <v>1158.2300000000032</v>
      </c>
    </row>
    <row r="14" spans="1:12" ht="12.75" outlineLevel="1">
      <c r="A14" s="316" t="s">
        <v>995</v>
      </c>
      <c r="B14" s="317"/>
      <c r="C14" s="318" t="s">
        <v>996</v>
      </c>
      <c r="D14" s="318" t="str">
        <f t="shared" si="0"/>
        <v>SCOTT LOAN FUND</v>
      </c>
      <c r="E14" s="318"/>
      <c r="F14" s="319">
        <v>17704.51</v>
      </c>
      <c r="G14" s="319">
        <v>0</v>
      </c>
      <c r="H14" s="319">
        <v>0</v>
      </c>
      <c r="I14" s="319">
        <v>2334.68</v>
      </c>
      <c r="J14" s="319">
        <v>0</v>
      </c>
      <c r="K14" s="319">
        <v>100842.38</v>
      </c>
      <c r="L14" s="319">
        <f t="shared" si="1"/>
        <v>120881.57</v>
      </c>
    </row>
    <row r="15" spans="1:12" ht="12.75" outlineLevel="1">
      <c r="A15" s="316" t="s">
        <v>997</v>
      </c>
      <c r="B15" s="317"/>
      <c r="C15" s="318" t="s">
        <v>998</v>
      </c>
      <c r="D15" s="318" t="str">
        <f t="shared" si="0"/>
        <v>VON GREMP STUDENT LOAN</v>
      </c>
      <c r="E15" s="318"/>
      <c r="F15" s="319">
        <v>614258.62</v>
      </c>
      <c r="G15" s="319">
        <v>0</v>
      </c>
      <c r="H15" s="319">
        <v>0</v>
      </c>
      <c r="I15" s="319">
        <v>21802.77</v>
      </c>
      <c r="J15" s="319">
        <v>0</v>
      </c>
      <c r="K15" s="319">
        <v>0</v>
      </c>
      <c r="L15" s="319">
        <f t="shared" si="1"/>
        <v>636061.39</v>
      </c>
    </row>
    <row r="16" spans="1:12" ht="12.75" outlineLevel="1">
      <c r="A16" s="316" t="s">
        <v>999</v>
      </c>
      <c r="B16" s="317"/>
      <c r="C16" s="318" t="s">
        <v>1000</v>
      </c>
      <c r="D16" s="318" t="str">
        <f t="shared" si="0"/>
        <v>BRYANT LOAN FUND - FISL</v>
      </c>
      <c r="E16" s="318"/>
      <c r="F16" s="319">
        <v>76553.35</v>
      </c>
      <c r="G16" s="319">
        <v>0</v>
      </c>
      <c r="H16" s="319">
        <v>0</v>
      </c>
      <c r="I16" s="319">
        <v>2624.84</v>
      </c>
      <c r="J16" s="319">
        <v>0</v>
      </c>
      <c r="K16" s="319">
        <v>11046.41</v>
      </c>
      <c r="L16" s="319">
        <f t="shared" si="1"/>
        <v>90224.6</v>
      </c>
    </row>
    <row r="17" spans="1:35" s="349" customFormat="1" ht="12" customHeight="1">
      <c r="A17" s="349" t="s">
        <v>1001</v>
      </c>
      <c r="B17" s="345"/>
      <c r="C17" s="350" t="s">
        <v>1002</v>
      </c>
      <c r="D17" s="350" t="str">
        <f t="shared" si="0"/>
        <v>TOTAL RESTRICTED</v>
      </c>
      <c r="E17" s="346"/>
      <c r="F17" s="344">
        <v>557738.41</v>
      </c>
      <c r="G17" s="344">
        <v>0</v>
      </c>
      <c r="H17" s="344">
        <v>0</v>
      </c>
      <c r="I17" s="344">
        <f>SUM(I8:I16)</f>
        <v>103510.48999999999</v>
      </c>
      <c r="J17" s="344">
        <v>0</v>
      </c>
      <c r="K17" s="344">
        <v>1388321.3</v>
      </c>
      <c r="L17" s="344">
        <f t="shared" si="1"/>
        <v>2049570.2000000002</v>
      </c>
      <c r="P17" s="53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</row>
    <row r="18" ht="12" customHeight="1"/>
    <row r="19" spans="2:4" ht="12.75">
      <c r="B19" s="345" t="s">
        <v>1003</v>
      </c>
      <c r="C19" s="346"/>
      <c r="D19" s="346"/>
    </row>
    <row r="20" spans="1:12" ht="12.75" outlineLevel="1">
      <c r="A20" s="316" t="s">
        <v>1004</v>
      </c>
      <c r="B20" s="317"/>
      <c r="C20" s="318" t="s">
        <v>1005</v>
      </c>
      <c r="D20" s="318" t="str">
        <f>UPPER(C20)</f>
        <v>CURATORS STUDENT LOAN FUND</v>
      </c>
      <c r="E20" s="318"/>
      <c r="F20" s="319">
        <v>-10230.02</v>
      </c>
      <c r="G20" s="319">
        <v>0</v>
      </c>
      <c r="H20" s="319">
        <v>0</v>
      </c>
      <c r="I20" s="319">
        <v>-59.58</v>
      </c>
      <c r="J20" s="319">
        <v>0</v>
      </c>
      <c r="K20" s="319">
        <v>56793.61</v>
      </c>
      <c r="L20" s="319">
        <f>F20+G20+H20+I20-J20+K20</f>
        <v>46504.01</v>
      </c>
    </row>
    <row r="21" spans="1:35" s="349" customFormat="1" ht="12.75">
      <c r="A21" s="349" t="s">
        <v>1006</v>
      </c>
      <c r="B21" s="345"/>
      <c r="C21" s="350" t="s">
        <v>1007</v>
      </c>
      <c r="D21" s="350" t="str">
        <f>UPPER(C21)</f>
        <v>TOTAL UNRESTRICTED</v>
      </c>
      <c r="E21" s="346"/>
      <c r="F21" s="344">
        <v>-10230.02</v>
      </c>
      <c r="G21" s="344">
        <v>0</v>
      </c>
      <c r="H21" s="344">
        <v>0</v>
      </c>
      <c r="I21" s="344">
        <v>-59.58</v>
      </c>
      <c r="J21" s="344">
        <v>0</v>
      </c>
      <c r="K21" s="344">
        <v>56793.61</v>
      </c>
      <c r="L21" s="344">
        <f>F21+G21+H21+I21-J21+K21</f>
        <v>46504.01</v>
      </c>
      <c r="P21" s="53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</row>
    <row r="23" spans="2:35" s="351" customFormat="1" ht="12.75">
      <c r="B23" s="352"/>
      <c r="C23" s="353" t="s">
        <v>1008</v>
      </c>
      <c r="D23" s="353" t="s">
        <v>1009</v>
      </c>
      <c r="E23" s="353"/>
      <c r="F23" s="354">
        <f aca="true" t="shared" si="2" ref="F23:L23">F17+F21</f>
        <v>547508.39</v>
      </c>
      <c r="G23" s="354">
        <f t="shared" si="2"/>
        <v>0</v>
      </c>
      <c r="H23" s="354">
        <f t="shared" si="2"/>
        <v>0</v>
      </c>
      <c r="I23" s="354">
        <f t="shared" si="2"/>
        <v>103450.90999999999</v>
      </c>
      <c r="J23" s="354">
        <f t="shared" si="2"/>
        <v>0</v>
      </c>
      <c r="K23" s="354">
        <f t="shared" si="2"/>
        <v>1445114.9100000001</v>
      </c>
      <c r="L23" s="354">
        <f t="shared" si="2"/>
        <v>2096074.2100000002</v>
      </c>
      <c r="P23" s="536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8"/>
      <c r="AC23" s="538"/>
      <c r="AD23" s="538"/>
      <c r="AE23" s="538"/>
      <c r="AF23" s="538"/>
      <c r="AG23" s="538"/>
      <c r="AH23" s="538"/>
      <c r="AI23" s="538"/>
    </row>
    <row r="24" spans="1:35" s="540" customFormat="1" ht="12.75">
      <c r="A24" s="318"/>
      <c r="B24" s="318"/>
      <c r="C24" s="318"/>
      <c r="D24" s="318"/>
      <c r="E24" s="318"/>
      <c r="F24" s="539"/>
      <c r="G24" s="539"/>
      <c r="H24" s="539"/>
      <c r="I24" s="539"/>
      <c r="J24" s="539"/>
      <c r="K24" s="539"/>
      <c r="L24" s="539"/>
      <c r="M24" s="356"/>
      <c r="O24" s="317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</row>
    <row r="25" spans="6:12" s="83" customFormat="1" ht="12.75">
      <c r="F25" s="541"/>
      <c r="G25" s="541"/>
      <c r="H25" s="541"/>
      <c r="I25" s="541"/>
      <c r="J25" s="541"/>
      <c r="K25" s="541"/>
      <c r="L25" s="541"/>
    </row>
    <row r="26" spans="6:12" s="83" customFormat="1" ht="12.75">
      <c r="F26" s="541"/>
      <c r="G26" s="541"/>
      <c r="H26" s="541"/>
      <c r="I26" s="541"/>
      <c r="J26" s="541"/>
      <c r="K26" s="541"/>
      <c r="L26" s="541"/>
    </row>
    <row r="27" spans="6:12" s="83" customFormat="1" ht="12.75">
      <c r="F27" s="541"/>
      <c r="G27" s="541"/>
      <c r="H27" s="541"/>
      <c r="I27" s="541"/>
      <c r="J27" s="541"/>
      <c r="K27" s="541"/>
      <c r="L27" s="541"/>
    </row>
    <row r="28" spans="6:12" s="83" customFormat="1" ht="12.75">
      <c r="F28" s="541"/>
      <c r="G28" s="541"/>
      <c r="H28" s="541"/>
      <c r="I28" s="541"/>
      <c r="J28" s="541"/>
      <c r="K28" s="541"/>
      <c r="L28" s="541"/>
    </row>
    <row r="29" spans="6:12" s="83" customFormat="1" ht="12.75">
      <c r="F29" s="541"/>
      <c r="G29" s="541"/>
      <c r="H29" s="541"/>
      <c r="I29" s="541"/>
      <c r="J29" s="541"/>
      <c r="K29" s="541"/>
      <c r="L29" s="541"/>
    </row>
    <row r="30" spans="6:12" s="83" customFormat="1" ht="12.75">
      <c r="F30" s="541"/>
      <c r="G30" s="541"/>
      <c r="H30" s="541"/>
      <c r="I30" s="541"/>
      <c r="J30" s="541"/>
      <c r="K30" s="541"/>
      <c r="L30" s="541"/>
    </row>
    <row r="31" spans="6:12" s="83" customFormat="1" ht="12.75">
      <c r="F31" s="541"/>
      <c r="G31" s="541"/>
      <c r="H31" s="541"/>
      <c r="I31" s="541"/>
      <c r="J31" s="541"/>
      <c r="K31" s="541"/>
      <c r="L31" s="541"/>
    </row>
    <row r="32" spans="6:12" s="83" customFormat="1" ht="12.75">
      <c r="F32" s="541"/>
      <c r="G32" s="541"/>
      <c r="H32" s="541"/>
      <c r="I32" s="541"/>
      <c r="J32" s="541"/>
      <c r="K32" s="541"/>
      <c r="L32" s="541"/>
    </row>
    <row r="33" spans="6:12" s="83" customFormat="1" ht="12.75">
      <c r="F33" s="541"/>
      <c r="G33" s="541"/>
      <c r="H33" s="541"/>
      <c r="I33" s="541"/>
      <c r="J33" s="541"/>
      <c r="K33" s="541"/>
      <c r="L33" s="541"/>
    </row>
    <row r="34" spans="6:12" s="83" customFormat="1" ht="12.75">
      <c r="F34" s="541"/>
      <c r="G34" s="541"/>
      <c r="H34" s="541"/>
      <c r="I34" s="541"/>
      <c r="J34" s="541"/>
      <c r="K34" s="541"/>
      <c r="L34" s="541"/>
    </row>
    <row r="35" spans="6:12" s="83" customFormat="1" ht="12.75">
      <c r="F35" s="541"/>
      <c r="G35" s="541"/>
      <c r="H35" s="541"/>
      <c r="I35" s="541"/>
      <c r="J35" s="541"/>
      <c r="K35" s="541"/>
      <c r="L35" s="541"/>
    </row>
    <row r="36" spans="6:12" s="83" customFormat="1" ht="12.75">
      <c r="F36" s="541"/>
      <c r="G36" s="541"/>
      <c r="H36" s="541"/>
      <c r="I36" s="541"/>
      <c r="J36" s="541"/>
      <c r="K36" s="541"/>
      <c r="L36" s="541"/>
    </row>
    <row r="37" spans="6:12" s="83" customFormat="1" ht="12.75">
      <c r="F37" s="541"/>
      <c r="G37" s="541"/>
      <c r="H37" s="541"/>
      <c r="I37" s="541"/>
      <c r="J37" s="541"/>
      <c r="K37" s="541"/>
      <c r="L37" s="541"/>
    </row>
    <row r="38" spans="6:12" s="83" customFormat="1" ht="12.75">
      <c r="F38" s="541"/>
      <c r="G38" s="541"/>
      <c r="H38" s="541"/>
      <c r="I38" s="541"/>
      <c r="J38" s="541"/>
      <c r="K38" s="541"/>
      <c r="L38" s="541"/>
    </row>
    <row r="39" spans="6:12" s="83" customFormat="1" ht="12.75">
      <c r="F39" s="541"/>
      <c r="G39" s="541"/>
      <c r="H39" s="541"/>
      <c r="I39" s="541"/>
      <c r="J39" s="541"/>
      <c r="K39" s="541"/>
      <c r="L39" s="541"/>
    </row>
    <row r="40" spans="6:12" s="83" customFormat="1" ht="12.75">
      <c r="F40" s="541"/>
      <c r="G40" s="541"/>
      <c r="H40" s="541"/>
      <c r="I40" s="541"/>
      <c r="J40" s="541"/>
      <c r="K40" s="541"/>
      <c r="L40" s="541"/>
    </row>
    <row r="41" spans="6:12" s="83" customFormat="1" ht="12.75">
      <c r="F41" s="541"/>
      <c r="G41" s="541"/>
      <c r="H41" s="541"/>
      <c r="I41" s="541"/>
      <c r="J41" s="541"/>
      <c r="K41" s="541"/>
      <c r="L41" s="541"/>
    </row>
    <row r="42" spans="6:12" s="83" customFormat="1" ht="12.75">
      <c r="F42" s="541"/>
      <c r="G42" s="541"/>
      <c r="H42" s="541"/>
      <c r="I42" s="541"/>
      <c r="J42" s="541"/>
      <c r="K42" s="541"/>
      <c r="L42" s="541"/>
    </row>
    <row r="43" spans="6:12" s="83" customFormat="1" ht="12.75">
      <c r="F43" s="541"/>
      <c r="G43" s="541"/>
      <c r="H43" s="541"/>
      <c r="I43" s="541"/>
      <c r="J43" s="541"/>
      <c r="K43" s="541"/>
      <c r="L43" s="541"/>
    </row>
    <row r="44" spans="6:12" s="83" customFormat="1" ht="12.75">
      <c r="F44" s="541"/>
      <c r="G44" s="541"/>
      <c r="H44" s="541"/>
      <c r="I44" s="541"/>
      <c r="J44" s="541"/>
      <c r="K44" s="541"/>
      <c r="L44" s="541"/>
    </row>
    <row r="45" spans="6:12" s="83" customFormat="1" ht="12.75">
      <c r="F45" s="541"/>
      <c r="G45" s="541"/>
      <c r="H45" s="541"/>
      <c r="I45" s="541"/>
      <c r="J45" s="541"/>
      <c r="K45" s="541"/>
      <c r="L45" s="541"/>
    </row>
    <row r="46" spans="6:12" s="83" customFormat="1" ht="12.75">
      <c r="F46" s="541"/>
      <c r="G46" s="541"/>
      <c r="H46" s="541"/>
      <c r="I46" s="541"/>
      <c r="J46" s="541"/>
      <c r="K46" s="541"/>
      <c r="L46" s="541"/>
    </row>
    <row r="47" spans="6:12" s="83" customFormat="1" ht="12.75">
      <c r="F47" s="541"/>
      <c r="G47" s="541"/>
      <c r="H47" s="541"/>
      <c r="I47" s="541"/>
      <c r="J47" s="541"/>
      <c r="K47" s="541"/>
      <c r="L47" s="541"/>
    </row>
    <row r="48" spans="6:12" s="83" customFormat="1" ht="12.75">
      <c r="F48" s="541"/>
      <c r="G48" s="541"/>
      <c r="H48" s="541"/>
      <c r="I48" s="541"/>
      <c r="J48" s="541"/>
      <c r="K48" s="541"/>
      <c r="L48" s="541"/>
    </row>
    <row r="49" spans="6:12" s="83" customFormat="1" ht="12.75">
      <c r="F49" s="541"/>
      <c r="G49" s="541"/>
      <c r="H49" s="541"/>
      <c r="I49" s="541"/>
      <c r="J49" s="541"/>
      <c r="K49" s="541"/>
      <c r="L49" s="541"/>
    </row>
    <row r="50" spans="6:12" s="83" customFormat="1" ht="12.75">
      <c r="F50" s="541"/>
      <c r="G50" s="541"/>
      <c r="H50" s="541"/>
      <c r="I50" s="541"/>
      <c r="J50" s="541"/>
      <c r="K50" s="541"/>
      <c r="L50" s="541"/>
    </row>
    <row r="51" spans="6:12" s="83" customFormat="1" ht="12.75">
      <c r="F51" s="541"/>
      <c r="G51" s="541"/>
      <c r="H51" s="541"/>
      <c r="I51" s="541"/>
      <c r="J51" s="541"/>
      <c r="K51" s="541"/>
      <c r="L51" s="541"/>
    </row>
    <row r="52" spans="6:12" s="83" customFormat="1" ht="12.75">
      <c r="F52" s="541"/>
      <c r="G52" s="541"/>
      <c r="H52" s="541"/>
      <c r="I52" s="541"/>
      <c r="J52" s="541"/>
      <c r="K52" s="541"/>
      <c r="L52" s="541"/>
    </row>
    <row r="53" spans="6:12" s="83" customFormat="1" ht="12.75">
      <c r="F53" s="541"/>
      <c r="G53" s="541"/>
      <c r="H53" s="541"/>
      <c r="I53" s="541"/>
      <c r="J53" s="541"/>
      <c r="K53" s="541"/>
      <c r="L53" s="541"/>
    </row>
    <row r="54" spans="6:12" s="83" customFormat="1" ht="12.75">
      <c r="F54" s="541"/>
      <c r="G54" s="541"/>
      <c r="H54" s="541"/>
      <c r="I54" s="541"/>
      <c r="J54" s="541"/>
      <c r="K54" s="541"/>
      <c r="L54" s="541"/>
    </row>
    <row r="55" spans="6:12" s="83" customFormat="1" ht="12.75">
      <c r="F55" s="541"/>
      <c r="G55" s="541"/>
      <c r="H55" s="541"/>
      <c r="I55" s="541"/>
      <c r="J55" s="541"/>
      <c r="K55" s="541"/>
      <c r="L55" s="541"/>
    </row>
    <row r="56" spans="6:12" s="83" customFormat="1" ht="12.75">
      <c r="F56" s="541"/>
      <c r="G56" s="541"/>
      <c r="H56" s="541"/>
      <c r="I56" s="541"/>
      <c r="J56" s="541"/>
      <c r="K56" s="541"/>
      <c r="L56" s="541"/>
    </row>
    <row r="57" spans="6:12" s="83" customFormat="1" ht="12.75">
      <c r="F57" s="541"/>
      <c r="G57" s="541"/>
      <c r="H57" s="541"/>
      <c r="I57" s="541"/>
      <c r="J57" s="541"/>
      <c r="K57" s="541"/>
      <c r="L57" s="541"/>
    </row>
    <row r="58" spans="6:12" s="83" customFormat="1" ht="12.75">
      <c r="F58" s="541"/>
      <c r="G58" s="541"/>
      <c r="H58" s="541"/>
      <c r="I58" s="541"/>
      <c r="J58" s="541"/>
      <c r="K58" s="541"/>
      <c r="L58" s="541"/>
    </row>
    <row r="59" spans="6:12" s="83" customFormat="1" ht="12.75">
      <c r="F59" s="541"/>
      <c r="G59" s="541"/>
      <c r="H59" s="541"/>
      <c r="I59" s="541"/>
      <c r="J59" s="541"/>
      <c r="K59" s="541"/>
      <c r="L59" s="541"/>
    </row>
    <row r="60" spans="6:12" s="83" customFormat="1" ht="12.75">
      <c r="F60" s="541"/>
      <c r="G60" s="541"/>
      <c r="H60" s="541"/>
      <c r="I60" s="541"/>
      <c r="J60" s="541"/>
      <c r="K60" s="541"/>
      <c r="L60" s="541"/>
    </row>
    <row r="61" spans="6:12" s="83" customFormat="1" ht="12.75">
      <c r="F61" s="541"/>
      <c r="G61" s="541"/>
      <c r="H61" s="541"/>
      <c r="I61" s="541"/>
      <c r="J61" s="541"/>
      <c r="K61" s="541"/>
      <c r="L61" s="541"/>
    </row>
    <row r="62" spans="6:12" s="83" customFormat="1" ht="12.75">
      <c r="F62" s="541"/>
      <c r="G62" s="541"/>
      <c r="H62" s="541"/>
      <c r="I62" s="541"/>
      <c r="J62" s="541"/>
      <c r="K62" s="541"/>
      <c r="L62" s="541"/>
    </row>
    <row r="63" spans="6:12" s="83" customFormat="1" ht="12.75">
      <c r="F63" s="541"/>
      <c r="G63" s="541"/>
      <c r="H63" s="541"/>
      <c r="I63" s="541"/>
      <c r="J63" s="541"/>
      <c r="K63" s="541"/>
      <c r="L63" s="541"/>
    </row>
    <row r="64" spans="6:12" s="83" customFormat="1" ht="12.75">
      <c r="F64" s="541"/>
      <c r="G64" s="541"/>
      <c r="H64" s="541"/>
      <c r="I64" s="541"/>
      <c r="J64" s="541"/>
      <c r="K64" s="541"/>
      <c r="L64" s="541"/>
    </row>
    <row r="65" spans="6:12" s="83" customFormat="1" ht="12.75">
      <c r="F65" s="541"/>
      <c r="G65" s="541"/>
      <c r="H65" s="541"/>
      <c r="I65" s="541"/>
      <c r="J65" s="541"/>
      <c r="K65" s="541"/>
      <c r="L65" s="541"/>
    </row>
    <row r="66" spans="6:12" s="83" customFormat="1" ht="12.75">
      <c r="F66" s="541"/>
      <c r="G66" s="541"/>
      <c r="H66" s="541"/>
      <c r="I66" s="541"/>
      <c r="J66" s="541"/>
      <c r="K66" s="541"/>
      <c r="L66" s="541"/>
    </row>
    <row r="67" spans="6:12" s="83" customFormat="1" ht="12.75">
      <c r="F67" s="541"/>
      <c r="G67" s="541"/>
      <c r="H67" s="541"/>
      <c r="I67" s="541"/>
      <c r="J67" s="541"/>
      <c r="K67" s="541"/>
      <c r="L67" s="541"/>
    </row>
    <row r="68" spans="6:12" s="83" customFormat="1" ht="12.75">
      <c r="F68" s="541"/>
      <c r="G68" s="541"/>
      <c r="H68" s="541"/>
      <c r="I68" s="541"/>
      <c r="J68" s="541"/>
      <c r="K68" s="541"/>
      <c r="L68" s="541"/>
    </row>
    <row r="69" spans="6:12" s="83" customFormat="1" ht="12.75">
      <c r="F69" s="541"/>
      <c r="G69" s="541"/>
      <c r="H69" s="541"/>
      <c r="I69" s="541"/>
      <c r="J69" s="541"/>
      <c r="K69" s="541"/>
      <c r="L69" s="541"/>
    </row>
    <row r="70" spans="6:12" s="83" customFormat="1" ht="12.75">
      <c r="F70" s="541"/>
      <c r="G70" s="541"/>
      <c r="H70" s="541"/>
      <c r="I70" s="541"/>
      <c r="J70" s="541"/>
      <c r="K70" s="541"/>
      <c r="L70" s="541"/>
    </row>
    <row r="71" spans="6:12" s="83" customFormat="1" ht="12.75">
      <c r="F71" s="541"/>
      <c r="G71" s="541"/>
      <c r="H71" s="541"/>
      <c r="I71" s="541"/>
      <c r="J71" s="541"/>
      <c r="K71" s="541"/>
      <c r="L71" s="541"/>
    </row>
    <row r="72" spans="6:12" s="83" customFormat="1" ht="12.75">
      <c r="F72" s="541"/>
      <c r="G72" s="541"/>
      <c r="H72" s="541"/>
      <c r="I72" s="541"/>
      <c r="J72" s="541"/>
      <c r="K72" s="541"/>
      <c r="L72" s="541"/>
    </row>
    <row r="73" spans="6:12" s="83" customFormat="1" ht="12.75">
      <c r="F73" s="541"/>
      <c r="G73" s="541"/>
      <c r="H73" s="541"/>
      <c r="I73" s="541"/>
      <c r="J73" s="541"/>
      <c r="K73" s="541"/>
      <c r="L73" s="541"/>
    </row>
    <row r="74" spans="6:12" s="83" customFormat="1" ht="12.75">
      <c r="F74" s="541"/>
      <c r="G74" s="541"/>
      <c r="H74" s="541"/>
      <c r="I74" s="541"/>
      <c r="J74" s="541"/>
      <c r="K74" s="541"/>
      <c r="L74" s="541"/>
    </row>
    <row r="75" spans="6:12" s="83" customFormat="1" ht="12.75">
      <c r="F75" s="541"/>
      <c r="G75" s="541"/>
      <c r="H75" s="541"/>
      <c r="I75" s="541"/>
      <c r="J75" s="541"/>
      <c r="K75" s="541"/>
      <c r="L75" s="541"/>
    </row>
    <row r="76" spans="6:12" s="83" customFormat="1" ht="12.75">
      <c r="F76" s="541"/>
      <c r="G76" s="541"/>
      <c r="H76" s="541"/>
      <c r="I76" s="541"/>
      <c r="J76" s="541"/>
      <c r="K76" s="541"/>
      <c r="L76" s="541"/>
    </row>
    <row r="77" spans="6:12" s="83" customFormat="1" ht="12.75">
      <c r="F77" s="541"/>
      <c r="G77" s="541"/>
      <c r="H77" s="541"/>
      <c r="I77" s="541"/>
      <c r="J77" s="541"/>
      <c r="K77" s="541"/>
      <c r="L77" s="541"/>
    </row>
    <row r="78" spans="6:12" s="83" customFormat="1" ht="12.75">
      <c r="F78" s="541"/>
      <c r="G78" s="541"/>
      <c r="H78" s="541"/>
      <c r="I78" s="541"/>
      <c r="J78" s="541"/>
      <c r="K78" s="541"/>
      <c r="L78" s="541"/>
    </row>
    <row r="79" spans="6:12" s="83" customFormat="1" ht="12.75">
      <c r="F79" s="541"/>
      <c r="G79" s="541"/>
      <c r="H79" s="541"/>
      <c r="I79" s="541"/>
      <c r="J79" s="541"/>
      <c r="K79" s="541"/>
      <c r="L79" s="541"/>
    </row>
    <row r="80" spans="6:12" s="83" customFormat="1" ht="12.75">
      <c r="F80" s="541"/>
      <c r="G80" s="541"/>
      <c r="H80" s="541"/>
      <c r="I80" s="541"/>
      <c r="J80" s="541"/>
      <c r="K80" s="541"/>
      <c r="L80" s="541"/>
    </row>
    <row r="81" spans="6:12" s="83" customFormat="1" ht="12.75">
      <c r="F81" s="541"/>
      <c r="G81" s="541"/>
      <c r="H81" s="541"/>
      <c r="I81" s="541"/>
      <c r="J81" s="541"/>
      <c r="K81" s="541"/>
      <c r="L81" s="541"/>
    </row>
    <row r="82" spans="6:12" s="83" customFormat="1" ht="12.75">
      <c r="F82" s="541"/>
      <c r="G82" s="541"/>
      <c r="H82" s="541"/>
      <c r="I82" s="541"/>
      <c r="J82" s="541"/>
      <c r="K82" s="541"/>
      <c r="L82" s="541"/>
    </row>
    <row r="83" spans="6:12" s="83" customFormat="1" ht="12.75">
      <c r="F83" s="541"/>
      <c r="G83" s="541"/>
      <c r="H83" s="541"/>
      <c r="I83" s="541"/>
      <c r="J83" s="541"/>
      <c r="K83" s="541"/>
      <c r="L83" s="541"/>
    </row>
    <row r="84" spans="6:12" s="83" customFormat="1" ht="12.75">
      <c r="F84" s="541"/>
      <c r="G84" s="541"/>
      <c r="H84" s="541"/>
      <c r="I84" s="541"/>
      <c r="J84" s="541"/>
      <c r="K84" s="541"/>
      <c r="L84" s="541"/>
    </row>
    <row r="85" spans="6:12" s="83" customFormat="1" ht="12.75">
      <c r="F85" s="541"/>
      <c r="G85" s="541"/>
      <c r="H85" s="541"/>
      <c r="I85" s="541"/>
      <c r="J85" s="541"/>
      <c r="K85" s="541"/>
      <c r="L85" s="541"/>
    </row>
    <row r="86" spans="6:12" s="83" customFormat="1" ht="12.75">
      <c r="F86" s="541"/>
      <c r="G86" s="541"/>
      <c r="H86" s="541"/>
      <c r="I86" s="541"/>
      <c r="J86" s="541"/>
      <c r="K86" s="541"/>
      <c r="L86" s="541"/>
    </row>
    <row r="87" spans="6:12" s="83" customFormat="1" ht="12.75">
      <c r="F87" s="541"/>
      <c r="G87" s="541"/>
      <c r="H87" s="541"/>
      <c r="I87" s="541"/>
      <c r="J87" s="541"/>
      <c r="K87" s="541"/>
      <c r="L87" s="541"/>
    </row>
    <row r="88" spans="6:12" s="83" customFormat="1" ht="12.75">
      <c r="F88" s="541"/>
      <c r="G88" s="541"/>
      <c r="H88" s="541"/>
      <c r="I88" s="541"/>
      <c r="J88" s="541"/>
      <c r="K88" s="541"/>
      <c r="L88" s="541"/>
    </row>
    <row r="89" spans="6:12" s="83" customFormat="1" ht="12.75">
      <c r="F89" s="541"/>
      <c r="G89" s="541"/>
      <c r="H89" s="541"/>
      <c r="I89" s="541"/>
      <c r="J89" s="541"/>
      <c r="K89" s="541"/>
      <c r="L89" s="541"/>
    </row>
    <row r="90" spans="6:12" s="83" customFormat="1" ht="12.75">
      <c r="F90" s="541"/>
      <c r="G90" s="541"/>
      <c r="H90" s="541"/>
      <c r="I90" s="541"/>
      <c r="J90" s="541"/>
      <c r="K90" s="541"/>
      <c r="L90" s="541"/>
    </row>
    <row r="91" spans="6:12" s="83" customFormat="1" ht="12.75">
      <c r="F91" s="541"/>
      <c r="G91" s="541"/>
      <c r="H91" s="541"/>
      <c r="I91" s="541"/>
      <c r="J91" s="541"/>
      <c r="K91" s="541"/>
      <c r="L91" s="541"/>
    </row>
    <row r="92" spans="6:12" s="83" customFormat="1" ht="12.75">
      <c r="F92" s="541"/>
      <c r="G92" s="541"/>
      <c r="H92" s="541"/>
      <c r="I92" s="541"/>
      <c r="J92" s="541"/>
      <c r="K92" s="541"/>
      <c r="L92" s="541"/>
    </row>
    <row r="93" spans="6:12" s="83" customFormat="1" ht="12.75">
      <c r="F93" s="541"/>
      <c r="G93" s="541"/>
      <c r="H93" s="541"/>
      <c r="I93" s="541"/>
      <c r="J93" s="541"/>
      <c r="K93" s="541"/>
      <c r="L93" s="541"/>
    </row>
    <row r="94" spans="6:12" s="83" customFormat="1" ht="12.75">
      <c r="F94" s="541"/>
      <c r="G94" s="541"/>
      <c r="H94" s="541"/>
      <c r="I94" s="541"/>
      <c r="J94" s="541"/>
      <c r="K94" s="541"/>
      <c r="L94" s="541"/>
    </row>
    <row r="95" spans="6:12" s="83" customFormat="1" ht="12.75">
      <c r="F95" s="541"/>
      <c r="G95" s="541"/>
      <c r="H95" s="541"/>
      <c r="I95" s="541"/>
      <c r="J95" s="541"/>
      <c r="K95" s="541"/>
      <c r="L95" s="541"/>
    </row>
    <row r="96" spans="6:12" s="83" customFormat="1" ht="12.75">
      <c r="F96" s="541"/>
      <c r="G96" s="541"/>
      <c r="H96" s="541"/>
      <c r="I96" s="541"/>
      <c r="J96" s="541"/>
      <c r="K96" s="541"/>
      <c r="L96" s="541"/>
    </row>
    <row r="97" spans="6:12" s="83" customFormat="1" ht="12.75">
      <c r="F97" s="541"/>
      <c r="G97" s="541"/>
      <c r="H97" s="541"/>
      <c r="I97" s="541"/>
      <c r="J97" s="541"/>
      <c r="K97" s="541"/>
      <c r="L97" s="541"/>
    </row>
    <row r="98" spans="6:12" s="83" customFormat="1" ht="12.75">
      <c r="F98" s="541"/>
      <c r="G98" s="541"/>
      <c r="H98" s="541"/>
      <c r="I98" s="541"/>
      <c r="J98" s="541"/>
      <c r="K98" s="541"/>
      <c r="L98" s="541"/>
    </row>
    <row r="99" spans="6:12" s="83" customFormat="1" ht="12.75">
      <c r="F99" s="541"/>
      <c r="G99" s="541"/>
      <c r="H99" s="541"/>
      <c r="I99" s="541"/>
      <c r="J99" s="541"/>
      <c r="K99" s="541"/>
      <c r="L99" s="541"/>
    </row>
    <row r="100" spans="6:12" s="83" customFormat="1" ht="12.75">
      <c r="F100" s="541"/>
      <c r="G100" s="541"/>
      <c r="H100" s="541"/>
      <c r="I100" s="541"/>
      <c r="J100" s="541"/>
      <c r="K100" s="541"/>
      <c r="L100" s="541"/>
    </row>
    <row r="101" spans="6:12" s="83" customFormat="1" ht="12.75">
      <c r="F101" s="541"/>
      <c r="G101" s="541"/>
      <c r="H101" s="541"/>
      <c r="I101" s="541"/>
      <c r="J101" s="541"/>
      <c r="K101" s="541"/>
      <c r="L101" s="541"/>
    </row>
    <row r="102" spans="6:12" s="83" customFormat="1" ht="12.75">
      <c r="F102" s="541"/>
      <c r="G102" s="541"/>
      <c r="H102" s="541"/>
      <c r="I102" s="541"/>
      <c r="J102" s="541"/>
      <c r="K102" s="541"/>
      <c r="L102" s="541"/>
    </row>
    <row r="103" spans="6:12" s="83" customFormat="1" ht="12.75">
      <c r="F103" s="541"/>
      <c r="G103" s="541"/>
      <c r="H103" s="541"/>
      <c r="I103" s="541"/>
      <c r="J103" s="541"/>
      <c r="K103" s="541"/>
      <c r="L103" s="541"/>
    </row>
    <row r="104" spans="6:12" s="83" customFormat="1" ht="12.75">
      <c r="F104" s="541"/>
      <c r="G104" s="541"/>
      <c r="H104" s="541"/>
      <c r="I104" s="541"/>
      <c r="J104" s="541"/>
      <c r="K104" s="541"/>
      <c r="L104" s="541"/>
    </row>
    <row r="105" spans="6:12" s="83" customFormat="1" ht="12.75">
      <c r="F105" s="541"/>
      <c r="G105" s="541"/>
      <c r="H105" s="541"/>
      <c r="I105" s="541"/>
      <c r="J105" s="541"/>
      <c r="K105" s="541"/>
      <c r="L105" s="541"/>
    </row>
    <row r="106" spans="6:12" s="83" customFormat="1" ht="12.75">
      <c r="F106" s="541"/>
      <c r="G106" s="541"/>
      <c r="H106" s="541"/>
      <c r="I106" s="541"/>
      <c r="J106" s="541"/>
      <c r="K106" s="541"/>
      <c r="L106" s="541"/>
    </row>
    <row r="107" spans="6:12" s="83" customFormat="1" ht="12.75">
      <c r="F107" s="541"/>
      <c r="G107" s="541"/>
      <c r="H107" s="541"/>
      <c r="I107" s="541"/>
      <c r="J107" s="541"/>
      <c r="K107" s="541"/>
      <c r="L107" s="541"/>
    </row>
    <row r="108" spans="6:12" s="83" customFormat="1" ht="12.75">
      <c r="F108" s="541"/>
      <c r="G108" s="541"/>
      <c r="H108" s="541"/>
      <c r="I108" s="541"/>
      <c r="J108" s="541"/>
      <c r="K108" s="541"/>
      <c r="L108" s="541"/>
    </row>
    <row r="109" spans="6:12" s="83" customFormat="1" ht="12.75">
      <c r="F109" s="541"/>
      <c r="G109" s="541"/>
      <c r="H109" s="541"/>
      <c r="I109" s="541"/>
      <c r="J109" s="541"/>
      <c r="K109" s="541"/>
      <c r="L109" s="541"/>
    </row>
    <row r="110" spans="6:12" s="83" customFormat="1" ht="12.75">
      <c r="F110" s="541"/>
      <c r="G110" s="541"/>
      <c r="H110" s="541"/>
      <c r="I110" s="541"/>
      <c r="J110" s="541"/>
      <c r="K110" s="541"/>
      <c r="L110" s="541"/>
    </row>
    <row r="111" spans="6:12" s="83" customFormat="1" ht="12.75">
      <c r="F111" s="541"/>
      <c r="G111" s="541"/>
      <c r="H111" s="541"/>
      <c r="I111" s="541"/>
      <c r="J111" s="541"/>
      <c r="K111" s="541"/>
      <c r="L111" s="541"/>
    </row>
  </sheetData>
  <printOptions horizontalCentered="1"/>
  <pageMargins left="0.5" right="0.5" top="0.75" bottom="0.5" header="0.5" footer="0.2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36"/>
  <sheetViews>
    <sheetView zoomScale="90" zoomScaleNormal="90" workbookViewId="0" topLeftCell="B2">
      <selection activeCell="I66" sqref="I66"/>
    </sheetView>
  </sheetViews>
  <sheetFormatPr defaultColWidth="9.140625" defaultRowHeight="12.75" outlineLevelRow="1"/>
  <cols>
    <col min="1" max="1" width="0" style="316" hidden="1" customWidth="1"/>
    <col min="2" max="2" width="2.7109375" style="330" customWidth="1"/>
    <col min="3" max="3" width="2.7109375" style="347" customWidth="1"/>
    <col min="4" max="4" width="2.7109375" style="347" hidden="1" customWidth="1"/>
    <col min="5" max="5" width="43.28125" style="347" hidden="1" customWidth="1"/>
    <col min="6" max="6" width="60.7109375" style="337" customWidth="1"/>
    <col min="7" max="7" width="14.7109375" style="399" customWidth="1"/>
    <col min="8" max="13" width="14.7109375" style="358" customWidth="1"/>
    <col min="14" max="14" width="11.57421875" style="83" hidden="1" customWidth="1"/>
    <col min="15" max="15" width="0" style="337" hidden="1" customWidth="1"/>
    <col min="16" max="16" width="9.140625" style="532" customWidth="1"/>
    <col min="17" max="17" width="9.140625" style="83" customWidth="1"/>
    <col min="18" max="18" width="9.140625" style="83" hidden="1" customWidth="1"/>
    <col min="19" max="29" width="9.140625" style="83" customWidth="1"/>
    <col min="30" max="16384" width="9.140625" style="316" customWidth="1"/>
  </cols>
  <sheetData>
    <row r="1" spans="1:13" ht="12.75" hidden="1">
      <c r="A1" s="316" t="s">
        <v>895</v>
      </c>
      <c r="B1" s="330" t="s">
        <v>71</v>
      </c>
      <c r="C1" s="355"/>
      <c r="D1" s="355"/>
      <c r="E1" s="347" t="s">
        <v>72</v>
      </c>
      <c r="F1" s="356" t="s">
        <v>73</v>
      </c>
      <c r="G1" s="357" t="s">
        <v>968</v>
      </c>
      <c r="H1" s="358" t="s">
        <v>1010</v>
      </c>
      <c r="I1" s="358" t="s">
        <v>1011</v>
      </c>
      <c r="J1" s="358" t="s">
        <v>1012</v>
      </c>
      <c r="K1" s="358" t="s">
        <v>1013</v>
      </c>
      <c r="L1" s="358" t="s">
        <v>973</v>
      </c>
      <c r="M1" s="358" t="s">
        <v>73</v>
      </c>
    </row>
    <row r="2" spans="2:29" s="359" customFormat="1" ht="15.75" customHeight="1">
      <c r="B2" s="321" t="str">
        <f>"University of Missouri - "&amp;RBN</f>
        <v>University of Missouri - University Wide Resources</v>
      </c>
      <c r="C2" s="360"/>
      <c r="D2" s="360"/>
      <c r="E2" s="361"/>
      <c r="F2" s="89"/>
      <c r="G2" s="362"/>
      <c r="H2" s="363"/>
      <c r="I2" s="364"/>
      <c r="J2" s="363"/>
      <c r="K2" s="365"/>
      <c r="L2" s="363"/>
      <c r="M2" s="366"/>
      <c r="N2" s="367"/>
      <c r="O2" s="368" t="s">
        <v>176</v>
      </c>
      <c r="P2" s="542"/>
      <c r="Q2" s="367"/>
      <c r="R2" s="545" t="s">
        <v>899</v>
      </c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</row>
    <row r="3" spans="2:29" s="329" customFormat="1" ht="15.75" customHeight="1">
      <c r="B3" s="331" t="s">
        <v>1014</v>
      </c>
      <c r="C3" s="369"/>
      <c r="D3" s="369"/>
      <c r="E3" s="370"/>
      <c r="F3" s="93"/>
      <c r="G3" s="371"/>
      <c r="H3" s="372"/>
      <c r="I3" s="373"/>
      <c r="J3" s="374"/>
      <c r="K3" s="372"/>
      <c r="L3" s="372"/>
      <c r="M3" s="375"/>
      <c r="N3" s="376"/>
      <c r="O3" s="327"/>
      <c r="P3" s="533"/>
      <c r="Q3" s="376"/>
      <c r="R3" s="546" t="s">
        <v>1015</v>
      </c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</row>
    <row r="4" spans="2:18" ht="15.75" customHeight="1">
      <c r="B4" s="339" t="str">
        <f>"As of "&amp;TEXT(R4,"MMMM DD, YYYY")</f>
        <v>As of June 30, 2005</v>
      </c>
      <c r="C4" s="333"/>
      <c r="D4" s="333"/>
      <c r="E4" s="334"/>
      <c r="F4" s="99"/>
      <c r="G4" s="371"/>
      <c r="H4" s="372"/>
      <c r="I4" s="372"/>
      <c r="J4" s="372"/>
      <c r="K4" s="372"/>
      <c r="L4" s="372"/>
      <c r="M4" s="375"/>
      <c r="R4" s="547" t="s">
        <v>175</v>
      </c>
    </row>
    <row r="5" spans="2:14" ht="12.75" customHeight="1">
      <c r="B5" s="377"/>
      <c r="C5" s="378"/>
      <c r="D5" s="378"/>
      <c r="E5" s="379"/>
      <c r="F5" s="106"/>
      <c r="G5" s="380"/>
      <c r="H5" s="381"/>
      <c r="I5" s="381"/>
      <c r="J5" s="381"/>
      <c r="K5" s="381"/>
      <c r="L5" s="381"/>
      <c r="M5" s="382"/>
      <c r="N5" s="383"/>
    </row>
    <row r="6" spans="2:29" s="384" customFormat="1" ht="39" customHeight="1">
      <c r="B6" s="385"/>
      <c r="C6" s="386"/>
      <c r="D6" s="386"/>
      <c r="E6" s="386"/>
      <c r="F6" s="387"/>
      <c r="G6" s="388" t="s">
        <v>976</v>
      </c>
      <c r="H6" s="389" t="s">
        <v>1016</v>
      </c>
      <c r="I6" s="389" t="s">
        <v>1017</v>
      </c>
      <c r="J6" s="389" t="s">
        <v>1018</v>
      </c>
      <c r="K6" s="389" t="s">
        <v>980</v>
      </c>
      <c r="L6" s="389" t="s">
        <v>981</v>
      </c>
      <c r="M6" s="389" t="str">
        <f>"Balance
"&amp;TEXT(R4,"MMMM DD, YYYY")</f>
        <v>Balance
June 30, 2005</v>
      </c>
      <c r="N6" s="390"/>
      <c r="O6" s="387"/>
      <c r="P6" s="543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</row>
    <row r="7" spans="2:29" s="391" customFormat="1" ht="12.75" customHeight="1">
      <c r="B7" s="392" t="s">
        <v>1019</v>
      </c>
      <c r="C7" s="393"/>
      <c r="D7" s="393"/>
      <c r="E7" s="394"/>
      <c r="F7" s="395"/>
      <c r="G7" s="396"/>
      <c r="H7" s="397"/>
      <c r="I7" s="397"/>
      <c r="J7" s="397"/>
      <c r="K7" s="397"/>
      <c r="L7" s="397"/>
      <c r="M7" s="397"/>
      <c r="N7" s="398"/>
      <c r="O7" s="395"/>
      <c r="P7" s="544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</row>
    <row r="8" spans="3:4" ht="12.75" customHeight="1">
      <c r="C8" s="346" t="s">
        <v>1020</v>
      </c>
      <c r="D8" s="346"/>
    </row>
    <row r="9" spans="1:13" ht="12.75" outlineLevel="1">
      <c r="A9" s="316" t="s">
        <v>1021</v>
      </c>
      <c r="C9" s="355"/>
      <c r="D9" s="355"/>
      <c r="E9" s="347" t="s">
        <v>1022</v>
      </c>
      <c r="F9" s="356" t="str">
        <f aca="true" t="shared" si="0" ref="F9:F29">UPPER(E9)</f>
        <v>BEIMDIEK SCHOLARSHIP FUND</v>
      </c>
      <c r="G9" s="400">
        <v>24794.08</v>
      </c>
      <c r="H9" s="401">
        <v>0</v>
      </c>
      <c r="I9" s="401">
        <v>-535.59</v>
      </c>
      <c r="J9" s="401">
        <v>1594.62</v>
      </c>
      <c r="K9" s="401">
        <v>0</v>
      </c>
      <c r="L9" s="401">
        <v>0</v>
      </c>
      <c r="M9" s="401">
        <f aca="true" t="shared" si="1" ref="M9:M29">G9+H9+I9+J9-K9+L9</f>
        <v>25853.11</v>
      </c>
    </row>
    <row r="10" spans="1:13" ht="12.75" outlineLevel="1">
      <c r="A10" s="316" t="s">
        <v>1023</v>
      </c>
      <c r="C10" s="355"/>
      <c r="D10" s="355"/>
      <c r="E10" s="347" t="s">
        <v>1024</v>
      </c>
      <c r="F10" s="356" t="str">
        <f t="shared" si="0"/>
        <v>ENDOWED CHAIRS - STATE MATCH</v>
      </c>
      <c r="G10" s="357">
        <v>27367367.64</v>
      </c>
      <c r="H10" s="358">
        <v>0</v>
      </c>
      <c r="I10" s="358">
        <v>-581108.28</v>
      </c>
      <c r="J10" s="358">
        <v>1767199.62</v>
      </c>
      <c r="K10" s="358">
        <v>0</v>
      </c>
      <c r="L10" s="358">
        <v>22760.7</v>
      </c>
      <c r="M10" s="358">
        <f t="shared" si="1"/>
        <v>28576219.68</v>
      </c>
    </row>
    <row r="11" spans="1:13" ht="12.75" outlineLevel="1">
      <c r="A11" s="316" t="s">
        <v>1025</v>
      </c>
      <c r="C11" s="355"/>
      <c r="D11" s="355"/>
      <c r="E11" s="347" t="s">
        <v>1026</v>
      </c>
      <c r="F11" s="356" t="str">
        <f t="shared" si="0"/>
        <v>AMES &amp; FARLEY EDUCATION FUND</v>
      </c>
      <c r="G11" s="357">
        <v>1982244.75</v>
      </c>
      <c r="H11" s="358">
        <v>0</v>
      </c>
      <c r="I11" s="358">
        <v>-31324.26</v>
      </c>
      <c r="J11" s="358">
        <v>127855.69</v>
      </c>
      <c r="K11" s="358">
        <v>0</v>
      </c>
      <c r="L11" s="358">
        <v>0</v>
      </c>
      <c r="M11" s="358">
        <f t="shared" si="1"/>
        <v>2078776.18</v>
      </c>
    </row>
    <row r="12" spans="1:13" ht="12.75" outlineLevel="1">
      <c r="A12" s="316" t="s">
        <v>1027</v>
      </c>
      <c r="C12" s="355"/>
      <c r="D12" s="355"/>
      <c r="E12" s="347" t="s">
        <v>1028</v>
      </c>
      <c r="F12" s="356" t="str">
        <f t="shared" si="0"/>
        <v>GUNDLACH MEM SCHOLARSHIPS</v>
      </c>
      <c r="G12" s="357">
        <v>431584.63</v>
      </c>
      <c r="H12" s="358">
        <v>0</v>
      </c>
      <c r="I12" s="358">
        <v>-8824.35</v>
      </c>
      <c r="J12" s="358">
        <v>27778.52</v>
      </c>
      <c r="K12" s="358">
        <v>0</v>
      </c>
      <c r="L12" s="358">
        <v>0</v>
      </c>
      <c r="M12" s="358">
        <f t="shared" si="1"/>
        <v>450538.80000000005</v>
      </c>
    </row>
    <row r="13" spans="1:13" ht="12.75" outlineLevel="1">
      <c r="A13" s="316" t="s">
        <v>1029</v>
      </c>
      <c r="C13" s="355"/>
      <c r="D13" s="355"/>
      <c r="E13" s="347" t="s">
        <v>1030</v>
      </c>
      <c r="F13" s="356" t="str">
        <f t="shared" si="0"/>
        <v>HARGIS MEMORIAL SCHP</v>
      </c>
      <c r="G13" s="357">
        <v>6091.98</v>
      </c>
      <c r="H13" s="358">
        <v>0</v>
      </c>
      <c r="I13" s="358">
        <v>-16.56</v>
      </c>
      <c r="J13" s="358">
        <v>-20.89</v>
      </c>
      <c r="K13" s="358">
        <v>0</v>
      </c>
      <c r="L13" s="358">
        <v>0</v>
      </c>
      <c r="M13" s="358">
        <f t="shared" si="1"/>
        <v>6054.529999999999</v>
      </c>
    </row>
    <row r="14" spans="1:13" ht="12.75" outlineLevel="1">
      <c r="A14" s="316" t="s">
        <v>1031</v>
      </c>
      <c r="C14" s="355"/>
      <c r="D14" s="355"/>
      <c r="E14" s="347" t="s">
        <v>1032</v>
      </c>
      <c r="F14" s="356" t="str">
        <f t="shared" si="0"/>
        <v>MCKINNEY SCHOLAR/ATHLETE</v>
      </c>
      <c r="G14" s="357">
        <v>38078.78</v>
      </c>
      <c r="H14" s="358">
        <v>0</v>
      </c>
      <c r="I14" s="358">
        <v>-672.59</v>
      </c>
      <c r="J14" s="358">
        <v>2454.44</v>
      </c>
      <c r="K14" s="358">
        <v>0</v>
      </c>
      <c r="L14" s="358">
        <v>0</v>
      </c>
      <c r="M14" s="358">
        <f t="shared" si="1"/>
        <v>39860.630000000005</v>
      </c>
    </row>
    <row r="15" spans="1:13" ht="12.75" outlineLevel="1">
      <c r="A15" s="316" t="s">
        <v>1033</v>
      </c>
      <c r="C15" s="355"/>
      <c r="D15" s="355"/>
      <c r="E15" s="347" t="s">
        <v>1034</v>
      </c>
      <c r="F15" s="356" t="str">
        <f t="shared" si="0"/>
        <v>MCKINNEY SHORT FICTION AWD</v>
      </c>
      <c r="G15" s="357">
        <v>24160.88</v>
      </c>
      <c r="H15" s="358">
        <v>0</v>
      </c>
      <c r="I15" s="358">
        <v>-400.32</v>
      </c>
      <c r="J15" s="358">
        <v>1557.49</v>
      </c>
      <c r="K15" s="358">
        <v>0</v>
      </c>
      <c r="L15" s="358">
        <v>0</v>
      </c>
      <c r="M15" s="358">
        <f t="shared" si="1"/>
        <v>25318.050000000003</v>
      </c>
    </row>
    <row r="16" spans="1:13" ht="12.75" outlineLevel="1">
      <c r="A16" s="316" t="s">
        <v>1035</v>
      </c>
      <c r="C16" s="355"/>
      <c r="D16" s="355"/>
      <c r="E16" s="347" t="s">
        <v>1036</v>
      </c>
      <c r="F16" s="356" t="str">
        <f t="shared" si="0"/>
        <v>NOYES FOUNDATION</v>
      </c>
      <c r="G16" s="357">
        <v>124033.83</v>
      </c>
      <c r="H16" s="358">
        <v>0</v>
      </c>
      <c r="I16" s="358">
        <v>-2679.23</v>
      </c>
      <c r="J16" s="358">
        <v>7977.27</v>
      </c>
      <c r="K16" s="358">
        <v>0</v>
      </c>
      <c r="L16" s="358">
        <v>0</v>
      </c>
      <c r="M16" s="358">
        <f t="shared" si="1"/>
        <v>129331.87000000001</v>
      </c>
    </row>
    <row r="17" spans="1:13" ht="12.75" outlineLevel="1">
      <c r="A17" s="316" t="s">
        <v>1037</v>
      </c>
      <c r="C17" s="355"/>
      <c r="D17" s="355"/>
      <c r="E17" s="347" t="s">
        <v>1038</v>
      </c>
      <c r="F17" s="356" t="str">
        <f t="shared" si="0"/>
        <v>TEMPLIN ENDOWMENT</v>
      </c>
      <c r="G17" s="357">
        <v>113816.46</v>
      </c>
      <c r="H17" s="358">
        <v>0</v>
      </c>
      <c r="I17" s="358">
        <v>-2338.85</v>
      </c>
      <c r="J17" s="358">
        <v>7325.45</v>
      </c>
      <c r="K17" s="358">
        <v>0</v>
      </c>
      <c r="L17" s="358">
        <v>0</v>
      </c>
      <c r="M17" s="358">
        <f t="shared" si="1"/>
        <v>118803.06</v>
      </c>
    </row>
    <row r="18" spans="1:13" ht="12.75" outlineLevel="1">
      <c r="A18" s="316" t="s">
        <v>1039</v>
      </c>
      <c r="C18" s="355"/>
      <c r="D18" s="355"/>
      <c r="E18" s="347" t="s">
        <v>1040</v>
      </c>
      <c r="F18" s="356" t="str">
        <f t="shared" si="0"/>
        <v>TRANS WORLD AIRLINE SCHP</v>
      </c>
      <c r="G18" s="357">
        <v>1019514.67</v>
      </c>
      <c r="H18" s="358">
        <v>0</v>
      </c>
      <c r="I18" s="358">
        <v>-22022.38</v>
      </c>
      <c r="J18" s="358">
        <v>65570.3</v>
      </c>
      <c r="K18" s="358">
        <v>0</v>
      </c>
      <c r="L18" s="358">
        <v>0</v>
      </c>
      <c r="M18" s="358">
        <f t="shared" si="1"/>
        <v>1063062.59</v>
      </c>
    </row>
    <row r="19" spans="1:13" ht="12.75" outlineLevel="1">
      <c r="A19" s="316" t="s">
        <v>1041</v>
      </c>
      <c r="C19" s="355"/>
      <c r="D19" s="355"/>
      <c r="E19" s="347" t="s">
        <v>1042</v>
      </c>
      <c r="F19" s="356" t="str">
        <f t="shared" si="0"/>
        <v>WAGGONER SCHOLARHIP</v>
      </c>
      <c r="G19" s="357">
        <v>67218.58</v>
      </c>
      <c r="H19" s="358">
        <v>0</v>
      </c>
      <c r="I19" s="358">
        <v>-1542.89</v>
      </c>
      <c r="J19" s="358">
        <v>4322.58</v>
      </c>
      <c r="K19" s="358">
        <v>0</v>
      </c>
      <c r="L19" s="358">
        <v>0</v>
      </c>
      <c r="M19" s="358">
        <f t="shared" si="1"/>
        <v>69998.27</v>
      </c>
    </row>
    <row r="20" spans="1:13" ht="12.75" outlineLevel="1">
      <c r="A20" s="316" t="s">
        <v>1043</v>
      </c>
      <c r="C20" s="355"/>
      <c r="D20" s="355"/>
      <c r="E20" s="347" t="s">
        <v>1044</v>
      </c>
      <c r="F20" s="356" t="str">
        <f t="shared" si="0"/>
        <v>STRODE SCHOLARSHIP FUND</v>
      </c>
      <c r="G20" s="357">
        <v>99149.83</v>
      </c>
      <c r="H20" s="358">
        <v>0</v>
      </c>
      <c r="I20" s="358">
        <v>-2141.72</v>
      </c>
      <c r="J20" s="358">
        <v>6376.84</v>
      </c>
      <c r="K20" s="358">
        <v>0</v>
      </c>
      <c r="L20" s="358">
        <v>0</v>
      </c>
      <c r="M20" s="358">
        <f t="shared" si="1"/>
        <v>103384.95</v>
      </c>
    </row>
    <row r="21" spans="1:13" ht="12.75" outlineLevel="1">
      <c r="A21" s="316" t="s">
        <v>1045</v>
      </c>
      <c r="C21" s="355"/>
      <c r="D21" s="355"/>
      <c r="E21" s="347" t="s">
        <v>1046</v>
      </c>
      <c r="F21" s="356" t="str">
        <f t="shared" si="0"/>
        <v>CARNAHAN MEM SCHP</v>
      </c>
      <c r="G21" s="357">
        <v>32446.61</v>
      </c>
      <c r="H21" s="358">
        <v>100</v>
      </c>
      <c r="I21" s="358">
        <v>-699.4</v>
      </c>
      <c r="J21" s="358">
        <v>2091.82</v>
      </c>
      <c r="K21" s="358">
        <v>0</v>
      </c>
      <c r="L21" s="358">
        <v>0</v>
      </c>
      <c r="M21" s="358">
        <f t="shared" si="1"/>
        <v>33939.03</v>
      </c>
    </row>
    <row r="22" spans="1:13" ht="12.75" outlineLevel="1">
      <c r="A22" s="316" t="s">
        <v>1047</v>
      </c>
      <c r="C22" s="355"/>
      <c r="D22" s="355"/>
      <c r="E22" s="347" t="s">
        <v>1048</v>
      </c>
      <c r="F22" s="356" t="str">
        <f t="shared" si="0"/>
        <v>EVELYN SUE LUMB WESTRAN SCHP</v>
      </c>
      <c r="G22" s="357">
        <v>26611.64</v>
      </c>
      <c r="H22" s="358">
        <v>0</v>
      </c>
      <c r="I22" s="358">
        <v>-574.86</v>
      </c>
      <c r="J22" s="358">
        <v>1711.54</v>
      </c>
      <c r="K22" s="358">
        <v>0</v>
      </c>
      <c r="L22" s="358">
        <v>0</v>
      </c>
      <c r="M22" s="358">
        <f t="shared" si="1"/>
        <v>27748.32</v>
      </c>
    </row>
    <row r="23" spans="1:13" ht="12.75" outlineLevel="1">
      <c r="A23" s="316" t="s">
        <v>1049</v>
      </c>
      <c r="C23" s="355"/>
      <c r="D23" s="355"/>
      <c r="E23" s="347" t="s">
        <v>1050</v>
      </c>
      <c r="F23" s="356" t="str">
        <f t="shared" si="0"/>
        <v>ALBERTA CAQUELARD SCHOLARSHIP</v>
      </c>
      <c r="G23" s="357">
        <v>97150.33</v>
      </c>
      <c r="H23" s="358">
        <v>12747.57</v>
      </c>
      <c r="I23" s="358">
        <v>-1819.86</v>
      </c>
      <c r="J23" s="358">
        <v>6377.26</v>
      </c>
      <c r="K23" s="358">
        <v>0</v>
      </c>
      <c r="L23" s="358">
        <v>0</v>
      </c>
      <c r="M23" s="358">
        <f t="shared" si="1"/>
        <v>114455.29999999999</v>
      </c>
    </row>
    <row r="24" spans="1:13" ht="12.75" outlineLevel="1">
      <c r="A24" s="316" t="s">
        <v>1051</v>
      </c>
      <c r="C24" s="355"/>
      <c r="D24" s="355"/>
      <c r="E24" s="347" t="s">
        <v>1052</v>
      </c>
      <c r="F24" s="356" t="str">
        <f t="shared" si="0"/>
        <v>PETER POTTER SCHOLARSHIP</v>
      </c>
      <c r="G24" s="357">
        <v>358809.12</v>
      </c>
      <c r="H24" s="358">
        <v>0</v>
      </c>
      <c r="I24" s="358">
        <v>-7750.59</v>
      </c>
      <c r="J24" s="358">
        <v>23076.9</v>
      </c>
      <c r="K24" s="358">
        <v>0</v>
      </c>
      <c r="L24" s="358">
        <v>0</v>
      </c>
      <c r="M24" s="358">
        <f t="shared" si="1"/>
        <v>374135.43</v>
      </c>
    </row>
    <row r="25" spans="1:13" ht="12.75" outlineLevel="1">
      <c r="A25" s="316" t="s">
        <v>1053</v>
      </c>
      <c r="C25" s="355"/>
      <c r="D25" s="355"/>
      <c r="E25" s="347" t="s">
        <v>1054</v>
      </c>
      <c r="F25" s="356" t="str">
        <f t="shared" si="0"/>
        <v>HARTVIGSEN STUDENT AID FUND</v>
      </c>
      <c r="G25" s="357">
        <v>1377214.29</v>
      </c>
      <c r="H25" s="358">
        <v>0</v>
      </c>
      <c r="I25" s="358">
        <v>172418.7</v>
      </c>
      <c r="J25" s="358">
        <v>90251.27</v>
      </c>
      <c r="K25" s="358">
        <v>0</v>
      </c>
      <c r="L25" s="358">
        <v>0</v>
      </c>
      <c r="M25" s="358">
        <f t="shared" si="1"/>
        <v>1639884.26</v>
      </c>
    </row>
    <row r="26" spans="1:13" ht="12.75" outlineLevel="1">
      <c r="A26" s="316" t="s">
        <v>1055</v>
      </c>
      <c r="C26" s="355"/>
      <c r="D26" s="355"/>
      <c r="E26" s="347" t="s">
        <v>1056</v>
      </c>
      <c r="F26" s="356" t="str">
        <f t="shared" si="0"/>
        <v>ARTHUR WYAN NELSON LOAN FUND</v>
      </c>
      <c r="G26" s="357">
        <v>0</v>
      </c>
      <c r="H26" s="358">
        <v>0</v>
      </c>
      <c r="I26" s="358">
        <v>2815.96</v>
      </c>
      <c r="J26" s="358">
        <v>6375.39</v>
      </c>
      <c r="K26" s="358">
        <v>0</v>
      </c>
      <c r="L26" s="358">
        <v>105035.66</v>
      </c>
      <c r="M26" s="358">
        <f t="shared" si="1"/>
        <v>114227.01000000001</v>
      </c>
    </row>
    <row r="27" spans="1:13" ht="12.75" outlineLevel="1">
      <c r="A27" s="316" t="s">
        <v>985</v>
      </c>
      <c r="C27" s="355"/>
      <c r="D27" s="355"/>
      <c r="E27" s="347" t="s">
        <v>986</v>
      </c>
      <c r="F27" s="356" t="str">
        <f t="shared" si="0"/>
        <v>CHRISTIAN LOAN FUND</v>
      </c>
      <c r="G27" s="357">
        <v>117987.31</v>
      </c>
      <c r="H27" s="358">
        <v>0</v>
      </c>
      <c r="I27" s="358">
        <v>-2548.63</v>
      </c>
      <c r="J27" s="358">
        <v>7588.37</v>
      </c>
      <c r="K27" s="358">
        <v>0</v>
      </c>
      <c r="L27" s="358">
        <v>0</v>
      </c>
      <c r="M27" s="358">
        <f t="shared" si="1"/>
        <v>123027.04999999999</v>
      </c>
    </row>
    <row r="28" spans="1:13" ht="12.75" outlineLevel="1">
      <c r="A28" s="316" t="s">
        <v>993</v>
      </c>
      <c r="C28" s="355"/>
      <c r="D28" s="355"/>
      <c r="E28" s="347" t="s">
        <v>994</v>
      </c>
      <c r="F28" s="356" t="str">
        <f t="shared" si="0"/>
        <v>NELSON STUDENT LOAN</v>
      </c>
      <c r="G28" s="357">
        <v>62256.61</v>
      </c>
      <c r="H28" s="358">
        <v>0</v>
      </c>
      <c r="I28" s="358">
        <v>0</v>
      </c>
      <c r="J28" s="358">
        <v>-2371.34</v>
      </c>
      <c r="K28" s="358">
        <v>112.5</v>
      </c>
      <c r="L28" s="358">
        <v>-59772.77</v>
      </c>
      <c r="M28" s="358">
        <f t="shared" si="1"/>
        <v>0</v>
      </c>
    </row>
    <row r="29" spans="1:29" s="349" customFormat="1" ht="12.75" customHeight="1">
      <c r="A29" s="349" t="s">
        <v>1057</v>
      </c>
      <c r="B29" s="345"/>
      <c r="C29" s="346"/>
      <c r="D29" s="346"/>
      <c r="E29" s="350" t="s">
        <v>1058</v>
      </c>
      <c r="F29" s="402" t="str">
        <f t="shared" si="0"/>
        <v>TOTAL INCOME RESTRICTED</v>
      </c>
      <c r="G29" s="403">
        <v>33370532.019999992</v>
      </c>
      <c r="H29" s="404">
        <v>12847.57</v>
      </c>
      <c r="I29" s="404">
        <v>-491765.7</v>
      </c>
      <c r="J29" s="404">
        <v>2155093.14</v>
      </c>
      <c r="K29" s="404">
        <v>112.5</v>
      </c>
      <c r="L29" s="404">
        <v>68023.59</v>
      </c>
      <c r="M29" s="404">
        <f t="shared" si="1"/>
        <v>35114618.12</v>
      </c>
      <c r="N29" s="405"/>
      <c r="O29" s="406"/>
      <c r="P29" s="53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</row>
    <row r="30" ht="12.75" customHeight="1"/>
    <row r="31" spans="2:29" s="349" customFormat="1" ht="12.75" customHeight="1">
      <c r="B31" s="345"/>
      <c r="C31" s="346"/>
      <c r="D31" s="346"/>
      <c r="E31" s="407"/>
      <c r="F31" s="393" t="s">
        <v>1059</v>
      </c>
      <c r="G31" s="403">
        <f aca="true" t="shared" si="2" ref="G31:M31">G29</f>
        <v>33370532.019999992</v>
      </c>
      <c r="H31" s="404">
        <f t="shared" si="2"/>
        <v>12847.57</v>
      </c>
      <c r="I31" s="404">
        <f t="shared" si="2"/>
        <v>-491765.7</v>
      </c>
      <c r="J31" s="404">
        <f t="shared" si="2"/>
        <v>2155093.14</v>
      </c>
      <c r="K31" s="404">
        <f t="shared" si="2"/>
        <v>112.5</v>
      </c>
      <c r="L31" s="404">
        <f t="shared" si="2"/>
        <v>68023.59</v>
      </c>
      <c r="M31" s="404">
        <f t="shared" si="2"/>
        <v>35114618.12</v>
      </c>
      <c r="N31" s="405"/>
      <c r="O31" s="406"/>
      <c r="P31" s="53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</row>
    <row r="32" spans="5:6" ht="12.75" customHeight="1">
      <c r="E32" s="346"/>
      <c r="F32" s="408"/>
    </row>
    <row r="33" ht="12.75" customHeight="1">
      <c r="B33" s="345" t="s">
        <v>1060</v>
      </c>
    </row>
    <row r="34" spans="3:4" ht="12.75" customHeight="1">
      <c r="C34" s="346" t="s">
        <v>1020</v>
      </c>
      <c r="D34" s="346"/>
    </row>
    <row r="35" spans="1:13" ht="12.75" outlineLevel="1">
      <c r="A35" s="316" t="s">
        <v>1061</v>
      </c>
      <c r="C35" s="355"/>
      <c r="D35" s="355"/>
      <c r="E35" s="347" t="s">
        <v>1062</v>
      </c>
      <c r="F35" s="356" t="str">
        <f>UPPER(E35)</f>
        <v>BASORE ENDOWMENT</v>
      </c>
      <c r="G35" s="357">
        <v>272216.33</v>
      </c>
      <c r="H35" s="358">
        <v>0</v>
      </c>
      <c r="I35" s="358">
        <v>-5880.12</v>
      </c>
      <c r="J35" s="358">
        <v>17507.66</v>
      </c>
      <c r="K35" s="358">
        <v>0</v>
      </c>
      <c r="L35" s="358">
        <v>0</v>
      </c>
      <c r="M35" s="358">
        <f>G35+H35+I35+J35-K35+L35</f>
        <v>283843.87</v>
      </c>
    </row>
    <row r="36" spans="1:13" ht="12.75" outlineLevel="1">
      <c r="A36" s="316" t="s">
        <v>1063</v>
      </c>
      <c r="C36" s="355"/>
      <c r="D36" s="355"/>
      <c r="E36" s="347" t="s">
        <v>1064</v>
      </c>
      <c r="F36" s="356" t="str">
        <f>UPPER(E36)</f>
        <v>PAYNE MEM FOUNDATION</v>
      </c>
      <c r="G36" s="357">
        <v>2277587.5</v>
      </c>
      <c r="H36" s="358">
        <v>0</v>
      </c>
      <c r="I36" s="358">
        <v>-49197.85</v>
      </c>
      <c r="J36" s="358">
        <v>146483.53</v>
      </c>
      <c r="K36" s="358">
        <v>0</v>
      </c>
      <c r="L36" s="358">
        <v>0</v>
      </c>
      <c r="M36" s="358">
        <f>G36+H36+I36+J36-K36+L36</f>
        <v>2374873.1799999997</v>
      </c>
    </row>
    <row r="37" spans="1:29" s="349" customFormat="1" ht="12.75" customHeight="1">
      <c r="A37" s="349" t="s">
        <v>1065</v>
      </c>
      <c r="B37" s="345"/>
      <c r="C37" s="346"/>
      <c r="D37" s="346"/>
      <c r="E37" s="350" t="s">
        <v>1058</v>
      </c>
      <c r="F37" s="402" t="str">
        <f>UPPER(E37)</f>
        <v>TOTAL INCOME RESTRICTED</v>
      </c>
      <c r="G37" s="403">
        <v>2549803.83</v>
      </c>
      <c r="H37" s="404">
        <v>0</v>
      </c>
      <c r="I37" s="404">
        <v>-55077.97</v>
      </c>
      <c r="J37" s="404">
        <v>163991.19</v>
      </c>
      <c r="K37" s="404">
        <v>0</v>
      </c>
      <c r="L37" s="404">
        <v>0</v>
      </c>
      <c r="M37" s="404">
        <f>G37+H37+I37+J37-K37+L37</f>
        <v>2658717.05</v>
      </c>
      <c r="N37" s="405"/>
      <c r="O37" s="406"/>
      <c r="P37" s="53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</row>
    <row r="38" ht="12.75" customHeight="1"/>
    <row r="39" spans="3:4" ht="12.75" customHeight="1">
      <c r="C39" s="346" t="s">
        <v>1066</v>
      </c>
      <c r="D39" s="346"/>
    </row>
    <row r="40" spans="1:13" ht="12.75" outlineLevel="1">
      <c r="A40" s="316" t="s">
        <v>1067</v>
      </c>
      <c r="C40" s="355"/>
      <c r="D40" s="355"/>
      <c r="E40" s="347" t="s">
        <v>1068</v>
      </c>
      <c r="F40" s="356" t="str">
        <f>UPPER(E40)</f>
        <v>WELDON SPRINGS RESEARCH FUND</v>
      </c>
      <c r="G40" s="357">
        <v>47138857.85</v>
      </c>
      <c r="H40" s="358">
        <v>0</v>
      </c>
      <c r="I40" s="358">
        <v>-1018239.79</v>
      </c>
      <c r="J40" s="358">
        <v>3031745.7</v>
      </c>
      <c r="K40" s="358">
        <v>0</v>
      </c>
      <c r="L40" s="358">
        <v>0</v>
      </c>
      <c r="M40" s="358">
        <f>G40+H40+I40+J40-K40+L40</f>
        <v>49152363.760000005</v>
      </c>
    </row>
    <row r="41" spans="1:13" ht="12.75" outlineLevel="1">
      <c r="A41" s="316" t="s">
        <v>1069</v>
      </c>
      <c r="C41" s="355"/>
      <c r="D41" s="355"/>
      <c r="E41" s="347" t="s">
        <v>1070</v>
      </c>
      <c r="F41" s="356" t="str">
        <f>UPPER(E41)</f>
        <v>MISSOURI RESEARCH PARK</v>
      </c>
      <c r="G41" s="357">
        <v>4267571.08</v>
      </c>
      <c r="H41" s="358">
        <v>0</v>
      </c>
      <c r="I41" s="358">
        <v>-92183.21</v>
      </c>
      <c r="J41" s="358">
        <v>274469.73</v>
      </c>
      <c r="K41" s="358">
        <v>0</v>
      </c>
      <c r="L41" s="358">
        <v>0</v>
      </c>
      <c r="M41" s="358">
        <f>G41+H41+I41+J41-K41+L41</f>
        <v>4449857.6</v>
      </c>
    </row>
    <row r="42" spans="1:13" ht="12.75" outlineLevel="1">
      <c r="A42" s="316" t="s">
        <v>1071</v>
      </c>
      <c r="C42" s="355"/>
      <c r="D42" s="355"/>
      <c r="E42" s="347" t="s">
        <v>1072</v>
      </c>
      <c r="F42" s="356" t="str">
        <f>UPPER(E42)</f>
        <v>2005 ENDOWED CHAIRS</v>
      </c>
      <c r="G42" s="357">
        <v>0</v>
      </c>
      <c r="H42" s="358">
        <v>0</v>
      </c>
      <c r="I42" s="358">
        <v>4060</v>
      </c>
      <c r="J42" s="358">
        <v>0</v>
      </c>
      <c r="K42" s="358">
        <v>0</v>
      </c>
      <c r="L42" s="358">
        <v>1000000</v>
      </c>
      <c r="M42" s="358">
        <f>G42+H42+I42+J42-K42+L42</f>
        <v>1004060</v>
      </c>
    </row>
    <row r="43" spans="1:29" s="349" customFormat="1" ht="12.75" customHeight="1">
      <c r="A43" s="349" t="s">
        <v>1073</v>
      </c>
      <c r="B43" s="345"/>
      <c r="C43" s="346"/>
      <c r="D43" s="346"/>
      <c r="E43" s="350" t="s">
        <v>1074</v>
      </c>
      <c r="F43" s="402" t="str">
        <f>UPPER(E43)</f>
        <v>TOTAL INCOME UNRESTRICTED</v>
      </c>
      <c r="G43" s="403">
        <v>51406428.93</v>
      </c>
      <c r="H43" s="404">
        <v>0</v>
      </c>
      <c r="I43" s="404">
        <v>-1106363</v>
      </c>
      <c r="J43" s="404">
        <v>3306215.43</v>
      </c>
      <c r="K43" s="404">
        <v>0</v>
      </c>
      <c r="L43" s="404">
        <v>1000000</v>
      </c>
      <c r="M43" s="409">
        <f>G43+H43+I43+J43-K43+L43</f>
        <v>54606281.36</v>
      </c>
      <c r="N43" s="405"/>
      <c r="O43" s="406"/>
      <c r="P43" s="53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</row>
    <row r="44" ht="12.75" customHeight="1">
      <c r="M44" s="410"/>
    </row>
    <row r="45" spans="2:29" s="349" customFormat="1" ht="12.75" customHeight="1">
      <c r="B45" s="345"/>
      <c r="C45" s="346"/>
      <c r="D45" s="346"/>
      <c r="E45" s="346"/>
      <c r="F45" s="393" t="s">
        <v>1075</v>
      </c>
      <c r="G45" s="403">
        <f aca="true" t="shared" si="3" ref="G45:M45">G37+G43</f>
        <v>53956232.76</v>
      </c>
      <c r="H45" s="404">
        <f t="shared" si="3"/>
        <v>0</v>
      </c>
      <c r="I45" s="404">
        <f t="shared" si="3"/>
        <v>-1161440.97</v>
      </c>
      <c r="J45" s="404">
        <f t="shared" si="3"/>
        <v>3470206.62</v>
      </c>
      <c r="K45" s="404">
        <f t="shared" si="3"/>
        <v>0</v>
      </c>
      <c r="L45" s="404">
        <f t="shared" si="3"/>
        <v>1000000</v>
      </c>
      <c r="M45" s="404">
        <f t="shared" si="3"/>
        <v>57264998.41</v>
      </c>
      <c r="N45" s="405"/>
      <c r="O45" s="406"/>
      <c r="P45" s="53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</row>
    <row r="46" ht="12.75" customHeight="1"/>
    <row r="47" ht="12.75" customHeight="1">
      <c r="B47" s="345" t="s">
        <v>1076</v>
      </c>
    </row>
    <row r="48" spans="3:4" ht="12.75" customHeight="1">
      <c r="C48" s="346" t="s">
        <v>1077</v>
      </c>
      <c r="D48" s="346"/>
    </row>
    <row r="49" spans="1:29" s="349" customFormat="1" ht="12.75" customHeight="1">
      <c r="A49" s="349" t="s">
        <v>1078</v>
      </c>
      <c r="B49" s="345"/>
      <c r="C49" s="346"/>
      <c r="D49" s="346"/>
      <c r="E49" s="393" t="s">
        <v>1079</v>
      </c>
      <c r="F49" s="402" t="str">
        <f>UPPER(E49)</f>
        <v>TOTAL UNITRUST FUNDS</v>
      </c>
      <c r="G49" s="403">
        <v>0</v>
      </c>
      <c r="H49" s="404">
        <v>0</v>
      </c>
      <c r="I49" s="404">
        <v>0</v>
      </c>
      <c r="J49" s="404">
        <v>0</v>
      </c>
      <c r="K49" s="404">
        <v>0</v>
      </c>
      <c r="L49" s="404">
        <v>0</v>
      </c>
      <c r="M49" s="404">
        <f>G49+H49+I49+J49-K49+L49</f>
        <v>0</v>
      </c>
      <c r="N49" s="405"/>
      <c r="O49" s="406"/>
      <c r="P49" s="53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</row>
    <row r="50" ht="12.75" customHeight="1">
      <c r="G50" s="396"/>
    </row>
    <row r="51" spans="1:7" ht="12.75" customHeight="1">
      <c r="A51" s="316" t="s">
        <v>71</v>
      </c>
      <c r="C51" s="346" t="s">
        <v>1080</v>
      </c>
      <c r="D51" s="346"/>
      <c r="G51" s="396"/>
    </row>
    <row r="52" spans="1:29" s="349" customFormat="1" ht="12.75" customHeight="1">
      <c r="A52" s="349" t="s">
        <v>1081</v>
      </c>
      <c r="B52" s="345"/>
      <c r="C52" s="346"/>
      <c r="D52" s="346"/>
      <c r="E52" s="393" t="s">
        <v>1082</v>
      </c>
      <c r="F52" s="402" t="str">
        <f>UPPER(E52)</f>
        <v>TOTAL LIFE INCOME FUNDS</v>
      </c>
      <c r="G52" s="403">
        <v>0</v>
      </c>
      <c r="H52" s="404">
        <v>0</v>
      </c>
      <c r="I52" s="404">
        <v>0</v>
      </c>
      <c r="J52" s="404">
        <v>0</v>
      </c>
      <c r="K52" s="404">
        <v>0</v>
      </c>
      <c r="L52" s="404">
        <v>0</v>
      </c>
      <c r="M52" s="404">
        <f>G52+H52+I52+J52-K52+L52</f>
        <v>0</v>
      </c>
      <c r="N52" s="405"/>
      <c r="O52" s="406"/>
      <c r="P52" s="53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</row>
    <row r="53" ht="12.75" customHeight="1">
      <c r="N53" s="355"/>
    </row>
    <row r="54" spans="2:29" s="411" customFormat="1" ht="12.75" customHeight="1">
      <c r="B54" s="412"/>
      <c r="C54" s="413" t="s">
        <v>1083</v>
      </c>
      <c r="D54" s="355"/>
      <c r="E54" s="355"/>
      <c r="F54" s="414"/>
      <c r="G54" s="415"/>
      <c r="H54" s="416"/>
      <c r="I54" s="416"/>
      <c r="J54" s="416"/>
      <c r="K54" s="416"/>
      <c r="L54" s="416"/>
      <c r="M54" s="416"/>
      <c r="N54" s="83"/>
      <c r="O54" s="414"/>
      <c r="P54" s="532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29" s="349" customFormat="1" ht="12.75" customHeight="1">
      <c r="A55" s="349" t="s">
        <v>1084</v>
      </c>
      <c r="B55" s="345"/>
      <c r="C55" s="346"/>
      <c r="D55" s="346"/>
      <c r="E55" s="346" t="s">
        <v>186</v>
      </c>
      <c r="F55" s="402" t="s">
        <v>1085</v>
      </c>
      <c r="G55" s="403">
        <v>0</v>
      </c>
      <c r="H55" s="404">
        <v>0</v>
      </c>
      <c r="I55" s="404">
        <v>0</v>
      </c>
      <c r="J55" s="404">
        <v>0</v>
      </c>
      <c r="K55" s="404">
        <v>0</v>
      </c>
      <c r="L55" s="404">
        <v>0</v>
      </c>
      <c r="M55" s="404">
        <f>G55+H55+I55+J55-K55+L55</f>
        <v>0</v>
      </c>
      <c r="N55" s="405"/>
      <c r="O55" s="406"/>
      <c r="P55" s="53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</row>
    <row r="56" ht="12.75" customHeight="1"/>
    <row r="57" spans="2:29" s="349" customFormat="1" ht="12.75" customHeight="1">
      <c r="B57" s="345"/>
      <c r="C57" s="346"/>
      <c r="D57" s="346"/>
      <c r="E57" s="346"/>
      <c r="F57" s="406" t="s">
        <v>1086</v>
      </c>
      <c r="G57" s="403">
        <f aca="true" t="shared" si="4" ref="G57:M57">G49+G52+G55</f>
        <v>0</v>
      </c>
      <c r="H57" s="403">
        <f t="shared" si="4"/>
        <v>0</v>
      </c>
      <c r="I57" s="403">
        <f t="shared" si="4"/>
        <v>0</v>
      </c>
      <c r="J57" s="403">
        <f t="shared" si="4"/>
        <v>0</v>
      </c>
      <c r="K57" s="403">
        <f t="shared" si="4"/>
        <v>0</v>
      </c>
      <c r="L57" s="403">
        <f t="shared" si="4"/>
        <v>0</v>
      </c>
      <c r="M57" s="403">
        <f t="shared" si="4"/>
        <v>0</v>
      </c>
      <c r="N57" s="405"/>
      <c r="O57" s="406"/>
      <c r="P57" s="53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</row>
    <row r="58" ht="12.75" customHeight="1"/>
    <row r="59" spans="2:29" s="349" customFormat="1" ht="12.75" customHeight="1">
      <c r="B59" s="345"/>
      <c r="C59" s="346"/>
      <c r="D59" s="346"/>
      <c r="E59" s="346"/>
      <c r="F59" s="406" t="s">
        <v>1087</v>
      </c>
      <c r="G59" s="417">
        <f aca="true" t="shared" si="5" ref="G59:M59">G31+G45+G57</f>
        <v>87326764.77999999</v>
      </c>
      <c r="H59" s="418">
        <f t="shared" si="5"/>
        <v>12847.57</v>
      </c>
      <c r="I59" s="418">
        <f t="shared" si="5"/>
        <v>-1653206.67</v>
      </c>
      <c r="J59" s="418">
        <f t="shared" si="5"/>
        <v>5625299.76</v>
      </c>
      <c r="K59" s="418">
        <f t="shared" si="5"/>
        <v>112.5</v>
      </c>
      <c r="L59" s="418">
        <f t="shared" si="5"/>
        <v>1068023.59</v>
      </c>
      <c r="M59" s="418">
        <f t="shared" si="5"/>
        <v>92379616.53</v>
      </c>
      <c r="N59" s="405"/>
      <c r="O59" s="406"/>
      <c r="P59" s="53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</row>
    <row r="60" spans="1:16" ht="12.75">
      <c r="A60" s="318"/>
      <c r="B60" s="318"/>
      <c r="C60" s="318"/>
      <c r="D60" s="318"/>
      <c r="E60" s="318"/>
      <c r="F60" s="318"/>
      <c r="G60" s="548"/>
      <c r="H60" s="548"/>
      <c r="I60" s="548"/>
      <c r="J60" s="548"/>
      <c r="K60" s="548"/>
      <c r="L60" s="548"/>
      <c r="M60" s="548"/>
      <c r="O60" s="347"/>
      <c r="P60" s="83"/>
    </row>
    <row r="61" spans="1:16" ht="12.75">
      <c r="A61" s="83"/>
      <c r="B61" s="83"/>
      <c r="C61" s="83"/>
      <c r="D61" s="83"/>
      <c r="E61" s="83"/>
      <c r="F61" s="83"/>
      <c r="G61" s="549"/>
      <c r="H61" s="549"/>
      <c r="I61" s="549"/>
      <c r="J61" s="549"/>
      <c r="K61" s="549"/>
      <c r="L61" s="549"/>
      <c r="M61" s="549"/>
      <c r="O61" s="347"/>
      <c r="P61" s="83"/>
    </row>
    <row r="62" spans="1:16" ht="12.75">
      <c r="A62" s="83"/>
      <c r="B62" s="83"/>
      <c r="C62" s="83"/>
      <c r="D62" s="83"/>
      <c r="E62" s="83"/>
      <c r="F62" s="83"/>
      <c r="G62" s="549"/>
      <c r="H62" s="549"/>
      <c r="I62" s="549"/>
      <c r="J62" s="549"/>
      <c r="K62" s="549"/>
      <c r="L62" s="549"/>
      <c r="M62" s="549"/>
      <c r="O62" s="347"/>
      <c r="P62" s="83"/>
    </row>
    <row r="63" spans="1:16" ht="12.75">
      <c r="A63" s="83"/>
      <c r="B63" s="83"/>
      <c r="C63" s="83"/>
      <c r="D63" s="83"/>
      <c r="E63" s="83"/>
      <c r="F63" s="83"/>
      <c r="G63" s="549"/>
      <c r="H63" s="549"/>
      <c r="I63" s="549"/>
      <c r="J63" s="549"/>
      <c r="K63" s="549"/>
      <c r="L63" s="549"/>
      <c r="M63" s="549"/>
      <c r="O63" s="347"/>
      <c r="P63" s="83"/>
    </row>
    <row r="64" spans="1:16" ht="12.75">
      <c r="A64" s="83"/>
      <c r="B64" s="83"/>
      <c r="C64" s="83"/>
      <c r="D64" s="83"/>
      <c r="E64" s="83"/>
      <c r="F64" s="83"/>
      <c r="G64" s="549"/>
      <c r="H64" s="549"/>
      <c r="I64" s="549"/>
      <c r="J64" s="549"/>
      <c r="K64" s="549"/>
      <c r="L64" s="549"/>
      <c r="M64" s="549"/>
      <c r="O64" s="347"/>
      <c r="P64" s="83"/>
    </row>
    <row r="65" spans="1:16" ht="12.75">
      <c r="A65" s="83"/>
      <c r="B65" s="83"/>
      <c r="C65" s="83"/>
      <c r="D65" s="83"/>
      <c r="E65" s="83"/>
      <c r="F65" s="83"/>
      <c r="G65" s="549"/>
      <c r="H65" s="549"/>
      <c r="I65" s="549"/>
      <c r="J65" s="549"/>
      <c r="K65" s="549"/>
      <c r="L65" s="549"/>
      <c r="M65" s="549"/>
      <c r="O65" s="347"/>
      <c r="P65" s="83"/>
    </row>
    <row r="66" spans="1:16" ht="12.75">
      <c r="A66" s="83"/>
      <c r="B66" s="83"/>
      <c r="C66" s="83"/>
      <c r="D66" s="83"/>
      <c r="E66" s="83"/>
      <c r="F66" s="83"/>
      <c r="G66" s="549"/>
      <c r="H66" s="549"/>
      <c r="I66" s="549"/>
      <c r="J66" s="549"/>
      <c r="K66" s="549"/>
      <c r="L66" s="549"/>
      <c r="M66" s="549"/>
      <c r="O66" s="347"/>
      <c r="P66" s="83"/>
    </row>
    <row r="67" spans="1:16" ht="12.75">
      <c r="A67" s="83"/>
      <c r="B67" s="83"/>
      <c r="C67" s="83"/>
      <c r="D67" s="83"/>
      <c r="E67" s="83"/>
      <c r="F67" s="83"/>
      <c r="G67" s="549"/>
      <c r="H67" s="549"/>
      <c r="I67" s="549"/>
      <c r="J67" s="549"/>
      <c r="K67" s="549"/>
      <c r="L67" s="549"/>
      <c r="M67" s="549"/>
      <c r="O67" s="347"/>
      <c r="P67" s="83"/>
    </row>
    <row r="68" spans="1:16" ht="12.75">
      <c r="A68" s="83"/>
      <c r="B68" s="83"/>
      <c r="C68" s="83"/>
      <c r="D68" s="83"/>
      <c r="E68" s="83"/>
      <c r="F68" s="83"/>
      <c r="G68" s="549"/>
      <c r="H68" s="549"/>
      <c r="I68" s="549"/>
      <c r="J68" s="549"/>
      <c r="K68" s="549"/>
      <c r="L68" s="549"/>
      <c r="M68" s="549"/>
      <c r="O68" s="347"/>
      <c r="P68" s="83"/>
    </row>
    <row r="69" spans="1:16" ht="12.75">
      <c r="A69" s="83"/>
      <c r="B69" s="83"/>
      <c r="C69" s="83"/>
      <c r="D69" s="83"/>
      <c r="E69" s="83"/>
      <c r="F69" s="83"/>
      <c r="G69" s="549"/>
      <c r="H69" s="549"/>
      <c r="I69" s="549"/>
      <c r="J69" s="549"/>
      <c r="K69" s="549"/>
      <c r="L69" s="549"/>
      <c r="M69" s="549"/>
      <c r="O69" s="347"/>
      <c r="P69" s="83"/>
    </row>
    <row r="70" spans="1:16" ht="12.75">
      <c r="A70" s="83"/>
      <c r="B70" s="83"/>
      <c r="C70" s="83"/>
      <c r="D70" s="83"/>
      <c r="E70" s="83"/>
      <c r="F70" s="83"/>
      <c r="G70" s="549"/>
      <c r="H70" s="549"/>
      <c r="I70" s="549"/>
      <c r="J70" s="549"/>
      <c r="K70" s="549"/>
      <c r="L70" s="549"/>
      <c r="M70" s="549"/>
      <c r="O70" s="347"/>
      <c r="P70" s="83"/>
    </row>
    <row r="71" spans="1:16" ht="12.75">
      <c r="A71" s="83"/>
      <c r="B71" s="83"/>
      <c r="C71" s="83"/>
      <c r="D71" s="83"/>
      <c r="E71" s="83"/>
      <c r="F71" s="83"/>
      <c r="G71" s="549"/>
      <c r="H71" s="549"/>
      <c r="I71" s="549"/>
      <c r="J71" s="549"/>
      <c r="K71" s="549"/>
      <c r="L71" s="549"/>
      <c r="M71" s="549"/>
      <c r="O71" s="347"/>
      <c r="P71" s="83"/>
    </row>
    <row r="72" spans="1:16" ht="12.75">
      <c r="A72" s="83"/>
      <c r="B72" s="83"/>
      <c r="C72" s="83"/>
      <c r="D72" s="83"/>
      <c r="E72" s="83"/>
      <c r="F72" s="83"/>
      <c r="G72" s="549"/>
      <c r="H72" s="549"/>
      <c r="I72" s="549"/>
      <c r="J72" s="549"/>
      <c r="K72" s="549"/>
      <c r="L72" s="549"/>
      <c r="M72" s="549"/>
      <c r="O72" s="347"/>
      <c r="P72" s="83"/>
    </row>
    <row r="73" spans="1:16" ht="12.75">
      <c r="A73" s="83"/>
      <c r="B73" s="83"/>
      <c r="C73" s="83"/>
      <c r="D73" s="83"/>
      <c r="E73" s="83"/>
      <c r="F73" s="83"/>
      <c r="G73" s="549"/>
      <c r="H73" s="549"/>
      <c r="I73" s="549"/>
      <c r="J73" s="549"/>
      <c r="K73" s="549"/>
      <c r="L73" s="549"/>
      <c r="M73" s="549"/>
      <c r="O73" s="347"/>
      <c r="P73" s="83"/>
    </row>
    <row r="74" spans="1:16" ht="12.75">
      <c r="A74" s="83"/>
      <c r="B74" s="83"/>
      <c r="C74" s="83"/>
      <c r="D74" s="83"/>
      <c r="E74" s="83"/>
      <c r="F74" s="83"/>
      <c r="G74" s="549"/>
      <c r="H74" s="549"/>
      <c r="I74" s="549"/>
      <c r="J74" s="549"/>
      <c r="K74" s="549"/>
      <c r="L74" s="549"/>
      <c r="M74" s="549"/>
      <c r="O74" s="347"/>
      <c r="P74" s="83"/>
    </row>
    <row r="75" spans="1:16" ht="12.75">
      <c r="A75" s="83"/>
      <c r="B75" s="83"/>
      <c r="C75" s="83"/>
      <c r="D75" s="83"/>
      <c r="E75" s="83"/>
      <c r="F75" s="83"/>
      <c r="G75" s="549"/>
      <c r="H75" s="549"/>
      <c r="I75" s="549"/>
      <c r="J75" s="549"/>
      <c r="K75" s="549"/>
      <c r="L75" s="549"/>
      <c r="M75" s="549"/>
      <c r="O75" s="347"/>
      <c r="P75" s="83"/>
    </row>
    <row r="76" spans="1:16" ht="12.75">
      <c r="A76" s="83"/>
      <c r="B76" s="83"/>
      <c r="C76" s="83"/>
      <c r="D76" s="83"/>
      <c r="E76" s="83"/>
      <c r="F76" s="83"/>
      <c r="G76" s="549"/>
      <c r="H76" s="549"/>
      <c r="I76" s="549"/>
      <c r="J76" s="549"/>
      <c r="K76" s="549"/>
      <c r="L76" s="549"/>
      <c r="M76" s="549"/>
      <c r="O76" s="347"/>
      <c r="P76" s="83"/>
    </row>
    <row r="77" spans="1:16" ht="12.75">
      <c r="A77" s="83"/>
      <c r="B77" s="83"/>
      <c r="C77" s="83"/>
      <c r="D77" s="83"/>
      <c r="E77" s="83"/>
      <c r="F77" s="83"/>
      <c r="G77" s="549"/>
      <c r="H77" s="549"/>
      <c r="I77" s="549"/>
      <c r="J77" s="549"/>
      <c r="K77" s="549"/>
      <c r="L77" s="549"/>
      <c r="M77" s="549"/>
      <c r="O77" s="347"/>
      <c r="P77" s="83"/>
    </row>
    <row r="78" spans="1:16" ht="12.75">
      <c r="A78" s="83"/>
      <c r="B78" s="83"/>
      <c r="C78" s="83"/>
      <c r="D78" s="83"/>
      <c r="E78" s="83"/>
      <c r="F78" s="83"/>
      <c r="G78" s="549"/>
      <c r="H78" s="549"/>
      <c r="I78" s="549"/>
      <c r="J78" s="549"/>
      <c r="K78" s="549"/>
      <c r="L78" s="549"/>
      <c r="M78" s="549"/>
      <c r="O78" s="347"/>
      <c r="P78" s="83"/>
    </row>
    <row r="79" spans="1:16" ht="12.75">
      <c r="A79" s="83"/>
      <c r="B79" s="83"/>
      <c r="C79" s="83"/>
      <c r="D79" s="83"/>
      <c r="E79" s="83"/>
      <c r="F79" s="83"/>
      <c r="G79" s="549"/>
      <c r="H79" s="549"/>
      <c r="I79" s="549"/>
      <c r="J79" s="549"/>
      <c r="K79" s="549"/>
      <c r="L79" s="549"/>
      <c r="M79" s="549"/>
      <c r="O79" s="347"/>
      <c r="P79" s="83"/>
    </row>
    <row r="80" spans="1:16" ht="12.75">
      <c r="A80" s="83"/>
      <c r="B80" s="83"/>
      <c r="C80" s="83"/>
      <c r="D80" s="83"/>
      <c r="E80" s="83"/>
      <c r="F80" s="83"/>
      <c r="G80" s="549"/>
      <c r="H80" s="549"/>
      <c r="I80" s="549"/>
      <c r="J80" s="549"/>
      <c r="K80" s="549"/>
      <c r="L80" s="549"/>
      <c r="M80" s="549"/>
      <c r="O80" s="347"/>
      <c r="P80" s="83"/>
    </row>
    <row r="81" spans="1:16" ht="12.75">
      <c r="A81" s="83"/>
      <c r="B81" s="83"/>
      <c r="C81" s="83"/>
      <c r="D81" s="83"/>
      <c r="E81" s="83"/>
      <c r="F81" s="83"/>
      <c r="G81" s="549"/>
      <c r="H81" s="549"/>
      <c r="I81" s="549"/>
      <c r="J81" s="549"/>
      <c r="K81" s="549"/>
      <c r="L81" s="549"/>
      <c r="M81" s="549"/>
      <c r="O81" s="347"/>
      <c r="P81" s="83"/>
    </row>
    <row r="82" spans="1:16" ht="12.75">
      <c r="A82" s="83"/>
      <c r="B82" s="83"/>
      <c r="C82" s="83"/>
      <c r="D82" s="83"/>
      <c r="E82" s="83"/>
      <c r="F82" s="83"/>
      <c r="G82" s="549"/>
      <c r="H82" s="549"/>
      <c r="I82" s="549"/>
      <c r="J82" s="549"/>
      <c r="K82" s="549"/>
      <c r="L82" s="549"/>
      <c r="M82" s="549"/>
      <c r="O82" s="347"/>
      <c r="P82" s="83"/>
    </row>
    <row r="83" spans="1:16" ht="12.75">
      <c r="A83" s="83"/>
      <c r="B83" s="83"/>
      <c r="C83" s="83"/>
      <c r="D83" s="83"/>
      <c r="E83" s="83"/>
      <c r="F83" s="83"/>
      <c r="G83" s="549"/>
      <c r="H83" s="549"/>
      <c r="I83" s="549"/>
      <c r="J83" s="549"/>
      <c r="K83" s="549"/>
      <c r="L83" s="549"/>
      <c r="M83" s="549"/>
      <c r="O83" s="347"/>
      <c r="P83" s="83"/>
    </row>
    <row r="84" spans="1:16" ht="12.75">
      <c r="A84" s="83"/>
      <c r="B84" s="83"/>
      <c r="C84" s="83"/>
      <c r="D84" s="83"/>
      <c r="E84" s="83"/>
      <c r="F84" s="83"/>
      <c r="G84" s="549"/>
      <c r="H84" s="549"/>
      <c r="I84" s="549"/>
      <c r="J84" s="549"/>
      <c r="K84" s="549"/>
      <c r="L84" s="549"/>
      <c r="M84" s="549"/>
      <c r="O84" s="347"/>
      <c r="P84" s="83"/>
    </row>
    <row r="85" spans="1:16" ht="12.75">
      <c r="A85" s="83"/>
      <c r="B85" s="83"/>
      <c r="C85" s="83"/>
      <c r="D85" s="83"/>
      <c r="E85" s="83"/>
      <c r="F85" s="83"/>
      <c r="G85" s="549"/>
      <c r="H85" s="549"/>
      <c r="I85" s="549"/>
      <c r="J85" s="549"/>
      <c r="K85" s="549"/>
      <c r="L85" s="549"/>
      <c r="M85" s="549"/>
      <c r="O85" s="347"/>
      <c r="P85" s="83"/>
    </row>
    <row r="86" spans="1:16" ht="12.75">
      <c r="A86" s="83"/>
      <c r="B86" s="83"/>
      <c r="C86" s="83"/>
      <c r="D86" s="83"/>
      <c r="E86" s="83"/>
      <c r="F86" s="83"/>
      <c r="G86" s="549"/>
      <c r="H86" s="549"/>
      <c r="I86" s="549"/>
      <c r="J86" s="549"/>
      <c r="K86" s="549"/>
      <c r="L86" s="549"/>
      <c r="M86" s="549"/>
      <c r="O86" s="347"/>
      <c r="P86" s="83"/>
    </row>
    <row r="87" spans="1:16" ht="12.75">
      <c r="A87" s="83"/>
      <c r="B87" s="83"/>
      <c r="C87" s="83"/>
      <c r="D87" s="83"/>
      <c r="E87" s="83"/>
      <c r="F87" s="83"/>
      <c r="G87" s="549"/>
      <c r="H87" s="549"/>
      <c r="I87" s="549"/>
      <c r="J87" s="549"/>
      <c r="K87" s="549"/>
      <c r="L87" s="549"/>
      <c r="M87" s="549"/>
      <c r="O87" s="347"/>
      <c r="P87" s="83"/>
    </row>
    <row r="88" spans="1:16" ht="12.75">
      <c r="A88" s="83"/>
      <c r="B88" s="83"/>
      <c r="C88" s="83"/>
      <c r="D88" s="83"/>
      <c r="E88" s="83"/>
      <c r="F88" s="83"/>
      <c r="G88" s="549"/>
      <c r="H88" s="549"/>
      <c r="I88" s="549"/>
      <c r="J88" s="549"/>
      <c r="K88" s="549"/>
      <c r="L88" s="549"/>
      <c r="M88" s="549"/>
      <c r="O88" s="347"/>
      <c r="P88" s="83"/>
    </row>
    <row r="89" spans="1:16" ht="12.75">
      <c r="A89" s="83"/>
      <c r="B89" s="83"/>
      <c r="C89" s="83"/>
      <c r="D89" s="83"/>
      <c r="E89" s="83"/>
      <c r="F89" s="83"/>
      <c r="G89" s="549"/>
      <c r="H89" s="549"/>
      <c r="I89" s="549"/>
      <c r="J89" s="549"/>
      <c r="K89" s="549"/>
      <c r="L89" s="549"/>
      <c r="M89" s="549"/>
      <c r="O89" s="347"/>
      <c r="P89" s="83"/>
    </row>
    <row r="90" spans="1:16" ht="12.75">
      <c r="A90" s="83"/>
      <c r="B90" s="83"/>
      <c r="C90" s="83"/>
      <c r="D90" s="83"/>
      <c r="E90" s="83"/>
      <c r="F90" s="83"/>
      <c r="G90" s="549"/>
      <c r="H90" s="549"/>
      <c r="I90" s="549"/>
      <c r="J90" s="549"/>
      <c r="K90" s="549"/>
      <c r="L90" s="549"/>
      <c r="M90" s="549"/>
      <c r="O90" s="347"/>
      <c r="P90" s="83"/>
    </row>
    <row r="91" spans="1:16" ht="12.75">
      <c r="A91" s="83"/>
      <c r="B91" s="83"/>
      <c r="C91" s="83"/>
      <c r="D91" s="83"/>
      <c r="E91" s="83"/>
      <c r="F91" s="83"/>
      <c r="G91" s="549"/>
      <c r="H91" s="549"/>
      <c r="I91" s="549"/>
      <c r="J91" s="549"/>
      <c r="K91" s="549"/>
      <c r="L91" s="549"/>
      <c r="M91" s="549"/>
      <c r="O91" s="347"/>
      <c r="P91" s="83"/>
    </row>
    <row r="92" spans="1:16" ht="12.75">
      <c r="A92" s="83"/>
      <c r="B92" s="83"/>
      <c r="C92" s="83"/>
      <c r="D92" s="83"/>
      <c r="E92" s="83"/>
      <c r="F92" s="83"/>
      <c r="G92" s="549"/>
      <c r="H92" s="549"/>
      <c r="I92" s="549"/>
      <c r="J92" s="549"/>
      <c r="K92" s="549"/>
      <c r="L92" s="549"/>
      <c r="M92" s="549"/>
      <c r="O92" s="347"/>
      <c r="P92" s="83"/>
    </row>
    <row r="93" spans="1:16" ht="12.75">
      <c r="A93" s="83"/>
      <c r="B93" s="83"/>
      <c r="C93" s="83"/>
      <c r="D93" s="83"/>
      <c r="E93" s="83"/>
      <c r="F93" s="83"/>
      <c r="G93" s="549"/>
      <c r="H93" s="549"/>
      <c r="I93" s="549"/>
      <c r="J93" s="549"/>
      <c r="K93" s="549"/>
      <c r="L93" s="549"/>
      <c r="M93" s="549"/>
      <c r="O93" s="347"/>
      <c r="P93" s="83"/>
    </row>
    <row r="94" spans="1:16" ht="12.75">
      <c r="A94" s="83"/>
      <c r="B94" s="83"/>
      <c r="C94" s="83"/>
      <c r="D94" s="83"/>
      <c r="E94" s="83"/>
      <c r="F94" s="83"/>
      <c r="G94" s="549"/>
      <c r="H94" s="549"/>
      <c r="I94" s="549"/>
      <c r="J94" s="549"/>
      <c r="K94" s="549"/>
      <c r="L94" s="549"/>
      <c r="M94" s="549"/>
      <c r="O94" s="347"/>
      <c r="P94" s="83"/>
    </row>
    <row r="95" spans="1:16" ht="12.75">
      <c r="A95" s="83"/>
      <c r="B95" s="83"/>
      <c r="C95" s="83"/>
      <c r="D95" s="83"/>
      <c r="E95" s="83"/>
      <c r="F95" s="83"/>
      <c r="G95" s="549"/>
      <c r="H95" s="549"/>
      <c r="I95" s="549"/>
      <c r="J95" s="549"/>
      <c r="K95" s="549"/>
      <c r="L95" s="549"/>
      <c r="M95" s="549"/>
      <c r="O95" s="347"/>
      <c r="P95" s="83"/>
    </row>
    <row r="96" spans="1:16" ht="12.75">
      <c r="A96" s="83"/>
      <c r="B96" s="83"/>
      <c r="C96" s="83"/>
      <c r="D96" s="83"/>
      <c r="E96" s="83"/>
      <c r="F96" s="83"/>
      <c r="G96" s="549"/>
      <c r="H96" s="549"/>
      <c r="I96" s="549"/>
      <c r="J96" s="549"/>
      <c r="K96" s="549"/>
      <c r="L96" s="549"/>
      <c r="M96" s="549"/>
      <c r="O96" s="347"/>
      <c r="P96" s="83"/>
    </row>
    <row r="97" spans="1:16" ht="12.75">
      <c r="A97" s="83"/>
      <c r="B97" s="83"/>
      <c r="C97" s="83"/>
      <c r="D97" s="83"/>
      <c r="E97" s="83"/>
      <c r="F97" s="83"/>
      <c r="G97" s="549"/>
      <c r="H97" s="549"/>
      <c r="I97" s="549"/>
      <c r="J97" s="549"/>
      <c r="K97" s="549"/>
      <c r="L97" s="549"/>
      <c r="M97" s="549"/>
      <c r="O97" s="347"/>
      <c r="P97" s="83"/>
    </row>
    <row r="98" spans="1:16" ht="12.75">
      <c r="A98" s="83"/>
      <c r="B98" s="83"/>
      <c r="C98" s="83"/>
      <c r="D98" s="83"/>
      <c r="E98" s="83"/>
      <c r="F98" s="83"/>
      <c r="G98" s="549"/>
      <c r="H98" s="549"/>
      <c r="I98" s="549"/>
      <c r="J98" s="549"/>
      <c r="K98" s="549"/>
      <c r="L98" s="549"/>
      <c r="M98" s="549"/>
      <c r="O98" s="347"/>
      <c r="P98" s="83"/>
    </row>
    <row r="99" spans="1:16" ht="12.75">
      <c r="A99" s="83"/>
      <c r="B99" s="83"/>
      <c r="C99" s="83"/>
      <c r="D99" s="83"/>
      <c r="E99" s="83"/>
      <c r="F99" s="83"/>
      <c r="G99" s="549"/>
      <c r="H99" s="549"/>
      <c r="I99" s="549"/>
      <c r="J99" s="549"/>
      <c r="K99" s="549"/>
      <c r="L99" s="549"/>
      <c r="M99" s="549"/>
      <c r="O99" s="347"/>
      <c r="P99" s="83"/>
    </row>
    <row r="100" spans="1:16" ht="12.75">
      <c r="A100" s="83"/>
      <c r="B100" s="83"/>
      <c r="C100" s="83"/>
      <c r="D100" s="83"/>
      <c r="E100" s="83"/>
      <c r="F100" s="83"/>
      <c r="G100" s="549"/>
      <c r="H100" s="549"/>
      <c r="I100" s="549"/>
      <c r="J100" s="549"/>
      <c r="K100" s="549"/>
      <c r="L100" s="549"/>
      <c r="M100" s="549"/>
      <c r="O100" s="347"/>
      <c r="P100" s="83"/>
    </row>
    <row r="101" spans="1:16" ht="12.75">
      <c r="A101" s="83"/>
      <c r="B101" s="83"/>
      <c r="C101" s="83"/>
      <c r="D101" s="83"/>
      <c r="E101" s="83"/>
      <c r="F101" s="83"/>
      <c r="G101" s="549"/>
      <c r="H101" s="549"/>
      <c r="I101" s="549"/>
      <c r="J101" s="549"/>
      <c r="K101" s="549"/>
      <c r="L101" s="549"/>
      <c r="M101" s="549"/>
      <c r="O101" s="347"/>
      <c r="P101" s="83"/>
    </row>
    <row r="102" spans="1:16" ht="12.75">
      <c r="A102" s="83"/>
      <c r="B102" s="83"/>
      <c r="C102" s="83"/>
      <c r="D102" s="83"/>
      <c r="E102" s="83"/>
      <c r="F102" s="83"/>
      <c r="G102" s="549"/>
      <c r="H102" s="549"/>
      <c r="I102" s="549"/>
      <c r="J102" s="549"/>
      <c r="K102" s="549"/>
      <c r="L102" s="549"/>
      <c r="M102" s="549"/>
      <c r="O102" s="347"/>
      <c r="P102" s="83"/>
    </row>
    <row r="103" spans="1:16" ht="12.75">
      <c r="A103" s="83"/>
      <c r="B103" s="83"/>
      <c r="C103" s="83"/>
      <c r="D103" s="83"/>
      <c r="E103" s="83"/>
      <c r="F103" s="83"/>
      <c r="G103" s="549"/>
      <c r="H103" s="549"/>
      <c r="I103" s="549"/>
      <c r="J103" s="549"/>
      <c r="K103" s="549"/>
      <c r="L103" s="549"/>
      <c r="M103" s="549"/>
      <c r="O103" s="347"/>
      <c r="P103" s="83"/>
    </row>
    <row r="104" spans="1:16" ht="12.75">
      <c r="A104" s="83"/>
      <c r="B104" s="83"/>
      <c r="C104" s="83"/>
      <c r="D104" s="83"/>
      <c r="E104" s="83"/>
      <c r="F104" s="83"/>
      <c r="G104" s="549"/>
      <c r="H104" s="549"/>
      <c r="I104" s="549"/>
      <c r="J104" s="549"/>
      <c r="K104" s="549"/>
      <c r="L104" s="549"/>
      <c r="M104" s="549"/>
      <c r="O104" s="347"/>
      <c r="P104" s="83"/>
    </row>
    <row r="105" spans="1:16" ht="12.75">
      <c r="A105" s="83"/>
      <c r="B105" s="83"/>
      <c r="C105" s="83"/>
      <c r="D105" s="83"/>
      <c r="E105" s="83"/>
      <c r="F105" s="83"/>
      <c r="G105" s="549"/>
      <c r="H105" s="549"/>
      <c r="I105" s="549"/>
      <c r="J105" s="549"/>
      <c r="K105" s="549"/>
      <c r="L105" s="549"/>
      <c r="M105" s="549"/>
      <c r="O105" s="347"/>
      <c r="P105" s="83"/>
    </row>
    <row r="106" spans="1:16" ht="12.75">
      <c r="A106" s="83"/>
      <c r="B106" s="83"/>
      <c r="C106" s="83"/>
      <c r="D106" s="83"/>
      <c r="E106" s="83"/>
      <c r="F106" s="83"/>
      <c r="G106" s="549"/>
      <c r="H106" s="549"/>
      <c r="I106" s="549"/>
      <c r="J106" s="549"/>
      <c r="K106" s="549"/>
      <c r="L106" s="549"/>
      <c r="M106" s="549"/>
      <c r="O106" s="347"/>
      <c r="P106" s="83"/>
    </row>
    <row r="107" spans="1:16" ht="12.75">
      <c r="A107" s="83"/>
      <c r="B107" s="83"/>
      <c r="C107" s="83"/>
      <c r="D107" s="83"/>
      <c r="E107" s="83"/>
      <c r="F107" s="83"/>
      <c r="G107" s="549"/>
      <c r="H107" s="549"/>
      <c r="I107" s="549"/>
      <c r="J107" s="549"/>
      <c r="K107" s="549"/>
      <c r="L107" s="549"/>
      <c r="M107" s="549"/>
      <c r="O107" s="347"/>
      <c r="P107" s="83"/>
    </row>
    <row r="108" spans="1:16" ht="12.75">
      <c r="A108" s="83"/>
      <c r="B108" s="83"/>
      <c r="C108" s="83"/>
      <c r="D108" s="83"/>
      <c r="E108" s="83"/>
      <c r="F108" s="83"/>
      <c r="G108" s="549"/>
      <c r="H108" s="549"/>
      <c r="I108" s="549"/>
      <c r="J108" s="549"/>
      <c r="K108" s="549"/>
      <c r="L108" s="549"/>
      <c r="M108" s="549"/>
      <c r="O108" s="347"/>
      <c r="P108" s="83"/>
    </row>
    <row r="109" spans="1:16" ht="12.75">
      <c r="A109" s="83"/>
      <c r="B109" s="83"/>
      <c r="C109" s="83"/>
      <c r="D109" s="83"/>
      <c r="E109" s="83"/>
      <c r="F109" s="83"/>
      <c r="G109" s="549"/>
      <c r="H109" s="549"/>
      <c r="I109" s="549"/>
      <c r="J109" s="549"/>
      <c r="K109" s="549"/>
      <c r="L109" s="549"/>
      <c r="M109" s="549"/>
      <c r="O109" s="347"/>
      <c r="P109" s="83"/>
    </row>
    <row r="110" spans="1:16" ht="12.75">
      <c r="A110" s="83"/>
      <c r="B110" s="83"/>
      <c r="C110" s="83"/>
      <c r="D110" s="83"/>
      <c r="E110" s="83"/>
      <c r="F110" s="83"/>
      <c r="G110" s="549"/>
      <c r="H110" s="549"/>
      <c r="I110" s="549"/>
      <c r="J110" s="549"/>
      <c r="K110" s="549"/>
      <c r="L110" s="549"/>
      <c r="M110" s="549"/>
      <c r="O110" s="347"/>
      <c r="P110" s="83"/>
    </row>
    <row r="111" spans="1:16" ht="12.75">
      <c r="A111" s="83"/>
      <c r="B111" s="83"/>
      <c r="C111" s="83"/>
      <c r="D111" s="83"/>
      <c r="E111" s="83"/>
      <c r="F111" s="83"/>
      <c r="G111" s="549"/>
      <c r="H111" s="549"/>
      <c r="I111" s="549"/>
      <c r="J111" s="549"/>
      <c r="K111" s="549"/>
      <c r="L111" s="549"/>
      <c r="M111" s="549"/>
      <c r="O111" s="347"/>
      <c r="P111" s="83"/>
    </row>
    <row r="112" spans="1:16" ht="12.75">
      <c r="A112" s="83"/>
      <c r="B112" s="83"/>
      <c r="C112" s="83"/>
      <c r="D112" s="83"/>
      <c r="E112" s="83"/>
      <c r="F112" s="83"/>
      <c r="G112" s="549"/>
      <c r="H112" s="549"/>
      <c r="I112" s="549"/>
      <c r="J112" s="549"/>
      <c r="K112" s="549"/>
      <c r="L112" s="549"/>
      <c r="M112" s="549"/>
      <c r="O112" s="347"/>
      <c r="P112" s="83"/>
    </row>
    <row r="113" spans="1:16" ht="12.75">
      <c r="A113" s="83"/>
      <c r="B113" s="83"/>
      <c r="C113" s="83"/>
      <c r="D113" s="83"/>
      <c r="E113" s="83"/>
      <c r="F113" s="83"/>
      <c r="G113" s="549"/>
      <c r="H113" s="549"/>
      <c r="I113" s="549"/>
      <c r="J113" s="549"/>
      <c r="K113" s="549"/>
      <c r="L113" s="549"/>
      <c r="M113" s="549"/>
      <c r="O113" s="347"/>
      <c r="P113" s="83"/>
    </row>
    <row r="114" spans="1:16" ht="12.75">
      <c r="A114" s="83"/>
      <c r="B114" s="83"/>
      <c r="C114" s="83"/>
      <c r="D114" s="83"/>
      <c r="E114" s="83"/>
      <c r="F114" s="83"/>
      <c r="G114" s="549"/>
      <c r="H114" s="549"/>
      <c r="I114" s="549"/>
      <c r="J114" s="549"/>
      <c r="K114" s="549"/>
      <c r="L114" s="549"/>
      <c r="M114" s="549"/>
      <c r="O114" s="347"/>
      <c r="P114" s="83"/>
    </row>
    <row r="115" spans="1:16" ht="12.75">
      <c r="A115" s="83"/>
      <c r="B115" s="83"/>
      <c r="C115" s="83"/>
      <c r="D115" s="83"/>
      <c r="E115" s="83"/>
      <c r="F115" s="83"/>
      <c r="G115" s="549"/>
      <c r="H115" s="549"/>
      <c r="I115" s="549"/>
      <c r="J115" s="549"/>
      <c r="K115" s="549"/>
      <c r="L115" s="549"/>
      <c r="M115" s="549"/>
      <c r="O115" s="347"/>
      <c r="P115" s="83"/>
    </row>
    <row r="116" spans="1:16" ht="12.75">
      <c r="A116" s="83"/>
      <c r="B116" s="83"/>
      <c r="C116" s="83"/>
      <c r="D116" s="83"/>
      <c r="E116" s="83"/>
      <c r="F116" s="83"/>
      <c r="G116" s="549"/>
      <c r="H116" s="549"/>
      <c r="I116" s="549"/>
      <c r="J116" s="549"/>
      <c r="K116" s="549"/>
      <c r="L116" s="549"/>
      <c r="M116" s="549"/>
      <c r="O116" s="347"/>
      <c r="P116" s="83"/>
    </row>
    <row r="117" spans="1:16" ht="12.75">
      <c r="A117" s="83"/>
      <c r="B117" s="83"/>
      <c r="C117" s="83"/>
      <c r="D117" s="83"/>
      <c r="E117" s="83"/>
      <c r="F117" s="83"/>
      <c r="G117" s="549"/>
      <c r="H117" s="549"/>
      <c r="I117" s="549"/>
      <c r="J117" s="549"/>
      <c r="K117" s="549"/>
      <c r="L117" s="549"/>
      <c r="M117" s="549"/>
      <c r="O117" s="347"/>
      <c r="P117" s="83"/>
    </row>
    <row r="118" spans="1:16" ht="12.75">
      <c r="A118" s="83"/>
      <c r="B118" s="83"/>
      <c r="C118" s="83"/>
      <c r="D118" s="83"/>
      <c r="E118" s="83"/>
      <c r="F118" s="83"/>
      <c r="G118" s="549"/>
      <c r="H118" s="549"/>
      <c r="I118" s="549"/>
      <c r="J118" s="549"/>
      <c r="K118" s="549"/>
      <c r="L118" s="549"/>
      <c r="M118" s="549"/>
      <c r="O118" s="347"/>
      <c r="P118" s="83"/>
    </row>
    <row r="119" spans="1:16" ht="12.75">
      <c r="A119" s="83"/>
      <c r="B119" s="83"/>
      <c r="C119" s="83"/>
      <c r="D119" s="83"/>
      <c r="E119" s="83"/>
      <c r="F119" s="83"/>
      <c r="G119" s="549"/>
      <c r="H119" s="549"/>
      <c r="I119" s="549"/>
      <c r="J119" s="549"/>
      <c r="K119" s="549"/>
      <c r="L119" s="549"/>
      <c r="M119" s="549"/>
      <c r="O119" s="347"/>
      <c r="P119" s="83"/>
    </row>
    <row r="120" spans="1:16" ht="12.75">
      <c r="A120" s="83"/>
      <c r="B120" s="83"/>
      <c r="C120" s="83"/>
      <c r="D120" s="83"/>
      <c r="E120" s="83"/>
      <c r="F120" s="83"/>
      <c r="G120" s="549"/>
      <c r="H120" s="549"/>
      <c r="I120" s="549"/>
      <c r="J120" s="549"/>
      <c r="K120" s="549"/>
      <c r="L120" s="549"/>
      <c r="M120" s="549"/>
      <c r="O120" s="347"/>
      <c r="P120" s="83"/>
    </row>
    <row r="121" spans="1:16" ht="12.75">
      <c r="A121" s="83"/>
      <c r="B121" s="83"/>
      <c r="C121" s="83"/>
      <c r="D121" s="83"/>
      <c r="E121" s="83"/>
      <c r="F121" s="83"/>
      <c r="G121" s="549"/>
      <c r="H121" s="549"/>
      <c r="I121" s="549"/>
      <c r="J121" s="549"/>
      <c r="K121" s="549"/>
      <c r="L121" s="549"/>
      <c r="M121" s="549"/>
      <c r="O121" s="347"/>
      <c r="P121" s="83"/>
    </row>
    <row r="122" spans="1:16" ht="12.75">
      <c r="A122" s="83"/>
      <c r="B122" s="83"/>
      <c r="C122" s="83"/>
      <c r="D122" s="83"/>
      <c r="E122" s="83"/>
      <c r="F122" s="83"/>
      <c r="G122" s="549"/>
      <c r="H122" s="549"/>
      <c r="I122" s="549"/>
      <c r="J122" s="549"/>
      <c r="K122" s="549"/>
      <c r="L122" s="549"/>
      <c r="M122" s="549"/>
      <c r="O122" s="347"/>
      <c r="P122" s="83"/>
    </row>
    <row r="123" spans="1:16" ht="12.75">
      <c r="A123" s="83"/>
      <c r="B123" s="83"/>
      <c r="C123" s="83"/>
      <c r="D123" s="83"/>
      <c r="E123" s="83"/>
      <c r="F123" s="83"/>
      <c r="G123" s="549"/>
      <c r="H123" s="549"/>
      <c r="I123" s="549"/>
      <c r="J123" s="549"/>
      <c r="K123" s="549"/>
      <c r="L123" s="549"/>
      <c r="M123" s="549"/>
      <c r="O123" s="347"/>
      <c r="P123" s="83"/>
    </row>
    <row r="124" spans="1:16" ht="12.75">
      <c r="A124" s="83"/>
      <c r="B124" s="83"/>
      <c r="C124" s="83"/>
      <c r="D124" s="83"/>
      <c r="E124" s="83"/>
      <c r="F124" s="83"/>
      <c r="G124" s="549"/>
      <c r="H124" s="549"/>
      <c r="I124" s="549"/>
      <c r="J124" s="549"/>
      <c r="K124" s="549"/>
      <c r="L124" s="549"/>
      <c r="M124" s="549"/>
      <c r="O124" s="347"/>
      <c r="P124" s="83"/>
    </row>
    <row r="125" spans="1:16" ht="12.75">
      <c r="A125" s="83"/>
      <c r="B125" s="83"/>
      <c r="C125" s="83"/>
      <c r="D125" s="83"/>
      <c r="E125" s="83"/>
      <c r="F125" s="83"/>
      <c r="G125" s="549"/>
      <c r="H125" s="549"/>
      <c r="I125" s="549"/>
      <c r="J125" s="549"/>
      <c r="K125" s="549"/>
      <c r="L125" s="549"/>
      <c r="M125" s="549"/>
      <c r="O125" s="347"/>
      <c r="P125" s="83"/>
    </row>
    <row r="126" spans="1:16" ht="12.75">
      <c r="A126" s="83"/>
      <c r="B126" s="83"/>
      <c r="C126" s="83"/>
      <c r="D126" s="83"/>
      <c r="E126" s="83"/>
      <c r="F126" s="83"/>
      <c r="G126" s="549"/>
      <c r="H126" s="549"/>
      <c r="I126" s="549"/>
      <c r="J126" s="549"/>
      <c r="K126" s="549"/>
      <c r="L126" s="549"/>
      <c r="M126" s="549"/>
      <c r="O126" s="347"/>
      <c r="P126" s="83"/>
    </row>
    <row r="127" spans="1:16" ht="12.75">
      <c r="A127" s="83"/>
      <c r="B127" s="83"/>
      <c r="C127" s="83"/>
      <c r="D127" s="83"/>
      <c r="E127" s="83"/>
      <c r="F127" s="83"/>
      <c r="G127" s="549"/>
      <c r="H127" s="549"/>
      <c r="I127" s="549"/>
      <c r="J127" s="549"/>
      <c r="K127" s="549"/>
      <c r="L127" s="549"/>
      <c r="M127" s="549"/>
      <c r="O127" s="347"/>
      <c r="P127" s="83"/>
    </row>
    <row r="128" spans="1:16" ht="12.75">
      <c r="A128" s="83"/>
      <c r="B128" s="83"/>
      <c r="C128" s="83"/>
      <c r="D128" s="83"/>
      <c r="E128" s="83"/>
      <c r="F128" s="83"/>
      <c r="G128" s="549"/>
      <c r="H128" s="549"/>
      <c r="I128" s="549"/>
      <c r="J128" s="549"/>
      <c r="K128" s="549"/>
      <c r="L128" s="549"/>
      <c r="M128" s="549"/>
      <c r="O128" s="347"/>
      <c r="P128" s="83"/>
    </row>
    <row r="129" spans="1:16" ht="12.75">
      <c r="A129" s="83"/>
      <c r="B129" s="83"/>
      <c r="C129" s="83"/>
      <c r="D129" s="83"/>
      <c r="E129" s="83"/>
      <c r="F129" s="83"/>
      <c r="G129" s="549"/>
      <c r="H129" s="549"/>
      <c r="I129" s="549"/>
      <c r="J129" s="549"/>
      <c r="K129" s="549"/>
      <c r="L129" s="549"/>
      <c r="M129" s="549"/>
      <c r="O129" s="347"/>
      <c r="P129" s="83"/>
    </row>
    <row r="130" spans="1:16" ht="12.75">
      <c r="A130" s="83"/>
      <c r="B130" s="83"/>
      <c r="C130" s="83"/>
      <c r="D130" s="83"/>
      <c r="E130" s="83"/>
      <c r="F130" s="83"/>
      <c r="G130" s="549"/>
      <c r="H130" s="549"/>
      <c r="I130" s="549"/>
      <c r="J130" s="549"/>
      <c r="K130" s="549"/>
      <c r="L130" s="549"/>
      <c r="M130" s="549"/>
      <c r="O130" s="347"/>
      <c r="P130" s="83"/>
    </row>
    <row r="131" spans="1:16" ht="12.75">
      <c r="A131" s="83"/>
      <c r="B131" s="83"/>
      <c r="C131" s="83"/>
      <c r="D131" s="83"/>
      <c r="E131" s="83"/>
      <c r="F131" s="83"/>
      <c r="G131" s="549"/>
      <c r="H131" s="549"/>
      <c r="I131" s="549"/>
      <c r="J131" s="549"/>
      <c r="K131" s="549"/>
      <c r="L131" s="549"/>
      <c r="M131" s="549"/>
      <c r="O131" s="347"/>
      <c r="P131" s="83"/>
    </row>
    <row r="132" spans="1:16" ht="12.75">
      <c r="A132" s="83"/>
      <c r="B132" s="83"/>
      <c r="C132" s="83"/>
      <c r="D132" s="83"/>
      <c r="E132" s="83"/>
      <c r="F132" s="83"/>
      <c r="G132" s="549"/>
      <c r="H132" s="549"/>
      <c r="I132" s="549"/>
      <c r="J132" s="549"/>
      <c r="K132" s="549"/>
      <c r="L132" s="549"/>
      <c r="M132" s="549"/>
      <c r="O132" s="347"/>
      <c r="P132" s="83"/>
    </row>
    <row r="133" spans="1:16" ht="12.75">
      <c r="A133" s="83"/>
      <c r="B133" s="83"/>
      <c r="C133" s="83"/>
      <c r="D133" s="83"/>
      <c r="E133" s="83"/>
      <c r="F133" s="83"/>
      <c r="G133" s="549"/>
      <c r="H133" s="549"/>
      <c r="I133" s="549"/>
      <c r="J133" s="549"/>
      <c r="K133" s="549"/>
      <c r="L133" s="549"/>
      <c r="M133" s="549"/>
      <c r="O133" s="347"/>
      <c r="P133" s="83"/>
    </row>
    <row r="134" spans="1:16" ht="12.75">
      <c r="A134" s="83"/>
      <c r="B134" s="83"/>
      <c r="C134" s="83"/>
      <c r="D134" s="83"/>
      <c r="E134" s="83"/>
      <c r="F134" s="83"/>
      <c r="G134" s="549"/>
      <c r="H134" s="549"/>
      <c r="I134" s="549"/>
      <c r="J134" s="549"/>
      <c r="K134" s="549"/>
      <c r="L134" s="549"/>
      <c r="M134" s="549"/>
      <c r="O134" s="347"/>
      <c r="P134" s="83"/>
    </row>
    <row r="135" spans="1:16" ht="12.75">
      <c r="A135" s="83"/>
      <c r="B135" s="83"/>
      <c r="C135" s="83"/>
      <c r="D135" s="83"/>
      <c r="E135" s="83"/>
      <c r="F135" s="83"/>
      <c r="G135" s="549"/>
      <c r="H135" s="549"/>
      <c r="I135" s="549"/>
      <c r="J135" s="549"/>
      <c r="K135" s="549"/>
      <c r="L135" s="549"/>
      <c r="M135" s="549"/>
      <c r="O135" s="347"/>
      <c r="P135" s="83"/>
    </row>
    <row r="136" spans="1:16" ht="12.75">
      <c r="A136" s="83"/>
      <c r="B136" s="83"/>
      <c r="C136" s="83"/>
      <c r="D136" s="83"/>
      <c r="E136" s="83"/>
      <c r="F136" s="83"/>
      <c r="G136" s="549"/>
      <c r="H136" s="549"/>
      <c r="I136" s="549"/>
      <c r="J136" s="549"/>
      <c r="K136" s="549"/>
      <c r="L136" s="549"/>
      <c r="M136" s="549"/>
      <c r="O136" s="347"/>
      <c r="P136" s="83"/>
    </row>
    <row r="137" spans="1:16" ht="12.75">
      <c r="A137" s="83"/>
      <c r="B137" s="83"/>
      <c r="C137" s="83"/>
      <c r="D137" s="83"/>
      <c r="E137" s="83"/>
      <c r="F137" s="83"/>
      <c r="G137" s="549"/>
      <c r="H137" s="549"/>
      <c r="I137" s="549"/>
      <c r="J137" s="549"/>
      <c r="K137" s="549"/>
      <c r="L137" s="549"/>
      <c r="M137" s="549"/>
      <c r="O137" s="347"/>
      <c r="P137" s="83"/>
    </row>
    <row r="138" spans="1:16" ht="12.75">
      <c r="A138" s="83"/>
      <c r="B138" s="83"/>
      <c r="C138" s="83"/>
      <c r="D138" s="83"/>
      <c r="E138" s="83"/>
      <c r="F138" s="83"/>
      <c r="G138" s="549"/>
      <c r="H138" s="549"/>
      <c r="I138" s="549"/>
      <c r="J138" s="549"/>
      <c r="K138" s="549"/>
      <c r="L138" s="549"/>
      <c r="M138" s="549"/>
      <c r="O138" s="347"/>
      <c r="P138" s="83"/>
    </row>
    <row r="139" spans="1:16" ht="12.75">
      <c r="A139" s="83"/>
      <c r="B139" s="83"/>
      <c r="C139" s="83"/>
      <c r="D139" s="83"/>
      <c r="E139" s="83"/>
      <c r="F139" s="83"/>
      <c r="G139" s="549"/>
      <c r="H139" s="549"/>
      <c r="I139" s="549"/>
      <c r="J139" s="549"/>
      <c r="K139" s="549"/>
      <c r="L139" s="549"/>
      <c r="M139" s="549"/>
      <c r="O139" s="347"/>
      <c r="P139" s="83"/>
    </row>
    <row r="140" spans="1:16" ht="12.75">
      <c r="A140" s="83"/>
      <c r="B140" s="83"/>
      <c r="C140" s="83"/>
      <c r="D140" s="83"/>
      <c r="E140" s="83"/>
      <c r="F140" s="83"/>
      <c r="G140" s="549"/>
      <c r="H140" s="549"/>
      <c r="I140" s="549"/>
      <c r="J140" s="549"/>
      <c r="K140" s="549"/>
      <c r="L140" s="549"/>
      <c r="M140" s="549"/>
      <c r="O140" s="347"/>
      <c r="P140" s="83"/>
    </row>
    <row r="141" spans="1:16" ht="12.75">
      <c r="A141" s="83"/>
      <c r="B141" s="83"/>
      <c r="C141" s="83"/>
      <c r="D141" s="83"/>
      <c r="E141" s="83"/>
      <c r="F141" s="83"/>
      <c r="G141" s="549"/>
      <c r="H141" s="549"/>
      <c r="I141" s="549"/>
      <c r="J141" s="549"/>
      <c r="K141" s="549"/>
      <c r="L141" s="549"/>
      <c r="M141" s="549"/>
      <c r="O141" s="347"/>
      <c r="P141" s="83"/>
    </row>
    <row r="142" spans="1:16" ht="12.75">
      <c r="A142" s="83"/>
      <c r="B142" s="83"/>
      <c r="C142" s="83"/>
      <c r="D142" s="83"/>
      <c r="E142" s="83"/>
      <c r="F142" s="83"/>
      <c r="G142" s="549"/>
      <c r="H142" s="549"/>
      <c r="I142" s="549"/>
      <c r="J142" s="549"/>
      <c r="K142" s="549"/>
      <c r="L142" s="549"/>
      <c r="M142" s="549"/>
      <c r="O142" s="347"/>
      <c r="P142" s="83"/>
    </row>
    <row r="143" spans="1:16" ht="12.75">
      <c r="A143" s="83"/>
      <c r="B143" s="83"/>
      <c r="C143" s="83"/>
      <c r="D143" s="83"/>
      <c r="E143" s="83"/>
      <c r="F143" s="83"/>
      <c r="G143" s="549"/>
      <c r="H143" s="549"/>
      <c r="I143" s="549"/>
      <c r="J143" s="549"/>
      <c r="K143" s="549"/>
      <c r="L143" s="549"/>
      <c r="M143" s="549"/>
      <c r="O143" s="347"/>
      <c r="P143" s="83"/>
    </row>
    <row r="144" spans="1:16" ht="12.75">
      <c r="A144" s="83"/>
      <c r="B144" s="83"/>
      <c r="C144" s="83"/>
      <c r="D144" s="83"/>
      <c r="E144" s="83"/>
      <c r="F144" s="83"/>
      <c r="G144" s="549"/>
      <c r="H144" s="549"/>
      <c r="I144" s="549"/>
      <c r="J144" s="549"/>
      <c r="K144" s="549"/>
      <c r="L144" s="549"/>
      <c r="M144" s="549"/>
      <c r="O144" s="347"/>
      <c r="P144" s="83"/>
    </row>
    <row r="145" spans="1:16" ht="12.75">
      <c r="A145" s="83"/>
      <c r="B145" s="83"/>
      <c r="C145" s="83"/>
      <c r="D145" s="83"/>
      <c r="E145" s="83"/>
      <c r="F145" s="83"/>
      <c r="G145" s="549"/>
      <c r="H145" s="549"/>
      <c r="I145" s="549"/>
      <c r="J145" s="549"/>
      <c r="K145" s="549"/>
      <c r="L145" s="549"/>
      <c r="M145" s="549"/>
      <c r="O145" s="347"/>
      <c r="P145" s="83"/>
    </row>
    <row r="146" spans="1:16" ht="12.75">
      <c r="A146" s="83"/>
      <c r="B146" s="83"/>
      <c r="C146" s="83"/>
      <c r="D146" s="83"/>
      <c r="E146" s="83"/>
      <c r="F146" s="83"/>
      <c r="G146" s="549"/>
      <c r="H146" s="549"/>
      <c r="I146" s="549"/>
      <c r="J146" s="549"/>
      <c r="K146" s="549"/>
      <c r="L146" s="549"/>
      <c r="M146" s="549"/>
      <c r="O146" s="347"/>
      <c r="P146" s="83"/>
    </row>
    <row r="147" spans="1:16" ht="12.75">
      <c r="A147" s="83"/>
      <c r="B147" s="83"/>
      <c r="C147" s="83"/>
      <c r="D147" s="83"/>
      <c r="E147" s="83"/>
      <c r="F147" s="83"/>
      <c r="G147" s="549"/>
      <c r="H147" s="549"/>
      <c r="I147" s="549"/>
      <c r="J147" s="549"/>
      <c r="K147" s="549"/>
      <c r="L147" s="549"/>
      <c r="M147" s="549"/>
      <c r="O147" s="347"/>
      <c r="P147" s="83"/>
    </row>
    <row r="148" spans="1:16" ht="12.75">
      <c r="A148" s="83"/>
      <c r="B148" s="83"/>
      <c r="C148" s="83"/>
      <c r="D148" s="83"/>
      <c r="E148" s="83"/>
      <c r="F148" s="83"/>
      <c r="G148" s="549"/>
      <c r="H148" s="549"/>
      <c r="I148" s="549"/>
      <c r="J148" s="549"/>
      <c r="K148" s="549"/>
      <c r="L148" s="549"/>
      <c r="M148" s="549"/>
      <c r="O148" s="347"/>
      <c r="P148" s="83"/>
    </row>
    <row r="149" spans="1:16" ht="12.75">
      <c r="A149" s="83"/>
      <c r="B149" s="83"/>
      <c r="C149" s="83"/>
      <c r="D149" s="83"/>
      <c r="E149" s="83"/>
      <c r="F149" s="83"/>
      <c r="G149" s="549"/>
      <c r="H149" s="549"/>
      <c r="I149" s="549"/>
      <c r="J149" s="549"/>
      <c r="K149" s="549"/>
      <c r="L149" s="549"/>
      <c r="M149" s="549"/>
      <c r="O149" s="347"/>
      <c r="P149" s="83"/>
    </row>
    <row r="150" spans="1:16" ht="12.75">
      <c r="A150" s="83"/>
      <c r="B150" s="83"/>
      <c r="C150" s="83"/>
      <c r="D150" s="83"/>
      <c r="E150" s="83"/>
      <c r="F150" s="83"/>
      <c r="G150" s="549"/>
      <c r="H150" s="549"/>
      <c r="I150" s="549"/>
      <c r="J150" s="549"/>
      <c r="K150" s="549"/>
      <c r="L150" s="549"/>
      <c r="M150" s="549"/>
      <c r="O150" s="347"/>
      <c r="P150" s="83"/>
    </row>
    <row r="151" spans="1:16" ht="12.75">
      <c r="A151" s="83"/>
      <c r="B151" s="83"/>
      <c r="C151" s="83"/>
      <c r="D151" s="83"/>
      <c r="E151" s="83"/>
      <c r="F151" s="83"/>
      <c r="G151" s="549"/>
      <c r="H151" s="549"/>
      <c r="I151" s="549"/>
      <c r="J151" s="549"/>
      <c r="K151" s="549"/>
      <c r="L151" s="549"/>
      <c r="M151" s="549"/>
      <c r="O151" s="347"/>
      <c r="P151" s="83"/>
    </row>
    <row r="152" spans="1:16" ht="12.75">
      <c r="A152" s="83"/>
      <c r="B152" s="83"/>
      <c r="C152" s="83"/>
      <c r="D152" s="83"/>
      <c r="E152" s="83"/>
      <c r="F152" s="83"/>
      <c r="G152" s="549"/>
      <c r="H152" s="549"/>
      <c r="I152" s="549"/>
      <c r="J152" s="549"/>
      <c r="K152" s="549"/>
      <c r="L152" s="549"/>
      <c r="M152" s="549"/>
      <c r="O152" s="347"/>
      <c r="P152" s="83"/>
    </row>
    <row r="153" spans="1:16" ht="12.75">
      <c r="A153" s="83"/>
      <c r="B153" s="83"/>
      <c r="C153" s="83"/>
      <c r="D153" s="83"/>
      <c r="E153" s="83"/>
      <c r="F153" s="83"/>
      <c r="G153" s="549"/>
      <c r="H153" s="549"/>
      <c r="I153" s="549"/>
      <c r="J153" s="549"/>
      <c r="K153" s="549"/>
      <c r="L153" s="549"/>
      <c r="M153" s="549"/>
      <c r="O153" s="347"/>
      <c r="P153" s="83"/>
    </row>
    <row r="154" spans="1:16" ht="12.75">
      <c r="A154" s="83"/>
      <c r="B154" s="83"/>
      <c r="C154" s="83"/>
      <c r="D154" s="83"/>
      <c r="E154" s="83"/>
      <c r="F154" s="83"/>
      <c r="G154" s="549"/>
      <c r="H154" s="549"/>
      <c r="I154" s="549"/>
      <c r="J154" s="549"/>
      <c r="K154" s="549"/>
      <c r="L154" s="549"/>
      <c r="M154" s="549"/>
      <c r="O154" s="347"/>
      <c r="P154" s="83"/>
    </row>
    <row r="155" spans="1:16" ht="12.75">
      <c r="A155" s="83"/>
      <c r="B155" s="83"/>
      <c r="C155" s="83"/>
      <c r="D155" s="83"/>
      <c r="E155" s="83"/>
      <c r="F155" s="83"/>
      <c r="G155" s="549"/>
      <c r="H155" s="549"/>
      <c r="I155" s="549"/>
      <c r="J155" s="549"/>
      <c r="K155" s="549"/>
      <c r="L155" s="549"/>
      <c r="M155" s="549"/>
      <c r="O155" s="347"/>
      <c r="P155" s="83"/>
    </row>
    <row r="156" spans="1:16" ht="12.75">
      <c r="A156" s="83"/>
      <c r="B156" s="83"/>
      <c r="C156" s="83"/>
      <c r="D156" s="83"/>
      <c r="E156" s="83"/>
      <c r="F156" s="83"/>
      <c r="G156" s="549"/>
      <c r="H156" s="549"/>
      <c r="I156" s="549"/>
      <c r="J156" s="549"/>
      <c r="K156" s="549"/>
      <c r="L156" s="549"/>
      <c r="M156" s="549"/>
      <c r="O156" s="347"/>
      <c r="P156" s="83"/>
    </row>
    <row r="157" spans="1:16" ht="12.75">
      <c r="A157" s="83"/>
      <c r="B157" s="83"/>
      <c r="C157" s="83"/>
      <c r="D157" s="83"/>
      <c r="E157" s="83"/>
      <c r="F157" s="83"/>
      <c r="G157" s="549"/>
      <c r="H157" s="549"/>
      <c r="I157" s="549"/>
      <c r="J157" s="549"/>
      <c r="K157" s="549"/>
      <c r="L157" s="549"/>
      <c r="M157" s="549"/>
      <c r="O157" s="347"/>
      <c r="P157" s="83"/>
    </row>
    <row r="158" spans="1:16" ht="12.75">
      <c r="A158" s="83"/>
      <c r="B158" s="83"/>
      <c r="C158" s="83"/>
      <c r="D158" s="83"/>
      <c r="E158" s="83"/>
      <c r="F158" s="83"/>
      <c r="G158" s="549"/>
      <c r="H158" s="549"/>
      <c r="I158" s="549"/>
      <c r="J158" s="549"/>
      <c r="K158" s="549"/>
      <c r="L158" s="549"/>
      <c r="M158" s="549"/>
      <c r="O158" s="347"/>
      <c r="P158" s="83"/>
    </row>
    <row r="159" spans="1:16" ht="12.75">
      <c r="A159" s="83"/>
      <c r="B159" s="83"/>
      <c r="C159" s="83"/>
      <c r="D159" s="83"/>
      <c r="E159" s="83"/>
      <c r="F159" s="83"/>
      <c r="G159" s="549"/>
      <c r="H159" s="549"/>
      <c r="I159" s="549"/>
      <c r="J159" s="549"/>
      <c r="K159" s="549"/>
      <c r="L159" s="549"/>
      <c r="M159" s="549"/>
      <c r="O159" s="347"/>
      <c r="P159" s="83"/>
    </row>
    <row r="160" spans="1:16" ht="12.75">
      <c r="A160" s="83"/>
      <c r="B160" s="83"/>
      <c r="C160" s="83"/>
      <c r="D160" s="83"/>
      <c r="E160" s="83"/>
      <c r="F160" s="83"/>
      <c r="G160" s="549"/>
      <c r="H160" s="549"/>
      <c r="I160" s="549"/>
      <c r="J160" s="549"/>
      <c r="K160" s="549"/>
      <c r="L160" s="549"/>
      <c r="M160" s="549"/>
      <c r="O160" s="347"/>
      <c r="P160" s="83"/>
    </row>
    <row r="161" spans="1:16" ht="12.75">
      <c r="A161" s="83"/>
      <c r="B161" s="83"/>
      <c r="C161" s="83"/>
      <c r="D161" s="83"/>
      <c r="E161" s="83"/>
      <c r="F161" s="83"/>
      <c r="G161" s="549"/>
      <c r="H161" s="549"/>
      <c r="I161" s="549"/>
      <c r="J161" s="549"/>
      <c r="K161" s="549"/>
      <c r="L161" s="549"/>
      <c r="M161" s="549"/>
      <c r="O161" s="347"/>
      <c r="P161" s="83"/>
    </row>
    <row r="162" spans="1:16" ht="12.75">
      <c r="A162" s="83"/>
      <c r="B162" s="83"/>
      <c r="C162" s="83"/>
      <c r="D162" s="83"/>
      <c r="E162" s="83"/>
      <c r="F162" s="83"/>
      <c r="G162" s="549"/>
      <c r="H162" s="549"/>
      <c r="I162" s="549"/>
      <c r="J162" s="549"/>
      <c r="K162" s="549"/>
      <c r="L162" s="549"/>
      <c r="M162" s="549"/>
      <c r="O162" s="347"/>
      <c r="P162" s="83"/>
    </row>
    <row r="163" spans="1:16" ht="12.75">
      <c r="A163" s="83"/>
      <c r="B163" s="83"/>
      <c r="C163" s="83"/>
      <c r="D163" s="83"/>
      <c r="E163" s="83"/>
      <c r="F163" s="83"/>
      <c r="G163" s="549"/>
      <c r="H163" s="549"/>
      <c r="I163" s="549"/>
      <c r="J163" s="549"/>
      <c r="K163" s="549"/>
      <c r="L163" s="549"/>
      <c r="M163" s="549"/>
      <c r="O163" s="347"/>
      <c r="P163" s="83"/>
    </row>
    <row r="164" spans="1:16" ht="12.75">
      <c r="A164" s="83"/>
      <c r="B164" s="83"/>
      <c r="C164" s="83"/>
      <c r="D164" s="83"/>
      <c r="E164" s="83"/>
      <c r="F164" s="83"/>
      <c r="G164" s="549"/>
      <c r="H164" s="549"/>
      <c r="I164" s="549"/>
      <c r="J164" s="549"/>
      <c r="K164" s="549"/>
      <c r="L164" s="549"/>
      <c r="M164" s="549"/>
      <c r="O164" s="347"/>
      <c r="P164" s="83"/>
    </row>
    <row r="165" spans="1:16" ht="12.75">
      <c r="A165" s="83"/>
      <c r="B165" s="83"/>
      <c r="C165" s="83"/>
      <c r="D165" s="83"/>
      <c r="E165" s="83"/>
      <c r="F165" s="83"/>
      <c r="G165" s="549"/>
      <c r="H165" s="549"/>
      <c r="I165" s="549"/>
      <c r="J165" s="549"/>
      <c r="K165" s="549"/>
      <c r="L165" s="549"/>
      <c r="M165" s="549"/>
      <c r="O165" s="347"/>
      <c r="P165" s="83"/>
    </row>
    <row r="166" spans="1:16" ht="12.75">
      <c r="A166" s="83"/>
      <c r="B166" s="83"/>
      <c r="C166" s="83"/>
      <c r="D166" s="83"/>
      <c r="E166" s="83"/>
      <c r="F166" s="83"/>
      <c r="G166" s="549"/>
      <c r="H166" s="549"/>
      <c r="I166" s="549"/>
      <c r="J166" s="549"/>
      <c r="K166" s="549"/>
      <c r="L166" s="549"/>
      <c r="M166" s="549"/>
      <c r="O166" s="347"/>
      <c r="P166" s="83"/>
    </row>
    <row r="167" spans="1:16" ht="12.75">
      <c r="A167" s="83"/>
      <c r="B167" s="83"/>
      <c r="C167" s="83"/>
      <c r="D167" s="83"/>
      <c r="E167" s="83"/>
      <c r="F167" s="83"/>
      <c r="G167" s="549"/>
      <c r="H167" s="549"/>
      <c r="I167" s="549"/>
      <c r="J167" s="549"/>
      <c r="K167" s="549"/>
      <c r="L167" s="549"/>
      <c r="M167" s="549"/>
      <c r="O167" s="347"/>
      <c r="P167" s="83"/>
    </row>
    <row r="168" spans="1:16" ht="12.75">
      <c r="A168" s="83"/>
      <c r="B168" s="83"/>
      <c r="C168" s="83"/>
      <c r="D168" s="83"/>
      <c r="E168" s="83"/>
      <c r="F168" s="83"/>
      <c r="G168" s="549"/>
      <c r="H168" s="549"/>
      <c r="I168" s="549"/>
      <c r="J168" s="549"/>
      <c r="K168" s="549"/>
      <c r="L168" s="549"/>
      <c r="M168" s="549"/>
      <c r="O168" s="347"/>
      <c r="P168" s="83"/>
    </row>
    <row r="169" spans="1:16" ht="12.75">
      <c r="A169" s="83"/>
      <c r="B169" s="83"/>
      <c r="C169" s="83"/>
      <c r="D169" s="83"/>
      <c r="E169" s="83"/>
      <c r="F169" s="83"/>
      <c r="G169" s="549"/>
      <c r="H169" s="549"/>
      <c r="I169" s="549"/>
      <c r="J169" s="549"/>
      <c r="K169" s="549"/>
      <c r="L169" s="549"/>
      <c r="M169" s="549"/>
      <c r="O169" s="347"/>
      <c r="P169" s="83"/>
    </row>
    <row r="170" spans="1:16" ht="12.75">
      <c r="A170" s="83"/>
      <c r="B170" s="83"/>
      <c r="C170" s="83"/>
      <c r="D170" s="83"/>
      <c r="E170" s="83"/>
      <c r="F170" s="83"/>
      <c r="G170" s="549"/>
      <c r="H170" s="549"/>
      <c r="I170" s="549"/>
      <c r="J170" s="549"/>
      <c r="K170" s="549"/>
      <c r="L170" s="549"/>
      <c r="M170" s="549"/>
      <c r="O170" s="347"/>
      <c r="P170" s="83"/>
    </row>
    <row r="171" spans="1:16" ht="12.75">
      <c r="A171" s="83"/>
      <c r="B171" s="83"/>
      <c r="C171" s="83"/>
      <c r="D171" s="83"/>
      <c r="E171" s="83"/>
      <c r="F171" s="83"/>
      <c r="G171" s="549"/>
      <c r="H171" s="549"/>
      <c r="I171" s="549"/>
      <c r="J171" s="549"/>
      <c r="K171" s="549"/>
      <c r="L171" s="549"/>
      <c r="M171" s="549"/>
      <c r="O171" s="347"/>
      <c r="P171" s="83"/>
    </row>
    <row r="172" spans="1:16" ht="12.75">
      <c r="A172" s="83"/>
      <c r="B172" s="83"/>
      <c r="C172" s="83"/>
      <c r="D172" s="83"/>
      <c r="E172" s="83"/>
      <c r="F172" s="83"/>
      <c r="G172" s="549"/>
      <c r="H172" s="549"/>
      <c r="I172" s="549"/>
      <c r="J172" s="549"/>
      <c r="K172" s="549"/>
      <c r="L172" s="549"/>
      <c r="M172" s="549"/>
      <c r="O172" s="347"/>
      <c r="P172" s="83"/>
    </row>
    <row r="173" spans="1:16" ht="12.75">
      <c r="A173" s="83"/>
      <c r="B173" s="83"/>
      <c r="C173" s="83"/>
      <c r="D173" s="83"/>
      <c r="E173" s="83"/>
      <c r="F173" s="83"/>
      <c r="G173" s="549"/>
      <c r="H173" s="549"/>
      <c r="I173" s="549"/>
      <c r="J173" s="549"/>
      <c r="K173" s="549"/>
      <c r="L173" s="549"/>
      <c r="M173" s="549"/>
      <c r="O173" s="347"/>
      <c r="P173" s="83"/>
    </row>
    <row r="174" spans="1:16" ht="12.75">
      <c r="A174" s="83"/>
      <c r="B174" s="83"/>
      <c r="C174" s="83"/>
      <c r="D174" s="83"/>
      <c r="E174" s="83"/>
      <c r="F174" s="83"/>
      <c r="G174" s="549"/>
      <c r="H174" s="549"/>
      <c r="I174" s="549"/>
      <c r="J174" s="549"/>
      <c r="K174" s="549"/>
      <c r="L174" s="549"/>
      <c r="M174" s="549"/>
      <c r="O174" s="347"/>
      <c r="P174" s="83"/>
    </row>
    <row r="175" spans="1:16" ht="12.75">
      <c r="A175" s="83"/>
      <c r="B175" s="83"/>
      <c r="C175" s="83"/>
      <c r="D175" s="83"/>
      <c r="E175" s="83"/>
      <c r="F175" s="83"/>
      <c r="G175" s="549"/>
      <c r="H175" s="549"/>
      <c r="I175" s="549"/>
      <c r="J175" s="549"/>
      <c r="K175" s="549"/>
      <c r="L175" s="549"/>
      <c r="M175" s="549"/>
      <c r="O175" s="347"/>
      <c r="P175" s="83"/>
    </row>
    <row r="176" spans="1:16" ht="12.75">
      <c r="A176" s="83"/>
      <c r="B176" s="83"/>
      <c r="C176" s="83"/>
      <c r="D176" s="83"/>
      <c r="E176" s="83"/>
      <c r="F176" s="83"/>
      <c r="G176" s="549"/>
      <c r="H176" s="549"/>
      <c r="I176" s="549"/>
      <c r="J176" s="549"/>
      <c r="K176" s="549"/>
      <c r="L176" s="549"/>
      <c r="M176" s="549"/>
      <c r="O176" s="347"/>
      <c r="P176" s="83"/>
    </row>
    <row r="177" spans="1:16" ht="12.75">
      <c r="A177" s="83"/>
      <c r="B177" s="83"/>
      <c r="C177" s="83"/>
      <c r="D177" s="83"/>
      <c r="E177" s="83"/>
      <c r="F177" s="83"/>
      <c r="G177" s="549"/>
      <c r="H177" s="549"/>
      <c r="I177" s="549"/>
      <c r="J177" s="549"/>
      <c r="K177" s="549"/>
      <c r="L177" s="549"/>
      <c r="M177" s="549"/>
      <c r="O177" s="347"/>
      <c r="P177" s="83"/>
    </row>
    <row r="178" spans="1:16" ht="12.75">
      <c r="A178" s="83"/>
      <c r="B178" s="83"/>
      <c r="C178" s="83"/>
      <c r="D178" s="83"/>
      <c r="E178" s="83"/>
      <c r="F178" s="83"/>
      <c r="G178" s="549"/>
      <c r="H178" s="549"/>
      <c r="I178" s="549"/>
      <c r="J178" s="549"/>
      <c r="K178" s="549"/>
      <c r="L178" s="549"/>
      <c r="M178" s="549"/>
      <c r="O178" s="347"/>
      <c r="P178" s="83"/>
    </row>
    <row r="179" spans="1:16" ht="12.75">
      <c r="A179" s="83"/>
      <c r="B179" s="83"/>
      <c r="C179" s="83"/>
      <c r="D179" s="83"/>
      <c r="E179" s="83"/>
      <c r="F179" s="83"/>
      <c r="G179" s="549"/>
      <c r="H179" s="549"/>
      <c r="I179" s="549"/>
      <c r="J179" s="549"/>
      <c r="K179" s="549"/>
      <c r="L179" s="549"/>
      <c r="M179" s="549"/>
      <c r="O179" s="347"/>
      <c r="P179" s="83"/>
    </row>
    <row r="180" spans="1:16" ht="12.75">
      <c r="A180" s="83"/>
      <c r="B180" s="83"/>
      <c r="C180" s="83"/>
      <c r="D180" s="83"/>
      <c r="E180" s="83"/>
      <c r="F180" s="83"/>
      <c r="G180" s="549"/>
      <c r="H180" s="549"/>
      <c r="I180" s="549"/>
      <c r="J180" s="549"/>
      <c r="K180" s="549"/>
      <c r="L180" s="549"/>
      <c r="M180" s="549"/>
      <c r="O180" s="347"/>
      <c r="P180" s="83"/>
    </row>
    <row r="181" spans="1:16" ht="12.75">
      <c r="A181" s="83"/>
      <c r="B181" s="83"/>
      <c r="C181" s="83"/>
      <c r="D181" s="83"/>
      <c r="E181" s="83"/>
      <c r="F181" s="83"/>
      <c r="G181" s="549"/>
      <c r="H181" s="549"/>
      <c r="I181" s="549"/>
      <c r="J181" s="549"/>
      <c r="K181" s="549"/>
      <c r="L181" s="549"/>
      <c r="M181" s="549"/>
      <c r="O181" s="347"/>
      <c r="P181" s="83"/>
    </row>
    <row r="182" spans="1:16" ht="12.75">
      <c r="A182" s="83"/>
      <c r="B182" s="83"/>
      <c r="C182" s="83"/>
      <c r="D182" s="83"/>
      <c r="E182" s="83"/>
      <c r="F182" s="83"/>
      <c r="G182" s="549"/>
      <c r="H182" s="549"/>
      <c r="I182" s="549"/>
      <c r="J182" s="549"/>
      <c r="K182" s="549"/>
      <c r="L182" s="549"/>
      <c r="M182" s="549"/>
      <c r="O182" s="347"/>
      <c r="P182" s="83"/>
    </row>
    <row r="183" spans="1:16" ht="12.75">
      <c r="A183" s="83"/>
      <c r="B183" s="83"/>
      <c r="C183" s="83"/>
      <c r="D183" s="83"/>
      <c r="E183" s="83"/>
      <c r="F183" s="83"/>
      <c r="G183" s="549"/>
      <c r="H183" s="549"/>
      <c r="I183" s="549"/>
      <c r="J183" s="549"/>
      <c r="K183" s="549"/>
      <c r="L183" s="549"/>
      <c r="M183" s="549"/>
      <c r="O183" s="347"/>
      <c r="P183" s="83"/>
    </row>
    <row r="184" spans="1:16" ht="12.75">
      <c r="A184" s="83"/>
      <c r="B184" s="83"/>
      <c r="C184" s="83"/>
      <c r="D184" s="83"/>
      <c r="E184" s="83"/>
      <c r="F184" s="83"/>
      <c r="G184" s="549"/>
      <c r="H184" s="549"/>
      <c r="I184" s="549"/>
      <c r="J184" s="549"/>
      <c r="K184" s="549"/>
      <c r="L184" s="549"/>
      <c r="M184" s="549"/>
      <c r="O184" s="347"/>
      <c r="P184" s="83"/>
    </row>
    <row r="185" spans="1:16" ht="12.75">
      <c r="A185" s="83"/>
      <c r="B185" s="83"/>
      <c r="C185" s="83"/>
      <c r="D185" s="83"/>
      <c r="E185" s="83"/>
      <c r="F185" s="83"/>
      <c r="G185" s="549"/>
      <c r="H185" s="549"/>
      <c r="I185" s="549"/>
      <c r="J185" s="549"/>
      <c r="K185" s="549"/>
      <c r="L185" s="549"/>
      <c r="M185" s="549"/>
      <c r="O185" s="347"/>
      <c r="P185" s="83"/>
    </row>
    <row r="186" spans="1:16" ht="12.75">
      <c r="A186" s="83"/>
      <c r="B186" s="83"/>
      <c r="C186" s="83"/>
      <c r="D186" s="83"/>
      <c r="E186" s="83"/>
      <c r="F186" s="83"/>
      <c r="G186" s="549"/>
      <c r="H186" s="549"/>
      <c r="I186" s="549"/>
      <c r="J186" s="549"/>
      <c r="K186" s="549"/>
      <c r="L186" s="549"/>
      <c r="M186" s="549"/>
      <c r="O186" s="347"/>
      <c r="P186" s="83"/>
    </row>
    <row r="187" spans="1:16" ht="12.75">
      <c r="A187" s="83"/>
      <c r="B187" s="83"/>
      <c r="C187" s="83"/>
      <c r="D187" s="83"/>
      <c r="E187" s="83"/>
      <c r="F187" s="83"/>
      <c r="G187" s="549"/>
      <c r="H187" s="549"/>
      <c r="I187" s="549"/>
      <c r="J187" s="549"/>
      <c r="K187" s="549"/>
      <c r="L187" s="549"/>
      <c r="M187" s="549"/>
      <c r="O187" s="347"/>
      <c r="P187" s="83"/>
    </row>
    <row r="188" spans="1:16" ht="12.75">
      <c r="A188" s="83"/>
      <c r="B188" s="83"/>
      <c r="C188" s="83"/>
      <c r="D188" s="83"/>
      <c r="E188" s="83"/>
      <c r="F188" s="83"/>
      <c r="G188" s="549"/>
      <c r="H188" s="549"/>
      <c r="I188" s="549"/>
      <c r="J188" s="549"/>
      <c r="K188" s="549"/>
      <c r="L188" s="549"/>
      <c r="M188" s="549"/>
      <c r="O188" s="347"/>
      <c r="P188" s="83"/>
    </row>
    <row r="189" spans="1:16" ht="12.75">
      <c r="A189" s="83"/>
      <c r="B189" s="83"/>
      <c r="C189" s="83"/>
      <c r="D189" s="83"/>
      <c r="E189" s="83"/>
      <c r="F189" s="83"/>
      <c r="G189" s="549"/>
      <c r="H189" s="549"/>
      <c r="I189" s="549"/>
      <c r="J189" s="549"/>
      <c r="K189" s="549"/>
      <c r="L189" s="549"/>
      <c r="M189" s="549"/>
      <c r="O189" s="347"/>
      <c r="P189" s="83"/>
    </row>
    <row r="190" spans="1:16" ht="12.75">
      <c r="A190" s="83"/>
      <c r="B190" s="83"/>
      <c r="C190" s="83"/>
      <c r="D190" s="83"/>
      <c r="E190" s="83"/>
      <c r="F190" s="83"/>
      <c r="G190" s="549"/>
      <c r="H190" s="549"/>
      <c r="I190" s="549"/>
      <c r="J190" s="549"/>
      <c r="K190" s="549"/>
      <c r="L190" s="549"/>
      <c r="M190" s="549"/>
      <c r="O190" s="347"/>
      <c r="P190" s="83"/>
    </row>
    <row r="191" spans="1:16" ht="12.75">
      <c r="A191" s="83"/>
      <c r="B191" s="83"/>
      <c r="C191" s="83"/>
      <c r="D191" s="83"/>
      <c r="E191" s="83"/>
      <c r="F191" s="83"/>
      <c r="G191" s="549"/>
      <c r="H191" s="549"/>
      <c r="I191" s="549"/>
      <c r="J191" s="549"/>
      <c r="K191" s="549"/>
      <c r="L191" s="549"/>
      <c r="M191" s="549"/>
      <c r="O191" s="347"/>
      <c r="P191" s="83"/>
    </row>
    <row r="192" spans="1:16" ht="12.75">
      <c r="A192" s="83"/>
      <c r="B192" s="83"/>
      <c r="C192" s="83"/>
      <c r="D192" s="83"/>
      <c r="E192" s="83"/>
      <c r="F192" s="83"/>
      <c r="G192" s="549"/>
      <c r="H192" s="549"/>
      <c r="I192" s="549"/>
      <c r="J192" s="549"/>
      <c r="K192" s="549"/>
      <c r="L192" s="549"/>
      <c r="M192" s="549"/>
      <c r="O192" s="347"/>
      <c r="P192" s="83"/>
    </row>
    <row r="193" spans="1:16" ht="12.75">
      <c r="A193" s="83"/>
      <c r="B193" s="83"/>
      <c r="C193" s="83"/>
      <c r="D193" s="83"/>
      <c r="E193" s="83"/>
      <c r="F193" s="83"/>
      <c r="G193" s="549"/>
      <c r="H193" s="549"/>
      <c r="I193" s="549"/>
      <c r="J193" s="549"/>
      <c r="K193" s="549"/>
      <c r="L193" s="549"/>
      <c r="M193" s="549"/>
      <c r="O193" s="347"/>
      <c r="P193" s="83"/>
    </row>
    <row r="194" spans="1:16" ht="12.75">
      <c r="A194" s="83"/>
      <c r="B194" s="83"/>
      <c r="C194" s="83"/>
      <c r="D194" s="83"/>
      <c r="E194" s="83"/>
      <c r="F194" s="83"/>
      <c r="G194" s="549"/>
      <c r="H194" s="549"/>
      <c r="I194" s="549"/>
      <c r="J194" s="549"/>
      <c r="K194" s="549"/>
      <c r="L194" s="549"/>
      <c r="M194" s="549"/>
      <c r="O194" s="347"/>
      <c r="P194" s="83"/>
    </row>
    <row r="195" spans="1:16" ht="12.75">
      <c r="A195" s="83"/>
      <c r="B195" s="83"/>
      <c r="C195" s="83"/>
      <c r="D195" s="83"/>
      <c r="E195" s="83"/>
      <c r="F195" s="83"/>
      <c r="G195" s="549"/>
      <c r="H195" s="549"/>
      <c r="I195" s="549"/>
      <c r="J195" s="549"/>
      <c r="K195" s="549"/>
      <c r="L195" s="549"/>
      <c r="M195" s="549"/>
      <c r="O195" s="347"/>
      <c r="P195" s="83"/>
    </row>
    <row r="196" spans="1:16" ht="12.75">
      <c r="A196" s="83"/>
      <c r="B196" s="83"/>
      <c r="C196" s="83"/>
      <c r="D196" s="83"/>
      <c r="E196" s="83"/>
      <c r="F196" s="83"/>
      <c r="G196" s="549"/>
      <c r="H196" s="549"/>
      <c r="I196" s="549"/>
      <c r="J196" s="549"/>
      <c r="K196" s="549"/>
      <c r="L196" s="549"/>
      <c r="M196" s="549"/>
      <c r="O196" s="347"/>
      <c r="P196" s="83"/>
    </row>
    <row r="197" spans="1:16" ht="12.75">
      <c r="A197" s="83"/>
      <c r="B197" s="83"/>
      <c r="C197" s="83"/>
      <c r="D197" s="83"/>
      <c r="E197" s="83"/>
      <c r="F197" s="83"/>
      <c r="G197" s="549"/>
      <c r="H197" s="549"/>
      <c r="I197" s="549"/>
      <c r="J197" s="549"/>
      <c r="K197" s="549"/>
      <c r="L197" s="549"/>
      <c r="M197" s="549"/>
      <c r="O197" s="347"/>
      <c r="P197" s="83"/>
    </row>
    <row r="198" spans="1:16" ht="12.75">
      <c r="A198" s="83"/>
      <c r="B198" s="83"/>
      <c r="C198" s="83"/>
      <c r="D198" s="83"/>
      <c r="E198" s="83"/>
      <c r="F198" s="83"/>
      <c r="G198" s="549"/>
      <c r="H198" s="549"/>
      <c r="I198" s="549"/>
      <c r="J198" s="549"/>
      <c r="K198" s="549"/>
      <c r="L198" s="549"/>
      <c r="M198" s="549"/>
      <c r="O198" s="347"/>
      <c r="P198" s="83"/>
    </row>
    <row r="199" spans="1:16" ht="12.75">
      <c r="A199" s="83"/>
      <c r="B199" s="83"/>
      <c r="C199" s="83"/>
      <c r="D199" s="83"/>
      <c r="E199" s="83"/>
      <c r="F199" s="83"/>
      <c r="G199" s="549"/>
      <c r="H199" s="549"/>
      <c r="I199" s="549"/>
      <c r="J199" s="549"/>
      <c r="K199" s="549"/>
      <c r="L199" s="549"/>
      <c r="M199" s="549"/>
      <c r="O199" s="347"/>
      <c r="P199" s="83"/>
    </row>
    <row r="200" spans="1:16" ht="12.75">
      <c r="A200" s="83"/>
      <c r="B200" s="83"/>
      <c r="C200" s="83"/>
      <c r="D200" s="83"/>
      <c r="E200" s="83"/>
      <c r="F200" s="83"/>
      <c r="G200" s="549"/>
      <c r="H200" s="549"/>
      <c r="I200" s="549"/>
      <c r="J200" s="549"/>
      <c r="K200" s="549"/>
      <c r="L200" s="549"/>
      <c r="M200" s="549"/>
      <c r="O200" s="347"/>
      <c r="P200" s="83"/>
    </row>
    <row r="201" spans="1:16" ht="12.75">
      <c r="A201" s="83"/>
      <c r="B201" s="83"/>
      <c r="C201" s="83"/>
      <c r="D201" s="83"/>
      <c r="E201" s="83"/>
      <c r="F201" s="83"/>
      <c r="G201" s="549"/>
      <c r="H201" s="549"/>
      <c r="I201" s="549"/>
      <c r="J201" s="549"/>
      <c r="K201" s="549"/>
      <c r="L201" s="549"/>
      <c r="M201" s="549"/>
      <c r="O201" s="347"/>
      <c r="P201" s="83"/>
    </row>
    <row r="202" spans="1:16" ht="12.75">
      <c r="A202" s="83"/>
      <c r="B202" s="83"/>
      <c r="C202" s="83"/>
      <c r="D202" s="83"/>
      <c r="E202" s="83"/>
      <c r="F202" s="83"/>
      <c r="G202" s="549"/>
      <c r="H202" s="549"/>
      <c r="I202" s="549"/>
      <c r="J202" s="549"/>
      <c r="K202" s="549"/>
      <c r="L202" s="549"/>
      <c r="M202" s="549"/>
      <c r="O202" s="347"/>
      <c r="P202" s="83"/>
    </row>
    <row r="203" spans="1:16" ht="12.75">
      <c r="A203" s="83"/>
      <c r="B203" s="83"/>
      <c r="C203" s="83"/>
      <c r="D203" s="83"/>
      <c r="E203" s="83"/>
      <c r="F203" s="83"/>
      <c r="G203" s="549"/>
      <c r="H203" s="549"/>
      <c r="I203" s="549"/>
      <c r="J203" s="549"/>
      <c r="K203" s="549"/>
      <c r="L203" s="549"/>
      <c r="M203" s="549"/>
      <c r="O203" s="347"/>
      <c r="P203" s="83"/>
    </row>
    <row r="204" spans="1:16" ht="12.75">
      <c r="A204" s="83"/>
      <c r="B204" s="83"/>
      <c r="C204" s="83"/>
      <c r="D204" s="83"/>
      <c r="E204" s="83"/>
      <c r="F204" s="83"/>
      <c r="G204" s="549"/>
      <c r="H204" s="549"/>
      <c r="I204" s="549"/>
      <c r="J204" s="549"/>
      <c r="K204" s="549"/>
      <c r="L204" s="549"/>
      <c r="M204" s="549"/>
      <c r="O204" s="347"/>
      <c r="P204" s="83"/>
    </row>
    <row r="205" spans="1:16" ht="12.75">
      <c r="A205" s="83"/>
      <c r="B205" s="83"/>
      <c r="C205" s="83"/>
      <c r="D205" s="83"/>
      <c r="E205" s="83"/>
      <c r="F205" s="83"/>
      <c r="G205" s="549"/>
      <c r="H205" s="549"/>
      <c r="I205" s="549"/>
      <c r="J205" s="549"/>
      <c r="K205" s="549"/>
      <c r="L205" s="549"/>
      <c r="M205" s="549"/>
      <c r="O205" s="347"/>
      <c r="P205" s="83"/>
    </row>
    <row r="206" spans="1:16" ht="12.75">
      <c r="A206" s="83"/>
      <c r="B206" s="83"/>
      <c r="C206" s="83"/>
      <c r="D206" s="83"/>
      <c r="E206" s="83"/>
      <c r="F206" s="83"/>
      <c r="G206" s="549"/>
      <c r="H206" s="549"/>
      <c r="I206" s="549"/>
      <c r="J206" s="549"/>
      <c r="K206" s="549"/>
      <c r="L206" s="549"/>
      <c r="M206" s="549"/>
      <c r="O206" s="347"/>
      <c r="P206" s="83"/>
    </row>
    <row r="207" spans="1:16" ht="12.75">
      <c r="A207" s="83"/>
      <c r="B207" s="83"/>
      <c r="C207" s="83"/>
      <c r="D207" s="83"/>
      <c r="E207" s="83"/>
      <c r="F207" s="83"/>
      <c r="G207" s="549"/>
      <c r="H207" s="549"/>
      <c r="I207" s="549"/>
      <c r="J207" s="549"/>
      <c r="K207" s="549"/>
      <c r="L207" s="549"/>
      <c r="M207" s="549"/>
      <c r="O207" s="347"/>
      <c r="P207" s="83"/>
    </row>
    <row r="208" spans="1:16" ht="12.75">
      <c r="A208" s="83"/>
      <c r="B208" s="83"/>
      <c r="C208" s="83"/>
      <c r="D208" s="83"/>
      <c r="E208" s="83"/>
      <c r="F208" s="83"/>
      <c r="G208" s="549"/>
      <c r="H208" s="549"/>
      <c r="I208" s="549"/>
      <c r="J208" s="549"/>
      <c r="K208" s="549"/>
      <c r="L208" s="549"/>
      <c r="M208" s="549"/>
      <c r="O208" s="347"/>
      <c r="P208" s="83"/>
    </row>
    <row r="209" spans="1:16" ht="12.75">
      <c r="A209" s="83"/>
      <c r="B209" s="83"/>
      <c r="C209" s="83"/>
      <c r="D209" s="83"/>
      <c r="E209" s="83"/>
      <c r="F209" s="83"/>
      <c r="G209" s="549"/>
      <c r="H209" s="549"/>
      <c r="I209" s="549"/>
      <c r="J209" s="549"/>
      <c r="K209" s="549"/>
      <c r="L209" s="549"/>
      <c r="M209" s="549"/>
      <c r="O209" s="347"/>
      <c r="P209" s="83"/>
    </row>
    <row r="210" spans="15:16" ht="12.75">
      <c r="O210" s="347"/>
      <c r="P210" s="83"/>
    </row>
    <row r="211" spans="15:16" ht="12.75">
      <c r="O211" s="347"/>
      <c r="P211" s="83"/>
    </row>
    <row r="212" spans="15:16" ht="12.75">
      <c r="O212" s="347"/>
      <c r="P212" s="83"/>
    </row>
    <row r="213" spans="15:16" ht="12.75">
      <c r="O213" s="347"/>
      <c r="P213" s="83"/>
    </row>
    <row r="214" spans="15:16" ht="12.75">
      <c r="O214" s="347"/>
      <c r="P214" s="83"/>
    </row>
    <row r="215" spans="15:16" ht="12.75">
      <c r="O215" s="347"/>
      <c r="P215" s="83"/>
    </row>
    <row r="216" spans="15:16" ht="12.75">
      <c r="O216" s="347"/>
      <c r="P216" s="83"/>
    </row>
    <row r="217" spans="15:16" ht="12.75">
      <c r="O217" s="347"/>
      <c r="P217" s="83"/>
    </row>
    <row r="218" spans="15:16" ht="12.75">
      <c r="O218" s="347"/>
      <c r="P218" s="83"/>
    </row>
    <row r="219" spans="15:16" ht="12.75">
      <c r="O219" s="347"/>
      <c r="P219" s="83"/>
    </row>
    <row r="220" spans="15:16" ht="12.75">
      <c r="O220" s="347"/>
      <c r="P220" s="83"/>
    </row>
    <row r="221" spans="15:16" ht="12.75">
      <c r="O221" s="347"/>
      <c r="P221" s="83"/>
    </row>
    <row r="222" spans="15:16" ht="12.75">
      <c r="O222" s="347"/>
      <c r="P222" s="83"/>
    </row>
    <row r="223" spans="15:16" ht="12.75">
      <c r="O223" s="347"/>
      <c r="P223" s="83"/>
    </row>
    <row r="224" spans="15:16" ht="12.75">
      <c r="O224" s="347"/>
      <c r="P224" s="83"/>
    </row>
    <row r="225" spans="15:16" ht="12.75">
      <c r="O225" s="347"/>
      <c r="P225" s="83"/>
    </row>
    <row r="226" spans="15:16" ht="12.75">
      <c r="O226" s="347"/>
      <c r="P226" s="83"/>
    </row>
    <row r="227" spans="15:16" ht="12.75">
      <c r="O227" s="347"/>
      <c r="P227" s="83"/>
    </row>
    <row r="228" spans="15:16" ht="12.75">
      <c r="O228" s="347"/>
      <c r="P228" s="83"/>
    </row>
    <row r="229" spans="15:16" ht="12.75">
      <c r="O229" s="347"/>
      <c r="P229" s="83"/>
    </row>
    <row r="230" spans="15:16" ht="12.75">
      <c r="O230" s="347"/>
      <c r="P230" s="83"/>
    </row>
    <row r="231" spans="15:16" ht="12.75">
      <c r="O231" s="347"/>
      <c r="P231" s="83"/>
    </row>
    <row r="232" spans="15:16" ht="12.75">
      <c r="O232" s="347"/>
      <c r="P232" s="83"/>
    </row>
    <row r="233" spans="15:16" ht="12.75">
      <c r="O233" s="347"/>
      <c r="P233" s="83"/>
    </row>
    <row r="234" spans="15:16" ht="12.75">
      <c r="O234" s="347"/>
      <c r="P234" s="83"/>
    </row>
    <row r="235" spans="15:16" ht="12.75">
      <c r="O235" s="347"/>
      <c r="P235" s="83"/>
    </row>
    <row r="236" spans="15:16" ht="12.75">
      <c r="O236" s="347"/>
      <c r="P236" s="83"/>
    </row>
  </sheetData>
  <printOptions horizontalCentered="1"/>
  <pageMargins left="0.5" right="0.5" top="0.75" bottom="0.5" header="0.25" footer="0.25"/>
  <pageSetup horizontalDpi="600" verticalDpi="600" orientation="landscape" scale="7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lengerb</cp:lastModifiedBy>
  <cp:lastPrinted>2006-04-14T20:56:46Z</cp:lastPrinted>
  <dcterms:created xsi:type="dcterms:W3CDTF">2004-03-09T21:31:35Z</dcterms:created>
  <dcterms:modified xsi:type="dcterms:W3CDTF">2006-06-21T22:05:09Z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