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bookViews>
    <workbookView xWindow="480" yWindow="90" windowWidth="18195" windowHeight="11565"/>
  </bookViews>
  <sheets>
    <sheet name="UM" sheetId="1" r:id="rId1"/>
  </sheets>
  <calcPr calcId="152511"/>
</workbook>
</file>

<file path=xl/calcChain.xml><?xml version="1.0" encoding="utf-8"?>
<calcChain xmlns="http://schemas.openxmlformats.org/spreadsheetml/2006/main">
  <c r="S9" i="1" l="1"/>
  <c r="S14" i="1"/>
  <c r="S13" i="1"/>
  <c r="S12" i="1"/>
  <c r="S11" i="1"/>
  <c r="R9" i="1" l="1"/>
  <c r="R14" i="1"/>
  <c r="R13" i="1"/>
  <c r="R12" i="1"/>
  <c r="R11" i="1"/>
  <c r="Q9" i="1" l="1"/>
  <c r="Q14" i="1"/>
  <c r="Q13" i="1"/>
  <c r="Q11" i="1"/>
  <c r="Q12" i="1"/>
  <c r="P14" i="1" l="1"/>
  <c r="P9" i="1"/>
  <c r="P13" i="1"/>
  <c r="P12" i="1" l="1"/>
  <c r="P11" i="1"/>
  <c r="O9" i="1" l="1"/>
  <c r="O11" i="1"/>
  <c r="O12" i="1" l="1"/>
  <c r="O13" i="1"/>
  <c r="O14" i="1"/>
  <c r="L9" i="1" l="1"/>
  <c r="L11" i="1"/>
  <c r="L12" i="1"/>
  <c r="N9" i="1" l="1"/>
  <c r="M9" i="1"/>
  <c r="K9" i="1"/>
  <c r="J9" i="1"/>
  <c r="I9" i="1"/>
  <c r="H9" i="1"/>
  <c r="G9" i="1"/>
  <c r="F9" i="1"/>
  <c r="E9" i="1"/>
  <c r="D9" i="1"/>
  <c r="C9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K12" i="1"/>
  <c r="J12" i="1"/>
  <c r="I12" i="1"/>
  <c r="H12" i="1"/>
  <c r="G12" i="1"/>
  <c r="F12" i="1"/>
  <c r="E12" i="1"/>
  <c r="D12" i="1"/>
  <c r="C12" i="1"/>
  <c r="N11" i="1"/>
  <c r="M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<sst xmlns="http://schemas.openxmlformats.org/spreadsheetml/2006/main" count="29" uniqueCount="29">
  <si>
    <t>TABLE 3.40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</si>
  <si>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</si>
  <si>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</si>
  <si>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</si>
  <si>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</si>
  <si>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</si>
  <si>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</si>
  <si>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</si>
  <si>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</si>
  <si>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</si>
  <si>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</si>
  <si>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</si>
  <si>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</si>
  <si>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UM System</t>
  </si>
  <si>
    <t>UM-Columbia</t>
  </si>
  <si>
    <t>UM-Kansas City</t>
  </si>
  <si>
    <t>Missouri S&amp;T</t>
  </si>
  <si>
    <t>UM-St. Louis</t>
  </si>
  <si>
    <t>UNIVERSITY OF MISSOURI</t>
  </si>
  <si>
    <t>Sources: DHE 02 (Enrollment FTE) &amp; IPEDS HR-EAP section (Faculty)</t>
  </si>
  <si>
    <t>Note: Values used to generate ratios are On-Campus FTE Enrollment &amp; Full-Time</t>
  </si>
  <si>
    <t>STUDENT FACULTY RATIOS</t>
  </si>
  <si>
    <t>Fall 2014</t>
  </si>
  <si>
    <t xml:space="preserve">          Non-Medical Primarily Instruction Faculty.</t>
  </si>
  <si>
    <t>Fall 2015</t>
  </si>
  <si>
    <t>Fall 2016</t>
  </si>
  <si>
    <t>Fall 2017</t>
  </si>
  <si>
    <t>Fall 2018</t>
  </si>
  <si>
    <t>UM-IR 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</si>
</sst>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MT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3" fillId="0" borderId="0" xfId="1" applyFont="1" applyProtection="1"/>
    <xf numFmtId="0" fontId="3" fillId="0" borderId="4" xfId="1" applyFont="1" applyBorder="1" applyProtection="1"/>
    <xf numFmtId="0" fontId="3" fillId="0" borderId="5" xfId="1" applyFont="1" applyBorder="1" applyProtection="1"/>
    <xf numFmtId="0" fontId="3" fillId="0" borderId="6" xfId="1" applyFont="1" applyBorder="1" applyProtection="1"/>
    <xf numFmtId="0" fontId="3" fillId="0" borderId="0" xfId="1" applyFont="1" applyBorder="1" applyProtection="1"/>
    <xf numFmtId="0" fontId="3" fillId="0" borderId="7" xfId="1" applyFont="1" applyBorder="1" applyProtection="1"/>
    <xf numFmtId="0" fontId="3" fillId="0" borderId="8" xfId="1" applyFont="1" applyBorder="1" applyProtection="1"/>
    <xf numFmtId="0" fontId="3" fillId="0" borderId="9" xfId="1" applyFont="1" applyBorder="1" applyProtection="1"/>
    <xf numFmtId="0" fontId="3" fillId="0" borderId="10" xfId="1" applyFont="1" applyBorder="1" applyAlignment="1" applyProtection="1">
      <alignment horizontal="right"/>
    </xf>
    <xf numFmtId="0" fontId="3" fillId="0" borderId="11" xfId="1" applyFont="1" applyBorder="1" applyProtection="1"/>
    <xf numFmtId="0" fontId="3" fillId="0" borderId="12" xfId="1" applyFont="1" applyBorder="1" applyProtection="1"/>
    <xf numFmtId="0" fontId="4" fillId="0" borderId="0" xfId="1" applyFont="1" applyProtection="1"/>
    <xf numFmtId="0" fontId="3" fillId="0" borderId="4" xfId="1" applyFont="1" applyBorder="1" applyProtection="1"/>
    <xf numFmtId="0" fontId="3" fillId="0" borderId="6" xfId="1" applyFont="1" applyBorder="1" applyProtection="1"/>
    <xf numFmtId="0" fontId="3" fillId="0" borderId="0" xfId="1" applyFont="1" applyBorder="1" applyProtection="1"/>
    <xf numFmtId="164" fontId="3" fillId="0" borderId="5" xfId="1" applyNumberFormat="1" applyFont="1" applyBorder="1" applyProtection="1"/>
    <xf numFmtId="164" fontId="3" fillId="0" borderId="0" xfId="0" applyNumberFormat="1" applyFont="1" applyProtection="1"/>
    <xf numFmtId="0" fontId="5" fillId="0" borderId="2" xfId="1" applyFont="1" applyBorder="1" applyProtection="1"/>
    <xf numFmtId="0" fontId="3" fillId="0" borderId="9" xfId="1" applyFont="1" applyBorder="1" applyAlignment="1" applyProtection="1">
      <alignment horizontal="right"/>
    </xf>
    <xf numFmtId="0" fontId="5" fillId="0" borderId="0" xfId="1" applyFont="1" applyBorder="1" applyProtection="1"/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/>
    <xf numFmtId="0" fontId="6" fillId="0" borderId="3" xfId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tabSelected="1" workbookViewId="0"/>
  </sheetViews>
  <sheetFormatPr defaultRowHeight="13.5" customHeight="1"/>
  <cols>
    <col min="1" max="1" width="2.7109375" style="1" customWidth="1"/>
    <col min="2" max="2" width="12.7109375" style="1" customWidth="1"/>
    <col min="3" max="13" width="8.7109375" style="1" hidden="1" customWidth="1"/>
    <col min="14" max="19" width="8.7109375" style="1" customWidth="1"/>
    <col min="20" max="20" width="2.7109375" style="1" customWidth="1"/>
    <col min="21" max="16384" width="9.140625" style="1"/>
  </cols>
  <sheetData>
    <row r="2" spans="1:20" ht="1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3.5" customHeight="1">
      <c r="A3" s="3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1:20" ht="15" customHeight="1">
      <c r="A4" s="3"/>
      <c r="B4" s="1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6"/>
      <c r="P4" s="16"/>
      <c r="Q4" s="16"/>
      <c r="R4" s="16"/>
      <c r="S4" s="16"/>
      <c r="T4" s="5"/>
    </row>
    <row r="5" spans="1:20" ht="15" customHeight="1">
      <c r="A5" s="14"/>
      <c r="B5" s="21" t="s">
        <v>18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5"/>
    </row>
    <row r="6" spans="1:20" ht="13.5" customHeight="1" thickBot="1">
      <c r="A6" s="3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5"/>
    </row>
    <row r="7" spans="1:20" ht="13.5" customHeight="1" thickTop="1">
      <c r="A7" s="3"/>
      <c r="B7" s="9"/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22</v>
      </c>
      <c r="P7" s="10" t="s">
        <v>24</v>
      </c>
      <c r="Q7" s="10" t="s">
        <v>25</v>
      </c>
      <c r="R7" s="10" t="s">
        <v>26</v>
      </c>
      <c r="S7" s="10" t="s">
        <v>27</v>
      </c>
      <c r="T7" s="5"/>
    </row>
    <row r="8" spans="1:20" ht="13.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/>
    </row>
    <row r="9" spans="1:20" ht="13.5" customHeight="1">
      <c r="A9" s="3"/>
      <c r="B9" s="13" t="s">
        <v>13</v>
      </c>
      <c r="C9" s="18">
        <f>42103/2508</f>
        <v>16.787480063795854</v>
      </c>
      <c r="D9" s="18">
        <f>43260/2427</f>
        <v>17.824474660074166</v>
      </c>
      <c r="E9" s="18">
        <f>43866/2435</f>
        <v>18.014784394250512</v>
      </c>
      <c r="F9" s="18">
        <f>45254/2551</f>
        <v>17.739709917679342</v>
      </c>
      <c r="G9" s="18">
        <f>45901/2624</f>
        <v>17.492759146341463</v>
      </c>
      <c r="H9" s="18">
        <f>46343/2687</f>
        <v>17.247115742463713</v>
      </c>
      <c r="I9" s="18">
        <f>48263/2713</f>
        <v>17.789531883523775</v>
      </c>
      <c r="J9" s="18">
        <f>50255/2640</f>
        <v>19.035984848484848</v>
      </c>
      <c r="K9" s="18">
        <f>52236/2719</f>
        <v>19.211474806914307</v>
      </c>
      <c r="L9" s="18">
        <f>53430/2791</f>
        <v>19.143676101755641</v>
      </c>
      <c r="M9" s="18">
        <f>54168/2788</f>
        <v>19.428981348637016</v>
      </c>
      <c r="N9" s="18">
        <f>54417/2815</f>
        <v>19.331083481349911</v>
      </c>
      <c r="O9" s="18">
        <f>55668/2782</f>
        <v>20.010064701653487</v>
      </c>
      <c r="P9" s="18">
        <f>55447/2755</f>
        <v>20.125952813067151</v>
      </c>
      <c r="Q9" s="18">
        <f>53053/2743</f>
        <v>19.341232227488153</v>
      </c>
      <c r="R9" s="18">
        <f>50529/2666</f>
        <v>18.953113278319581</v>
      </c>
      <c r="S9" s="18">
        <f>48496/2556</f>
        <v>18.973395931142409</v>
      </c>
      <c r="T9" s="5"/>
    </row>
    <row r="10" spans="1:20" ht="6.75" customHeight="1">
      <c r="A10" s="1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3.5" customHeight="1">
      <c r="A11" s="3"/>
      <c r="B11" s="2" t="s">
        <v>14</v>
      </c>
      <c r="C11" s="18">
        <f>21353/1204</f>
        <v>17.735049833887043</v>
      </c>
      <c r="D11" s="18">
        <f>22094/1134</f>
        <v>19.483245149911816</v>
      </c>
      <c r="E11" s="18">
        <f>22578/1140</f>
        <v>19.805263157894736</v>
      </c>
      <c r="F11" s="18">
        <f>23209/1208</f>
        <v>19.212748344370862</v>
      </c>
      <c r="G11" s="18">
        <f>23617/1223</f>
        <v>19.310711365494686</v>
      </c>
      <c r="H11" s="18">
        <f>23695/1242</f>
        <v>19.078099838969404</v>
      </c>
      <c r="I11" s="18">
        <f>25156/1242</f>
        <v>20.254428341384862</v>
      </c>
      <c r="J11" s="18">
        <f>25968/1222</f>
        <v>21.250409165302781</v>
      </c>
      <c r="K11" s="18">
        <f>27032/1264</f>
        <v>21.38607594936709</v>
      </c>
      <c r="L11" s="18">
        <f>28180/1307</f>
        <v>21.560826319816375</v>
      </c>
      <c r="M11" s="18">
        <f>28976/1337</f>
        <v>21.672400897531787</v>
      </c>
      <c r="N11" s="18">
        <f>28932/1345</f>
        <v>21.510780669144982</v>
      </c>
      <c r="O11" s="18">
        <f>29511/1334</f>
        <v>22.122188905547226</v>
      </c>
      <c r="P11" s="18">
        <f>29580/1282</f>
        <v>23.073322932917318</v>
      </c>
      <c r="Q11" s="18">
        <f>27643/1286</f>
        <v>21.495334370139968</v>
      </c>
      <c r="R11" s="18">
        <f>25423/1237</f>
        <v>20.552142279708974</v>
      </c>
      <c r="S11" s="18">
        <f>23889/1210</f>
        <v>19.742975206611572</v>
      </c>
      <c r="T11" s="5"/>
    </row>
    <row r="12" spans="1:20" ht="13.5" customHeight="1">
      <c r="A12" s="3"/>
      <c r="B12" s="2" t="s">
        <v>15</v>
      </c>
      <c r="C12" s="18">
        <f>8395/583</f>
        <v>14.399656946826758</v>
      </c>
      <c r="D12" s="18">
        <f>8724/564</f>
        <v>15.468085106382979</v>
      </c>
      <c r="E12" s="18">
        <f>9028/544</f>
        <v>16.595588235294116</v>
      </c>
      <c r="F12" s="18">
        <f>9259/586</f>
        <v>15.800341296928327</v>
      </c>
      <c r="G12" s="18">
        <f>9288/595</f>
        <v>15.610084033613445</v>
      </c>
      <c r="H12" s="18">
        <f>9269/625</f>
        <v>14.830399999999999</v>
      </c>
      <c r="I12" s="18">
        <f>9730/639</f>
        <v>15.226917057902973</v>
      </c>
      <c r="J12" s="18">
        <f>10259/606</f>
        <v>16.92904290429043</v>
      </c>
      <c r="K12" s="18">
        <f>10694/651</f>
        <v>16.427035330261138</v>
      </c>
      <c r="L12" s="18">
        <f>10763/679</f>
        <v>15.851251840942563</v>
      </c>
      <c r="M12" s="18">
        <f>10775/659</f>
        <v>16.350531107738998</v>
      </c>
      <c r="N12" s="18">
        <f>10870/668</f>
        <v>16.272455089820358</v>
      </c>
      <c r="O12" s="18">
        <f>11061/628</f>
        <v>17.613057324840764</v>
      </c>
      <c r="P12" s="18">
        <f>10890/649</f>
        <v>16.779661016949152</v>
      </c>
      <c r="Q12" s="18">
        <f>10821/649</f>
        <v>16.673343605546997</v>
      </c>
      <c r="R12" s="18">
        <f>10669/631</f>
        <v>16.908082408874801</v>
      </c>
      <c r="S12" s="18">
        <f>10501/561</f>
        <v>18.718360071301248</v>
      </c>
      <c r="T12" s="5"/>
    </row>
    <row r="13" spans="1:20" ht="13.5" customHeight="1">
      <c r="A13" s="3"/>
      <c r="B13" s="2" t="s">
        <v>16</v>
      </c>
      <c r="C13" s="18">
        <f>4347/309</f>
        <v>14.067961165048544</v>
      </c>
      <c r="D13" s="18">
        <f>4444/307</f>
        <v>14.475570032573289</v>
      </c>
      <c r="E13" s="18">
        <f>4384/316</f>
        <v>13.873417721518987</v>
      </c>
      <c r="F13" s="18">
        <f>4575/308</f>
        <v>14.853896103896103</v>
      </c>
      <c r="G13" s="18">
        <f>4812/326</f>
        <v>14.760736196319018</v>
      </c>
      <c r="H13" s="18">
        <f>5092/330</f>
        <v>15.43030303030303</v>
      </c>
      <c r="I13" s="18">
        <f>5207/343</f>
        <v>15.180758017492712</v>
      </c>
      <c r="J13" s="18">
        <f>5571/329</f>
        <v>16.933130699088146</v>
      </c>
      <c r="K13" s="18">
        <f>5865/329</f>
        <v>17.826747720364743</v>
      </c>
      <c r="L13" s="18">
        <f>5949/343</f>
        <v>17.344023323615161</v>
      </c>
      <c r="M13" s="18">
        <f>5995/328</f>
        <v>18.277439024390244</v>
      </c>
      <c r="N13" s="18">
        <f>6279/339</f>
        <v>18.522123893805311</v>
      </c>
      <c r="O13" s="18">
        <f>6717/364</f>
        <v>18.453296703296704</v>
      </c>
      <c r="P13" s="18">
        <f>6649/375</f>
        <v>17.730666666666668</v>
      </c>
      <c r="Q13" s="18">
        <f>6992/383</f>
        <v>18.255874673629243</v>
      </c>
      <c r="R13" s="18">
        <f>6967/381</f>
        <v>18.286089238845143</v>
      </c>
      <c r="S13" s="18">
        <f>6758/380</f>
        <v>17.784210526315789</v>
      </c>
      <c r="T13" s="5"/>
    </row>
    <row r="14" spans="1:20" ht="13.5" customHeight="1">
      <c r="A14" s="3"/>
      <c r="B14" s="2" t="s">
        <v>17</v>
      </c>
      <c r="C14" s="18">
        <f>8008/412</f>
        <v>19.436893203883496</v>
      </c>
      <c r="D14" s="18">
        <f>7968/422</f>
        <v>18.881516587677726</v>
      </c>
      <c r="E14" s="18">
        <f>7876/435</f>
        <v>18.105747126436782</v>
      </c>
      <c r="F14" s="18">
        <f>8211/449</f>
        <v>18.287305122494431</v>
      </c>
      <c r="G14" s="18">
        <f>8184/480</f>
        <v>17.05</v>
      </c>
      <c r="H14" s="18">
        <f>8288/490</f>
        <v>16.914285714285715</v>
      </c>
      <c r="I14" s="18">
        <f>8170/489</f>
        <v>16.707566462167691</v>
      </c>
      <c r="J14" s="18">
        <f>8457/483</f>
        <v>17.509316770186334</v>
      </c>
      <c r="K14" s="18">
        <f>8645/475</f>
        <v>18.2</v>
      </c>
      <c r="L14" s="18">
        <f>8538/462</f>
        <v>18.480519480519479</v>
      </c>
      <c r="M14" s="18">
        <f>8422/464</f>
        <v>18.150862068965516</v>
      </c>
      <c r="N14" s="18">
        <f>8336/463</f>
        <v>18.004319654427647</v>
      </c>
      <c r="O14" s="18">
        <f>8378/456</f>
        <v>18.37280701754386</v>
      </c>
      <c r="P14" s="18">
        <f>8028/449</f>
        <v>17.879732739420934</v>
      </c>
      <c r="Q14" s="18">
        <f>7597/425</f>
        <v>17.875294117647059</v>
      </c>
      <c r="R14" s="18">
        <f>7470/417</f>
        <v>17.913669064748202</v>
      </c>
      <c r="S14" s="18">
        <f>7348/405</f>
        <v>18.14320987654321</v>
      </c>
      <c r="T14" s="5"/>
    </row>
    <row r="15" spans="1:20" ht="13.5" customHeight="1">
      <c r="A15" s="3"/>
      <c r="B15" s="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</row>
    <row r="16" spans="1:20" ht="13.5" customHeight="1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5"/>
    </row>
    <row r="17" spans="1:20" ht="13.5" customHeight="1">
      <c r="A17" s="3"/>
      <c r="B17" s="2" t="s">
        <v>20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5"/>
    </row>
    <row r="18" spans="1:20" ht="13.5" customHeight="1">
      <c r="A18" s="3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5"/>
    </row>
    <row r="19" spans="1:20" ht="13.5" customHeight="1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"/>
    </row>
    <row r="20" spans="1:20" ht="13.5" customHeight="1">
      <c r="A20" s="11"/>
      <c r="B20" s="9" t="s">
        <v>19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0"/>
      <c r="O20" s="20"/>
      <c r="P20" s="20"/>
      <c r="Q20" s="20"/>
      <c r="R20" s="20"/>
      <c r="S20" s="20" t="s">
        <v>28</v>
      </c>
      <c r="T20" s="12"/>
    </row>
  </sheetData>
  <mergeCells count="1">
    <mergeCell ref="A2:T2"/>
  </mergeCells>
  <printOptions horizontalCentered="1"/>
  <pageMargins left="0.7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sader</dc:creator>
  <cp:lastModifiedBy>Sade, Randy</cp:lastModifiedBy>
  <cp:lastPrinted>2015-08-14T19:06:45Z</cp:lastPrinted>
  <dcterms:created xsi:type="dcterms:W3CDTF">2014-06-02T20:28:24Z</dcterms:created>
  <dcterms:modified xsi:type="dcterms:W3CDTF">2019-02-11T20:25:50Z</dcterms:modified>
</cp:coreProperties>
</file>