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activeTab="0"/>
  </bookViews>
  <sheets>
    <sheet name="MU" sheetId="1" r:id="rId1"/>
    <sheet name="UMKC" sheetId="2" r:id="rId2"/>
    <sheet name="S&amp;T" sheetId="3" r:id="rId3"/>
    <sheet name="UMSL" sheetId="4" r:id="rId4"/>
    <sheet name="UMSa" sheetId="5" state="hidden" r:id="rId5"/>
    <sheet name="System" sheetId="6" r:id="rId6"/>
  </sheets>
  <definedNames/>
  <calcPr fullCalcOnLoad="1"/>
</workbook>
</file>

<file path=xl/sharedStrings.xml><?xml version="1.0" encoding="utf-8"?>
<sst xmlns="http://schemas.openxmlformats.org/spreadsheetml/2006/main" count="272" uniqueCount="45">
  <si>
    <t>Federal</t>
  </si>
  <si>
    <t>State &amp; Local</t>
  </si>
  <si>
    <t>Institutional Funds</t>
  </si>
  <si>
    <t>FY 2002</t>
  </si>
  <si>
    <t>FY 1999</t>
  </si>
  <si>
    <t>FY 1996</t>
  </si>
  <si>
    <t>FY 1997</t>
  </si>
  <si>
    <t>FY 1998</t>
  </si>
  <si>
    <t>FY 2000</t>
  </si>
  <si>
    <t>FY 2001</t>
  </si>
  <si>
    <t>FY 2003</t>
  </si>
  <si>
    <t>FY 2004</t>
  </si>
  <si>
    <t>FY 2005</t>
  </si>
  <si>
    <t>TABLE 4.21</t>
  </si>
  <si>
    <t>FY 2006</t>
  </si>
  <si>
    <t>FY 2007</t>
  </si>
  <si>
    <t>FY 2008</t>
  </si>
  <si>
    <t>FY 2009</t>
  </si>
  <si>
    <t>FY 2010</t>
  </si>
  <si>
    <t>Industry/Business</t>
  </si>
  <si>
    <t>Nonprofits &amp; All Others</t>
  </si>
  <si>
    <t>FY 2011</t>
  </si>
  <si>
    <t>UNIVERSITY OF MISSOURI-KANSAS CITY</t>
  </si>
  <si>
    <t>(in thousands)</t>
  </si>
  <si>
    <t>SCIENCE &amp; ENGINEERING</t>
  </si>
  <si>
    <t>NON-SCIENCE &amp; ENGINEERING</t>
  </si>
  <si>
    <t>GRAND TOTAL</t>
  </si>
  <si>
    <t>NSF RESEARCH &amp; DEVELOPMENT EXPENDITURES</t>
  </si>
  <si>
    <t>Source: National Science Foundation (NSF) Survey</t>
  </si>
  <si>
    <t xml:space="preserve">             Non-Science &amp; Engineering includes communication, journalism, library science, education,</t>
  </si>
  <si>
    <t xml:space="preserve">             law, humanities, visual and performing arts, business and management, and social work.   </t>
  </si>
  <si>
    <t>UNIVERSITY OF MISSOURI-COLUMBIA</t>
  </si>
  <si>
    <t>Institutional Funds*</t>
  </si>
  <si>
    <t>*UM-Columbia’s FY10 and FY11 institutional expenditures are based on an estimated calculation since their NSF survey only reports institutional S&amp;E and non-S&amp;E amounts combined together and cannot be segregated.  Columbia’s S&amp;E estimate is based on 95% of total institutional expenditures (S&amp;E and non-S&amp;E).  The 95% is based on a 3-year average of what proportion S&amp;E had accounted for total institutional expenditures in FY07, FY08, and FY09.  Non-S&amp;E estimate is based on the remaining 5%.  Grand Total shown is the actual total amount reported to NSF.</t>
  </si>
  <si>
    <t>MISSOURI UNIVERSITY OF SCIENCE AND TECHNOLOGY</t>
  </si>
  <si>
    <t>UNIVERSITY OF MISSOURI-ST. LOUIS</t>
  </si>
  <si>
    <t>UNIVERSITY OF MISSOURI SYSTEM</t>
  </si>
  <si>
    <t>Notes: Science &amp; Engineering (S&amp;E) includes engineering, physical sciences,environmental</t>
  </si>
  <si>
    <t xml:space="preserve">             sciences, math, computer science, life sciences, psychology, and social sciences.   </t>
  </si>
  <si>
    <t xml:space="preserve">             Prior to FY 2010, NSF collected non-S&amp;E expeditures only by Federal and Total amounts.   </t>
  </si>
  <si>
    <t>UNIVERSITY OF MISSOURI-SYSTEM ADMINISTRATION</t>
  </si>
  <si>
    <t>IR&amp;P 3/11</t>
  </si>
  <si>
    <t>FY 2012</t>
  </si>
  <si>
    <t>FY 2013</t>
  </si>
  <si>
    <t>IR&amp;P 2/14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</si>
</sst>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00"/>
    <numFmt numFmtId="169" formatCode="&quot;$&quot;#,##0"/>
  </numFmts>
  <fonts count="43">
    <font>
      <sz val="10"/>
      <name val="Times New Roman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7.5"/>
      <name val="Arial"/>
      <family val="2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1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1" fontId="3" fillId="0" borderId="0" xfId="0" applyNumberFormat="1" applyFont="1" applyFill="1" applyAlignment="1" applyProtection="1">
      <alignment/>
      <protection/>
    </xf>
    <xf numFmtId="0" fontId="3" fillId="0" borderId="13" xfId="0" applyFont="1" applyFill="1" applyBorder="1" applyAlignment="1" applyProtection="1">
      <alignment/>
      <protection/>
    </xf>
    <xf numFmtId="169" fontId="2" fillId="0" borderId="0" xfId="0" applyNumberFormat="1" applyFont="1" applyBorder="1" applyAlignment="1">
      <alignment/>
    </xf>
    <xf numFmtId="169" fontId="2" fillId="0" borderId="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47"/>
  <sheetViews>
    <sheetView tabSelected="1" zoomScalePageLayoutView="0" workbookViewId="0" topLeftCell="A1">
      <selection activeCell="A1" sqref="A1"/>
    </sheetView>
  </sheetViews>
  <sheetFormatPr defaultColWidth="9.33203125" defaultRowHeight="12.75" customHeight="1"/>
  <cols>
    <col min="1" max="1" width="2.83203125" style="1" customWidth="1"/>
    <col min="2" max="2" width="3.16015625" style="1" customWidth="1"/>
    <col min="3" max="3" width="21.16015625" style="1" customWidth="1"/>
    <col min="4" max="14" width="9.83203125" style="1" hidden="1" customWidth="1"/>
    <col min="15" max="16" width="9.83203125" style="26" hidden="1" customWidth="1"/>
    <col min="17" max="17" width="9.83203125" style="26" customWidth="1"/>
    <col min="18" max="18" width="3.83203125" style="26" customWidth="1"/>
    <col min="19" max="19" width="9.83203125" style="26" customWidth="1"/>
    <col min="20" max="20" width="3.83203125" style="26" customWidth="1"/>
    <col min="21" max="21" width="9.83203125" style="26" customWidth="1"/>
    <col min="22" max="22" width="3.83203125" style="26" customWidth="1"/>
    <col min="23" max="23" width="9.83203125" style="26" customWidth="1"/>
    <col min="24" max="24" width="3.83203125" style="26" customWidth="1"/>
    <col min="25" max="25" width="9.83203125" style="26" customWidth="1"/>
    <col min="26" max="26" width="2.83203125" style="1" customWidth="1"/>
    <col min="27" max="16384" width="9.33203125" style="1" customWidth="1"/>
  </cols>
  <sheetData>
    <row r="2" spans="1:26" ht="12.75" customHeight="1">
      <c r="A2" s="39" t="s">
        <v>13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1"/>
    </row>
    <row r="3" spans="1:26" ht="12.75" customHeight="1">
      <c r="A3" s="8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1"/>
    </row>
    <row r="4" spans="1:26" ht="12.75" customHeight="1">
      <c r="A4" s="8"/>
      <c r="B4" s="15" t="s">
        <v>27</v>
      </c>
      <c r="C4" s="15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9"/>
    </row>
    <row r="5" spans="1:26" ht="12.75" customHeight="1">
      <c r="A5" s="8"/>
      <c r="B5" s="27" t="s">
        <v>31</v>
      </c>
      <c r="C5" s="27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9"/>
    </row>
    <row r="6" spans="1:26" ht="12.75" customHeight="1">
      <c r="A6" s="8"/>
      <c r="B6" s="17"/>
      <c r="C6" s="17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9"/>
    </row>
    <row r="7" spans="1:26" ht="12.75" customHeight="1" thickBot="1">
      <c r="A7" s="8"/>
      <c r="B7" s="7"/>
      <c r="C7" s="7"/>
      <c r="D7" s="45" t="s">
        <v>23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11"/>
    </row>
    <row r="8" spans="1:26" ht="12.75" customHeight="1" thickTop="1">
      <c r="A8" s="8"/>
      <c r="B8" s="4"/>
      <c r="C8" s="4"/>
      <c r="D8" s="37" t="s">
        <v>5</v>
      </c>
      <c r="E8" s="37" t="s">
        <v>6</v>
      </c>
      <c r="F8" s="37" t="s">
        <v>7</v>
      </c>
      <c r="G8" s="37" t="s">
        <v>4</v>
      </c>
      <c r="H8" s="37" t="s">
        <v>8</v>
      </c>
      <c r="I8" s="37" t="s">
        <v>9</v>
      </c>
      <c r="J8" s="37" t="s">
        <v>3</v>
      </c>
      <c r="K8" s="37" t="s">
        <v>10</v>
      </c>
      <c r="L8" s="37" t="s">
        <v>11</v>
      </c>
      <c r="M8" s="37" t="s">
        <v>12</v>
      </c>
      <c r="N8" s="37" t="s">
        <v>14</v>
      </c>
      <c r="O8" s="38" t="s">
        <v>15</v>
      </c>
      <c r="P8" s="38" t="s">
        <v>16</v>
      </c>
      <c r="Q8" s="38" t="s">
        <v>17</v>
      </c>
      <c r="R8" s="21"/>
      <c r="S8" s="38" t="s">
        <v>18</v>
      </c>
      <c r="T8" s="21"/>
      <c r="U8" s="38" t="s">
        <v>21</v>
      </c>
      <c r="V8" s="21"/>
      <c r="W8" s="38" t="s">
        <v>42</v>
      </c>
      <c r="X8" s="21"/>
      <c r="Y8" s="38" t="s">
        <v>43</v>
      </c>
      <c r="Z8" s="11"/>
    </row>
    <row r="9" spans="1:40" ht="12.75" customHeight="1">
      <c r="A9" s="8"/>
      <c r="B9" s="28" t="s">
        <v>24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31"/>
      <c r="AA9" s="29"/>
      <c r="AB9" s="29"/>
      <c r="AC9" s="29"/>
      <c r="AD9" s="29"/>
      <c r="AE9" s="30"/>
      <c r="AF9" s="30"/>
      <c r="AG9" s="30"/>
      <c r="AH9" s="30"/>
      <c r="AI9" s="30"/>
      <c r="AJ9" s="30"/>
      <c r="AK9" s="30"/>
      <c r="AL9" s="30"/>
      <c r="AM9" s="30"/>
      <c r="AN9" s="26"/>
    </row>
    <row r="10" spans="1:26" ht="12.75" customHeight="1">
      <c r="A10" s="8"/>
      <c r="B10" s="3"/>
      <c r="C10" s="3" t="s">
        <v>0</v>
      </c>
      <c r="D10" s="32">
        <v>38938</v>
      </c>
      <c r="E10" s="32">
        <v>43335</v>
      </c>
      <c r="F10" s="32">
        <v>45448</v>
      </c>
      <c r="G10" s="32">
        <v>53875</v>
      </c>
      <c r="H10" s="32">
        <v>65420</v>
      </c>
      <c r="I10" s="32">
        <v>68435</v>
      </c>
      <c r="J10" s="32">
        <v>77742</v>
      </c>
      <c r="K10" s="32">
        <v>84211</v>
      </c>
      <c r="L10" s="32">
        <v>90304</v>
      </c>
      <c r="M10" s="32">
        <v>96038</v>
      </c>
      <c r="N10" s="32">
        <v>101732</v>
      </c>
      <c r="O10" s="33">
        <v>108328</v>
      </c>
      <c r="P10" s="33">
        <v>108131</v>
      </c>
      <c r="Q10" s="33">
        <v>118998</v>
      </c>
      <c r="R10" s="33"/>
      <c r="S10" s="33">
        <v>113362</v>
      </c>
      <c r="T10" s="33"/>
      <c r="U10" s="33">
        <v>113072</v>
      </c>
      <c r="V10" s="33"/>
      <c r="W10" s="33">
        <v>110446</v>
      </c>
      <c r="X10" s="33"/>
      <c r="Y10" s="33">
        <v>108305</v>
      </c>
      <c r="Z10" s="11"/>
    </row>
    <row r="11" spans="1:26" ht="12.75" customHeight="1">
      <c r="A11" s="8"/>
      <c r="B11" s="3"/>
      <c r="C11" s="3" t="s">
        <v>1</v>
      </c>
      <c r="D11" s="6">
        <v>15260</v>
      </c>
      <c r="E11" s="6">
        <v>15631</v>
      </c>
      <c r="F11" s="6">
        <v>16978</v>
      </c>
      <c r="G11" s="6">
        <v>17031</v>
      </c>
      <c r="H11" s="6">
        <v>17361</v>
      </c>
      <c r="I11" s="6">
        <v>16154</v>
      </c>
      <c r="J11" s="6">
        <v>17048</v>
      </c>
      <c r="K11" s="6">
        <v>21885</v>
      </c>
      <c r="L11" s="6">
        <v>22807</v>
      </c>
      <c r="M11" s="6">
        <v>26396</v>
      </c>
      <c r="N11" s="6">
        <v>16850</v>
      </c>
      <c r="O11" s="22">
        <v>18714</v>
      </c>
      <c r="P11" s="22">
        <v>15715</v>
      </c>
      <c r="Q11" s="22">
        <v>20948</v>
      </c>
      <c r="R11" s="22"/>
      <c r="S11" s="22">
        <v>3285</v>
      </c>
      <c r="T11" s="22"/>
      <c r="U11" s="22">
        <v>3180</v>
      </c>
      <c r="V11" s="22"/>
      <c r="W11" s="22">
        <v>2987</v>
      </c>
      <c r="X11" s="22"/>
      <c r="Y11" s="22">
        <v>3077</v>
      </c>
      <c r="Z11" s="11"/>
    </row>
    <row r="12" spans="1:26" ht="12.75" customHeight="1">
      <c r="A12" s="8"/>
      <c r="B12" s="3"/>
      <c r="C12" s="3" t="s">
        <v>19</v>
      </c>
      <c r="D12" s="6">
        <v>3158</v>
      </c>
      <c r="E12" s="6">
        <v>3777</v>
      </c>
      <c r="F12" s="6">
        <v>4348</v>
      </c>
      <c r="G12" s="6">
        <v>3832</v>
      </c>
      <c r="H12" s="6">
        <v>4007</v>
      </c>
      <c r="I12" s="6">
        <v>4654</v>
      </c>
      <c r="J12" s="6">
        <v>5042</v>
      </c>
      <c r="K12" s="6">
        <v>4802</v>
      </c>
      <c r="L12" s="6">
        <v>4177</v>
      </c>
      <c r="M12" s="6">
        <v>3918</v>
      </c>
      <c r="N12" s="6">
        <v>2848</v>
      </c>
      <c r="O12" s="22">
        <v>1937</v>
      </c>
      <c r="P12" s="22">
        <v>2140</v>
      </c>
      <c r="Q12" s="22">
        <v>4559</v>
      </c>
      <c r="R12" s="22"/>
      <c r="S12" s="22">
        <v>7120</v>
      </c>
      <c r="T12" s="22"/>
      <c r="U12" s="22">
        <v>6462</v>
      </c>
      <c r="V12" s="22"/>
      <c r="W12" s="22">
        <v>6986</v>
      </c>
      <c r="X12" s="22"/>
      <c r="Y12" s="22">
        <v>7280</v>
      </c>
      <c r="Z12" s="11"/>
    </row>
    <row r="13" spans="1:26" ht="12.75" customHeight="1">
      <c r="A13" s="8"/>
      <c r="B13" s="3"/>
      <c r="C13" s="3" t="s">
        <v>32</v>
      </c>
      <c r="D13" s="6">
        <v>55148</v>
      </c>
      <c r="E13" s="6">
        <v>61397</v>
      </c>
      <c r="F13" s="6">
        <v>63165</v>
      </c>
      <c r="G13" s="6">
        <v>67631</v>
      </c>
      <c r="H13" s="6">
        <v>62769</v>
      </c>
      <c r="I13" s="6">
        <v>78842</v>
      </c>
      <c r="J13" s="6">
        <v>71132</v>
      </c>
      <c r="K13" s="6">
        <v>89126</v>
      </c>
      <c r="L13" s="6">
        <v>95769</v>
      </c>
      <c r="M13" s="6">
        <v>89543</v>
      </c>
      <c r="N13" s="6">
        <v>88589</v>
      </c>
      <c r="O13" s="22">
        <v>91203</v>
      </c>
      <c r="P13" s="22">
        <v>107782</v>
      </c>
      <c r="Q13" s="22">
        <v>90934</v>
      </c>
      <c r="R13" s="22"/>
      <c r="S13" s="22">
        <f>101562*0.95</f>
        <v>96483.9</v>
      </c>
      <c r="T13" s="22"/>
      <c r="U13" s="22">
        <f>97083*0.95</f>
        <v>92228.84999999999</v>
      </c>
      <c r="V13" s="22"/>
      <c r="W13" s="22">
        <v>105156</v>
      </c>
      <c r="X13" s="22"/>
      <c r="Y13" s="22">
        <v>102932</v>
      </c>
      <c r="Z13" s="11"/>
    </row>
    <row r="14" spans="1:26" ht="12.75" customHeight="1">
      <c r="A14" s="8"/>
      <c r="B14" s="3"/>
      <c r="C14" s="3" t="s">
        <v>20</v>
      </c>
      <c r="D14" s="5">
        <v>6575</v>
      </c>
      <c r="E14" s="5">
        <v>4039</v>
      </c>
      <c r="F14" s="5">
        <v>6122</v>
      </c>
      <c r="G14" s="5">
        <v>6633</v>
      </c>
      <c r="H14" s="5">
        <v>9304</v>
      </c>
      <c r="I14" s="5">
        <v>6697</v>
      </c>
      <c r="J14" s="5">
        <v>6047</v>
      </c>
      <c r="K14" s="5">
        <v>5187</v>
      </c>
      <c r="L14" s="5">
        <v>4493</v>
      </c>
      <c r="M14" s="5">
        <v>4823</v>
      </c>
      <c r="N14" s="5">
        <v>5221</v>
      </c>
      <c r="O14" s="23">
        <v>8472</v>
      </c>
      <c r="P14" s="23">
        <v>10871</v>
      </c>
      <c r="Q14" s="23">
        <v>9619</v>
      </c>
      <c r="R14" s="23"/>
      <c r="S14" s="23">
        <f>8136+1217</f>
        <v>9353</v>
      </c>
      <c r="T14" s="23"/>
      <c r="U14" s="23">
        <f>6216+1339</f>
        <v>7555</v>
      </c>
      <c r="V14" s="23"/>
      <c r="W14" s="23">
        <f>7631+1769</f>
        <v>9400</v>
      </c>
      <c r="X14" s="23"/>
      <c r="Y14" s="23">
        <f>9348+1818</f>
        <v>11166</v>
      </c>
      <c r="Z14" s="11"/>
    </row>
    <row r="15" spans="1:26" ht="12.75" customHeight="1">
      <c r="A15" s="8"/>
      <c r="B15" s="3"/>
      <c r="C15" s="3"/>
      <c r="D15" s="32">
        <f aca="true" t="shared" si="0" ref="D15:I15">SUM(D10:D14)</f>
        <v>119079</v>
      </c>
      <c r="E15" s="32">
        <f t="shared" si="0"/>
        <v>128179</v>
      </c>
      <c r="F15" s="32">
        <f t="shared" si="0"/>
        <v>136061</v>
      </c>
      <c r="G15" s="32">
        <f t="shared" si="0"/>
        <v>149002</v>
      </c>
      <c r="H15" s="32">
        <f t="shared" si="0"/>
        <v>158861</v>
      </c>
      <c r="I15" s="32">
        <f t="shared" si="0"/>
        <v>174782</v>
      </c>
      <c r="J15" s="32">
        <f aca="true" t="shared" si="1" ref="J15:Q15">SUM(J10:J14)</f>
        <v>177011</v>
      </c>
      <c r="K15" s="32">
        <f t="shared" si="1"/>
        <v>205211</v>
      </c>
      <c r="L15" s="32">
        <f t="shared" si="1"/>
        <v>217550</v>
      </c>
      <c r="M15" s="32">
        <f t="shared" si="1"/>
        <v>220718</v>
      </c>
      <c r="N15" s="32">
        <f t="shared" si="1"/>
        <v>215240</v>
      </c>
      <c r="O15" s="33">
        <f t="shared" si="1"/>
        <v>228654</v>
      </c>
      <c r="P15" s="33">
        <f t="shared" si="1"/>
        <v>244639</v>
      </c>
      <c r="Q15" s="33">
        <f t="shared" si="1"/>
        <v>245058</v>
      </c>
      <c r="R15" s="33"/>
      <c r="S15" s="33">
        <f>SUM(S10:S14)</f>
        <v>229603.9</v>
      </c>
      <c r="T15" s="33"/>
      <c r="U15" s="33">
        <f>SUM(U10:U14)</f>
        <v>222497.84999999998</v>
      </c>
      <c r="V15" s="33"/>
      <c r="W15" s="33">
        <f>SUM(W10:W14)</f>
        <v>234975</v>
      </c>
      <c r="X15" s="33"/>
      <c r="Y15" s="33">
        <f>SUM(Y10:Y14)</f>
        <v>232760</v>
      </c>
      <c r="Z15" s="11"/>
    </row>
    <row r="16" spans="1:26" ht="12.75" customHeight="1">
      <c r="A16" s="8"/>
      <c r="B16" s="3"/>
      <c r="C16" s="3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11"/>
    </row>
    <row r="17" spans="1:26" ht="12.75" customHeight="1">
      <c r="A17" s="8"/>
      <c r="B17" s="28" t="s">
        <v>25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11"/>
    </row>
    <row r="18" spans="1:26" ht="12.75" customHeight="1">
      <c r="A18" s="8"/>
      <c r="B18" s="3"/>
      <c r="C18" s="3" t="s">
        <v>0</v>
      </c>
      <c r="D18" s="32"/>
      <c r="E18" s="32"/>
      <c r="F18" s="32"/>
      <c r="G18" s="32">
        <v>804</v>
      </c>
      <c r="H18" s="32">
        <v>766</v>
      </c>
      <c r="I18" s="32">
        <v>762</v>
      </c>
      <c r="J18" s="32">
        <v>1050</v>
      </c>
      <c r="K18" s="32">
        <v>2586</v>
      </c>
      <c r="L18" s="32">
        <v>4113</v>
      </c>
      <c r="M18" s="32">
        <v>8757</v>
      </c>
      <c r="N18" s="32">
        <v>8264</v>
      </c>
      <c r="O18" s="32">
        <v>11217</v>
      </c>
      <c r="P18" s="32">
        <v>4683</v>
      </c>
      <c r="Q18" s="33">
        <v>5798</v>
      </c>
      <c r="R18" s="33"/>
      <c r="S18" s="33">
        <v>3603</v>
      </c>
      <c r="T18" s="33"/>
      <c r="U18" s="33">
        <v>3331</v>
      </c>
      <c r="V18" s="33"/>
      <c r="W18" s="33">
        <v>3899</v>
      </c>
      <c r="X18" s="33"/>
      <c r="Y18" s="33">
        <v>3205</v>
      </c>
      <c r="Z18" s="11"/>
    </row>
    <row r="19" spans="1:26" ht="12.75" customHeight="1">
      <c r="A19" s="8"/>
      <c r="B19" s="3"/>
      <c r="C19" s="3" t="s">
        <v>1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2"/>
      <c r="P19" s="22"/>
      <c r="Q19" s="22"/>
      <c r="R19" s="22"/>
      <c r="S19" s="22">
        <v>0</v>
      </c>
      <c r="T19" s="22"/>
      <c r="U19" s="22">
        <v>0</v>
      </c>
      <c r="V19" s="22"/>
      <c r="W19" s="22">
        <v>0</v>
      </c>
      <c r="X19" s="22"/>
      <c r="Y19" s="22">
        <v>0</v>
      </c>
      <c r="Z19" s="11"/>
    </row>
    <row r="20" spans="1:26" ht="12.75" customHeight="1">
      <c r="A20" s="8"/>
      <c r="B20" s="3"/>
      <c r="C20" s="3" t="s">
        <v>19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22"/>
      <c r="P20" s="22"/>
      <c r="Q20" s="22"/>
      <c r="R20" s="22"/>
      <c r="S20" s="22">
        <v>11</v>
      </c>
      <c r="T20" s="22"/>
      <c r="U20" s="22">
        <v>70</v>
      </c>
      <c r="V20" s="22"/>
      <c r="W20" s="22">
        <v>1</v>
      </c>
      <c r="X20" s="22"/>
      <c r="Y20" s="22">
        <v>0</v>
      </c>
      <c r="Z20" s="11"/>
    </row>
    <row r="21" spans="1:26" ht="12.75" customHeight="1">
      <c r="A21" s="8"/>
      <c r="B21" s="3"/>
      <c r="C21" s="3" t="s">
        <v>32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2"/>
      <c r="P21" s="22"/>
      <c r="Q21" s="22"/>
      <c r="R21" s="22"/>
      <c r="S21" s="22">
        <f>101562*0.05</f>
        <v>5078.1</v>
      </c>
      <c r="T21" s="22"/>
      <c r="U21" s="22">
        <f>97083*0.05</f>
        <v>4854.150000000001</v>
      </c>
      <c r="V21" s="22"/>
      <c r="W21" s="22">
        <v>830</v>
      </c>
      <c r="X21" s="22"/>
      <c r="Y21" s="22">
        <v>351</v>
      </c>
      <c r="Z21" s="11"/>
    </row>
    <row r="22" spans="1:26" ht="12.75" customHeight="1">
      <c r="A22" s="8"/>
      <c r="B22" s="3"/>
      <c r="C22" s="3" t="s">
        <v>20</v>
      </c>
      <c r="D22" s="6"/>
      <c r="E22" s="6"/>
      <c r="F22" s="6"/>
      <c r="G22" s="5"/>
      <c r="H22" s="5"/>
      <c r="I22" s="5"/>
      <c r="J22" s="5"/>
      <c r="K22" s="5"/>
      <c r="L22" s="5"/>
      <c r="M22" s="5"/>
      <c r="N22" s="5"/>
      <c r="O22" s="23"/>
      <c r="P22" s="23"/>
      <c r="Q22" s="23"/>
      <c r="R22" s="23"/>
      <c r="S22" s="23">
        <f>198+6</f>
        <v>204</v>
      </c>
      <c r="T22" s="23"/>
      <c r="U22" s="23">
        <f>204+0</f>
        <v>204</v>
      </c>
      <c r="V22" s="23"/>
      <c r="W22" s="23">
        <f>105+0</f>
        <v>105</v>
      </c>
      <c r="X22" s="23"/>
      <c r="Y22" s="23">
        <v>107</v>
      </c>
      <c r="Z22" s="11"/>
    </row>
    <row r="23" spans="1:26" ht="12.75" customHeight="1">
      <c r="A23" s="8"/>
      <c r="B23" s="3"/>
      <c r="C23" s="3"/>
      <c r="D23" s="32"/>
      <c r="E23" s="32"/>
      <c r="F23" s="32"/>
      <c r="G23" s="32">
        <v>4912</v>
      </c>
      <c r="H23" s="32">
        <v>4927</v>
      </c>
      <c r="I23" s="32">
        <v>5969</v>
      </c>
      <c r="J23" s="32">
        <v>5488</v>
      </c>
      <c r="K23" s="32">
        <v>6944</v>
      </c>
      <c r="L23" s="32">
        <v>10042</v>
      </c>
      <c r="M23" s="32">
        <v>13616</v>
      </c>
      <c r="N23" s="32">
        <v>15930</v>
      </c>
      <c r="O23" s="33">
        <v>15775</v>
      </c>
      <c r="P23" s="33">
        <v>7255</v>
      </c>
      <c r="Q23" s="33">
        <v>8469</v>
      </c>
      <c r="R23" s="33"/>
      <c r="S23" s="33">
        <f>SUM(S18:S22)</f>
        <v>8896.1</v>
      </c>
      <c r="T23" s="33"/>
      <c r="U23" s="33">
        <f>SUM(U18:U22)</f>
        <v>8459.150000000001</v>
      </c>
      <c r="V23" s="33"/>
      <c r="W23" s="33">
        <f>SUM(W18:W22)</f>
        <v>4835</v>
      </c>
      <c r="X23" s="33"/>
      <c r="Y23" s="33">
        <f>SUM(Y18:Y22)</f>
        <v>3663</v>
      </c>
      <c r="Z23" s="11"/>
    </row>
    <row r="24" spans="1:26" ht="12.75" customHeight="1">
      <c r="A24" s="8"/>
      <c r="B24" s="3"/>
      <c r="C24" s="3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11"/>
    </row>
    <row r="25" spans="1:26" ht="12.75" customHeight="1">
      <c r="A25" s="8"/>
      <c r="B25" s="28" t="s">
        <v>26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11"/>
    </row>
    <row r="26" spans="1:26" ht="12.75" customHeight="1">
      <c r="A26" s="8"/>
      <c r="B26" s="3"/>
      <c r="C26" s="3" t="s">
        <v>0</v>
      </c>
      <c r="D26" s="33"/>
      <c r="E26" s="33"/>
      <c r="F26" s="33"/>
      <c r="G26" s="33">
        <f>G10+G18</f>
        <v>54679</v>
      </c>
      <c r="H26" s="33">
        <f>H10+H18</f>
        <v>66186</v>
      </c>
      <c r="I26" s="33">
        <f>I10+I18</f>
        <v>69197</v>
      </c>
      <c r="J26" s="33">
        <f aca="true" t="shared" si="2" ref="J26:O26">J10+J18</f>
        <v>78792</v>
      </c>
      <c r="K26" s="33">
        <f t="shared" si="2"/>
        <v>86797</v>
      </c>
      <c r="L26" s="33">
        <f t="shared" si="2"/>
        <v>94417</v>
      </c>
      <c r="M26" s="33">
        <f t="shared" si="2"/>
        <v>104795</v>
      </c>
      <c r="N26" s="33">
        <f t="shared" si="2"/>
        <v>109996</v>
      </c>
      <c r="O26" s="33">
        <f t="shared" si="2"/>
        <v>119545</v>
      </c>
      <c r="P26" s="33">
        <f>P10+P18</f>
        <v>112814</v>
      </c>
      <c r="Q26" s="33">
        <f>Q10+Q18</f>
        <v>124796</v>
      </c>
      <c r="R26" s="33"/>
      <c r="S26" s="33">
        <f>S10+S18</f>
        <v>116965</v>
      </c>
      <c r="T26" s="33"/>
      <c r="U26" s="33">
        <f>U10+U18</f>
        <v>116403</v>
      </c>
      <c r="V26" s="33"/>
      <c r="W26" s="33">
        <f>W10+W18</f>
        <v>114345</v>
      </c>
      <c r="X26" s="33"/>
      <c r="Y26" s="33">
        <f>Y10+Y18</f>
        <v>111510</v>
      </c>
      <c r="Z26" s="11"/>
    </row>
    <row r="27" spans="1:26" ht="12.75" customHeight="1">
      <c r="A27" s="8"/>
      <c r="B27" s="3"/>
      <c r="C27" s="3" t="s">
        <v>1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22"/>
      <c r="P27" s="22"/>
      <c r="Q27" s="22"/>
      <c r="R27" s="22"/>
      <c r="S27" s="22">
        <f>S11+S19</f>
        <v>3285</v>
      </c>
      <c r="T27" s="22"/>
      <c r="U27" s="22">
        <f>U11+U19</f>
        <v>3180</v>
      </c>
      <c r="V27" s="22"/>
      <c r="W27" s="22">
        <f>W11+W19</f>
        <v>2987</v>
      </c>
      <c r="X27" s="22"/>
      <c r="Y27" s="22">
        <f>Y11+Y19</f>
        <v>3077</v>
      </c>
      <c r="Z27" s="11"/>
    </row>
    <row r="28" spans="1:26" ht="12.75" customHeight="1">
      <c r="A28" s="8"/>
      <c r="B28" s="3"/>
      <c r="C28" s="3" t="s">
        <v>19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2"/>
      <c r="P28" s="22"/>
      <c r="Q28" s="22"/>
      <c r="R28" s="22"/>
      <c r="S28" s="22">
        <f>S12+S20</f>
        <v>7131</v>
      </c>
      <c r="T28" s="22"/>
      <c r="U28" s="22">
        <f>U12+U20</f>
        <v>6532</v>
      </c>
      <c r="V28" s="22"/>
      <c r="W28" s="22">
        <f>W12+W20</f>
        <v>6987</v>
      </c>
      <c r="X28" s="22"/>
      <c r="Y28" s="22">
        <f>Y12+Y20</f>
        <v>7280</v>
      </c>
      <c r="Z28" s="11"/>
    </row>
    <row r="29" spans="1:26" ht="12.75" customHeight="1">
      <c r="A29" s="8"/>
      <c r="B29" s="3"/>
      <c r="C29" s="3" t="s">
        <v>2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2"/>
      <c r="P29" s="22"/>
      <c r="Q29" s="22"/>
      <c r="R29" s="22"/>
      <c r="S29" s="22">
        <f>S13+S21</f>
        <v>101562</v>
      </c>
      <c r="T29" s="22"/>
      <c r="U29" s="22">
        <f>U13+U21</f>
        <v>97082.99999999999</v>
      </c>
      <c r="V29" s="22"/>
      <c r="W29" s="22">
        <f>W13+W21</f>
        <v>105986</v>
      </c>
      <c r="X29" s="22"/>
      <c r="Y29" s="22">
        <f>Y13+Y21</f>
        <v>103283</v>
      </c>
      <c r="Z29" s="11"/>
    </row>
    <row r="30" spans="1:26" ht="12.75" customHeight="1">
      <c r="A30" s="8"/>
      <c r="B30" s="3"/>
      <c r="C30" s="3" t="s">
        <v>20</v>
      </c>
      <c r="D30" s="6"/>
      <c r="E30" s="6"/>
      <c r="F30" s="6"/>
      <c r="G30" s="5"/>
      <c r="H30" s="5"/>
      <c r="I30" s="5"/>
      <c r="J30" s="5"/>
      <c r="K30" s="5"/>
      <c r="L30" s="5"/>
      <c r="M30" s="5"/>
      <c r="N30" s="5"/>
      <c r="O30" s="23"/>
      <c r="P30" s="23"/>
      <c r="Q30" s="23"/>
      <c r="R30" s="23"/>
      <c r="S30" s="23">
        <f>S14+S22</f>
        <v>9557</v>
      </c>
      <c r="T30" s="23"/>
      <c r="U30" s="23">
        <f>U14+U22</f>
        <v>7759</v>
      </c>
      <c r="V30" s="23"/>
      <c r="W30" s="23">
        <f>W14+W22</f>
        <v>9505</v>
      </c>
      <c r="X30" s="23"/>
      <c r="Y30" s="23">
        <f>Y14+Y22</f>
        <v>11273</v>
      </c>
      <c r="Z30" s="11"/>
    </row>
    <row r="31" spans="1:26" ht="12.75" customHeight="1">
      <c r="A31" s="8"/>
      <c r="B31" s="3"/>
      <c r="C31" s="3"/>
      <c r="D31" s="33"/>
      <c r="E31" s="33"/>
      <c r="F31" s="33"/>
      <c r="G31" s="33">
        <f>G15+G23</f>
        <v>153914</v>
      </c>
      <c r="H31" s="33">
        <f>H15+H23</f>
        <v>163788</v>
      </c>
      <c r="I31" s="33">
        <f>I15+I23</f>
        <v>180751</v>
      </c>
      <c r="J31" s="33">
        <f aca="true" t="shared" si="3" ref="J31:O31">J15+J23</f>
        <v>182499</v>
      </c>
      <c r="K31" s="33">
        <f t="shared" si="3"/>
        <v>212155</v>
      </c>
      <c r="L31" s="33">
        <f t="shared" si="3"/>
        <v>227592</v>
      </c>
      <c r="M31" s="33">
        <f t="shared" si="3"/>
        <v>234334</v>
      </c>
      <c r="N31" s="33">
        <f t="shared" si="3"/>
        <v>231170</v>
      </c>
      <c r="O31" s="33">
        <f t="shared" si="3"/>
        <v>244429</v>
      </c>
      <c r="P31" s="33">
        <f>P15+P23</f>
        <v>251894</v>
      </c>
      <c r="Q31" s="33">
        <f>Q15+Q23</f>
        <v>253527</v>
      </c>
      <c r="R31" s="33"/>
      <c r="S31" s="33">
        <f>SUM(S26:S30)</f>
        <v>238500</v>
      </c>
      <c r="T31" s="33"/>
      <c r="U31" s="33">
        <f>SUM(U26:U30)</f>
        <v>230957</v>
      </c>
      <c r="V31" s="33"/>
      <c r="W31" s="33">
        <f>SUM(W26:W30)</f>
        <v>239810</v>
      </c>
      <c r="X31" s="33"/>
      <c r="Y31" s="33">
        <f>SUM(Y26:Y30)</f>
        <v>236423</v>
      </c>
      <c r="Z31" s="11"/>
    </row>
    <row r="32" spans="1:26" ht="12.75" customHeight="1">
      <c r="A32" s="8"/>
      <c r="B32" s="4"/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11"/>
    </row>
    <row r="33" spans="1:26" ht="12.75" customHeight="1">
      <c r="A33" s="8"/>
      <c r="B33" s="3"/>
      <c r="C33" s="3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11"/>
    </row>
    <row r="34" spans="1:26" ht="12.75" customHeight="1">
      <c r="A34" s="8"/>
      <c r="B34" s="35" t="s">
        <v>37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11"/>
    </row>
    <row r="35" spans="1:26" ht="12.75" customHeight="1">
      <c r="A35" s="8"/>
      <c r="B35" s="36" t="s">
        <v>38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11"/>
    </row>
    <row r="36" spans="1:26" ht="12.75" customHeight="1">
      <c r="A36" s="8"/>
      <c r="B36" s="35" t="s">
        <v>29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11"/>
    </row>
    <row r="37" spans="1:26" ht="12.75" customHeight="1">
      <c r="A37" s="8"/>
      <c r="B37" s="35" t="s">
        <v>30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11"/>
    </row>
    <row r="38" spans="1:26" ht="12.75" customHeight="1">
      <c r="A38" s="8"/>
      <c r="B38" s="35" t="s">
        <v>39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11"/>
    </row>
    <row r="39" spans="1:26" ht="12.75" customHeight="1">
      <c r="A39" s="8"/>
      <c r="B39" s="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11"/>
    </row>
    <row r="40" spans="1:26" ht="12.75" customHeight="1">
      <c r="A40" s="8"/>
      <c r="B40" s="42" t="s">
        <v>33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4"/>
      <c r="W40" s="44"/>
      <c r="X40" s="44"/>
      <c r="Y40" s="44"/>
      <c r="Z40" s="11"/>
    </row>
    <row r="41" spans="1:26" ht="12.75" customHeight="1">
      <c r="A41" s="8"/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4"/>
      <c r="W41" s="44"/>
      <c r="X41" s="44"/>
      <c r="Y41" s="44"/>
      <c r="Z41" s="11"/>
    </row>
    <row r="42" spans="1:26" ht="12.75" customHeight="1">
      <c r="A42" s="8"/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4"/>
      <c r="W42" s="44"/>
      <c r="X42" s="44"/>
      <c r="Y42" s="44"/>
      <c r="Z42" s="11"/>
    </row>
    <row r="43" spans="1:26" ht="12.75" customHeight="1">
      <c r="A43" s="8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4"/>
      <c r="W43" s="44"/>
      <c r="X43" s="44"/>
      <c r="Y43" s="44"/>
      <c r="Z43" s="11"/>
    </row>
    <row r="44" spans="1:26" ht="12.75" customHeight="1">
      <c r="A44" s="8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4"/>
      <c r="W44" s="44"/>
      <c r="X44" s="44"/>
      <c r="Y44" s="44"/>
      <c r="Z44" s="11"/>
    </row>
    <row r="45" spans="1:26" ht="12.75" customHeight="1">
      <c r="A45" s="8"/>
      <c r="B45" s="3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11"/>
    </row>
    <row r="46" spans="1:26" ht="12.75" customHeight="1">
      <c r="A46" s="8"/>
      <c r="B46" s="3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11"/>
    </row>
    <row r="47" spans="1:26" ht="12.75" customHeight="1">
      <c r="A47" s="13"/>
      <c r="B47" s="4" t="s">
        <v>28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24"/>
      <c r="P47" s="24"/>
      <c r="Q47" s="24"/>
      <c r="R47" s="24"/>
      <c r="S47" s="24"/>
      <c r="T47" s="24"/>
      <c r="U47" s="4"/>
      <c r="V47" s="24"/>
      <c r="W47" s="4"/>
      <c r="X47" s="24"/>
      <c r="Y47" s="4" t="s">
        <v>44</v>
      </c>
      <c r="Z47" s="14"/>
    </row>
  </sheetData>
  <sheetProtection/>
  <mergeCells count="3">
    <mergeCell ref="A2:Z2"/>
    <mergeCell ref="D7:Y7"/>
    <mergeCell ref="B40:Y44"/>
  </mergeCells>
  <printOptions/>
  <pageMargins left="0.7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1"/>
  <sheetViews>
    <sheetView zoomScalePageLayoutView="0" workbookViewId="0" topLeftCell="A1">
      <selection activeCell="A1" sqref="A1"/>
    </sheetView>
  </sheetViews>
  <sheetFormatPr defaultColWidth="9.33203125" defaultRowHeight="12.75" customHeight="1"/>
  <cols>
    <col min="1" max="1" width="2.83203125" style="1" customWidth="1"/>
    <col min="2" max="2" width="3.16015625" style="1" customWidth="1"/>
    <col min="3" max="3" width="21.16015625" style="1" customWidth="1"/>
    <col min="4" max="14" width="9.83203125" style="1" hidden="1" customWidth="1"/>
    <col min="15" max="16" width="9.83203125" style="26" hidden="1" customWidth="1"/>
    <col min="17" max="17" width="9.83203125" style="26" customWidth="1"/>
    <col min="18" max="18" width="3.83203125" style="26" customWidth="1"/>
    <col min="19" max="19" width="9.83203125" style="26" customWidth="1"/>
    <col min="20" max="20" width="3.83203125" style="26" customWidth="1"/>
    <col min="21" max="21" width="9.83203125" style="26" customWidth="1"/>
    <col min="22" max="22" width="3.83203125" style="26" customWidth="1"/>
    <col min="23" max="23" width="9.83203125" style="26" customWidth="1"/>
    <col min="24" max="24" width="3.83203125" style="26" customWidth="1"/>
    <col min="25" max="25" width="9.83203125" style="26" customWidth="1"/>
    <col min="26" max="26" width="2.83203125" style="1" customWidth="1"/>
    <col min="27" max="16384" width="9.33203125" style="1" customWidth="1"/>
  </cols>
  <sheetData>
    <row r="2" spans="1:26" ht="12.75" customHeight="1">
      <c r="A2" s="39" t="s">
        <v>13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1"/>
    </row>
    <row r="3" spans="1:26" ht="12.75" customHeight="1">
      <c r="A3" s="8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1"/>
    </row>
    <row r="4" spans="1:26" ht="12.75" customHeight="1">
      <c r="A4" s="8"/>
      <c r="B4" s="15" t="s">
        <v>27</v>
      </c>
      <c r="C4" s="15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9"/>
    </row>
    <row r="5" spans="1:26" ht="12.75" customHeight="1">
      <c r="A5" s="8"/>
      <c r="B5" s="27" t="s">
        <v>22</v>
      </c>
      <c r="C5" s="27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9"/>
    </row>
    <row r="6" spans="1:26" ht="12.75" customHeight="1">
      <c r="A6" s="8"/>
      <c r="B6" s="17"/>
      <c r="C6" s="17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9"/>
    </row>
    <row r="7" spans="1:26" ht="12.75" customHeight="1" thickBot="1">
      <c r="A7" s="8"/>
      <c r="B7" s="7"/>
      <c r="C7" s="7"/>
      <c r="D7" s="45" t="s">
        <v>23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11"/>
    </row>
    <row r="8" spans="1:26" ht="12.75" customHeight="1" thickTop="1">
      <c r="A8" s="8"/>
      <c r="B8" s="4"/>
      <c r="C8" s="4"/>
      <c r="D8" s="37" t="s">
        <v>5</v>
      </c>
      <c r="E8" s="37" t="s">
        <v>6</v>
      </c>
      <c r="F8" s="37" t="s">
        <v>7</v>
      </c>
      <c r="G8" s="37" t="s">
        <v>4</v>
      </c>
      <c r="H8" s="37" t="s">
        <v>8</v>
      </c>
      <c r="I8" s="37" t="s">
        <v>9</v>
      </c>
      <c r="J8" s="37" t="s">
        <v>3</v>
      </c>
      <c r="K8" s="37" t="s">
        <v>10</v>
      </c>
      <c r="L8" s="37" t="s">
        <v>11</v>
      </c>
      <c r="M8" s="37" t="s">
        <v>12</v>
      </c>
      <c r="N8" s="37" t="s">
        <v>14</v>
      </c>
      <c r="O8" s="38" t="s">
        <v>15</v>
      </c>
      <c r="P8" s="38" t="s">
        <v>16</v>
      </c>
      <c r="Q8" s="38" t="s">
        <v>17</v>
      </c>
      <c r="R8" s="21"/>
      <c r="S8" s="38" t="s">
        <v>18</v>
      </c>
      <c r="T8" s="21"/>
      <c r="U8" s="38" t="s">
        <v>21</v>
      </c>
      <c r="V8" s="21"/>
      <c r="W8" s="38" t="s">
        <v>42</v>
      </c>
      <c r="X8" s="21"/>
      <c r="Y8" s="38" t="s">
        <v>43</v>
      </c>
      <c r="Z8" s="11"/>
    </row>
    <row r="9" spans="1:40" ht="12.75" customHeight="1">
      <c r="A9" s="8"/>
      <c r="B9" s="28" t="s">
        <v>24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31"/>
      <c r="AA9" s="29"/>
      <c r="AB9" s="29"/>
      <c r="AC9" s="29"/>
      <c r="AD9" s="29"/>
      <c r="AE9" s="30"/>
      <c r="AF9" s="30"/>
      <c r="AG9" s="30"/>
      <c r="AH9" s="30"/>
      <c r="AI9" s="30"/>
      <c r="AJ9" s="30"/>
      <c r="AK9" s="30"/>
      <c r="AL9" s="30"/>
      <c r="AM9" s="30"/>
      <c r="AN9" s="26"/>
    </row>
    <row r="10" spans="1:26" ht="12.75" customHeight="1">
      <c r="A10" s="8"/>
      <c r="B10" s="3"/>
      <c r="C10" s="3" t="s">
        <v>0</v>
      </c>
      <c r="D10" s="32">
        <v>5087</v>
      </c>
      <c r="E10" s="32">
        <v>5380</v>
      </c>
      <c r="F10" s="32">
        <v>6199</v>
      </c>
      <c r="G10" s="32">
        <v>7206</v>
      </c>
      <c r="H10" s="32">
        <v>7490</v>
      </c>
      <c r="I10" s="32">
        <v>8176</v>
      </c>
      <c r="J10" s="32">
        <v>10796</v>
      </c>
      <c r="K10" s="32">
        <v>14232</v>
      </c>
      <c r="L10" s="32">
        <v>15696</v>
      </c>
      <c r="M10" s="32">
        <v>16960</v>
      </c>
      <c r="N10" s="32">
        <v>15965</v>
      </c>
      <c r="O10" s="33">
        <v>16542</v>
      </c>
      <c r="P10" s="33">
        <v>16765</v>
      </c>
      <c r="Q10" s="33">
        <v>15786</v>
      </c>
      <c r="R10" s="33"/>
      <c r="S10" s="33">
        <v>16139</v>
      </c>
      <c r="T10" s="33"/>
      <c r="U10" s="33">
        <v>18748</v>
      </c>
      <c r="V10" s="33"/>
      <c r="W10" s="33">
        <v>17219</v>
      </c>
      <c r="X10" s="33"/>
      <c r="Y10" s="33">
        <v>15406</v>
      </c>
      <c r="Z10" s="11"/>
    </row>
    <row r="11" spans="1:26" ht="12.75" customHeight="1">
      <c r="A11" s="8"/>
      <c r="B11" s="3"/>
      <c r="C11" s="3" t="s">
        <v>1</v>
      </c>
      <c r="D11" s="6">
        <v>602</v>
      </c>
      <c r="E11" s="6">
        <v>115</v>
      </c>
      <c r="F11" s="6">
        <v>108</v>
      </c>
      <c r="G11" s="6">
        <v>61</v>
      </c>
      <c r="H11" s="6">
        <v>75</v>
      </c>
      <c r="I11" s="6">
        <v>287</v>
      </c>
      <c r="J11" s="6">
        <v>210</v>
      </c>
      <c r="K11" s="6">
        <v>0</v>
      </c>
      <c r="L11" s="6">
        <v>0</v>
      </c>
      <c r="M11" s="6">
        <v>0</v>
      </c>
      <c r="N11" s="6">
        <v>0</v>
      </c>
      <c r="O11" s="22">
        <v>37</v>
      </c>
      <c r="P11" s="22">
        <v>0</v>
      </c>
      <c r="Q11" s="22">
        <v>1086</v>
      </c>
      <c r="R11" s="22"/>
      <c r="S11" s="22">
        <v>1645</v>
      </c>
      <c r="T11" s="22"/>
      <c r="U11" s="22">
        <v>1150</v>
      </c>
      <c r="V11" s="22"/>
      <c r="W11" s="22">
        <v>383</v>
      </c>
      <c r="X11" s="22"/>
      <c r="Y11" s="22">
        <v>110</v>
      </c>
      <c r="Z11" s="11"/>
    </row>
    <row r="12" spans="1:26" ht="12.75" customHeight="1">
      <c r="A12" s="8"/>
      <c r="B12" s="3"/>
      <c r="C12" s="3" t="s">
        <v>19</v>
      </c>
      <c r="D12" s="6">
        <v>154</v>
      </c>
      <c r="E12" s="6">
        <v>348</v>
      </c>
      <c r="F12" s="6">
        <v>505</v>
      </c>
      <c r="G12" s="6">
        <v>426</v>
      </c>
      <c r="H12" s="6">
        <v>660</v>
      </c>
      <c r="I12" s="6">
        <v>1665</v>
      </c>
      <c r="J12" s="6">
        <v>1371</v>
      </c>
      <c r="K12" s="6">
        <v>1215</v>
      </c>
      <c r="L12" s="6">
        <v>1044</v>
      </c>
      <c r="M12" s="6">
        <v>528</v>
      </c>
      <c r="N12" s="6">
        <v>110</v>
      </c>
      <c r="O12" s="22">
        <v>365</v>
      </c>
      <c r="P12" s="22">
        <v>515</v>
      </c>
      <c r="Q12" s="22">
        <v>675</v>
      </c>
      <c r="R12" s="22"/>
      <c r="S12" s="22">
        <v>560</v>
      </c>
      <c r="T12" s="22"/>
      <c r="U12" s="22">
        <v>630</v>
      </c>
      <c r="V12" s="22"/>
      <c r="W12" s="22">
        <v>541</v>
      </c>
      <c r="X12" s="22"/>
      <c r="Y12" s="22">
        <v>791</v>
      </c>
      <c r="Z12" s="11"/>
    </row>
    <row r="13" spans="1:26" ht="12.75" customHeight="1">
      <c r="A13" s="8"/>
      <c r="B13" s="3"/>
      <c r="C13" s="3" t="s">
        <v>2</v>
      </c>
      <c r="D13" s="6">
        <v>6130</v>
      </c>
      <c r="E13" s="6">
        <v>5327</v>
      </c>
      <c r="F13" s="6">
        <v>5438</v>
      </c>
      <c r="G13" s="6">
        <v>5571</v>
      </c>
      <c r="H13" s="6">
        <v>10376</v>
      </c>
      <c r="I13" s="6">
        <v>8268</v>
      </c>
      <c r="J13" s="6">
        <v>10785</v>
      </c>
      <c r="K13" s="6">
        <v>14092</v>
      </c>
      <c r="L13" s="6">
        <v>13955</v>
      </c>
      <c r="M13" s="6">
        <v>11737</v>
      </c>
      <c r="N13" s="6">
        <v>9266</v>
      </c>
      <c r="O13" s="22">
        <v>8912</v>
      </c>
      <c r="P13" s="22">
        <v>8492</v>
      </c>
      <c r="Q13" s="22">
        <v>8528</v>
      </c>
      <c r="R13" s="22"/>
      <c r="S13" s="22">
        <v>4672</v>
      </c>
      <c r="T13" s="22"/>
      <c r="U13" s="22">
        <v>5203</v>
      </c>
      <c r="V13" s="22"/>
      <c r="W13" s="22">
        <v>4579</v>
      </c>
      <c r="X13" s="22"/>
      <c r="Y13" s="22">
        <v>5154</v>
      </c>
      <c r="Z13" s="11"/>
    </row>
    <row r="14" spans="1:26" ht="12.75" customHeight="1">
      <c r="A14" s="8"/>
      <c r="B14" s="3"/>
      <c r="C14" s="3" t="s">
        <v>20</v>
      </c>
      <c r="D14" s="5">
        <v>624</v>
      </c>
      <c r="E14" s="5">
        <v>564</v>
      </c>
      <c r="F14" s="5">
        <v>625</v>
      </c>
      <c r="G14" s="5">
        <v>803</v>
      </c>
      <c r="H14" s="5">
        <v>1046</v>
      </c>
      <c r="I14" s="5">
        <v>399</v>
      </c>
      <c r="J14" s="5">
        <v>899</v>
      </c>
      <c r="K14" s="5">
        <v>1566</v>
      </c>
      <c r="L14" s="5">
        <v>1273</v>
      </c>
      <c r="M14" s="5">
        <v>1555</v>
      </c>
      <c r="N14" s="5">
        <v>675</v>
      </c>
      <c r="O14" s="23">
        <v>1014</v>
      </c>
      <c r="P14" s="23">
        <v>1737</v>
      </c>
      <c r="Q14" s="23">
        <v>1425</v>
      </c>
      <c r="R14" s="23"/>
      <c r="S14" s="23">
        <f>1150+295</f>
        <v>1445</v>
      </c>
      <c r="T14" s="23"/>
      <c r="U14" s="23">
        <f>1032+237</f>
        <v>1269</v>
      </c>
      <c r="V14" s="23"/>
      <c r="W14" s="23">
        <f>1097+83</f>
        <v>1180</v>
      </c>
      <c r="X14" s="23"/>
      <c r="Y14" s="23">
        <f>1020+1040</f>
        <v>2060</v>
      </c>
      <c r="Z14" s="11"/>
    </row>
    <row r="15" spans="1:26" ht="12.75" customHeight="1">
      <c r="A15" s="8"/>
      <c r="B15" s="3"/>
      <c r="C15" s="3"/>
      <c r="D15" s="32">
        <f aca="true" t="shared" si="0" ref="D15:I15">SUM(D10:D14)</f>
        <v>12597</v>
      </c>
      <c r="E15" s="32">
        <f t="shared" si="0"/>
        <v>11734</v>
      </c>
      <c r="F15" s="32">
        <f t="shared" si="0"/>
        <v>12875</v>
      </c>
      <c r="G15" s="32">
        <f t="shared" si="0"/>
        <v>14067</v>
      </c>
      <c r="H15" s="32">
        <f t="shared" si="0"/>
        <v>19647</v>
      </c>
      <c r="I15" s="32">
        <f t="shared" si="0"/>
        <v>18795</v>
      </c>
      <c r="J15" s="32">
        <f aca="true" t="shared" si="1" ref="J15:Q15">SUM(J10:J14)</f>
        <v>24061</v>
      </c>
      <c r="K15" s="32">
        <f t="shared" si="1"/>
        <v>31105</v>
      </c>
      <c r="L15" s="32">
        <f t="shared" si="1"/>
        <v>31968</v>
      </c>
      <c r="M15" s="32">
        <f t="shared" si="1"/>
        <v>30780</v>
      </c>
      <c r="N15" s="32">
        <f t="shared" si="1"/>
        <v>26016</v>
      </c>
      <c r="O15" s="33">
        <f t="shared" si="1"/>
        <v>26870</v>
      </c>
      <c r="P15" s="33">
        <f t="shared" si="1"/>
        <v>27509</v>
      </c>
      <c r="Q15" s="33">
        <f t="shared" si="1"/>
        <v>27500</v>
      </c>
      <c r="R15" s="33"/>
      <c r="S15" s="33">
        <f>SUM(S10:S14)</f>
        <v>24461</v>
      </c>
      <c r="T15" s="33"/>
      <c r="U15" s="33">
        <f>SUM(U10:U14)</f>
        <v>27000</v>
      </c>
      <c r="V15" s="33"/>
      <c r="W15" s="33">
        <f>SUM(W10:W14)</f>
        <v>23902</v>
      </c>
      <c r="X15" s="33"/>
      <c r="Y15" s="33">
        <f>SUM(Y10:Y14)</f>
        <v>23521</v>
      </c>
      <c r="Z15" s="11"/>
    </row>
    <row r="16" spans="1:26" ht="12.75" customHeight="1">
      <c r="A16" s="8"/>
      <c r="B16" s="3"/>
      <c r="C16" s="3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11"/>
    </row>
    <row r="17" spans="1:26" ht="12.75" customHeight="1">
      <c r="A17" s="8"/>
      <c r="B17" s="28" t="s">
        <v>25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11"/>
    </row>
    <row r="18" spans="1:26" ht="12.75" customHeight="1">
      <c r="A18" s="8"/>
      <c r="B18" s="3"/>
      <c r="C18" s="3" t="s">
        <v>0</v>
      </c>
      <c r="D18" s="32"/>
      <c r="E18" s="32"/>
      <c r="F18" s="32"/>
      <c r="G18" s="32">
        <v>88</v>
      </c>
      <c r="H18" s="32">
        <v>83</v>
      </c>
      <c r="I18" s="32">
        <v>74</v>
      </c>
      <c r="J18" s="32">
        <v>77</v>
      </c>
      <c r="K18" s="32">
        <v>515</v>
      </c>
      <c r="L18" s="32">
        <v>366</v>
      </c>
      <c r="M18" s="32">
        <v>497</v>
      </c>
      <c r="N18" s="32">
        <v>436</v>
      </c>
      <c r="O18" s="32">
        <v>2602</v>
      </c>
      <c r="P18" s="32">
        <v>498</v>
      </c>
      <c r="Q18" s="33">
        <v>190</v>
      </c>
      <c r="R18" s="33"/>
      <c r="S18" s="33">
        <v>252</v>
      </c>
      <c r="T18" s="33"/>
      <c r="U18" s="33">
        <v>240</v>
      </c>
      <c r="V18" s="33"/>
      <c r="W18" s="33">
        <v>303</v>
      </c>
      <c r="X18" s="33"/>
      <c r="Y18" s="33">
        <v>368</v>
      </c>
      <c r="Z18" s="11"/>
    </row>
    <row r="19" spans="1:26" ht="12.75" customHeight="1">
      <c r="A19" s="8"/>
      <c r="B19" s="3"/>
      <c r="C19" s="3" t="s">
        <v>1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2"/>
      <c r="P19" s="22"/>
      <c r="Q19" s="22"/>
      <c r="R19" s="22"/>
      <c r="S19" s="22">
        <v>0</v>
      </c>
      <c r="T19" s="22"/>
      <c r="U19" s="22">
        <v>0</v>
      </c>
      <c r="V19" s="22"/>
      <c r="W19" s="22">
        <v>0</v>
      </c>
      <c r="X19" s="22"/>
      <c r="Y19" s="22">
        <v>0</v>
      </c>
      <c r="Z19" s="11"/>
    </row>
    <row r="20" spans="1:26" ht="12.75" customHeight="1">
      <c r="A20" s="8"/>
      <c r="B20" s="3"/>
      <c r="C20" s="3" t="s">
        <v>19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22"/>
      <c r="P20" s="22"/>
      <c r="Q20" s="22"/>
      <c r="R20" s="22"/>
      <c r="S20" s="22">
        <v>0</v>
      </c>
      <c r="T20" s="22"/>
      <c r="U20" s="22">
        <v>0</v>
      </c>
      <c r="V20" s="22"/>
      <c r="W20" s="22">
        <v>65</v>
      </c>
      <c r="X20" s="22"/>
      <c r="Y20" s="22">
        <v>79</v>
      </c>
      <c r="Z20" s="11"/>
    </row>
    <row r="21" spans="1:26" ht="12.75" customHeight="1">
      <c r="A21" s="8"/>
      <c r="B21" s="3"/>
      <c r="C21" s="3" t="s">
        <v>2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2"/>
      <c r="P21" s="22"/>
      <c r="Q21" s="22"/>
      <c r="R21" s="22"/>
      <c r="S21" s="22">
        <v>4881</v>
      </c>
      <c r="T21" s="22"/>
      <c r="U21" s="22">
        <v>5360</v>
      </c>
      <c r="V21" s="22"/>
      <c r="W21" s="22">
        <v>4936</v>
      </c>
      <c r="X21" s="22"/>
      <c r="Y21" s="22">
        <v>4702</v>
      </c>
      <c r="Z21" s="11"/>
    </row>
    <row r="22" spans="1:26" ht="12.75" customHeight="1">
      <c r="A22" s="8"/>
      <c r="B22" s="3"/>
      <c r="C22" s="3" t="s">
        <v>20</v>
      </c>
      <c r="D22" s="6"/>
      <c r="E22" s="6"/>
      <c r="F22" s="6"/>
      <c r="G22" s="5"/>
      <c r="H22" s="5"/>
      <c r="I22" s="5"/>
      <c r="J22" s="5"/>
      <c r="K22" s="5"/>
      <c r="L22" s="5"/>
      <c r="M22" s="5"/>
      <c r="N22" s="5"/>
      <c r="O22" s="23"/>
      <c r="P22" s="23"/>
      <c r="Q22" s="23"/>
      <c r="R22" s="23"/>
      <c r="S22" s="23">
        <f>555+14</f>
        <v>569</v>
      </c>
      <c r="T22" s="23"/>
      <c r="U22" s="23">
        <f>169+0</f>
        <v>169</v>
      </c>
      <c r="V22" s="23"/>
      <c r="W22" s="23">
        <f>15+6</f>
        <v>21</v>
      </c>
      <c r="X22" s="23"/>
      <c r="Y22" s="23">
        <f>38+121</f>
        <v>159</v>
      </c>
      <c r="Z22" s="11"/>
    </row>
    <row r="23" spans="1:26" ht="12.75" customHeight="1">
      <c r="A23" s="8"/>
      <c r="B23" s="3"/>
      <c r="C23" s="3"/>
      <c r="D23" s="32"/>
      <c r="E23" s="32"/>
      <c r="F23" s="32"/>
      <c r="G23" s="32">
        <v>823</v>
      </c>
      <c r="H23" s="32">
        <v>1270</v>
      </c>
      <c r="I23" s="32">
        <v>1420</v>
      </c>
      <c r="J23" s="32">
        <v>2234</v>
      </c>
      <c r="K23" s="32">
        <v>3532</v>
      </c>
      <c r="L23" s="32">
        <v>3240</v>
      </c>
      <c r="M23" s="32">
        <v>3502</v>
      </c>
      <c r="N23" s="32">
        <v>1556</v>
      </c>
      <c r="O23" s="33">
        <v>4074</v>
      </c>
      <c r="P23" s="33">
        <v>1383</v>
      </c>
      <c r="Q23" s="33">
        <v>1157</v>
      </c>
      <c r="R23" s="33"/>
      <c r="S23" s="33">
        <f>SUM(S18:S22)</f>
        <v>5702</v>
      </c>
      <c r="T23" s="33"/>
      <c r="U23" s="33">
        <f>SUM(U18:U22)</f>
        <v>5769</v>
      </c>
      <c r="V23" s="33"/>
      <c r="W23" s="33">
        <f>SUM(W18:W22)</f>
        <v>5325</v>
      </c>
      <c r="X23" s="33"/>
      <c r="Y23" s="33">
        <f>SUM(Y18:Y22)</f>
        <v>5308</v>
      </c>
      <c r="Z23" s="11"/>
    </row>
    <row r="24" spans="1:26" ht="12.75" customHeight="1">
      <c r="A24" s="8"/>
      <c r="B24" s="3"/>
      <c r="C24" s="3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11"/>
    </row>
    <row r="25" spans="1:26" ht="12.75" customHeight="1">
      <c r="A25" s="8"/>
      <c r="B25" s="28" t="s">
        <v>26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11"/>
    </row>
    <row r="26" spans="1:26" ht="12.75" customHeight="1">
      <c r="A26" s="8"/>
      <c r="B26" s="3"/>
      <c r="C26" s="3" t="s">
        <v>0</v>
      </c>
      <c r="D26" s="33"/>
      <c r="E26" s="33"/>
      <c r="F26" s="33"/>
      <c r="G26" s="33">
        <f>G10+G18</f>
        <v>7294</v>
      </c>
      <c r="H26" s="33">
        <f>H10+H18</f>
        <v>7573</v>
      </c>
      <c r="I26" s="33">
        <f>I10+I18</f>
        <v>8250</v>
      </c>
      <c r="J26" s="33">
        <f aca="true" t="shared" si="2" ref="J26:O26">J10+J18</f>
        <v>10873</v>
      </c>
      <c r="K26" s="33">
        <f t="shared" si="2"/>
        <v>14747</v>
      </c>
      <c r="L26" s="33">
        <f t="shared" si="2"/>
        <v>16062</v>
      </c>
      <c r="M26" s="33">
        <f t="shared" si="2"/>
        <v>17457</v>
      </c>
      <c r="N26" s="33">
        <f t="shared" si="2"/>
        <v>16401</v>
      </c>
      <c r="O26" s="33">
        <f t="shared" si="2"/>
        <v>19144</v>
      </c>
      <c r="P26" s="33">
        <f>P10+P18</f>
        <v>17263</v>
      </c>
      <c r="Q26" s="33">
        <f>Q10+Q18</f>
        <v>15976</v>
      </c>
      <c r="R26" s="33"/>
      <c r="S26" s="33">
        <f>S10+S18</f>
        <v>16391</v>
      </c>
      <c r="T26" s="33"/>
      <c r="U26" s="33">
        <f>U10+U18</f>
        <v>18988</v>
      </c>
      <c r="V26" s="33"/>
      <c r="W26" s="33">
        <f>W10+W18</f>
        <v>17522</v>
      </c>
      <c r="X26" s="33"/>
      <c r="Y26" s="33">
        <f>Y10+Y18</f>
        <v>15774</v>
      </c>
      <c r="Z26" s="11"/>
    </row>
    <row r="27" spans="1:26" ht="12.75" customHeight="1">
      <c r="A27" s="8"/>
      <c r="B27" s="3"/>
      <c r="C27" s="3" t="s">
        <v>1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22"/>
      <c r="P27" s="22"/>
      <c r="Q27" s="22"/>
      <c r="R27" s="22"/>
      <c r="S27" s="22">
        <f>S11+S19</f>
        <v>1645</v>
      </c>
      <c r="T27" s="22"/>
      <c r="U27" s="22">
        <f>U11+U19</f>
        <v>1150</v>
      </c>
      <c r="V27" s="22"/>
      <c r="W27" s="22">
        <f>W11+W19</f>
        <v>383</v>
      </c>
      <c r="X27" s="22"/>
      <c r="Y27" s="22">
        <f>Y11+Y19</f>
        <v>110</v>
      </c>
      <c r="Z27" s="11"/>
    </row>
    <row r="28" spans="1:26" ht="12.75" customHeight="1">
      <c r="A28" s="8"/>
      <c r="B28" s="3"/>
      <c r="C28" s="3" t="s">
        <v>19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2"/>
      <c r="P28" s="22"/>
      <c r="Q28" s="22"/>
      <c r="R28" s="22"/>
      <c r="S28" s="22">
        <f>S12+S20</f>
        <v>560</v>
      </c>
      <c r="T28" s="22"/>
      <c r="U28" s="22">
        <f>U12+U20</f>
        <v>630</v>
      </c>
      <c r="V28" s="22"/>
      <c r="W28" s="22">
        <f>W12+W20</f>
        <v>606</v>
      </c>
      <c r="X28" s="22"/>
      <c r="Y28" s="22">
        <f>Y12+Y20</f>
        <v>870</v>
      </c>
      <c r="Z28" s="11"/>
    </row>
    <row r="29" spans="1:26" ht="12.75" customHeight="1">
      <c r="A29" s="8"/>
      <c r="B29" s="3"/>
      <c r="C29" s="3" t="s">
        <v>2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2"/>
      <c r="P29" s="22"/>
      <c r="Q29" s="22"/>
      <c r="R29" s="22"/>
      <c r="S29" s="22">
        <f>S13+S21</f>
        <v>9553</v>
      </c>
      <c r="T29" s="22"/>
      <c r="U29" s="22">
        <f>U13+U21</f>
        <v>10563</v>
      </c>
      <c r="V29" s="22"/>
      <c r="W29" s="22">
        <f>W13+W21</f>
        <v>9515</v>
      </c>
      <c r="X29" s="22"/>
      <c r="Y29" s="22">
        <f>Y13+Y21</f>
        <v>9856</v>
      </c>
      <c r="Z29" s="11"/>
    </row>
    <row r="30" spans="1:26" ht="12.75" customHeight="1">
      <c r="A30" s="8"/>
      <c r="B30" s="3"/>
      <c r="C30" s="3" t="s">
        <v>20</v>
      </c>
      <c r="D30" s="6"/>
      <c r="E30" s="6"/>
      <c r="F30" s="6"/>
      <c r="G30" s="5"/>
      <c r="H30" s="5"/>
      <c r="I30" s="5"/>
      <c r="J30" s="5"/>
      <c r="K30" s="5"/>
      <c r="L30" s="5"/>
      <c r="M30" s="5"/>
      <c r="N30" s="5"/>
      <c r="O30" s="23"/>
      <c r="P30" s="23"/>
      <c r="Q30" s="23"/>
      <c r="R30" s="23"/>
      <c r="S30" s="23">
        <f>S14+S22</f>
        <v>2014</v>
      </c>
      <c r="T30" s="23"/>
      <c r="U30" s="23">
        <f>U14+U22</f>
        <v>1438</v>
      </c>
      <c r="V30" s="23"/>
      <c r="W30" s="23">
        <f>W14+W22</f>
        <v>1201</v>
      </c>
      <c r="X30" s="23"/>
      <c r="Y30" s="23">
        <f>Y14+Y22</f>
        <v>2219</v>
      </c>
      <c r="Z30" s="11"/>
    </row>
    <row r="31" spans="1:26" ht="12.75" customHeight="1">
      <c r="A31" s="8"/>
      <c r="B31" s="3"/>
      <c r="C31" s="3"/>
      <c r="D31" s="33"/>
      <c r="E31" s="33"/>
      <c r="F31" s="33"/>
      <c r="G31" s="33">
        <f>G15+G23</f>
        <v>14890</v>
      </c>
      <c r="H31" s="33">
        <f>H15+H23</f>
        <v>20917</v>
      </c>
      <c r="I31" s="33">
        <f>I15+I23</f>
        <v>20215</v>
      </c>
      <c r="J31" s="33">
        <f aca="true" t="shared" si="3" ref="J31:O31">J15+J23</f>
        <v>26295</v>
      </c>
      <c r="K31" s="33">
        <f t="shared" si="3"/>
        <v>34637</v>
      </c>
      <c r="L31" s="33">
        <f t="shared" si="3"/>
        <v>35208</v>
      </c>
      <c r="M31" s="33">
        <f t="shared" si="3"/>
        <v>34282</v>
      </c>
      <c r="N31" s="33">
        <f t="shared" si="3"/>
        <v>27572</v>
      </c>
      <c r="O31" s="33">
        <f t="shared" si="3"/>
        <v>30944</v>
      </c>
      <c r="P31" s="33">
        <f>P15+P23</f>
        <v>28892</v>
      </c>
      <c r="Q31" s="33">
        <f>Q15+Q23</f>
        <v>28657</v>
      </c>
      <c r="R31" s="33"/>
      <c r="S31" s="33">
        <f>SUM(S26:S30)</f>
        <v>30163</v>
      </c>
      <c r="T31" s="33"/>
      <c r="U31" s="33">
        <f>SUM(U26:U30)</f>
        <v>32769</v>
      </c>
      <c r="V31" s="33"/>
      <c r="W31" s="33">
        <f>SUM(W26:W30)</f>
        <v>29227</v>
      </c>
      <c r="X31" s="33"/>
      <c r="Y31" s="33">
        <f>SUM(Y26:Y30)</f>
        <v>28829</v>
      </c>
      <c r="Z31" s="11"/>
    </row>
    <row r="32" spans="1:26" ht="12.75" customHeight="1">
      <c r="A32" s="8"/>
      <c r="B32" s="4"/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11"/>
    </row>
    <row r="33" spans="1:26" ht="12.75" customHeight="1">
      <c r="A33" s="8"/>
      <c r="B33" s="3"/>
      <c r="C33" s="3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11"/>
    </row>
    <row r="34" spans="1:26" ht="12.75" customHeight="1">
      <c r="A34" s="8"/>
      <c r="B34" s="35" t="s">
        <v>37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11"/>
    </row>
    <row r="35" spans="1:26" ht="12.75" customHeight="1">
      <c r="A35" s="8"/>
      <c r="B35" s="36" t="s">
        <v>38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11"/>
    </row>
    <row r="36" spans="1:26" ht="12.75" customHeight="1">
      <c r="A36" s="8"/>
      <c r="B36" s="35" t="s">
        <v>29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11"/>
    </row>
    <row r="37" spans="1:26" ht="12.75" customHeight="1">
      <c r="A37" s="8"/>
      <c r="B37" s="35" t="s">
        <v>30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11"/>
    </row>
    <row r="38" spans="1:26" ht="12.75" customHeight="1">
      <c r="A38" s="8"/>
      <c r="B38" s="35" t="s">
        <v>39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11"/>
    </row>
    <row r="39" spans="1:26" ht="12.75" customHeight="1">
      <c r="A39" s="8"/>
      <c r="B39" s="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11"/>
    </row>
    <row r="40" spans="1:26" ht="12.75" customHeight="1">
      <c r="A40" s="8"/>
      <c r="B40" s="3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11"/>
    </row>
    <row r="41" spans="1:26" ht="12.75" customHeight="1">
      <c r="A41" s="13"/>
      <c r="B41" s="4" t="s">
        <v>28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24"/>
      <c r="P41" s="24"/>
      <c r="Q41" s="24"/>
      <c r="R41" s="24"/>
      <c r="S41" s="24"/>
      <c r="T41" s="24"/>
      <c r="U41" s="4"/>
      <c r="V41" s="24"/>
      <c r="W41" s="4"/>
      <c r="X41" s="24"/>
      <c r="Y41" s="4" t="s">
        <v>44</v>
      </c>
      <c r="Z41" s="14"/>
    </row>
  </sheetData>
  <sheetProtection/>
  <mergeCells count="2">
    <mergeCell ref="A2:Z2"/>
    <mergeCell ref="D7:Y7"/>
  </mergeCells>
  <printOptions/>
  <pageMargins left="0.75" right="0.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N41"/>
  <sheetViews>
    <sheetView zoomScalePageLayoutView="0" workbookViewId="0" topLeftCell="A1">
      <selection activeCell="A1" sqref="A1"/>
    </sheetView>
  </sheetViews>
  <sheetFormatPr defaultColWidth="9.33203125" defaultRowHeight="12.75" customHeight="1"/>
  <cols>
    <col min="1" max="1" width="2.83203125" style="1" customWidth="1"/>
    <col min="2" max="2" width="3.16015625" style="1" customWidth="1"/>
    <col min="3" max="3" width="21.16015625" style="1" customWidth="1"/>
    <col min="4" max="14" width="9.83203125" style="1" hidden="1" customWidth="1"/>
    <col min="15" max="16" width="9.83203125" style="26" hidden="1" customWidth="1"/>
    <col min="17" max="17" width="9.83203125" style="26" customWidth="1"/>
    <col min="18" max="18" width="3.83203125" style="26" customWidth="1"/>
    <col min="19" max="19" width="9.83203125" style="26" customWidth="1"/>
    <col min="20" max="20" width="3.83203125" style="26" customWidth="1"/>
    <col min="21" max="21" width="9.83203125" style="26" customWidth="1"/>
    <col min="22" max="22" width="3.83203125" style="26" customWidth="1"/>
    <col min="23" max="23" width="9.83203125" style="26" customWidth="1"/>
    <col min="24" max="24" width="3.83203125" style="26" customWidth="1"/>
    <col min="25" max="25" width="9.83203125" style="26" customWidth="1"/>
    <col min="26" max="26" width="2.83203125" style="1" customWidth="1"/>
    <col min="27" max="16384" width="9.33203125" style="1" customWidth="1"/>
  </cols>
  <sheetData>
    <row r="2" spans="1:26" ht="12.75" customHeight="1">
      <c r="A2" s="39" t="s">
        <v>13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1"/>
    </row>
    <row r="3" spans="1:26" ht="12.75" customHeight="1">
      <c r="A3" s="8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1"/>
    </row>
    <row r="4" spans="1:26" ht="12.75" customHeight="1">
      <c r="A4" s="8"/>
      <c r="B4" s="15" t="s">
        <v>27</v>
      </c>
      <c r="C4" s="15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9"/>
    </row>
    <row r="5" spans="1:26" ht="12.75" customHeight="1">
      <c r="A5" s="8"/>
      <c r="B5" s="27" t="s">
        <v>34</v>
      </c>
      <c r="C5" s="27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9"/>
    </row>
    <row r="6" spans="1:26" ht="12.75" customHeight="1">
      <c r="A6" s="8"/>
      <c r="B6" s="17"/>
      <c r="C6" s="17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9"/>
    </row>
    <row r="7" spans="1:26" ht="12.75" customHeight="1" thickBot="1">
      <c r="A7" s="8"/>
      <c r="B7" s="7"/>
      <c r="C7" s="7"/>
      <c r="D7" s="45" t="s">
        <v>23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11"/>
    </row>
    <row r="8" spans="1:26" ht="12.75" customHeight="1" thickTop="1">
      <c r="A8" s="8"/>
      <c r="B8" s="4"/>
      <c r="C8" s="4"/>
      <c r="D8" s="37" t="s">
        <v>5</v>
      </c>
      <c r="E8" s="37" t="s">
        <v>6</v>
      </c>
      <c r="F8" s="37" t="s">
        <v>7</v>
      </c>
      <c r="G8" s="37" t="s">
        <v>4</v>
      </c>
      <c r="H8" s="37" t="s">
        <v>8</v>
      </c>
      <c r="I8" s="37" t="s">
        <v>9</v>
      </c>
      <c r="J8" s="37" t="s">
        <v>3</v>
      </c>
      <c r="K8" s="37" t="s">
        <v>10</v>
      </c>
      <c r="L8" s="37" t="s">
        <v>11</v>
      </c>
      <c r="M8" s="37" t="s">
        <v>12</v>
      </c>
      <c r="N8" s="37" t="s">
        <v>14</v>
      </c>
      <c r="O8" s="38" t="s">
        <v>15</v>
      </c>
      <c r="P8" s="38" t="s">
        <v>16</v>
      </c>
      <c r="Q8" s="38" t="s">
        <v>17</v>
      </c>
      <c r="R8" s="21"/>
      <c r="S8" s="38" t="s">
        <v>18</v>
      </c>
      <c r="T8" s="21"/>
      <c r="U8" s="38" t="s">
        <v>21</v>
      </c>
      <c r="V8" s="21"/>
      <c r="W8" s="38" t="s">
        <v>42</v>
      </c>
      <c r="X8" s="21"/>
      <c r="Y8" s="38" t="s">
        <v>43</v>
      </c>
      <c r="Z8" s="11"/>
    </row>
    <row r="9" spans="1:40" ht="12.75" customHeight="1">
      <c r="A9" s="8"/>
      <c r="B9" s="28" t="s">
        <v>24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31"/>
      <c r="AA9" s="29"/>
      <c r="AB9" s="29"/>
      <c r="AC9" s="29"/>
      <c r="AD9" s="29"/>
      <c r="AE9" s="30"/>
      <c r="AF9" s="30"/>
      <c r="AG9" s="30"/>
      <c r="AH9" s="30"/>
      <c r="AI9" s="30"/>
      <c r="AJ9" s="30"/>
      <c r="AK9" s="30"/>
      <c r="AL9" s="30"/>
      <c r="AM9" s="30"/>
      <c r="AN9" s="26"/>
    </row>
    <row r="10" spans="1:26" ht="12.75" customHeight="1">
      <c r="A10" s="8"/>
      <c r="B10" s="3"/>
      <c r="C10" s="3" t="s">
        <v>0</v>
      </c>
      <c r="D10" s="32">
        <v>7542</v>
      </c>
      <c r="E10" s="32">
        <v>8080</v>
      </c>
      <c r="F10" s="32">
        <v>7934</v>
      </c>
      <c r="G10" s="32">
        <v>8731</v>
      </c>
      <c r="H10" s="32">
        <v>9804</v>
      </c>
      <c r="I10" s="32">
        <v>11929</v>
      </c>
      <c r="J10" s="32">
        <v>15749</v>
      </c>
      <c r="K10" s="32">
        <v>18142</v>
      </c>
      <c r="L10" s="32">
        <v>20218</v>
      </c>
      <c r="M10" s="32">
        <v>21772</v>
      </c>
      <c r="N10" s="32">
        <v>22351</v>
      </c>
      <c r="O10" s="33">
        <v>18256</v>
      </c>
      <c r="P10" s="33">
        <v>22353</v>
      </c>
      <c r="Q10" s="33">
        <v>23368</v>
      </c>
      <c r="R10" s="33"/>
      <c r="S10" s="33">
        <v>28239</v>
      </c>
      <c r="T10" s="33"/>
      <c r="U10" s="33">
        <v>27961</v>
      </c>
      <c r="V10" s="33"/>
      <c r="W10" s="33">
        <v>23731</v>
      </c>
      <c r="X10" s="33"/>
      <c r="Y10" s="33">
        <v>25551</v>
      </c>
      <c r="Z10" s="11"/>
    </row>
    <row r="11" spans="1:26" ht="12.75" customHeight="1">
      <c r="A11" s="8"/>
      <c r="B11" s="3"/>
      <c r="C11" s="3" t="s">
        <v>1</v>
      </c>
      <c r="D11" s="6">
        <v>486</v>
      </c>
      <c r="E11" s="6">
        <v>795</v>
      </c>
      <c r="F11" s="6">
        <v>182</v>
      </c>
      <c r="G11" s="6">
        <v>446</v>
      </c>
      <c r="H11" s="6">
        <v>322</v>
      </c>
      <c r="I11" s="6">
        <v>481</v>
      </c>
      <c r="J11" s="6">
        <v>120</v>
      </c>
      <c r="K11" s="6">
        <v>239</v>
      </c>
      <c r="L11" s="6">
        <v>314</v>
      </c>
      <c r="M11" s="6">
        <v>171</v>
      </c>
      <c r="N11" s="6">
        <v>5</v>
      </c>
      <c r="O11" s="22">
        <v>19</v>
      </c>
      <c r="P11" s="22">
        <v>41</v>
      </c>
      <c r="Q11" s="22">
        <v>441</v>
      </c>
      <c r="R11" s="22"/>
      <c r="S11" s="22">
        <v>287</v>
      </c>
      <c r="T11" s="22"/>
      <c r="U11" s="22">
        <v>160</v>
      </c>
      <c r="V11" s="22"/>
      <c r="W11" s="22">
        <v>511</v>
      </c>
      <c r="X11" s="22"/>
      <c r="Y11" s="22">
        <v>112</v>
      </c>
      <c r="Z11" s="11"/>
    </row>
    <row r="12" spans="1:26" ht="12.75" customHeight="1">
      <c r="A12" s="8"/>
      <c r="B12" s="3"/>
      <c r="C12" s="3" t="s">
        <v>19</v>
      </c>
      <c r="D12" s="6">
        <v>2364</v>
      </c>
      <c r="E12" s="6">
        <v>1575</v>
      </c>
      <c r="F12" s="6">
        <v>1361</v>
      </c>
      <c r="G12" s="6">
        <v>2079</v>
      </c>
      <c r="H12" s="6">
        <v>2543</v>
      </c>
      <c r="I12" s="6">
        <v>3088</v>
      </c>
      <c r="J12" s="6">
        <v>4282</v>
      </c>
      <c r="K12" s="6">
        <v>3540</v>
      </c>
      <c r="L12" s="6">
        <v>6505</v>
      </c>
      <c r="M12" s="6">
        <v>3704</v>
      </c>
      <c r="N12" s="6">
        <v>3148</v>
      </c>
      <c r="O12" s="22">
        <v>1349</v>
      </c>
      <c r="P12" s="22">
        <v>2850</v>
      </c>
      <c r="Q12" s="22">
        <v>3739</v>
      </c>
      <c r="R12" s="22"/>
      <c r="S12" s="22">
        <v>3549</v>
      </c>
      <c r="T12" s="22"/>
      <c r="U12" s="22">
        <v>3230</v>
      </c>
      <c r="V12" s="22"/>
      <c r="W12" s="22">
        <v>3825</v>
      </c>
      <c r="X12" s="22"/>
      <c r="Y12" s="22">
        <v>4036</v>
      </c>
      <c r="Z12" s="11"/>
    </row>
    <row r="13" spans="1:26" ht="12.75" customHeight="1">
      <c r="A13" s="8"/>
      <c r="B13" s="3"/>
      <c r="C13" s="3" t="s">
        <v>2</v>
      </c>
      <c r="D13" s="6">
        <v>8600</v>
      </c>
      <c r="E13" s="6">
        <v>9845</v>
      </c>
      <c r="F13" s="6">
        <v>10838</v>
      </c>
      <c r="G13" s="6">
        <v>12996</v>
      </c>
      <c r="H13" s="6">
        <v>10892</v>
      </c>
      <c r="I13" s="6">
        <v>11530</v>
      </c>
      <c r="J13" s="6">
        <v>11577</v>
      </c>
      <c r="K13" s="6">
        <v>12311</v>
      </c>
      <c r="L13" s="6">
        <v>12674</v>
      </c>
      <c r="M13" s="6">
        <v>10775</v>
      </c>
      <c r="N13" s="6">
        <v>11082</v>
      </c>
      <c r="O13" s="22">
        <v>8945</v>
      </c>
      <c r="P13" s="22">
        <v>9414</v>
      </c>
      <c r="Q13" s="22">
        <v>7373</v>
      </c>
      <c r="R13" s="22"/>
      <c r="S13" s="22">
        <v>4495</v>
      </c>
      <c r="T13" s="22"/>
      <c r="U13" s="22">
        <v>4385</v>
      </c>
      <c r="V13" s="22"/>
      <c r="W13" s="22">
        <v>5434</v>
      </c>
      <c r="X13" s="22"/>
      <c r="Y13" s="22">
        <v>4934</v>
      </c>
      <c r="Z13" s="11"/>
    </row>
    <row r="14" spans="1:26" ht="12.75" customHeight="1">
      <c r="A14" s="8"/>
      <c r="B14" s="3"/>
      <c r="C14" s="3" t="s">
        <v>20</v>
      </c>
      <c r="D14" s="5">
        <v>1243</v>
      </c>
      <c r="E14" s="5">
        <v>600</v>
      </c>
      <c r="F14" s="5">
        <v>1425</v>
      </c>
      <c r="G14" s="5">
        <v>1641</v>
      </c>
      <c r="H14" s="5">
        <v>2407</v>
      </c>
      <c r="I14" s="5">
        <v>1771</v>
      </c>
      <c r="J14" s="5">
        <v>493</v>
      </c>
      <c r="K14" s="5">
        <v>1766</v>
      </c>
      <c r="L14" s="5">
        <v>1531</v>
      </c>
      <c r="M14" s="5">
        <v>1915</v>
      </c>
      <c r="N14" s="5">
        <v>798</v>
      </c>
      <c r="O14" s="23">
        <v>1826</v>
      </c>
      <c r="P14" s="23">
        <v>1819</v>
      </c>
      <c r="Q14" s="23">
        <v>545</v>
      </c>
      <c r="R14" s="23"/>
      <c r="S14" s="23">
        <f>473+216</f>
        <v>689</v>
      </c>
      <c r="T14" s="23"/>
      <c r="U14" s="23">
        <f>300+289</f>
        <v>589</v>
      </c>
      <c r="V14" s="23"/>
      <c r="W14" s="23">
        <f>195+101</f>
        <v>296</v>
      </c>
      <c r="X14" s="23"/>
      <c r="Y14" s="23">
        <f>369+398</f>
        <v>767</v>
      </c>
      <c r="Z14" s="11"/>
    </row>
    <row r="15" spans="1:26" ht="12.75" customHeight="1">
      <c r="A15" s="8"/>
      <c r="B15" s="3"/>
      <c r="C15" s="3"/>
      <c r="D15" s="32">
        <f aca="true" t="shared" si="0" ref="D15:I15">SUM(D10:D14)</f>
        <v>20235</v>
      </c>
      <c r="E15" s="32">
        <f t="shared" si="0"/>
        <v>20895</v>
      </c>
      <c r="F15" s="32">
        <f t="shared" si="0"/>
        <v>21740</v>
      </c>
      <c r="G15" s="32">
        <f t="shared" si="0"/>
        <v>25893</v>
      </c>
      <c r="H15" s="32">
        <f t="shared" si="0"/>
        <v>25968</v>
      </c>
      <c r="I15" s="32">
        <f t="shared" si="0"/>
        <v>28799</v>
      </c>
      <c r="J15" s="32">
        <f aca="true" t="shared" si="1" ref="J15:Q15">SUM(J10:J14)</f>
        <v>32221</v>
      </c>
      <c r="K15" s="32">
        <f t="shared" si="1"/>
        <v>35998</v>
      </c>
      <c r="L15" s="32">
        <f t="shared" si="1"/>
        <v>41242</v>
      </c>
      <c r="M15" s="32">
        <f t="shared" si="1"/>
        <v>38337</v>
      </c>
      <c r="N15" s="32">
        <f t="shared" si="1"/>
        <v>37384</v>
      </c>
      <c r="O15" s="33">
        <f t="shared" si="1"/>
        <v>30395</v>
      </c>
      <c r="P15" s="33">
        <f t="shared" si="1"/>
        <v>36477</v>
      </c>
      <c r="Q15" s="33">
        <f t="shared" si="1"/>
        <v>35466</v>
      </c>
      <c r="R15" s="33"/>
      <c r="S15" s="33">
        <f>SUM(S10:S14)</f>
        <v>37259</v>
      </c>
      <c r="T15" s="33"/>
      <c r="U15" s="33">
        <f>SUM(U10:U14)</f>
        <v>36325</v>
      </c>
      <c r="V15" s="33"/>
      <c r="W15" s="33">
        <f>SUM(W10:W14)</f>
        <v>33797</v>
      </c>
      <c r="X15" s="33"/>
      <c r="Y15" s="33">
        <f>SUM(Y10:Y14)</f>
        <v>35400</v>
      </c>
      <c r="Z15" s="11"/>
    </row>
    <row r="16" spans="1:26" ht="12.75" customHeight="1">
      <c r="A16" s="8"/>
      <c r="B16" s="3"/>
      <c r="C16" s="3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11"/>
    </row>
    <row r="17" spans="1:26" ht="12.75" customHeight="1">
      <c r="A17" s="8"/>
      <c r="B17" s="28" t="s">
        <v>25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11"/>
    </row>
    <row r="18" spans="1:26" ht="12.75" customHeight="1">
      <c r="A18" s="8"/>
      <c r="B18" s="3"/>
      <c r="C18" s="3" t="s">
        <v>0</v>
      </c>
      <c r="D18" s="32"/>
      <c r="E18" s="32"/>
      <c r="F18" s="32"/>
      <c r="G18" s="32">
        <v>0</v>
      </c>
      <c r="H18" s="32">
        <v>16</v>
      </c>
      <c r="I18" s="32">
        <v>14</v>
      </c>
      <c r="J18" s="32">
        <v>10</v>
      </c>
      <c r="K18" s="32">
        <v>4</v>
      </c>
      <c r="L18" s="32">
        <v>12</v>
      </c>
      <c r="M18" s="32">
        <v>78</v>
      </c>
      <c r="N18" s="32">
        <v>1371</v>
      </c>
      <c r="O18" s="32">
        <v>542</v>
      </c>
      <c r="P18" s="32">
        <v>0</v>
      </c>
      <c r="Q18" s="33">
        <v>180</v>
      </c>
      <c r="R18" s="33"/>
      <c r="S18" s="33">
        <v>0</v>
      </c>
      <c r="T18" s="33"/>
      <c r="U18" s="33">
        <v>0</v>
      </c>
      <c r="V18" s="33"/>
      <c r="W18" s="33">
        <v>0</v>
      </c>
      <c r="X18" s="33"/>
      <c r="Y18" s="33">
        <v>20</v>
      </c>
      <c r="Z18" s="11"/>
    </row>
    <row r="19" spans="1:26" ht="12.75" customHeight="1">
      <c r="A19" s="8"/>
      <c r="B19" s="3"/>
      <c r="C19" s="3" t="s">
        <v>1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2"/>
      <c r="P19" s="22"/>
      <c r="Q19" s="22"/>
      <c r="R19" s="22"/>
      <c r="S19" s="22">
        <v>0</v>
      </c>
      <c r="T19" s="22"/>
      <c r="U19" s="22">
        <v>0</v>
      </c>
      <c r="V19" s="22"/>
      <c r="W19" s="22">
        <v>0</v>
      </c>
      <c r="X19" s="22"/>
      <c r="Y19" s="22">
        <v>0</v>
      </c>
      <c r="Z19" s="11"/>
    </row>
    <row r="20" spans="1:26" ht="12.75" customHeight="1">
      <c r="A20" s="8"/>
      <c r="B20" s="3"/>
      <c r="C20" s="3" t="s">
        <v>19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22"/>
      <c r="P20" s="22"/>
      <c r="Q20" s="22"/>
      <c r="R20" s="22"/>
      <c r="S20" s="22">
        <v>0</v>
      </c>
      <c r="T20" s="22"/>
      <c r="U20" s="22">
        <v>0</v>
      </c>
      <c r="V20" s="22"/>
      <c r="W20" s="22">
        <v>0</v>
      </c>
      <c r="X20" s="22"/>
      <c r="Y20" s="22">
        <v>0</v>
      </c>
      <c r="Z20" s="11"/>
    </row>
    <row r="21" spans="1:26" ht="12.75" customHeight="1">
      <c r="A21" s="8"/>
      <c r="B21" s="3"/>
      <c r="C21" s="3" t="s">
        <v>2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2"/>
      <c r="P21" s="22"/>
      <c r="Q21" s="22"/>
      <c r="R21" s="22"/>
      <c r="S21" s="22">
        <v>5004</v>
      </c>
      <c r="T21" s="22"/>
      <c r="U21" s="22">
        <v>5256</v>
      </c>
      <c r="V21" s="22"/>
      <c r="W21" s="22">
        <v>4791</v>
      </c>
      <c r="X21" s="22"/>
      <c r="Y21" s="22">
        <v>4975</v>
      </c>
      <c r="Z21" s="11"/>
    </row>
    <row r="22" spans="1:26" ht="12.75" customHeight="1">
      <c r="A22" s="8"/>
      <c r="B22" s="3"/>
      <c r="C22" s="3" t="s">
        <v>20</v>
      </c>
      <c r="D22" s="6"/>
      <c r="E22" s="6"/>
      <c r="F22" s="6"/>
      <c r="G22" s="5"/>
      <c r="H22" s="5"/>
      <c r="I22" s="5"/>
      <c r="J22" s="5"/>
      <c r="K22" s="5"/>
      <c r="L22" s="5"/>
      <c r="M22" s="5"/>
      <c r="N22" s="5"/>
      <c r="O22" s="23"/>
      <c r="P22" s="23"/>
      <c r="Q22" s="23"/>
      <c r="R22" s="23"/>
      <c r="S22" s="23">
        <v>0</v>
      </c>
      <c r="T22" s="23"/>
      <c r="U22" s="23">
        <v>0</v>
      </c>
      <c r="V22" s="23"/>
      <c r="W22" s="23">
        <v>0</v>
      </c>
      <c r="X22" s="23"/>
      <c r="Y22" s="23">
        <f>0+2</f>
        <v>2</v>
      </c>
      <c r="Z22" s="11"/>
    </row>
    <row r="23" spans="1:26" ht="12.75" customHeight="1">
      <c r="A23" s="8"/>
      <c r="B23" s="3"/>
      <c r="C23" s="3"/>
      <c r="D23" s="32"/>
      <c r="E23" s="32"/>
      <c r="F23" s="32"/>
      <c r="G23" s="32">
        <v>5</v>
      </c>
      <c r="H23" s="32">
        <v>197</v>
      </c>
      <c r="I23" s="32">
        <v>79</v>
      </c>
      <c r="J23" s="32">
        <v>240</v>
      </c>
      <c r="K23" s="32">
        <v>3506</v>
      </c>
      <c r="L23" s="32">
        <v>5146</v>
      </c>
      <c r="M23" s="32">
        <v>2495</v>
      </c>
      <c r="N23" s="32">
        <v>1890</v>
      </c>
      <c r="O23" s="33">
        <v>773</v>
      </c>
      <c r="P23" s="33">
        <v>56</v>
      </c>
      <c r="Q23" s="33">
        <v>206</v>
      </c>
      <c r="R23" s="33"/>
      <c r="S23" s="33">
        <f>SUM(S18:S22)</f>
        <v>5004</v>
      </c>
      <c r="T23" s="33"/>
      <c r="U23" s="33">
        <f>SUM(U18:U22)</f>
        <v>5256</v>
      </c>
      <c r="V23" s="33"/>
      <c r="W23" s="33">
        <f>SUM(W18:W22)</f>
        <v>4791</v>
      </c>
      <c r="X23" s="33"/>
      <c r="Y23" s="33">
        <f>SUM(Y18:Y22)</f>
        <v>4997</v>
      </c>
      <c r="Z23" s="11"/>
    </row>
    <row r="24" spans="1:26" ht="12.75" customHeight="1">
      <c r="A24" s="8"/>
      <c r="B24" s="3"/>
      <c r="C24" s="3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11"/>
    </row>
    <row r="25" spans="1:26" ht="12.75" customHeight="1">
      <c r="A25" s="8"/>
      <c r="B25" s="28" t="s">
        <v>26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11"/>
    </row>
    <row r="26" spans="1:26" ht="12.75" customHeight="1">
      <c r="A26" s="8"/>
      <c r="B26" s="3"/>
      <c r="C26" s="3" t="s">
        <v>0</v>
      </c>
      <c r="D26" s="33"/>
      <c r="E26" s="33"/>
      <c r="F26" s="33"/>
      <c r="G26" s="33">
        <f>G10+G18</f>
        <v>8731</v>
      </c>
      <c r="H26" s="33">
        <f>H10+H18</f>
        <v>9820</v>
      </c>
      <c r="I26" s="33">
        <f>I10+I18</f>
        <v>11943</v>
      </c>
      <c r="J26" s="33">
        <f aca="true" t="shared" si="2" ref="J26:O26">J10+J18</f>
        <v>15759</v>
      </c>
      <c r="K26" s="33">
        <f t="shared" si="2"/>
        <v>18146</v>
      </c>
      <c r="L26" s="33">
        <f t="shared" si="2"/>
        <v>20230</v>
      </c>
      <c r="M26" s="33">
        <f t="shared" si="2"/>
        <v>21850</v>
      </c>
      <c r="N26" s="33">
        <f t="shared" si="2"/>
        <v>23722</v>
      </c>
      <c r="O26" s="33">
        <f t="shared" si="2"/>
        <v>18798</v>
      </c>
      <c r="P26" s="33">
        <f>P10+P18</f>
        <v>22353</v>
      </c>
      <c r="Q26" s="33">
        <f>Q10+Q18</f>
        <v>23548</v>
      </c>
      <c r="R26" s="33"/>
      <c r="S26" s="33">
        <f>S10+S18</f>
        <v>28239</v>
      </c>
      <c r="T26" s="33"/>
      <c r="U26" s="33">
        <f>U10+U18</f>
        <v>27961</v>
      </c>
      <c r="V26" s="33"/>
      <c r="W26" s="33">
        <f>W10+W18</f>
        <v>23731</v>
      </c>
      <c r="X26" s="33"/>
      <c r="Y26" s="33">
        <f>Y10+Y18</f>
        <v>25571</v>
      </c>
      <c r="Z26" s="11"/>
    </row>
    <row r="27" spans="1:26" ht="12.75" customHeight="1">
      <c r="A27" s="8"/>
      <c r="B27" s="3"/>
      <c r="C27" s="3" t="s">
        <v>1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22"/>
      <c r="P27" s="22"/>
      <c r="Q27" s="22"/>
      <c r="R27" s="22"/>
      <c r="S27" s="22">
        <f>S11+S19</f>
        <v>287</v>
      </c>
      <c r="T27" s="22"/>
      <c r="U27" s="22">
        <f>U11+U19</f>
        <v>160</v>
      </c>
      <c r="V27" s="22"/>
      <c r="W27" s="22">
        <f>W11+W19</f>
        <v>511</v>
      </c>
      <c r="X27" s="22"/>
      <c r="Y27" s="22">
        <f>Y11+Y19</f>
        <v>112</v>
      </c>
      <c r="Z27" s="11"/>
    </row>
    <row r="28" spans="1:26" ht="12.75" customHeight="1">
      <c r="A28" s="8"/>
      <c r="B28" s="3"/>
      <c r="C28" s="3" t="s">
        <v>19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2"/>
      <c r="P28" s="22"/>
      <c r="Q28" s="22"/>
      <c r="R28" s="22"/>
      <c r="S28" s="22">
        <f>S12+S20</f>
        <v>3549</v>
      </c>
      <c r="T28" s="22"/>
      <c r="U28" s="22">
        <f>U12+U20</f>
        <v>3230</v>
      </c>
      <c r="V28" s="22"/>
      <c r="W28" s="22">
        <f>W12+W20</f>
        <v>3825</v>
      </c>
      <c r="X28" s="22"/>
      <c r="Y28" s="22">
        <f>Y12+Y20</f>
        <v>4036</v>
      </c>
      <c r="Z28" s="11"/>
    </row>
    <row r="29" spans="1:26" ht="12.75" customHeight="1">
      <c r="A29" s="8"/>
      <c r="B29" s="3"/>
      <c r="C29" s="3" t="s">
        <v>2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2"/>
      <c r="P29" s="22"/>
      <c r="Q29" s="22"/>
      <c r="R29" s="22"/>
      <c r="S29" s="22">
        <f>S13+S21</f>
        <v>9499</v>
      </c>
      <c r="T29" s="22"/>
      <c r="U29" s="22">
        <f>U13+U21</f>
        <v>9641</v>
      </c>
      <c r="V29" s="22"/>
      <c r="W29" s="22">
        <f>W13+W21</f>
        <v>10225</v>
      </c>
      <c r="X29" s="22"/>
      <c r="Y29" s="22">
        <f>Y13+Y21</f>
        <v>9909</v>
      </c>
      <c r="Z29" s="11"/>
    </row>
    <row r="30" spans="1:26" ht="12.75" customHeight="1">
      <c r="A30" s="8"/>
      <c r="B30" s="3"/>
      <c r="C30" s="3" t="s">
        <v>20</v>
      </c>
      <c r="D30" s="6"/>
      <c r="E30" s="6"/>
      <c r="F30" s="6"/>
      <c r="G30" s="5"/>
      <c r="H30" s="5"/>
      <c r="I30" s="5"/>
      <c r="J30" s="5"/>
      <c r="K30" s="5"/>
      <c r="L30" s="5"/>
      <c r="M30" s="5"/>
      <c r="N30" s="5"/>
      <c r="O30" s="23"/>
      <c r="P30" s="23"/>
      <c r="Q30" s="23"/>
      <c r="R30" s="23"/>
      <c r="S30" s="23">
        <f>S14+S22</f>
        <v>689</v>
      </c>
      <c r="T30" s="23"/>
      <c r="U30" s="23">
        <f>U14+U22</f>
        <v>589</v>
      </c>
      <c r="V30" s="23"/>
      <c r="W30" s="23">
        <f>W14+W22</f>
        <v>296</v>
      </c>
      <c r="X30" s="23"/>
      <c r="Y30" s="23">
        <f>Y14+Y22</f>
        <v>769</v>
      </c>
      <c r="Z30" s="11"/>
    </row>
    <row r="31" spans="1:26" ht="12.75" customHeight="1">
      <c r="A31" s="8"/>
      <c r="B31" s="3"/>
      <c r="C31" s="3"/>
      <c r="D31" s="33"/>
      <c r="E31" s="33"/>
      <c r="F31" s="33"/>
      <c r="G31" s="33">
        <f>G15+G23</f>
        <v>25898</v>
      </c>
      <c r="H31" s="33">
        <f>H15+H23</f>
        <v>26165</v>
      </c>
      <c r="I31" s="33">
        <f>I15+I23</f>
        <v>28878</v>
      </c>
      <c r="J31" s="33">
        <f aca="true" t="shared" si="3" ref="J31:O31">J15+J23</f>
        <v>32461</v>
      </c>
      <c r="K31" s="33">
        <f t="shared" si="3"/>
        <v>39504</v>
      </c>
      <c r="L31" s="33">
        <f t="shared" si="3"/>
        <v>46388</v>
      </c>
      <c r="M31" s="33">
        <f t="shared" si="3"/>
        <v>40832</v>
      </c>
      <c r="N31" s="33">
        <f t="shared" si="3"/>
        <v>39274</v>
      </c>
      <c r="O31" s="33">
        <f t="shared" si="3"/>
        <v>31168</v>
      </c>
      <c r="P31" s="33">
        <f>P15+P23</f>
        <v>36533</v>
      </c>
      <c r="Q31" s="33">
        <f>Q15+Q23</f>
        <v>35672</v>
      </c>
      <c r="R31" s="33"/>
      <c r="S31" s="33">
        <f>SUM(S26:S30)</f>
        <v>42263</v>
      </c>
      <c r="T31" s="33"/>
      <c r="U31" s="33">
        <f>SUM(U26:U30)</f>
        <v>41581</v>
      </c>
      <c r="V31" s="33"/>
      <c r="W31" s="33">
        <f>SUM(W26:W30)</f>
        <v>38588</v>
      </c>
      <c r="X31" s="33"/>
      <c r="Y31" s="33">
        <f>SUM(Y26:Y30)</f>
        <v>40397</v>
      </c>
      <c r="Z31" s="11"/>
    </row>
    <row r="32" spans="1:26" ht="12.75" customHeight="1">
      <c r="A32" s="8"/>
      <c r="B32" s="4"/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11"/>
    </row>
    <row r="33" spans="1:26" ht="12.75" customHeight="1">
      <c r="A33" s="8"/>
      <c r="B33" s="3"/>
      <c r="C33" s="3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11"/>
    </row>
    <row r="34" spans="1:26" ht="12.75" customHeight="1">
      <c r="A34" s="8"/>
      <c r="B34" s="35" t="s">
        <v>37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11"/>
    </row>
    <row r="35" spans="1:26" ht="12.75" customHeight="1">
      <c r="A35" s="8"/>
      <c r="B35" s="36" t="s">
        <v>38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11"/>
    </row>
    <row r="36" spans="1:26" ht="12.75" customHeight="1">
      <c r="A36" s="8"/>
      <c r="B36" s="35" t="s">
        <v>29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11"/>
    </row>
    <row r="37" spans="1:26" ht="12.75" customHeight="1">
      <c r="A37" s="8"/>
      <c r="B37" s="35" t="s">
        <v>30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11"/>
    </row>
    <row r="38" spans="1:26" ht="12.75" customHeight="1">
      <c r="A38" s="8"/>
      <c r="B38" s="35" t="s">
        <v>39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11"/>
    </row>
    <row r="39" spans="1:26" ht="12.75" customHeight="1">
      <c r="A39" s="8"/>
      <c r="B39" s="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11"/>
    </row>
    <row r="40" spans="1:26" ht="12.75" customHeight="1">
      <c r="A40" s="8"/>
      <c r="B40" s="3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11"/>
    </row>
    <row r="41" spans="1:26" ht="12.75" customHeight="1">
      <c r="A41" s="13"/>
      <c r="B41" s="4" t="s">
        <v>28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24"/>
      <c r="P41" s="24"/>
      <c r="Q41" s="24"/>
      <c r="R41" s="24"/>
      <c r="S41" s="24"/>
      <c r="T41" s="24"/>
      <c r="U41" s="4"/>
      <c r="V41" s="24"/>
      <c r="W41" s="4"/>
      <c r="X41" s="24"/>
      <c r="Y41" s="4" t="s">
        <v>44</v>
      </c>
      <c r="Z41" s="14"/>
    </row>
  </sheetData>
  <sheetProtection/>
  <mergeCells count="2">
    <mergeCell ref="A2:Z2"/>
    <mergeCell ref="D7:Y7"/>
  </mergeCells>
  <printOptions/>
  <pageMargins left="0.75" right="0.5" top="0.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N41"/>
  <sheetViews>
    <sheetView zoomScalePageLayoutView="0" workbookViewId="0" topLeftCell="A1">
      <selection activeCell="A1" sqref="A1"/>
    </sheetView>
  </sheetViews>
  <sheetFormatPr defaultColWidth="9.33203125" defaultRowHeight="12.75" customHeight="1"/>
  <cols>
    <col min="1" max="1" width="2.83203125" style="1" customWidth="1"/>
    <col min="2" max="2" width="3.16015625" style="1" customWidth="1"/>
    <col min="3" max="3" width="21.16015625" style="1" customWidth="1"/>
    <col min="4" max="14" width="9.83203125" style="1" hidden="1" customWidth="1"/>
    <col min="15" max="16" width="9.83203125" style="26" hidden="1" customWidth="1"/>
    <col min="17" max="17" width="9.83203125" style="26" customWidth="1"/>
    <col min="18" max="18" width="3.83203125" style="26" customWidth="1"/>
    <col min="19" max="19" width="9.83203125" style="26" customWidth="1"/>
    <col min="20" max="20" width="3.83203125" style="26" customWidth="1"/>
    <col min="21" max="21" width="9.83203125" style="26" customWidth="1"/>
    <col min="22" max="22" width="3.83203125" style="26" customWidth="1"/>
    <col min="23" max="23" width="9.83203125" style="26" customWidth="1"/>
    <col min="24" max="24" width="3.83203125" style="26" customWidth="1"/>
    <col min="25" max="25" width="9.83203125" style="26" customWidth="1"/>
    <col min="26" max="26" width="2.83203125" style="1" customWidth="1"/>
    <col min="27" max="16384" width="9.33203125" style="1" customWidth="1"/>
  </cols>
  <sheetData>
    <row r="2" spans="1:26" ht="12.75" customHeight="1">
      <c r="A2" s="39" t="s">
        <v>13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1"/>
    </row>
    <row r="3" spans="1:26" ht="12.75" customHeight="1">
      <c r="A3" s="8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1"/>
    </row>
    <row r="4" spans="1:26" ht="12.75" customHeight="1">
      <c r="A4" s="8"/>
      <c r="B4" s="15" t="s">
        <v>27</v>
      </c>
      <c r="C4" s="15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9"/>
    </row>
    <row r="5" spans="1:26" ht="12.75" customHeight="1">
      <c r="A5" s="8"/>
      <c r="B5" s="27" t="s">
        <v>35</v>
      </c>
      <c r="C5" s="27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9"/>
    </row>
    <row r="6" spans="1:26" ht="12.75" customHeight="1">
      <c r="A6" s="8"/>
      <c r="B6" s="17"/>
      <c r="C6" s="17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9"/>
    </row>
    <row r="7" spans="1:26" ht="12.75" customHeight="1" thickBot="1">
      <c r="A7" s="8"/>
      <c r="B7" s="7"/>
      <c r="C7" s="7"/>
      <c r="D7" s="45" t="s">
        <v>23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11"/>
    </row>
    <row r="8" spans="1:26" ht="12.75" customHeight="1" thickTop="1">
      <c r="A8" s="8"/>
      <c r="B8" s="4"/>
      <c r="C8" s="4"/>
      <c r="D8" s="37" t="s">
        <v>5</v>
      </c>
      <c r="E8" s="37" t="s">
        <v>6</v>
      </c>
      <c r="F8" s="37" t="s">
        <v>7</v>
      </c>
      <c r="G8" s="37" t="s">
        <v>4</v>
      </c>
      <c r="H8" s="37" t="s">
        <v>8</v>
      </c>
      <c r="I8" s="37" t="s">
        <v>9</v>
      </c>
      <c r="J8" s="37" t="s">
        <v>3</v>
      </c>
      <c r="K8" s="37" t="s">
        <v>10</v>
      </c>
      <c r="L8" s="37" t="s">
        <v>11</v>
      </c>
      <c r="M8" s="37" t="s">
        <v>12</v>
      </c>
      <c r="N8" s="37" t="s">
        <v>14</v>
      </c>
      <c r="O8" s="38" t="s">
        <v>15</v>
      </c>
      <c r="P8" s="38" t="s">
        <v>16</v>
      </c>
      <c r="Q8" s="38" t="s">
        <v>17</v>
      </c>
      <c r="R8" s="21"/>
      <c r="S8" s="38" t="s">
        <v>18</v>
      </c>
      <c r="T8" s="21"/>
      <c r="U8" s="38" t="s">
        <v>21</v>
      </c>
      <c r="V8" s="21"/>
      <c r="W8" s="38" t="s">
        <v>42</v>
      </c>
      <c r="X8" s="21"/>
      <c r="Y8" s="38" t="s">
        <v>43</v>
      </c>
      <c r="Z8" s="11"/>
    </row>
    <row r="9" spans="1:40" ht="12.75" customHeight="1">
      <c r="A9" s="8"/>
      <c r="B9" s="28" t="s">
        <v>24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31"/>
      <c r="AA9" s="29"/>
      <c r="AB9" s="29"/>
      <c r="AC9" s="29"/>
      <c r="AD9" s="29"/>
      <c r="AE9" s="30"/>
      <c r="AF9" s="30"/>
      <c r="AG9" s="30"/>
      <c r="AH9" s="30"/>
      <c r="AI9" s="30"/>
      <c r="AJ9" s="30"/>
      <c r="AK9" s="30"/>
      <c r="AL9" s="30"/>
      <c r="AM9" s="30"/>
      <c r="AN9" s="26"/>
    </row>
    <row r="10" spans="1:26" ht="12.75" customHeight="1">
      <c r="A10" s="8"/>
      <c r="B10" s="3"/>
      <c r="C10" s="3" t="s">
        <v>0</v>
      </c>
      <c r="D10" s="32">
        <v>3349</v>
      </c>
      <c r="E10" s="32">
        <v>3650</v>
      </c>
      <c r="F10" s="32">
        <v>3975</v>
      </c>
      <c r="G10" s="32">
        <v>4841</v>
      </c>
      <c r="H10" s="32">
        <v>4523</v>
      </c>
      <c r="I10" s="32">
        <v>4321</v>
      </c>
      <c r="J10" s="32">
        <v>4755</v>
      </c>
      <c r="K10" s="32">
        <v>4978</v>
      </c>
      <c r="L10" s="32">
        <v>4618</v>
      </c>
      <c r="M10" s="32">
        <v>4470</v>
      </c>
      <c r="N10" s="32">
        <v>5046</v>
      </c>
      <c r="O10" s="33">
        <v>4240</v>
      </c>
      <c r="P10" s="33">
        <v>5424</v>
      </c>
      <c r="Q10" s="33">
        <v>6214</v>
      </c>
      <c r="R10" s="33"/>
      <c r="S10" s="33">
        <v>5886</v>
      </c>
      <c r="T10" s="33"/>
      <c r="U10" s="33">
        <v>8214</v>
      </c>
      <c r="V10" s="33"/>
      <c r="W10" s="33">
        <v>7990</v>
      </c>
      <c r="X10" s="33"/>
      <c r="Y10" s="33">
        <v>6821</v>
      </c>
      <c r="Z10" s="11"/>
    </row>
    <row r="11" spans="1:26" ht="12.75" customHeight="1">
      <c r="A11" s="8"/>
      <c r="B11" s="3"/>
      <c r="C11" s="3" t="s">
        <v>1</v>
      </c>
      <c r="D11" s="6">
        <v>199</v>
      </c>
      <c r="E11" s="6">
        <v>236</v>
      </c>
      <c r="F11" s="6">
        <v>279</v>
      </c>
      <c r="G11" s="6">
        <v>209</v>
      </c>
      <c r="H11" s="6">
        <v>428</v>
      </c>
      <c r="I11" s="6">
        <v>238</v>
      </c>
      <c r="J11" s="6">
        <v>199</v>
      </c>
      <c r="K11" s="6">
        <v>68</v>
      </c>
      <c r="L11" s="6">
        <v>0</v>
      </c>
      <c r="M11" s="6">
        <v>55</v>
      </c>
      <c r="N11" s="6">
        <v>83</v>
      </c>
      <c r="O11" s="22">
        <v>60</v>
      </c>
      <c r="P11" s="22">
        <v>69</v>
      </c>
      <c r="Q11" s="22">
        <v>10</v>
      </c>
      <c r="R11" s="22"/>
      <c r="S11" s="22">
        <v>273</v>
      </c>
      <c r="T11" s="22"/>
      <c r="U11" s="22">
        <v>9</v>
      </c>
      <c r="V11" s="22"/>
      <c r="W11" s="22">
        <v>60</v>
      </c>
      <c r="X11" s="22"/>
      <c r="Y11" s="22">
        <v>29</v>
      </c>
      <c r="Z11" s="11"/>
    </row>
    <row r="12" spans="1:26" ht="12.75" customHeight="1">
      <c r="A12" s="8"/>
      <c r="B12" s="3"/>
      <c r="C12" s="3" t="s">
        <v>19</v>
      </c>
      <c r="D12" s="6">
        <v>191</v>
      </c>
      <c r="E12" s="6">
        <v>274</v>
      </c>
      <c r="F12" s="6">
        <v>273</v>
      </c>
      <c r="G12" s="6">
        <v>386</v>
      </c>
      <c r="H12" s="6">
        <v>461</v>
      </c>
      <c r="I12" s="6">
        <v>395</v>
      </c>
      <c r="J12" s="6">
        <v>205</v>
      </c>
      <c r="K12" s="6">
        <v>304</v>
      </c>
      <c r="L12" s="6">
        <v>231</v>
      </c>
      <c r="M12" s="6">
        <v>220</v>
      </c>
      <c r="N12" s="6">
        <v>85</v>
      </c>
      <c r="O12" s="22">
        <v>151</v>
      </c>
      <c r="P12" s="22">
        <v>113</v>
      </c>
      <c r="Q12" s="22">
        <v>65</v>
      </c>
      <c r="R12" s="22"/>
      <c r="S12" s="22">
        <v>36</v>
      </c>
      <c r="T12" s="22"/>
      <c r="U12" s="22">
        <v>77</v>
      </c>
      <c r="V12" s="22"/>
      <c r="W12" s="22">
        <v>289</v>
      </c>
      <c r="X12" s="22"/>
      <c r="Y12" s="22">
        <v>408</v>
      </c>
      <c r="Z12" s="11"/>
    </row>
    <row r="13" spans="1:26" ht="12.75" customHeight="1">
      <c r="A13" s="8"/>
      <c r="B13" s="3"/>
      <c r="C13" s="3" t="s">
        <v>2</v>
      </c>
      <c r="D13" s="6">
        <v>3689</v>
      </c>
      <c r="E13" s="6">
        <v>3767</v>
      </c>
      <c r="F13" s="6">
        <v>4656</v>
      </c>
      <c r="G13" s="6">
        <v>4583</v>
      </c>
      <c r="H13" s="6">
        <v>4053</v>
      </c>
      <c r="I13" s="6">
        <v>4722</v>
      </c>
      <c r="J13" s="6">
        <v>6047</v>
      </c>
      <c r="K13" s="6">
        <v>6624</v>
      </c>
      <c r="L13" s="6">
        <v>6842</v>
      </c>
      <c r="M13" s="6">
        <v>6483</v>
      </c>
      <c r="N13" s="6">
        <v>6184</v>
      </c>
      <c r="O13" s="22">
        <v>6193</v>
      </c>
      <c r="P13" s="22">
        <v>6170</v>
      </c>
      <c r="Q13" s="22">
        <v>6106</v>
      </c>
      <c r="R13" s="22"/>
      <c r="S13" s="22">
        <v>3257</v>
      </c>
      <c r="T13" s="22"/>
      <c r="U13" s="22">
        <v>3289</v>
      </c>
      <c r="V13" s="22"/>
      <c r="W13" s="22">
        <v>4181</v>
      </c>
      <c r="X13" s="22"/>
      <c r="Y13" s="22">
        <v>4143</v>
      </c>
      <c r="Z13" s="11"/>
    </row>
    <row r="14" spans="1:26" ht="12.75" customHeight="1">
      <c r="A14" s="8"/>
      <c r="B14" s="3"/>
      <c r="C14" s="3" t="s">
        <v>20</v>
      </c>
      <c r="D14" s="5">
        <v>172</v>
      </c>
      <c r="E14" s="5">
        <v>223</v>
      </c>
      <c r="F14" s="5">
        <v>279</v>
      </c>
      <c r="G14" s="5">
        <v>275</v>
      </c>
      <c r="H14" s="5">
        <v>433</v>
      </c>
      <c r="I14" s="5">
        <v>408</v>
      </c>
      <c r="J14" s="5">
        <v>313</v>
      </c>
      <c r="K14" s="5">
        <v>844</v>
      </c>
      <c r="L14" s="5">
        <v>738</v>
      </c>
      <c r="M14" s="5">
        <v>828</v>
      </c>
      <c r="N14" s="5">
        <v>315</v>
      </c>
      <c r="O14" s="23">
        <v>263</v>
      </c>
      <c r="P14" s="23">
        <v>521</v>
      </c>
      <c r="Q14" s="23">
        <v>600</v>
      </c>
      <c r="R14" s="23"/>
      <c r="S14" s="23">
        <f>468+130</f>
        <v>598</v>
      </c>
      <c r="T14" s="23"/>
      <c r="U14" s="23">
        <f>669+86</f>
        <v>755</v>
      </c>
      <c r="V14" s="23"/>
      <c r="W14" s="23">
        <f>287+33</f>
        <v>320</v>
      </c>
      <c r="X14" s="23"/>
      <c r="Y14" s="23">
        <f>898+857</f>
        <v>1755</v>
      </c>
      <c r="Z14" s="11"/>
    </row>
    <row r="15" spans="1:26" ht="12.75" customHeight="1">
      <c r="A15" s="8"/>
      <c r="B15" s="3"/>
      <c r="C15" s="3"/>
      <c r="D15" s="32">
        <f aca="true" t="shared" si="0" ref="D15:Q15">SUM(D10:D14)</f>
        <v>7600</v>
      </c>
      <c r="E15" s="32">
        <f t="shared" si="0"/>
        <v>8150</v>
      </c>
      <c r="F15" s="32">
        <f t="shared" si="0"/>
        <v>9462</v>
      </c>
      <c r="G15" s="32">
        <f t="shared" si="0"/>
        <v>10294</v>
      </c>
      <c r="H15" s="32">
        <f t="shared" si="0"/>
        <v>9898</v>
      </c>
      <c r="I15" s="32">
        <f t="shared" si="0"/>
        <v>10084</v>
      </c>
      <c r="J15" s="32">
        <f t="shared" si="0"/>
        <v>11519</v>
      </c>
      <c r="K15" s="32">
        <f t="shared" si="0"/>
        <v>12818</v>
      </c>
      <c r="L15" s="32">
        <f t="shared" si="0"/>
        <v>12429</v>
      </c>
      <c r="M15" s="32">
        <f t="shared" si="0"/>
        <v>12056</v>
      </c>
      <c r="N15" s="32">
        <f t="shared" si="0"/>
        <v>11713</v>
      </c>
      <c r="O15" s="33">
        <f t="shared" si="0"/>
        <v>10907</v>
      </c>
      <c r="P15" s="33">
        <f t="shared" si="0"/>
        <v>12297</v>
      </c>
      <c r="Q15" s="33">
        <f t="shared" si="0"/>
        <v>12995</v>
      </c>
      <c r="R15" s="33"/>
      <c r="S15" s="33">
        <f>SUM(S10:S14)</f>
        <v>10050</v>
      </c>
      <c r="T15" s="33"/>
      <c r="U15" s="33">
        <f>SUM(U10:U14)</f>
        <v>12344</v>
      </c>
      <c r="V15" s="33"/>
      <c r="W15" s="33">
        <f>SUM(W10:W14)</f>
        <v>12840</v>
      </c>
      <c r="X15" s="33"/>
      <c r="Y15" s="33">
        <f>SUM(Y10:Y14)</f>
        <v>13156</v>
      </c>
      <c r="Z15" s="11"/>
    </row>
    <row r="16" spans="1:26" ht="12.75" customHeight="1">
      <c r="A16" s="8"/>
      <c r="B16" s="3"/>
      <c r="C16" s="3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11"/>
    </row>
    <row r="17" spans="1:26" ht="12.75" customHeight="1">
      <c r="A17" s="8"/>
      <c r="B17" s="28" t="s">
        <v>25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11"/>
    </row>
    <row r="18" spans="1:26" ht="12.75" customHeight="1">
      <c r="A18" s="8"/>
      <c r="B18" s="3"/>
      <c r="C18" s="3" t="s">
        <v>0</v>
      </c>
      <c r="D18" s="32"/>
      <c r="E18" s="32"/>
      <c r="F18" s="32"/>
      <c r="G18" s="32">
        <v>67</v>
      </c>
      <c r="H18" s="32">
        <v>81</v>
      </c>
      <c r="I18" s="32">
        <v>104</v>
      </c>
      <c r="J18" s="32">
        <v>432</v>
      </c>
      <c r="K18" s="32">
        <v>142</v>
      </c>
      <c r="L18" s="32">
        <v>54</v>
      </c>
      <c r="M18" s="32">
        <v>1052</v>
      </c>
      <c r="N18" s="32">
        <v>475</v>
      </c>
      <c r="O18" s="32">
        <v>1424</v>
      </c>
      <c r="P18" s="32">
        <v>905</v>
      </c>
      <c r="Q18" s="33">
        <v>1421</v>
      </c>
      <c r="R18" s="33"/>
      <c r="S18" s="33">
        <v>1265</v>
      </c>
      <c r="T18" s="33"/>
      <c r="U18" s="33">
        <v>1943</v>
      </c>
      <c r="V18" s="33"/>
      <c r="W18" s="33">
        <v>1660</v>
      </c>
      <c r="X18" s="33"/>
      <c r="Y18" s="33">
        <v>1047</v>
      </c>
      <c r="Z18" s="11"/>
    </row>
    <row r="19" spans="1:26" ht="12.75" customHeight="1">
      <c r="A19" s="8"/>
      <c r="B19" s="3"/>
      <c r="C19" s="3" t="s">
        <v>1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2"/>
      <c r="P19" s="22"/>
      <c r="Q19" s="22"/>
      <c r="R19" s="22"/>
      <c r="S19" s="22">
        <v>0</v>
      </c>
      <c r="T19" s="22"/>
      <c r="U19" s="22">
        <v>0</v>
      </c>
      <c r="V19" s="22"/>
      <c r="W19" s="22">
        <v>0</v>
      </c>
      <c r="X19" s="22"/>
      <c r="Y19" s="22">
        <v>0</v>
      </c>
      <c r="Z19" s="11"/>
    </row>
    <row r="20" spans="1:26" ht="12.75" customHeight="1">
      <c r="A20" s="8"/>
      <c r="B20" s="3"/>
      <c r="C20" s="3" t="s">
        <v>19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22"/>
      <c r="P20" s="22"/>
      <c r="Q20" s="22"/>
      <c r="R20" s="22"/>
      <c r="S20" s="22">
        <v>0</v>
      </c>
      <c r="T20" s="22"/>
      <c r="U20" s="22">
        <v>32</v>
      </c>
      <c r="V20" s="22"/>
      <c r="W20" s="22">
        <v>44</v>
      </c>
      <c r="X20" s="22"/>
      <c r="Y20" s="22">
        <v>94</v>
      </c>
      <c r="Z20" s="11"/>
    </row>
    <row r="21" spans="1:26" ht="12.75" customHeight="1">
      <c r="A21" s="8"/>
      <c r="B21" s="3"/>
      <c r="C21" s="3" t="s">
        <v>2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2"/>
      <c r="P21" s="22"/>
      <c r="Q21" s="22"/>
      <c r="R21" s="22"/>
      <c r="S21" s="22">
        <v>3160</v>
      </c>
      <c r="T21" s="22"/>
      <c r="U21" s="22">
        <v>4010</v>
      </c>
      <c r="V21" s="22"/>
      <c r="W21" s="22">
        <v>4628</v>
      </c>
      <c r="X21" s="22"/>
      <c r="Y21" s="22">
        <v>6424</v>
      </c>
      <c r="Z21" s="11"/>
    </row>
    <row r="22" spans="1:26" ht="12.75" customHeight="1">
      <c r="A22" s="8"/>
      <c r="B22" s="3"/>
      <c r="C22" s="3" t="s">
        <v>20</v>
      </c>
      <c r="D22" s="6"/>
      <c r="E22" s="6"/>
      <c r="F22" s="6"/>
      <c r="G22" s="5"/>
      <c r="H22" s="5"/>
      <c r="I22" s="5"/>
      <c r="J22" s="5"/>
      <c r="K22" s="5"/>
      <c r="L22" s="5"/>
      <c r="M22" s="5"/>
      <c r="N22" s="5"/>
      <c r="O22" s="23"/>
      <c r="P22" s="23"/>
      <c r="Q22" s="23"/>
      <c r="R22" s="23"/>
      <c r="S22" s="23">
        <f>151+2</f>
        <v>153</v>
      </c>
      <c r="T22" s="23"/>
      <c r="U22" s="23">
        <f>116+16</f>
        <v>132</v>
      </c>
      <c r="V22" s="23"/>
      <c r="W22" s="23">
        <f>184+0</f>
        <v>184</v>
      </c>
      <c r="X22" s="23"/>
      <c r="Y22" s="23">
        <f>8+140</f>
        <v>148</v>
      </c>
      <c r="Z22" s="11"/>
    </row>
    <row r="23" spans="1:26" ht="12.75" customHeight="1">
      <c r="A23" s="8"/>
      <c r="B23" s="3"/>
      <c r="C23" s="3"/>
      <c r="D23" s="32"/>
      <c r="E23" s="32"/>
      <c r="F23" s="32"/>
      <c r="G23" s="32">
        <v>732</v>
      </c>
      <c r="H23" s="32">
        <v>889</v>
      </c>
      <c r="I23" s="32">
        <v>1454</v>
      </c>
      <c r="J23" s="32">
        <v>1253</v>
      </c>
      <c r="K23" s="32">
        <v>3615</v>
      </c>
      <c r="L23" s="32">
        <v>2255</v>
      </c>
      <c r="M23" s="32">
        <v>1966</v>
      </c>
      <c r="N23" s="32">
        <v>1874</v>
      </c>
      <c r="O23" s="33">
        <v>2307</v>
      </c>
      <c r="P23" s="33">
        <v>2077</v>
      </c>
      <c r="Q23" s="33">
        <v>2670</v>
      </c>
      <c r="R23" s="33"/>
      <c r="S23" s="33">
        <f>SUM(S18:S22)</f>
        <v>4578</v>
      </c>
      <c r="T23" s="33"/>
      <c r="U23" s="33">
        <f>SUM(U18:U22)</f>
        <v>6117</v>
      </c>
      <c r="V23" s="33"/>
      <c r="W23" s="33">
        <f>SUM(W18:W22)</f>
        <v>6516</v>
      </c>
      <c r="X23" s="33"/>
      <c r="Y23" s="33">
        <f>SUM(Y18:Y22)</f>
        <v>7713</v>
      </c>
      <c r="Z23" s="11"/>
    </row>
    <row r="24" spans="1:26" ht="12.75" customHeight="1">
      <c r="A24" s="8"/>
      <c r="B24" s="3"/>
      <c r="C24" s="3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11"/>
    </row>
    <row r="25" spans="1:26" ht="12.75" customHeight="1">
      <c r="A25" s="8"/>
      <c r="B25" s="28" t="s">
        <v>26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11"/>
    </row>
    <row r="26" spans="1:26" ht="12.75" customHeight="1">
      <c r="A26" s="8"/>
      <c r="B26" s="3"/>
      <c r="C26" s="3" t="s">
        <v>0</v>
      </c>
      <c r="D26" s="33"/>
      <c r="E26" s="33"/>
      <c r="F26" s="33"/>
      <c r="G26" s="33">
        <f>G10+G18</f>
        <v>4908</v>
      </c>
      <c r="H26" s="33">
        <f>H10+H18</f>
        <v>4604</v>
      </c>
      <c r="I26" s="33">
        <f>I10+I18</f>
        <v>4425</v>
      </c>
      <c r="J26" s="33">
        <f aca="true" t="shared" si="1" ref="J26:O26">J10+J18</f>
        <v>5187</v>
      </c>
      <c r="K26" s="33">
        <f t="shared" si="1"/>
        <v>5120</v>
      </c>
      <c r="L26" s="33">
        <f t="shared" si="1"/>
        <v>4672</v>
      </c>
      <c r="M26" s="33">
        <f t="shared" si="1"/>
        <v>5522</v>
      </c>
      <c r="N26" s="33">
        <f t="shared" si="1"/>
        <v>5521</v>
      </c>
      <c r="O26" s="33">
        <f t="shared" si="1"/>
        <v>5664</v>
      </c>
      <c r="P26" s="33">
        <f>P10+P18</f>
        <v>6329</v>
      </c>
      <c r="Q26" s="33">
        <f>Q10+Q18</f>
        <v>7635</v>
      </c>
      <c r="R26" s="33"/>
      <c r="S26" s="33">
        <f>S10+S18</f>
        <v>7151</v>
      </c>
      <c r="T26" s="33"/>
      <c r="U26" s="33">
        <f>U10+U18</f>
        <v>10157</v>
      </c>
      <c r="V26" s="33"/>
      <c r="W26" s="33">
        <f>W10+W18</f>
        <v>9650</v>
      </c>
      <c r="X26" s="33"/>
      <c r="Y26" s="33">
        <f>Y10+Y18</f>
        <v>7868</v>
      </c>
      <c r="Z26" s="11"/>
    </row>
    <row r="27" spans="1:26" ht="12.75" customHeight="1">
      <c r="A27" s="8"/>
      <c r="B27" s="3"/>
      <c r="C27" s="3" t="s">
        <v>1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22"/>
      <c r="P27" s="22"/>
      <c r="Q27" s="22"/>
      <c r="R27" s="22"/>
      <c r="S27" s="22">
        <f>S11+S19</f>
        <v>273</v>
      </c>
      <c r="T27" s="22"/>
      <c r="U27" s="22">
        <f>U11+U19</f>
        <v>9</v>
      </c>
      <c r="V27" s="22"/>
      <c r="W27" s="22">
        <f>W11+W19</f>
        <v>60</v>
      </c>
      <c r="X27" s="22"/>
      <c r="Y27" s="22">
        <f>Y11+Y19</f>
        <v>29</v>
      </c>
      <c r="Z27" s="11"/>
    </row>
    <row r="28" spans="1:26" ht="12.75" customHeight="1">
      <c r="A28" s="8"/>
      <c r="B28" s="3"/>
      <c r="C28" s="3" t="s">
        <v>19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2"/>
      <c r="P28" s="22"/>
      <c r="Q28" s="22"/>
      <c r="R28" s="22"/>
      <c r="S28" s="22">
        <f>S12+S20</f>
        <v>36</v>
      </c>
      <c r="T28" s="22"/>
      <c r="U28" s="22">
        <f>U12+U20</f>
        <v>109</v>
      </c>
      <c r="V28" s="22"/>
      <c r="W28" s="22">
        <f>W12+W20</f>
        <v>333</v>
      </c>
      <c r="X28" s="22"/>
      <c r="Y28" s="22">
        <f>Y12+Y20</f>
        <v>502</v>
      </c>
      <c r="Z28" s="11"/>
    </row>
    <row r="29" spans="1:26" ht="12.75" customHeight="1">
      <c r="A29" s="8"/>
      <c r="B29" s="3"/>
      <c r="C29" s="3" t="s">
        <v>2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2"/>
      <c r="P29" s="22"/>
      <c r="Q29" s="22"/>
      <c r="R29" s="22"/>
      <c r="S29" s="22">
        <f>S13+S21</f>
        <v>6417</v>
      </c>
      <c r="T29" s="22"/>
      <c r="U29" s="22">
        <f>U13+U21</f>
        <v>7299</v>
      </c>
      <c r="V29" s="22"/>
      <c r="W29" s="22">
        <f>W13+W21</f>
        <v>8809</v>
      </c>
      <c r="X29" s="22"/>
      <c r="Y29" s="22">
        <f>Y13+Y21</f>
        <v>10567</v>
      </c>
      <c r="Z29" s="11"/>
    </row>
    <row r="30" spans="1:26" ht="12.75" customHeight="1">
      <c r="A30" s="8"/>
      <c r="B30" s="3"/>
      <c r="C30" s="3" t="s">
        <v>20</v>
      </c>
      <c r="D30" s="6"/>
      <c r="E30" s="6"/>
      <c r="F30" s="6"/>
      <c r="G30" s="5"/>
      <c r="H30" s="5"/>
      <c r="I30" s="5"/>
      <c r="J30" s="5"/>
      <c r="K30" s="5"/>
      <c r="L30" s="5"/>
      <c r="M30" s="5"/>
      <c r="N30" s="5"/>
      <c r="O30" s="23"/>
      <c r="P30" s="23"/>
      <c r="Q30" s="23"/>
      <c r="R30" s="23"/>
      <c r="S30" s="23">
        <f>S14+S22</f>
        <v>751</v>
      </c>
      <c r="T30" s="23"/>
      <c r="U30" s="23">
        <f>U14+U22</f>
        <v>887</v>
      </c>
      <c r="V30" s="23"/>
      <c r="W30" s="23">
        <f>W14+W22</f>
        <v>504</v>
      </c>
      <c r="X30" s="23"/>
      <c r="Y30" s="23">
        <f>Y14+Y22</f>
        <v>1903</v>
      </c>
      <c r="Z30" s="11"/>
    </row>
    <row r="31" spans="1:26" ht="12.75" customHeight="1">
      <c r="A31" s="8"/>
      <c r="B31" s="3"/>
      <c r="C31" s="3"/>
      <c r="D31" s="33"/>
      <c r="E31" s="33"/>
      <c r="F31" s="33"/>
      <c r="G31" s="33">
        <f>G15+G23</f>
        <v>11026</v>
      </c>
      <c r="H31" s="33">
        <f>H15+H23</f>
        <v>10787</v>
      </c>
      <c r="I31" s="33">
        <f>I15+I23</f>
        <v>11538</v>
      </c>
      <c r="J31" s="33">
        <f aca="true" t="shared" si="2" ref="J31:O31">J15+J23</f>
        <v>12772</v>
      </c>
      <c r="K31" s="33">
        <f t="shared" si="2"/>
        <v>16433</v>
      </c>
      <c r="L31" s="33">
        <f t="shared" si="2"/>
        <v>14684</v>
      </c>
      <c r="M31" s="33">
        <f t="shared" si="2"/>
        <v>14022</v>
      </c>
      <c r="N31" s="33">
        <f t="shared" si="2"/>
        <v>13587</v>
      </c>
      <c r="O31" s="33">
        <f t="shared" si="2"/>
        <v>13214</v>
      </c>
      <c r="P31" s="33">
        <f>P15+P23</f>
        <v>14374</v>
      </c>
      <c r="Q31" s="33">
        <f>Q15+Q23</f>
        <v>15665</v>
      </c>
      <c r="R31" s="33"/>
      <c r="S31" s="33">
        <f>SUM(S26:S30)</f>
        <v>14628</v>
      </c>
      <c r="T31" s="33"/>
      <c r="U31" s="33">
        <f>SUM(U26:U30)</f>
        <v>18461</v>
      </c>
      <c r="V31" s="33"/>
      <c r="W31" s="33">
        <f>SUM(W26:W30)</f>
        <v>19356</v>
      </c>
      <c r="X31" s="33"/>
      <c r="Y31" s="33">
        <f>SUM(Y26:Y30)</f>
        <v>20869</v>
      </c>
      <c r="Z31" s="11"/>
    </row>
    <row r="32" spans="1:26" ht="12.75" customHeight="1">
      <c r="A32" s="8"/>
      <c r="B32" s="4"/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11"/>
    </row>
    <row r="33" spans="1:26" ht="12.75" customHeight="1">
      <c r="A33" s="8"/>
      <c r="B33" s="3"/>
      <c r="C33" s="3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11"/>
    </row>
    <row r="34" spans="1:26" ht="12.75" customHeight="1">
      <c r="A34" s="8"/>
      <c r="B34" s="35" t="s">
        <v>37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11"/>
    </row>
    <row r="35" spans="1:26" ht="12.75" customHeight="1">
      <c r="A35" s="8"/>
      <c r="B35" s="36" t="s">
        <v>38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11"/>
    </row>
    <row r="36" spans="1:26" ht="12.75" customHeight="1">
      <c r="A36" s="8"/>
      <c r="B36" s="35" t="s">
        <v>29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11"/>
    </row>
    <row r="37" spans="1:26" ht="12.75" customHeight="1">
      <c r="A37" s="8"/>
      <c r="B37" s="35" t="s">
        <v>30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11"/>
    </row>
    <row r="38" spans="1:26" ht="12.75" customHeight="1">
      <c r="A38" s="8"/>
      <c r="B38" s="35" t="s">
        <v>39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11"/>
    </row>
    <row r="39" spans="1:26" ht="12.75" customHeight="1">
      <c r="A39" s="8"/>
      <c r="B39" s="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11"/>
    </row>
    <row r="40" spans="1:26" ht="12.75" customHeight="1">
      <c r="A40" s="8"/>
      <c r="B40" s="3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11"/>
    </row>
    <row r="41" spans="1:26" ht="12.75" customHeight="1">
      <c r="A41" s="13"/>
      <c r="B41" s="4" t="s">
        <v>28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24"/>
      <c r="P41" s="24"/>
      <c r="Q41" s="24"/>
      <c r="R41" s="24"/>
      <c r="S41" s="24"/>
      <c r="T41" s="24"/>
      <c r="U41" s="4"/>
      <c r="V41" s="24"/>
      <c r="W41" s="4"/>
      <c r="X41" s="24"/>
      <c r="Y41" s="4" t="s">
        <v>44</v>
      </c>
      <c r="Z41" s="14"/>
    </row>
  </sheetData>
  <sheetProtection/>
  <mergeCells count="2">
    <mergeCell ref="A2:Z2"/>
    <mergeCell ref="D7:Y7"/>
  </mergeCells>
  <printOptions/>
  <pageMargins left="0.75" right="0.5" top="0.5" bottom="0.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X41"/>
  <sheetViews>
    <sheetView zoomScalePageLayoutView="0" workbookViewId="0" topLeftCell="A1">
      <selection activeCell="A1" sqref="A1"/>
    </sheetView>
  </sheetViews>
  <sheetFormatPr defaultColWidth="9.33203125" defaultRowHeight="12.75" customHeight="1"/>
  <cols>
    <col min="1" max="1" width="2.83203125" style="1" customWidth="1"/>
    <col min="2" max="2" width="3.16015625" style="1" customWidth="1"/>
    <col min="3" max="3" width="21.16015625" style="1" customWidth="1"/>
    <col min="4" max="9" width="9.83203125" style="1" customWidth="1"/>
    <col min="10" max="10" width="2.83203125" style="1" customWidth="1"/>
    <col min="11" max="16384" width="9.33203125" style="1" customWidth="1"/>
  </cols>
  <sheetData>
    <row r="2" spans="1:10" ht="12.75" customHeight="1">
      <c r="A2" s="39" t="s">
        <v>13</v>
      </c>
      <c r="B2" s="40"/>
      <c r="C2" s="40"/>
      <c r="D2" s="40"/>
      <c r="E2" s="40"/>
      <c r="F2" s="40"/>
      <c r="G2" s="40"/>
      <c r="H2" s="40"/>
      <c r="I2" s="40"/>
      <c r="J2" s="41"/>
    </row>
    <row r="3" spans="1:10" ht="12.75" customHeight="1">
      <c r="A3" s="8"/>
      <c r="B3" s="16"/>
      <c r="C3" s="16"/>
      <c r="D3" s="16"/>
      <c r="E3" s="16"/>
      <c r="F3" s="16"/>
      <c r="G3" s="16"/>
      <c r="H3" s="16"/>
      <c r="I3" s="16"/>
      <c r="J3" s="11"/>
    </row>
    <row r="4" spans="1:10" ht="12.75" customHeight="1">
      <c r="A4" s="8"/>
      <c r="B4" s="15" t="s">
        <v>27</v>
      </c>
      <c r="C4" s="15"/>
      <c r="D4" s="10"/>
      <c r="E4" s="10"/>
      <c r="F4" s="10"/>
      <c r="G4" s="10"/>
      <c r="H4" s="10"/>
      <c r="I4" s="10"/>
      <c r="J4" s="9"/>
    </row>
    <row r="5" spans="1:10" ht="12.75" customHeight="1">
      <c r="A5" s="8"/>
      <c r="B5" s="27" t="s">
        <v>40</v>
      </c>
      <c r="C5" s="27"/>
      <c r="D5" s="10"/>
      <c r="E5" s="10"/>
      <c r="F5" s="10"/>
      <c r="G5" s="10"/>
      <c r="H5" s="10"/>
      <c r="I5" s="10"/>
      <c r="J5" s="9"/>
    </row>
    <row r="6" spans="1:10" ht="12.75" customHeight="1">
      <c r="A6" s="8"/>
      <c r="B6" s="17"/>
      <c r="C6" s="17"/>
      <c r="D6" s="2"/>
      <c r="E6" s="2"/>
      <c r="F6" s="2"/>
      <c r="G6" s="2"/>
      <c r="H6" s="2"/>
      <c r="I6" s="2"/>
      <c r="J6" s="9"/>
    </row>
    <row r="7" spans="1:10" ht="12.75" customHeight="1" thickBot="1">
      <c r="A7" s="8"/>
      <c r="B7" s="7"/>
      <c r="C7" s="7"/>
      <c r="D7" s="45" t="s">
        <v>23</v>
      </c>
      <c r="E7" s="46"/>
      <c r="F7" s="46"/>
      <c r="G7" s="46"/>
      <c r="H7" s="46"/>
      <c r="I7" s="46"/>
      <c r="J7" s="11"/>
    </row>
    <row r="8" spans="1:10" ht="12.75" customHeight="1" thickTop="1">
      <c r="A8" s="8"/>
      <c r="B8" s="4"/>
      <c r="C8" s="4"/>
      <c r="D8" s="37" t="s">
        <v>5</v>
      </c>
      <c r="E8" s="37" t="s">
        <v>6</v>
      </c>
      <c r="F8" s="37" t="s">
        <v>7</v>
      </c>
      <c r="G8" s="37" t="s">
        <v>4</v>
      </c>
      <c r="H8" s="37" t="s">
        <v>8</v>
      </c>
      <c r="I8" s="37" t="s">
        <v>9</v>
      </c>
      <c r="J8" s="11"/>
    </row>
    <row r="9" spans="1:24" ht="12.75" customHeight="1">
      <c r="A9" s="8"/>
      <c r="B9" s="28" t="s">
        <v>24</v>
      </c>
      <c r="C9" s="28"/>
      <c r="D9" s="28"/>
      <c r="E9" s="28"/>
      <c r="F9" s="28"/>
      <c r="G9" s="28"/>
      <c r="H9" s="28"/>
      <c r="I9" s="28"/>
      <c r="J9" s="31"/>
      <c r="K9" s="29"/>
      <c r="L9" s="29"/>
      <c r="M9" s="29"/>
      <c r="N9" s="29"/>
      <c r="O9" s="30"/>
      <c r="P9" s="30"/>
      <c r="Q9" s="30"/>
      <c r="R9" s="30"/>
      <c r="S9" s="30"/>
      <c r="T9" s="30"/>
      <c r="U9" s="30"/>
      <c r="V9" s="30"/>
      <c r="W9" s="30"/>
      <c r="X9" s="26"/>
    </row>
    <row r="10" spans="1:10" ht="12.75" customHeight="1">
      <c r="A10" s="8"/>
      <c r="B10" s="3"/>
      <c r="C10" s="3" t="s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11"/>
    </row>
    <row r="11" spans="1:10" ht="12.75" customHeight="1">
      <c r="A11" s="8"/>
      <c r="B11" s="3"/>
      <c r="C11" s="3" t="s">
        <v>1</v>
      </c>
      <c r="D11" s="6">
        <v>135</v>
      </c>
      <c r="E11" s="6">
        <v>144</v>
      </c>
      <c r="F11" s="6">
        <v>171</v>
      </c>
      <c r="G11" s="6">
        <v>201</v>
      </c>
      <c r="H11" s="6">
        <v>137</v>
      </c>
      <c r="I11" s="6">
        <v>0</v>
      </c>
      <c r="J11" s="11"/>
    </row>
    <row r="12" spans="1:10" ht="12.75" customHeight="1">
      <c r="A12" s="8"/>
      <c r="B12" s="3"/>
      <c r="C12" s="3" t="s">
        <v>19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11"/>
    </row>
    <row r="13" spans="1:10" ht="12.75" customHeight="1">
      <c r="A13" s="8"/>
      <c r="B13" s="3"/>
      <c r="C13" s="3" t="s">
        <v>2</v>
      </c>
      <c r="D13" s="6">
        <v>61</v>
      </c>
      <c r="E13" s="6">
        <v>65</v>
      </c>
      <c r="F13" s="6">
        <v>99</v>
      </c>
      <c r="G13" s="6">
        <v>90</v>
      </c>
      <c r="H13" s="6">
        <v>82</v>
      </c>
      <c r="I13" s="6">
        <v>0</v>
      </c>
      <c r="J13" s="11"/>
    </row>
    <row r="14" spans="1:10" ht="12.75" customHeight="1">
      <c r="A14" s="8"/>
      <c r="B14" s="3"/>
      <c r="C14" s="3" t="s">
        <v>20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11"/>
    </row>
    <row r="15" spans="1:10" ht="12.75" customHeight="1">
      <c r="A15" s="8"/>
      <c r="B15" s="3"/>
      <c r="C15" s="3"/>
      <c r="D15" s="32">
        <f aca="true" t="shared" si="0" ref="D15:I15">SUM(D10:D14)</f>
        <v>196</v>
      </c>
      <c r="E15" s="32">
        <f t="shared" si="0"/>
        <v>209</v>
      </c>
      <c r="F15" s="32">
        <f t="shared" si="0"/>
        <v>270</v>
      </c>
      <c r="G15" s="32">
        <f t="shared" si="0"/>
        <v>291</v>
      </c>
      <c r="H15" s="32">
        <f t="shared" si="0"/>
        <v>219</v>
      </c>
      <c r="I15" s="32">
        <f t="shared" si="0"/>
        <v>0</v>
      </c>
      <c r="J15" s="11"/>
    </row>
    <row r="16" spans="1:10" ht="12.75" customHeight="1">
      <c r="A16" s="8"/>
      <c r="B16" s="3"/>
      <c r="C16" s="3"/>
      <c r="D16" s="6"/>
      <c r="E16" s="6"/>
      <c r="F16" s="6"/>
      <c r="G16" s="6"/>
      <c r="H16" s="6"/>
      <c r="I16" s="6"/>
      <c r="J16" s="11"/>
    </row>
    <row r="17" spans="1:10" ht="12.75" customHeight="1">
      <c r="A17" s="8"/>
      <c r="B17" s="28" t="s">
        <v>25</v>
      </c>
      <c r="C17" s="28"/>
      <c r="D17" s="28"/>
      <c r="E17" s="28"/>
      <c r="F17" s="28"/>
      <c r="G17" s="28"/>
      <c r="H17" s="28"/>
      <c r="I17" s="28"/>
      <c r="J17" s="11"/>
    </row>
    <row r="18" spans="1:10" ht="12.75" customHeight="1">
      <c r="A18" s="8"/>
      <c r="B18" s="3"/>
      <c r="C18" s="3" t="s">
        <v>0</v>
      </c>
      <c r="D18" s="32"/>
      <c r="E18" s="32"/>
      <c r="F18" s="32"/>
      <c r="G18" s="32">
        <v>0</v>
      </c>
      <c r="H18" s="32">
        <v>14</v>
      </c>
      <c r="I18" s="32">
        <v>0</v>
      </c>
      <c r="J18" s="11"/>
    </row>
    <row r="19" spans="1:10" ht="12.75" customHeight="1">
      <c r="A19" s="8"/>
      <c r="B19" s="3"/>
      <c r="C19" s="3" t="s">
        <v>1</v>
      </c>
      <c r="D19" s="6"/>
      <c r="E19" s="6"/>
      <c r="F19" s="6"/>
      <c r="G19" s="6"/>
      <c r="H19" s="6"/>
      <c r="I19" s="6"/>
      <c r="J19" s="11"/>
    </row>
    <row r="20" spans="1:10" ht="12.75" customHeight="1">
      <c r="A20" s="8"/>
      <c r="B20" s="3"/>
      <c r="C20" s="3" t="s">
        <v>19</v>
      </c>
      <c r="D20" s="6"/>
      <c r="E20" s="6"/>
      <c r="F20" s="6"/>
      <c r="G20" s="6"/>
      <c r="H20" s="6"/>
      <c r="I20" s="6"/>
      <c r="J20" s="11"/>
    </row>
    <row r="21" spans="1:10" ht="12.75" customHeight="1">
      <c r="A21" s="8"/>
      <c r="B21" s="3"/>
      <c r="C21" s="3" t="s">
        <v>2</v>
      </c>
      <c r="D21" s="6"/>
      <c r="E21" s="6"/>
      <c r="F21" s="6"/>
      <c r="G21" s="6"/>
      <c r="H21" s="6"/>
      <c r="I21" s="6"/>
      <c r="J21" s="11"/>
    </row>
    <row r="22" spans="1:10" ht="12.75" customHeight="1">
      <c r="A22" s="8"/>
      <c r="B22" s="3"/>
      <c r="C22" s="3" t="s">
        <v>20</v>
      </c>
      <c r="D22" s="6"/>
      <c r="E22" s="6"/>
      <c r="F22" s="6"/>
      <c r="G22" s="5"/>
      <c r="H22" s="5"/>
      <c r="I22" s="5"/>
      <c r="J22" s="11"/>
    </row>
    <row r="23" spans="1:10" ht="12.75" customHeight="1">
      <c r="A23" s="8"/>
      <c r="B23" s="3"/>
      <c r="C23" s="3"/>
      <c r="D23" s="32"/>
      <c r="E23" s="32"/>
      <c r="F23" s="32"/>
      <c r="G23" s="32">
        <v>0</v>
      </c>
      <c r="H23" s="32">
        <v>14</v>
      </c>
      <c r="I23" s="32">
        <v>0</v>
      </c>
      <c r="J23" s="11"/>
    </row>
    <row r="24" spans="1:10" ht="12.75" customHeight="1">
      <c r="A24" s="8"/>
      <c r="B24" s="3"/>
      <c r="C24" s="3"/>
      <c r="D24" s="6"/>
      <c r="E24" s="6"/>
      <c r="F24" s="6"/>
      <c r="G24" s="6"/>
      <c r="H24" s="6"/>
      <c r="I24" s="6"/>
      <c r="J24" s="11"/>
    </row>
    <row r="25" spans="1:10" ht="12.75" customHeight="1">
      <c r="A25" s="8"/>
      <c r="B25" s="28" t="s">
        <v>26</v>
      </c>
      <c r="C25" s="28"/>
      <c r="D25" s="28"/>
      <c r="E25" s="28"/>
      <c r="F25" s="28"/>
      <c r="G25" s="28"/>
      <c r="H25" s="28"/>
      <c r="I25" s="28"/>
      <c r="J25" s="11"/>
    </row>
    <row r="26" spans="1:10" ht="12.75" customHeight="1">
      <c r="A26" s="8"/>
      <c r="B26" s="3"/>
      <c r="C26" s="3" t="s">
        <v>0</v>
      </c>
      <c r="D26" s="33"/>
      <c r="E26" s="33"/>
      <c r="F26" s="33"/>
      <c r="G26" s="33">
        <f>G10+G18</f>
        <v>0</v>
      </c>
      <c r="H26" s="33">
        <f>H10+H18</f>
        <v>14</v>
      </c>
      <c r="I26" s="33">
        <f>I10+I18</f>
        <v>0</v>
      </c>
      <c r="J26" s="11"/>
    </row>
    <row r="27" spans="1:10" ht="12.75" customHeight="1">
      <c r="A27" s="8"/>
      <c r="B27" s="3"/>
      <c r="C27" s="3" t="s">
        <v>1</v>
      </c>
      <c r="D27" s="6"/>
      <c r="E27" s="6"/>
      <c r="F27" s="6"/>
      <c r="G27" s="6"/>
      <c r="H27" s="6"/>
      <c r="I27" s="6"/>
      <c r="J27" s="11"/>
    </row>
    <row r="28" spans="1:10" ht="12.75" customHeight="1">
      <c r="A28" s="8"/>
      <c r="B28" s="3"/>
      <c r="C28" s="3" t="s">
        <v>19</v>
      </c>
      <c r="D28" s="6"/>
      <c r="E28" s="6"/>
      <c r="F28" s="6"/>
      <c r="G28" s="6"/>
      <c r="H28" s="6"/>
      <c r="I28" s="6"/>
      <c r="J28" s="11"/>
    </row>
    <row r="29" spans="1:10" ht="12.75" customHeight="1">
      <c r="A29" s="8"/>
      <c r="B29" s="3"/>
      <c r="C29" s="3" t="s">
        <v>2</v>
      </c>
      <c r="D29" s="6"/>
      <c r="E29" s="6"/>
      <c r="F29" s="6"/>
      <c r="G29" s="6"/>
      <c r="H29" s="6"/>
      <c r="I29" s="6"/>
      <c r="J29" s="11"/>
    </row>
    <row r="30" spans="1:10" ht="12.75" customHeight="1">
      <c r="A30" s="8"/>
      <c r="B30" s="3"/>
      <c r="C30" s="3" t="s">
        <v>20</v>
      </c>
      <c r="D30" s="6"/>
      <c r="E30" s="6"/>
      <c r="F30" s="6"/>
      <c r="G30" s="5"/>
      <c r="H30" s="5"/>
      <c r="I30" s="5"/>
      <c r="J30" s="11"/>
    </row>
    <row r="31" spans="1:10" ht="12.75" customHeight="1">
      <c r="A31" s="8"/>
      <c r="B31" s="3"/>
      <c r="C31" s="3"/>
      <c r="D31" s="33"/>
      <c r="E31" s="33"/>
      <c r="F31" s="33"/>
      <c r="G31" s="33">
        <f>G15+G23</f>
        <v>291</v>
      </c>
      <c r="H31" s="33">
        <f>H15+H23</f>
        <v>233</v>
      </c>
      <c r="I31" s="33">
        <f>I15+I23</f>
        <v>0</v>
      </c>
      <c r="J31" s="11"/>
    </row>
    <row r="32" spans="1:10" ht="12.75" customHeight="1">
      <c r="A32" s="8"/>
      <c r="B32" s="4"/>
      <c r="C32" s="4"/>
      <c r="D32" s="5"/>
      <c r="E32" s="5"/>
      <c r="F32" s="5"/>
      <c r="G32" s="5"/>
      <c r="H32" s="5"/>
      <c r="I32" s="5"/>
      <c r="J32" s="11"/>
    </row>
    <row r="33" spans="1:10" ht="12.75" customHeight="1">
      <c r="A33" s="8"/>
      <c r="B33" s="3"/>
      <c r="C33" s="3"/>
      <c r="D33" s="6"/>
      <c r="E33" s="6"/>
      <c r="F33" s="6"/>
      <c r="G33" s="6"/>
      <c r="H33" s="6"/>
      <c r="I33" s="6"/>
      <c r="J33" s="11"/>
    </row>
    <row r="34" spans="1:10" ht="12.75" customHeight="1">
      <c r="A34" s="8"/>
      <c r="B34" s="35" t="s">
        <v>37</v>
      </c>
      <c r="C34" s="34"/>
      <c r="D34" s="34"/>
      <c r="E34" s="34"/>
      <c r="F34" s="34"/>
      <c r="G34" s="34"/>
      <c r="H34" s="34"/>
      <c r="I34" s="34"/>
      <c r="J34" s="11"/>
    </row>
    <row r="35" spans="1:10" ht="12.75" customHeight="1">
      <c r="A35" s="8"/>
      <c r="B35" s="36" t="s">
        <v>38</v>
      </c>
      <c r="C35" s="34"/>
      <c r="D35" s="34"/>
      <c r="E35" s="34"/>
      <c r="F35" s="34"/>
      <c r="G35" s="34"/>
      <c r="H35" s="34"/>
      <c r="I35" s="34"/>
      <c r="J35" s="11"/>
    </row>
    <row r="36" spans="1:10" ht="12.75" customHeight="1">
      <c r="A36" s="8"/>
      <c r="B36" s="35" t="s">
        <v>29</v>
      </c>
      <c r="C36" s="34"/>
      <c r="D36" s="34"/>
      <c r="E36" s="34"/>
      <c r="F36" s="34"/>
      <c r="G36" s="34"/>
      <c r="H36" s="34"/>
      <c r="I36" s="34"/>
      <c r="J36" s="11"/>
    </row>
    <row r="37" spans="1:10" ht="12.75" customHeight="1">
      <c r="A37" s="8"/>
      <c r="B37" s="35" t="s">
        <v>30</v>
      </c>
      <c r="C37" s="34"/>
      <c r="D37" s="34"/>
      <c r="E37" s="34"/>
      <c r="F37" s="34"/>
      <c r="G37" s="34"/>
      <c r="H37" s="34"/>
      <c r="I37" s="34"/>
      <c r="J37" s="11"/>
    </row>
    <row r="38" spans="1:10" ht="12.75" customHeight="1">
      <c r="A38" s="8"/>
      <c r="B38" s="35" t="s">
        <v>39</v>
      </c>
      <c r="C38" s="34"/>
      <c r="D38" s="34"/>
      <c r="E38" s="34"/>
      <c r="F38" s="34"/>
      <c r="G38" s="34"/>
      <c r="H38" s="34"/>
      <c r="I38" s="34"/>
      <c r="J38" s="11"/>
    </row>
    <row r="39" spans="1:10" ht="12.75" customHeight="1">
      <c r="A39" s="8"/>
      <c r="B39" s="3"/>
      <c r="C39" s="12"/>
      <c r="D39" s="12"/>
      <c r="E39" s="12"/>
      <c r="F39" s="12"/>
      <c r="G39" s="12"/>
      <c r="H39" s="12"/>
      <c r="I39" s="12"/>
      <c r="J39" s="11"/>
    </row>
    <row r="40" spans="1:10" ht="12.75" customHeight="1">
      <c r="A40" s="8"/>
      <c r="B40" s="3"/>
      <c r="C40" s="12"/>
      <c r="D40" s="12"/>
      <c r="E40" s="12"/>
      <c r="F40" s="12"/>
      <c r="G40" s="12"/>
      <c r="H40" s="12"/>
      <c r="I40" s="12"/>
      <c r="J40" s="11"/>
    </row>
    <row r="41" spans="1:10" ht="12.75" customHeight="1">
      <c r="A41" s="13"/>
      <c r="B41" s="4" t="s">
        <v>28</v>
      </c>
      <c r="C41" s="4"/>
      <c r="D41" s="4"/>
      <c r="E41" s="4"/>
      <c r="F41" s="4"/>
      <c r="G41" s="4"/>
      <c r="H41" s="4"/>
      <c r="I41" s="4" t="s">
        <v>41</v>
      </c>
      <c r="J41" s="14"/>
    </row>
  </sheetData>
  <sheetProtection/>
  <mergeCells count="2">
    <mergeCell ref="A2:J2"/>
    <mergeCell ref="D7:I7"/>
  </mergeCells>
  <printOptions/>
  <pageMargins left="0.75" right="0.5" top="0.5" bottom="0.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N47"/>
  <sheetViews>
    <sheetView zoomScalePageLayoutView="0" workbookViewId="0" topLeftCell="A1">
      <selection activeCell="A1" sqref="A1"/>
    </sheetView>
  </sheetViews>
  <sheetFormatPr defaultColWidth="9.33203125" defaultRowHeight="12.75" customHeight="1"/>
  <cols>
    <col min="1" max="1" width="2.83203125" style="1" customWidth="1"/>
    <col min="2" max="2" width="3.16015625" style="1" customWidth="1"/>
    <col min="3" max="3" width="21.16015625" style="1" customWidth="1"/>
    <col min="4" max="14" width="9.83203125" style="1" hidden="1" customWidth="1"/>
    <col min="15" max="16" width="9.83203125" style="26" hidden="1" customWidth="1"/>
    <col min="17" max="17" width="9.83203125" style="26" customWidth="1"/>
    <col min="18" max="18" width="3.83203125" style="26" customWidth="1"/>
    <col min="19" max="19" width="9.83203125" style="26" customWidth="1"/>
    <col min="20" max="20" width="3.83203125" style="26" customWidth="1"/>
    <col min="21" max="21" width="9.83203125" style="26" customWidth="1"/>
    <col min="22" max="22" width="3.83203125" style="26" customWidth="1"/>
    <col min="23" max="23" width="9.83203125" style="26" customWidth="1"/>
    <col min="24" max="24" width="3.83203125" style="26" customWidth="1"/>
    <col min="25" max="25" width="9.83203125" style="26" customWidth="1"/>
    <col min="26" max="26" width="2.83203125" style="1" customWidth="1"/>
    <col min="27" max="16384" width="9.33203125" style="1" customWidth="1"/>
  </cols>
  <sheetData>
    <row r="2" spans="1:26" ht="12.75" customHeight="1">
      <c r="A2" s="39" t="s">
        <v>13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1"/>
    </row>
    <row r="3" spans="1:26" ht="12.75" customHeight="1">
      <c r="A3" s="8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1"/>
    </row>
    <row r="4" spans="1:26" ht="12.75" customHeight="1">
      <c r="A4" s="8"/>
      <c r="B4" s="15" t="s">
        <v>27</v>
      </c>
      <c r="C4" s="15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9"/>
    </row>
    <row r="5" spans="1:26" ht="12.75" customHeight="1">
      <c r="A5" s="8"/>
      <c r="B5" s="27" t="s">
        <v>36</v>
      </c>
      <c r="C5" s="27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9"/>
    </row>
    <row r="6" spans="1:26" ht="12.75" customHeight="1">
      <c r="A6" s="8"/>
      <c r="B6" s="17"/>
      <c r="C6" s="17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9"/>
    </row>
    <row r="7" spans="1:26" ht="12.75" customHeight="1" thickBot="1">
      <c r="A7" s="8"/>
      <c r="B7" s="7"/>
      <c r="C7" s="7"/>
      <c r="D7" s="45" t="s">
        <v>23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11"/>
    </row>
    <row r="8" spans="1:26" ht="12.75" customHeight="1" thickTop="1">
      <c r="A8" s="8"/>
      <c r="B8" s="4"/>
      <c r="C8" s="4"/>
      <c r="D8" s="37" t="s">
        <v>5</v>
      </c>
      <c r="E8" s="37" t="s">
        <v>6</v>
      </c>
      <c r="F8" s="37" t="s">
        <v>7</v>
      </c>
      <c r="G8" s="37" t="s">
        <v>4</v>
      </c>
      <c r="H8" s="37" t="s">
        <v>8</v>
      </c>
      <c r="I8" s="37" t="s">
        <v>9</v>
      </c>
      <c r="J8" s="37" t="s">
        <v>3</v>
      </c>
      <c r="K8" s="37" t="s">
        <v>10</v>
      </c>
      <c r="L8" s="37" t="s">
        <v>11</v>
      </c>
      <c r="M8" s="37" t="s">
        <v>12</v>
      </c>
      <c r="N8" s="37" t="s">
        <v>14</v>
      </c>
      <c r="O8" s="38" t="s">
        <v>15</v>
      </c>
      <c r="P8" s="38" t="s">
        <v>16</v>
      </c>
      <c r="Q8" s="38" t="s">
        <v>17</v>
      </c>
      <c r="R8" s="21"/>
      <c r="S8" s="38" t="s">
        <v>18</v>
      </c>
      <c r="T8" s="21"/>
      <c r="U8" s="38" t="s">
        <v>21</v>
      </c>
      <c r="V8" s="21"/>
      <c r="W8" s="38" t="s">
        <v>42</v>
      </c>
      <c r="X8" s="21"/>
      <c r="Y8" s="38" t="s">
        <v>43</v>
      </c>
      <c r="Z8" s="11"/>
    </row>
    <row r="9" spans="1:40" ht="12.75" customHeight="1">
      <c r="A9" s="8"/>
      <c r="B9" s="28" t="s">
        <v>24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31"/>
      <c r="AA9" s="29"/>
      <c r="AB9" s="29"/>
      <c r="AC9" s="29"/>
      <c r="AD9" s="29"/>
      <c r="AE9" s="30"/>
      <c r="AF9" s="30"/>
      <c r="AG9" s="30"/>
      <c r="AH9" s="30"/>
      <c r="AI9" s="30"/>
      <c r="AJ9" s="30"/>
      <c r="AK9" s="30"/>
      <c r="AL9" s="30"/>
      <c r="AM9" s="30"/>
      <c r="AN9" s="26"/>
    </row>
    <row r="10" spans="1:26" ht="12.75" customHeight="1">
      <c r="A10" s="8"/>
      <c r="B10" s="3"/>
      <c r="C10" s="3" t="s">
        <v>0</v>
      </c>
      <c r="D10" s="32">
        <f>MU!D10+UMKC!D10+'S&amp;T'!D10+UMSa!D10+UMSL!D10</f>
        <v>54916</v>
      </c>
      <c r="E10" s="32">
        <f>MU!E10+UMKC!E10+'S&amp;T'!E10+UMSa!E10+UMSL!E10</f>
        <v>60445</v>
      </c>
      <c r="F10" s="32">
        <f>MU!F10+UMKC!F10+'S&amp;T'!F10+UMSa!F10+UMSL!F10</f>
        <v>63556</v>
      </c>
      <c r="G10" s="32">
        <f>MU!G10+UMKC!G10+'S&amp;T'!G10+UMSa!G10+UMSL!G10</f>
        <v>74653</v>
      </c>
      <c r="H10" s="32">
        <f>MU!H10+UMKC!H10+'S&amp;T'!H10+UMSa!H10+UMSL!H10</f>
        <v>87237</v>
      </c>
      <c r="I10" s="32">
        <f>MU!I10+UMKC!I10+'S&amp;T'!I10+UMSa!I10+UMSL!I10</f>
        <v>92861</v>
      </c>
      <c r="J10" s="32">
        <f>MU!J10+UMKC!J10+'S&amp;T'!J10+UMSL!J10</f>
        <v>109042</v>
      </c>
      <c r="K10" s="32">
        <f>MU!K10+UMKC!K10+'S&amp;T'!K10+UMSL!K10</f>
        <v>121563</v>
      </c>
      <c r="L10" s="32">
        <f>MU!L10+UMKC!L10+'S&amp;T'!L10+UMSL!L10</f>
        <v>130836</v>
      </c>
      <c r="M10" s="32">
        <f>MU!M10+UMKC!M10+'S&amp;T'!M10+UMSL!M10</f>
        <v>139240</v>
      </c>
      <c r="N10" s="32">
        <f>MU!N10+UMKC!N10+'S&amp;T'!N10+UMSL!N10</f>
        <v>145094</v>
      </c>
      <c r="O10" s="32">
        <f>MU!O10+UMKC!O10+'S&amp;T'!O10+UMSL!O10</f>
        <v>147366</v>
      </c>
      <c r="P10" s="32">
        <f>MU!P10+UMKC!P10+'S&amp;T'!P10+UMSL!P10</f>
        <v>152673</v>
      </c>
      <c r="Q10" s="32">
        <f>MU!Q10+UMKC!Q10+'S&amp;T'!Q10+UMSL!Q10</f>
        <v>164366</v>
      </c>
      <c r="R10" s="33"/>
      <c r="S10" s="32">
        <f>MU!S10+UMKC!S10+'S&amp;T'!S10+UMSL!S10</f>
        <v>163626</v>
      </c>
      <c r="T10" s="33"/>
      <c r="U10" s="32">
        <f>MU!U10+UMKC!U10+'S&amp;T'!U10+UMSL!U10</f>
        <v>167995</v>
      </c>
      <c r="V10" s="33"/>
      <c r="W10" s="32">
        <f>MU!W10+UMKC!W10+'S&amp;T'!W10+UMSL!W10</f>
        <v>159386</v>
      </c>
      <c r="X10" s="33"/>
      <c r="Y10" s="32">
        <f>MU!Y10+UMKC!Y10+'S&amp;T'!Y10+UMSL!Y10</f>
        <v>156083</v>
      </c>
      <c r="Z10" s="11"/>
    </row>
    <row r="11" spans="1:26" ht="12.75" customHeight="1">
      <c r="A11" s="8"/>
      <c r="B11" s="3"/>
      <c r="C11" s="3" t="s">
        <v>1</v>
      </c>
      <c r="D11" s="6">
        <f>MU!D11+UMKC!D11+'S&amp;T'!D11+UMSa!D11+UMSL!D11</f>
        <v>16682</v>
      </c>
      <c r="E11" s="6">
        <f>MU!E11+UMKC!E11+'S&amp;T'!E11+UMSa!E11+UMSL!E11</f>
        <v>16921</v>
      </c>
      <c r="F11" s="6">
        <f>MU!F11+UMKC!F11+'S&amp;T'!F11+UMSa!F11+UMSL!F11</f>
        <v>17718</v>
      </c>
      <c r="G11" s="6">
        <f>MU!G11+UMKC!G11+'S&amp;T'!G11+UMSa!G11+UMSL!G11</f>
        <v>17948</v>
      </c>
      <c r="H11" s="6">
        <f>MU!H11+UMKC!H11+'S&amp;T'!H11+UMSa!H11+UMSL!H11</f>
        <v>18323</v>
      </c>
      <c r="I11" s="6">
        <f>MU!I11+UMKC!I11+'S&amp;T'!I11+UMSa!I11+UMSL!I11</f>
        <v>17160</v>
      </c>
      <c r="J11" s="6">
        <f>MU!J11+UMKC!J11+'S&amp;T'!J11+UMSL!J11</f>
        <v>17577</v>
      </c>
      <c r="K11" s="6">
        <f>MU!K11+UMKC!K11+'S&amp;T'!K11+UMSL!K11</f>
        <v>22192</v>
      </c>
      <c r="L11" s="6">
        <f>MU!L11+UMKC!L11+'S&amp;T'!L11+UMSL!L11</f>
        <v>23121</v>
      </c>
      <c r="M11" s="6">
        <f>MU!M11+UMKC!M11+'S&amp;T'!M11+UMSL!M11</f>
        <v>26622</v>
      </c>
      <c r="N11" s="6">
        <f>MU!N11+UMKC!N11+'S&amp;T'!N11+UMSL!N11</f>
        <v>16938</v>
      </c>
      <c r="O11" s="6">
        <f>MU!O11+UMKC!O11+'S&amp;T'!O11+UMSL!O11</f>
        <v>18830</v>
      </c>
      <c r="P11" s="6">
        <f>MU!P11+UMKC!P11+'S&amp;T'!P11+UMSL!P11</f>
        <v>15825</v>
      </c>
      <c r="Q11" s="6">
        <f>MU!Q11+UMKC!Q11+'S&amp;T'!Q11+UMSL!Q11</f>
        <v>22485</v>
      </c>
      <c r="R11" s="22"/>
      <c r="S11" s="6">
        <f>MU!S11+UMKC!S11+'S&amp;T'!S11+UMSL!S11</f>
        <v>5490</v>
      </c>
      <c r="T11" s="22"/>
      <c r="U11" s="6">
        <f>MU!U11+UMKC!U11+'S&amp;T'!U11+UMSL!U11</f>
        <v>4499</v>
      </c>
      <c r="V11" s="22"/>
      <c r="W11" s="6">
        <f>MU!W11+UMKC!W11+'S&amp;T'!W11+UMSL!W11</f>
        <v>3941</v>
      </c>
      <c r="X11" s="22"/>
      <c r="Y11" s="6">
        <f>MU!Y11+UMKC!Y11+'S&amp;T'!Y11+UMSL!Y11</f>
        <v>3328</v>
      </c>
      <c r="Z11" s="11"/>
    </row>
    <row r="12" spans="1:26" ht="12.75" customHeight="1">
      <c r="A12" s="8"/>
      <c r="B12" s="3"/>
      <c r="C12" s="3" t="s">
        <v>19</v>
      </c>
      <c r="D12" s="6">
        <f>MU!D12+UMKC!D12+'S&amp;T'!D12+UMSa!D12+UMSL!D12</f>
        <v>5867</v>
      </c>
      <c r="E12" s="6">
        <f>MU!E12+UMKC!E12+'S&amp;T'!E12+UMSa!E12+UMSL!E12</f>
        <v>5974</v>
      </c>
      <c r="F12" s="6">
        <f>MU!F12+UMKC!F12+'S&amp;T'!F12+UMSa!F12+UMSL!F12</f>
        <v>6487</v>
      </c>
      <c r="G12" s="6">
        <f>MU!G12+UMKC!G12+'S&amp;T'!G12+UMSa!G12+UMSL!G12</f>
        <v>6723</v>
      </c>
      <c r="H12" s="6">
        <f>MU!H12+UMKC!H12+'S&amp;T'!H12+UMSa!H12+UMSL!H12</f>
        <v>7671</v>
      </c>
      <c r="I12" s="6">
        <f>MU!I12+UMKC!I12+'S&amp;T'!I12+UMSa!I12+UMSL!I12</f>
        <v>9802</v>
      </c>
      <c r="J12" s="6">
        <f>MU!J12+UMKC!J12+'S&amp;T'!J12+UMSL!J12</f>
        <v>10900</v>
      </c>
      <c r="K12" s="6">
        <f>MU!K12+UMKC!K12+'S&amp;T'!K12+UMSL!K12</f>
        <v>9861</v>
      </c>
      <c r="L12" s="6">
        <f>MU!L12+UMKC!L12+'S&amp;T'!L12+UMSL!L12</f>
        <v>11957</v>
      </c>
      <c r="M12" s="6">
        <f>MU!M12+UMKC!M12+'S&amp;T'!M12+UMSL!M12</f>
        <v>8370</v>
      </c>
      <c r="N12" s="6">
        <f>MU!N12+UMKC!N12+'S&amp;T'!N12+UMSL!N12</f>
        <v>6191</v>
      </c>
      <c r="O12" s="6">
        <f>MU!O12+UMKC!O12+'S&amp;T'!O12+UMSL!O12</f>
        <v>3802</v>
      </c>
      <c r="P12" s="6">
        <f>MU!P12+UMKC!P12+'S&amp;T'!P12+UMSL!P12</f>
        <v>5618</v>
      </c>
      <c r="Q12" s="6">
        <f>MU!Q12+UMKC!Q12+'S&amp;T'!Q12+UMSL!Q12</f>
        <v>9038</v>
      </c>
      <c r="R12" s="22"/>
      <c r="S12" s="6">
        <f>MU!S12+UMKC!S12+'S&amp;T'!S12+UMSL!S12</f>
        <v>11265</v>
      </c>
      <c r="T12" s="22"/>
      <c r="U12" s="6">
        <f>MU!U12+UMKC!U12+'S&amp;T'!U12+UMSL!U12</f>
        <v>10399</v>
      </c>
      <c r="V12" s="22"/>
      <c r="W12" s="6">
        <f>MU!W12+UMKC!W12+'S&amp;T'!W12+UMSL!W12</f>
        <v>11641</v>
      </c>
      <c r="X12" s="22"/>
      <c r="Y12" s="6">
        <f>MU!Y12+UMKC!Y12+'S&amp;T'!Y12+UMSL!Y12</f>
        <v>12515</v>
      </c>
      <c r="Z12" s="11"/>
    </row>
    <row r="13" spans="1:26" ht="12.75" customHeight="1">
      <c r="A13" s="8"/>
      <c r="B13" s="3"/>
      <c r="C13" s="3" t="s">
        <v>32</v>
      </c>
      <c r="D13" s="6">
        <f>MU!D13+UMKC!D13+'S&amp;T'!D13+UMSa!D13+UMSL!D13</f>
        <v>73628</v>
      </c>
      <c r="E13" s="6">
        <f>MU!E13+UMKC!E13+'S&amp;T'!E13+UMSa!E13+UMSL!E13</f>
        <v>80401</v>
      </c>
      <c r="F13" s="6">
        <f>MU!F13+UMKC!F13+'S&amp;T'!F13+UMSa!F13+UMSL!F13</f>
        <v>84196</v>
      </c>
      <c r="G13" s="6">
        <f>MU!G13+UMKC!G13+'S&amp;T'!G13+UMSa!G13+UMSL!G13</f>
        <v>90871</v>
      </c>
      <c r="H13" s="6">
        <f>MU!H13+UMKC!H13+'S&amp;T'!H13+UMSa!H13+UMSL!H13</f>
        <v>88172</v>
      </c>
      <c r="I13" s="6">
        <f>MU!I13+UMKC!I13+'S&amp;T'!I13+UMSa!I13+UMSL!I13</f>
        <v>103362</v>
      </c>
      <c r="J13" s="6">
        <f>MU!J13+UMKC!J13+'S&amp;T'!J13+UMSL!J13</f>
        <v>99541</v>
      </c>
      <c r="K13" s="6">
        <f>MU!K13+UMKC!K13+'S&amp;T'!K13+UMSL!K13</f>
        <v>122153</v>
      </c>
      <c r="L13" s="6">
        <f>MU!L13+UMKC!L13+'S&amp;T'!L13+UMSL!L13</f>
        <v>129240</v>
      </c>
      <c r="M13" s="6">
        <f>MU!M13+UMKC!M13+'S&amp;T'!M13+UMSL!M13</f>
        <v>118538</v>
      </c>
      <c r="N13" s="6">
        <f>MU!N13+UMKC!N13+'S&amp;T'!N13+UMSL!N13</f>
        <v>115121</v>
      </c>
      <c r="O13" s="6">
        <f>MU!O13+UMKC!O13+'S&amp;T'!O13+UMSL!O13</f>
        <v>115253</v>
      </c>
      <c r="P13" s="6">
        <f>MU!P13+UMKC!P13+'S&amp;T'!P13+UMSL!P13</f>
        <v>131858</v>
      </c>
      <c r="Q13" s="6">
        <f>MU!Q13+UMKC!Q13+'S&amp;T'!Q13+UMSL!Q13</f>
        <v>112941</v>
      </c>
      <c r="R13" s="22"/>
      <c r="S13" s="6">
        <f>MU!S13+UMKC!S13+'S&amp;T'!S13+UMSL!S13</f>
        <v>108907.9</v>
      </c>
      <c r="T13" s="22"/>
      <c r="U13" s="6">
        <f>MU!U13+UMKC!U13+'S&amp;T'!U13+UMSL!U13</f>
        <v>105105.84999999999</v>
      </c>
      <c r="V13" s="22"/>
      <c r="W13" s="6">
        <f>MU!W13+UMKC!W13+'S&amp;T'!W13+UMSL!W13</f>
        <v>119350</v>
      </c>
      <c r="X13" s="22"/>
      <c r="Y13" s="6">
        <f>MU!Y13+UMKC!Y13+'S&amp;T'!Y13+UMSL!Y13</f>
        <v>117163</v>
      </c>
      <c r="Z13" s="11"/>
    </row>
    <row r="14" spans="1:26" ht="12.75" customHeight="1">
      <c r="A14" s="8"/>
      <c r="B14" s="3"/>
      <c r="C14" s="3" t="s">
        <v>20</v>
      </c>
      <c r="D14" s="5">
        <f>MU!D14+UMKC!D14+'S&amp;T'!D14+UMSa!D14+UMSL!D14</f>
        <v>8614</v>
      </c>
      <c r="E14" s="5">
        <f>MU!E14+UMKC!E14+'S&amp;T'!E14+UMSa!E14+UMSL!E14</f>
        <v>5426</v>
      </c>
      <c r="F14" s="5">
        <f>MU!F14+UMKC!F14+'S&amp;T'!F14+UMSa!F14+UMSL!F14</f>
        <v>8451</v>
      </c>
      <c r="G14" s="5">
        <f>MU!G14+UMKC!G14+'S&amp;T'!G14+UMSa!G14+UMSL!G14</f>
        <v>9352</v>
      </c>
      <c r="H14" s="5">
        <f>MU!H14+UMKC!H14+'S&amp;T'!H14+UMSa!H14+UMSL!H14</f>
        <v>13190</v>
      </c>
      <c r="I14" s="5">
        <f>MU!I14+UMKC!I14+'S&amp;T'!I14+UMSa!I14+UMSL!I14</f>
        <v>9275</v>
      </c>
      <c r="J14" s="5">
        <f>MU!J14+UMKC!J14+'S&amp;T'!J14+UMSL!J14</f>
        <v>7752</v>
      </c>
      <c r="K14" s="5">
        <f>MU!K14+UMKC!K14+'S&amp;T'!K14+UMSL!K14</f>
        <v>9363</v>
      </c>
      <c r="L14" s="5">
        <f>MU!L14+UMKC!L14+'S&amp;T'!L14+UMSL!L14</f>
        <v>8035</v>
      </c>
      <c r="M14" s="5">
        <f>MU!M14+UMKC!M14+'S&amp;T'!M14+UMSL!M14</f>
        <v>9121</v>
      </c>
      <c r="N14" s="5">
        <f>MU!N14+UMKC!N14+'S&amp;T'!N14+UMSL!N14</f>
        <v>7009</v>
      </c>
      <c r="O14" s="5">
        <f>MU!O14+UMKC!O14+'S&amp;T'!O14+UMSL!O14</f>
        <v>11575</v>
      </c>
      <c r="P14" s="5">
        <f>MU!P14+UMKC!P14+'S&amp;T'!P14+UMSL!P14</f>
        <v>14948</v>
      </c>
      <c r="Q14" s="5">
        <f>MU!Q14+UMKC!Q14+'S&amp;T'!Q14+UMSL!Q14</f>
        <v>12189</v>
      </c>
      <c r="R14" s="23"/>
      <c r="S14" s="5">
        <f>MU!S14+UMKC!S14+'S&amp;T'!S14+UMSL!S14</f>
        <v>12085</v>
      </c>
      <c r="T14" s="23"/>
      <c r="U14" s="5">
        <f>MU!U14+UMKC!U14+'S&amp;T'!U14+UMSL!U14</f>
        <v>10168</v>
      </c>
      <c r="V14" s="23"/>
      <c r="W14" s="5">
        <f>MU!W14+UMKC!W14+'S&amp;T'!W14+UMSL!W14</f>
        <v>11196</v>
      </c>
      <c r="X14" s="23"/>
      <c r="Y14" s="5">
        <f>MU!Y14+UMKC!Y14+'S&amp;T'!Y14+UMSL!Y14</f>
        <v>15748</v>
      </c>
      <c r="Z14" s="11"/>
    </row>
    <row r="15" spans="1:26" ht="12.75" customHeight="1">
      <c r="A15" s="8"/>
      <c r="B15" s="3"/>
      <c r="C15" s="3"/>
      <c r="D15" s="32">
        <f>SUM(D10:D14)</f>
        <v>159707</v>
      </c>
      <c r="E15" s="32">
        <f>SUM(E10:E14)</f>
        <v>169167</v>
      </c>
      <c r="F15" s="32">
        <f>SUM(F10:F14)</f>
        <v>180408</v>
      </c>
      <c r="G15" s="32">
        <f>SUM(G10:G14)</f>
        <v>199547</v>
      </c>
      <c r="H15" s="32">
        <f aca="true" t="shared" si="0" ref="H15:Q15">SUM(H10:H14)</f>
        <v>214593</v>
      </c>
      <c r="I15" s="32">
        <f>SUM(I10:I14)</f>
        <v>232460</v>
      </c>
      <c r="J15" s="32">
        <f t="shared" si="0"/>
        <v>244812</v>
      </c>
      <c r="K15" s="32">
        <f t="shared" si="0"/>
        <v>285132</v>
      </c>
      <c r="L15" s="32">
        <f t="shared" si="0"/>
        <v>303189</v>
      </c>
      <c r="M15" s="32">
        <f t="shared" si="0"/>
        <v>301891</v>
      </c>
      <c r="N15" s="32">
        <f t="shared" si="0"/>
        <v>290353</v>
      </c>
      <c r="O15" s="33">
        <f t="shared" si="0"/>
        <v>296826</v>
      </c>
      <c r="P15" s="33">
        <f t="shared" si="0"/>
        <v>320922</v>
      </c>
      <c r="Q15" s="33">
        <f t="shared" si="0"/>
        <v>321019</v>
      </c>
      <c r="R15" s="33"/>
      <c r="S15" s="33">
        <f>SUM(S10:S14)</f>
        <v>301373.9</v>
      </c>
      <c r="T15" s="33"/>
      <c r="U15" s="33">
        <f>SUM(U10:U14)</f>
        <v>298166.85</v>
      </c>
      <c r="V15" s="33"/>
      <c r="W15" s="33">
        <f>SUM(W10:W14)</f>
        <v>305514</v>
      </c>
      <c r="X15" s="33"/>
      <c r="Y15" s="33">
        <f>SUM(Y10:Y14)</f>
        <v>304837</v>
      </c>
      <c r="Z15" s="11"/>
    </row>
    <row r="16" spans="1:26" ht="12.75" customHeight="1">
      <c r="A16" s="8"/>
      <c r="B16" s="3"/>
      <c r="C16" s="3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11"/>
    </row>
    <row r="17" spans="1:26" ht="12.75" customHeight="1">
      <c r="A17" s="8"/>
      <c r="B17" s="28" t="s">
        <v>25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11"/>
    </row>
    <row r="18" spans="1:26" ht="12.75" customHeight="1">
      <c r="A18" s="8"/>
      <c r="B18" s="3"/>
      <c r="C18" s="3" t="s">
        <v>0</v>
      </c>
      <c r="D18" s="32"/>
      <c r="E18" s="32"/>
      <c r="F18" s="32"/>
      <c r="G18" s="32">
        <f>MU!G18+UMKC!G18+'S&amp;T'!G18+UMSa!G18+UMSL!G18</f>
        <v>959</v>
      </c>
      <c r="H18" s="32">
        <f>MU!H18+UMKC!H18+'S&amp;T'!H18+UMSa!H18+UMSL!H18</f>
        <v>960</v>
      </c>
      <c r="I18" s="32">
        <f>MU!I18+UMKC!I18+'S&amp;T'!I18+UMSa!I18+UMSL!I18</f>
        <v>954</v>
      </c>
      <c r="J18" s="32">
        <f>MU!J18+UMKC!J18+'S&amp;T'!J18+UMSL!J18</f>
        <v>1569</v>
      </c>
      <c r="K18" s="32">
        <f>MU!K18+UMKC!K18+'S&amp;T'!K18+UMSL!K18</f>
        <v>3247</v>
      </c>
      <c r="L18" s="32">
        <f>MU!L18+UMKC!L18+'S&amp;T'!L18+UMSL!L18</f>
        <v>4545</v>
      </c>
      <c r="M18" s="32">
        <f>MU!M18+UMKC!M18+'S&amp;T'!M18+UMSL!M18</f>
        <v>10384</v>
      </c>
      <c r="N18" s="32">
        <f>MU!N18+UMKC!N18+'S&amp;T'!N18+UMSL!N18</f>
        <v>10546</v>
      </c>
      <c r="O18" s="32">
        <f>MU!O18+UMKC!O18+'S&amp;T'!O18+UMSL!O18</f>
        <v>15785</v>
      </c>
      <c r="P18" s="32">
        <f>MU!P18+UMKC!P18+'S&amp;T'!P18+UMSL!P18</f>
        <v>6086</v>
      </c>
      <c r="Q18" s="32">
        <f>MU!Q18+UMKC!Q18+'S&amp;T'!Q18+UMSL!Q18</f>
        <v>7589</v>
      </c>
      <c r="R18" s="33"/>
      <c r="S18" s="32">
        <f>MU!S18+UMKC!S18+'S&amp;T'!S18+UMSL!S18</f>
        <v>5120</v>
      </c>
      <c r="T18" s="33"/>
      <c r="U18" s="32">
        <f>MU!U18+UMKC!U18+'S&amp;T'!U18+UMSL!U18</f>
        <v>5514</v>
      </c>
      <c r="V18" s="33"/>
      <c r="W18" s="32">
        <f>MU!W18+UMKC!W18+'S&amp;T'!W18+UMSL!W18</f>
        <v>5862</v>
      </c>
      <c r="X18" s="33"/>
      <c r="Y18" s="32">
        <f>MU!Y18+UMKC!Y18+'S&amp;T'!Y18+UMSL!Y18</f>
        <v>4640</v>
      </c>
      <c r="Z18" s="11"/>
    </row>
    <row r="19" spans="1:26" ht="12.75" customHeight="1">
      <c r="A19" s="8"/>
      <c r="B19" s="3"/>
      <c r="C19" s="3" t="s">
        <v>1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2"/>
      <c r="P19" s="22"/>
      <c r="Q19" s="22"/>
      <c r="R19" s="22"/>
      <c r="S19" s="6">
        <f>MU!S19+UMKC!S19+'S&amp;T'!S19+UMSL!S19</f>
        <v>0</v>
      </c>
      <c r="T19" s="22"/>
      <c r="U19" s="6">
        <f>MU!U19+UMKC!U19+'S&amp;T'!U19+UMSL!U19</f>
        <v>0</v>
      </c>
      <c r="V19" s="22"/>
      <c r="W19" s="6">
        <f>MU!W19+UMKC!W19+'S&amp;T'!W19+UMSL!W19</f>
        <v>0</v>
      </c>
      <c r="X19" s="22"/>
      <c r="Y19" s="6">
        <f>MU!Y19+UMKC!Y19+'S&amp;T'!Y19+UMSL!Y19</f>
        <v>0</v>
      </c>
      <c r="Z19" s="11"/>
    </row>
    <row r="20" spans="1:26" ht="12.75" customHeight="1">
      <c r="A20" s="8"/>
      <c r="B20" s="3"/>
      <c r="C20" s="3" t="s">
        <v>19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22"/>
      <c r="P20" s="22"/>
      <c r="Q20" s="22"/>
      <c r="R20" s="22"/>
      <c r="S20" s="6">
        <f>MU!S20+UMKC!S20+'S&amp;T'!S20+UMSL!S20</f>
        <v>11</v>
      </c>
      <c r="T20" s="22"/>
      <c r="U20" s="6">
        <f>MU!U20+UMKC!U20+'S&amp;T'!U20+UMSL!U20</f>
        <v>102</v>
      </c>
      <c r="V20" s="22"/>
      <c r="W20" s="6">
        <f>MU!W20+UMKC!W20+'S&amp;T'!W20+UMSL!W20</f>
        <v>110</v>
      </c>
      <c r="X20" s="22"/>
      <c r="Y20" s="6">
        <f>MU!Y20+UMKC!Y20+'S&amp;T'!Y20+UMSL!Y20</f>
        <v>173</v>
      </c>
      <c r="Z20" s="11"/>
    </row>
    <row r="21" spans="1:26" ht="12.75" customHeight="1">
      <c r="A21" s="8"/>
      <c r="B21" s="3"/>
      <c r="C21" s="3" t="s">
        <v>32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2"/>
      <c r="P21" s="22"/>
      <c r="Q21" s="22"/>
      <c r="R21" s="22"/>
      <c r="S21" s="6">
        <f>MU!S21+UMKC!S21+'S&amp;T'!S21+UMSL!S21</f>
        <v>18123.1</v>
      </c>
      <c r="T21" s="22"/>
      <c r="U21" s="6">
        <f>MU!U21+UMKC!U21+'S&amp;T'!U21+UMSL!U21</f>
        <v>19480.15</v>
      </c>
      <c r="V21" s="22"/>
      <c r="W21" s="6">
        <f>MU!W21+UMKC!W21+'S&amp;T'!W21+UMSL!W21</f>
        <v>15185</v>
      </c>
      <c r="X21" s="22"/>
      <c r="Y21" s="6">
        <f>MU!Y21+UMKC!Y21+'S&amp;T'!Y21+UMSL!Y21</f>
        <v>16452</v>
      </c>
      <c r="Z21" s="11"/>
    </row>
    <row r="22" spans="1:26" ht="12.75" customHeight="1">
      <c r="A22" s="8"/>
      <c r="B22" s="3"/>
      <c r="C22" s="3" t="s">
        <v>20</v>
      </c>
      <c r="D22" s="6"/>
      <c r="E22" s="6"/>
      <c r="F22" s="6"/>
      <c r="G22" s="5"/>
      <c r="H22" s="5"/>
      <c r="I22" s="5"/>
      <c r="J22" s="5"/>
      <c r="K22" s="5"/>
      <c r="L22" s="5"/>
      <c r="M22" s="5"/>
      <c r="N22" s="5"/>
      <c r="O22" s="23"/>
      <c r="P22" s="23"/>
      <c r="Q22" s="23"/>
      <c r="R22" s="23"/>
      <c r="S22" s="5">
        <f>MU!S22+UMKC!S22+'S&amp;T'!S22+UMSL!S22</f>
        <v>926</v>
      </c>
      <c r="T22" s="23"/>
      <c r="U22" s="5">
        <f>MU!U22+UMKC!U22+'S&amp;T'!U22+UMSL!U22</f>
        <v>505</v>
      </c>
      <c r="V22" s="23"/>
      <c r="W22" s="5">
        <f>MU!W22+UMKC!W22+'S&amp;T'!W22+UMSL!W22</f>
        <v>310</v>
      </c>
      <c r="X22" s="23"/>
      <c r="Y22" s="5">
        <f>MU!Y22+UMKC!Y22+'S&amp;T'!Y22+UMSL!Y22</f>
        <v>416</v>
      </c>
      <c r="Z22" s="11"/>
    </row>
    <row r="23" spans="1:26" ht="12.75" customHeight="1">
      <c r="A23" s="8"/>
      <c r="B23" s="3"/>
      <c r="C23" s="3"/>
      <c r="D23" s="32"/>
      <c r="E23" s="32"/>
      <c r="F23" s="32"/>
      <c r="G23" s="32">
        <f>MU!G23+UMKC!G23+'S&amp;T'!G23+UMSa!G23+UMSL!G23</f>
        <v>6472</v>
      </c>
      <c r="H23" s="32">
        <f>MU!H23+UMKC!H23+'S&amp;T'!H23+UMSa!H23+UMSL!H23</f>
        <v>7297</v>
      </c>
      <c r="I23" s="32">
        <f>MU!I23+UMKC!I23+'S&amp;T'!I23+UMSa!I23+UMSL!I23</f>
        <v>8922</v>
      </c>
      <c r="J23" s="32">
        <f>MU!J23+UMKC!J23+'S&amp;T'!J23+UMSL!J23</f>
        <v>9215</v>
      </c>
      <c r="K23" s="32">
        <f>MU!K23+UMKC!K23+'S&amp;T'!K23+UMSL!K23</f>
        <v>17597</v>
      </c>
      <c r="L23" s="32">
        <f>MU!L23+UMKC!L23+'S&amp;T'!L23+UMSL!L23</f>
        <v>20683</v>
      </c>
      <c r="M23" s="32">
        <f>MU!M23+UMKC!M23+'S&amp;T'!M23+UMSL!M23</f>
        <v>21579</v>
      </c>
      <c r="N23" s="32">
        <f>MU!N23+UMKC!N23+'S&amp;T'!N23+UMSL!N23</f>
        <v>21250</v>
      </c>
      <c r="O23" s="32">
        <f>MU!O23+UMKC!O23+'S&amp;T'!O23+UMSL!O23</f>
        <v>22929</v>
      </c>
      <c r="P23" s="32">
        <f>MU!P23+UMKC!P23+'S&amp;T'!P23+UMSL!P23</f>
        <v>10771</v>
      </c>
      <c r="Q23" s="32">
        <f>MU!Q23+UMKC!Q23+'S&amp;T'!Q23+UMSL!Q23</f>
        <v>12502</v>
      </c>
      <c r="R23" s="33"/>
      <c r="S23" s="33">
        <f>SUM(S18:S22)</f>
        <v>24180.1</v>
      </c>
      <c r="T23" s="33"/>
      <c r="U23" s="33">
        <f>SUM(U18:U22)</f>
        <v>25601.15</v>
      </c>
      <c r="V23" s="33"/>
      <c r="W23" s="33">
        <f>SUM(W18:W22)</f>
        <v>21467</v>
      </c>
      <c r="X23" s="33"/>
      <c r="Y23" s="33">
        <f>SUM(Y18:Y22)</f>
        <v>21681</v>
      </c>
      <c r="Z23" s="11"/>
    </row>
    <row r="24" spans="1:26" ht="12.75" customHeight="1">
      <c r="A24" s="8"/>
      <c r="B24" s="3"/>
      <c r="C24" s="3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11"/>
    </row>
    <row r="25" spans="1:26" ht="12.75" customHeight="1">
      <c r="A25" s="8"/>
      <c r="B25" s="28" t="s">
        <v>26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11"/>
    </row>
    <row r="26" spans="1:26" ht="12.75" customHeight="1">
      <c r="A26" s="8"/>
      <c r="B26" s="3"/>
      <c r="C26" s="3" t="s">
        <v>0</v>
      </c>
      <c r="D26" s="33"/>
      <c r="E26" s="33"/>
      <c r="F26" s="33"/>
      <c r="G26" s="33">
        <f>G10+G18</f>
        <v>75612</v>
      </c>
      <c r="H26" s="33">
        <f>H10+H18</f>
        <v>88197</v>
      </c>
      <c r="I26" s="33">
        <f>I10+I18</f>
        <v>93815</v>
      </c>
      <c r="J26" s="33">
        <f aca="true" t="shared" si="1" ref="J26:O26">J10+J18</f>
        <v>110611</v>
      </c>
      <c r="K26" s="33">
        <f t="shared" si="1"/>
        <v>124810</v>
      </c>
      <c r="L26" s="33">
        <f t="shared" si="1"/>
        <v>135381</v>
      </c>
      <c r="M26" s="33">
        <f t="shared" si="1"/>
        <v>149624</v>
      </c>
      <c r="N26" s="33">
        <f t="shared" si="1"/>
        <v>155640</v>
      </c>
      <c r="O26" s="33">
        <f t="shared" si="1"/>
        <v>163151</v>
      </c>
      <c r="P26" s="33">
        <f>P10+P18</f>
        <v>158759</v>
      </c>
      <c r="Q26" s="33">
        <f>Q10+Q18</f>
        <v>171955</v>
      </c>
      <c r="R26" s="33"/>
      <c r="S26" s="33">
        <f>S10+S18</f>
        <v>168746</v>
      </c>
      <c r="T26" s="33"/>
      <c r="U26" s="33">
        <f>U10+U18</f>
        <v>173509</v>
      </c>
      <c r="V26" s="33"/>
      <c r="W26" s="33">
        <f>W10+W18</f>
        <v>165248</v>
      </c>
      <c r="X26" s="33"/>
      <c r="Y26" s="33">
        <f>Y10+Y18</f>
        <v>160723</v>
      </c>
      <c r="Z26" s="11"/>
    </row>
    <row r="27" spans="1:26" ht="12.75" customHeight="1">
      <c r="A27" s="8"/>
      <c r="B27" s="3"/>
      <c r="C27" s="3" t="s">
        <v>1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22"/>
      <c r="P27" s="22"/>
      <c r="Q27" s="22"/>
      <c r="R27" s="22"/>
      <c r="S27" s="22">
        <f>S11+S19</f>
        <v>5490</v>
      </c>
      <c r="T27" s="22"/>
      <c r="U27" s="22">
        <f>U11+U19</f>
        <v>4499</v>
      </c>
      <c r="V27" s="22"/>
      <c r="W27" s="22">
        <f>W11+W19</f>
        <v>3941</v>
      </c>
      <c r="X27" s="22"/>
      <c r="Y27" s="22">
        <f>Y11+Y19</f>
        <v>3328</v>
      </c>
      <c r="Z27" s="11"/>
    </row>
    <row r="28" spans="1:26" ht="12.75" customHeight="1">
      <c r="A28" s="8"/>
      <c r="B28" s="3"/>
      <c r="C28" s="3" t="s">
        <v>19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2"/>
      <c r="P28" s="22"/>
      <c r="Q28" s="22"/>
      <c r="R28" s="22"/>
      <c r="S28" s="22">
        <f>S12+S20</f>
        <v>11276</v>
      </c>
      <c r="T28" s="22"/>
      <c r="U28" s="22">
        <f>U12+U20</f>
        <v>10501</v>
      </c>
      <c r="V28" s="22"/>
      <c r="W28" s="22">
        <f>W12+W20</f>
        <v>11751</v>
      </c>
      <c r="X28" s="22"/>
      <c r="Y28" s="22">
        <f>Y12+Y20</f>
        <v>12688</v>
      </c>
      <c r="Z28" s="11"/>
    </row>
    <row r="29" spans="1:26" ht="12.75" customHeight="1">
      <c r="A29" s="8"/>
      <c r="B29" s="3"/>
      <c r="C29" s="3" t="s">
        <v>2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2"/>
      <c r="P29" s="22"/>
      <c r="Q29" s="22"/>
      <c r="R29" s="22"/>
      <c r="S29" s="22">
        <f>S13+S21</f>
        <v>127031</v>
      </c>
      <c r="T29" s="22"/>
      <c r="U29" s="22">
        <f>U13+U21</f>
        <v>124586</v>
      </c>
      <c r="V29" s="22"/>
      <c r="W29" s="22">
        <f>W13+W21</f>
        <v>134535</v>
      </c>
      <c r="X29" s="22"/>
      <c r="Y29" s="22">
        <f>Y13+Y21</f>
        <v>133615</v>
      </c>
      <c r="Z29" s="11"/>
    </row>
    <row r="30" spans="1:26" ht="12.75" customHeight="1">
      <c r="A30" s="8"/>
      <c r="B30" s="3"/>
      <c r="C30" s="3" t="s">
        <v>20</v>
      </c>
      <c r="D30" s="6"/>
      <c r="E30" s="6"/>
      <c r="F30" s="6"/>
      <c r="G30" s="5"/>
      <c r="H30" s="5"/>
      <c r="I30" s="5"/>
      <c r="J30" s="5"/>
      <c r="K30" s="5"/>
      <c r="L30" s="5"/>
      <c r="M30" s="5"/>
      <c r="N30" s="5"/>
      <c r="O30" s="23"/>
      <c r="P30" s="23"/>
      <c r="Q30" s="23"/>
      <c r="R30" s="23"/>
      <c r="S30" s="23">
        <f>S14+S22</f>
        <v>13011</v>
      </c>
      <c r="T30" s="23"/>
      <c r="U30" s="23">
        <f>U14+U22</f>
        <v>10673</v>
      </c>
      <c r="V30" s="23"/>
      <c r="W30" s="23">
        <f>W14+W22</f>
        <v>11506</v>
      </c>
      <c r="X30" s="23"/>
      <c r="Y30" s="23">
        <f>Y14+Y22</f>
        <v>16164</v>
      </c>
      <c r="Z30" s="11"/>
    </row>
    <row r="31" spans="1:26" ht="12.75" customHeight="1">
      <c r="A31" s="8"/>
      <c r="B31" s="3"/>
      <c r="C31" s="3"/>
      <c r="D31" s="33"/>
      <c r="E31" s="33"/>
      <c r="F31" s="33"/>
      <c r="G31" s="33">
        <f>G15+G23</f>
        <v>206019</v>
      </c>
      <c r="H31" s="33">
        <f>H15+H23</f>
        <v>221890</v>
      </c>
      <c r="I31" s="33">
        <f>I15+I23</f>
        <v>241382</v>
      </c>
      <c r="J31" s="33">
        <f aca="true" t="shared" si="2" ref="J31:O31">J15+J23</f>
        <v>254027</v>
      </c>
      <c r="K31" s="33">
        <f t="shared" si="2"/>
        <v>302729</v>
      </c>
      <c r="L31" s="33">
        <f t="shared" si="2"/>
        <v>323872</v>
      </c>
      <c r="M31" s="33">
        <f t="shared" si="2"/>
        <v>323470</v>
      </c>
      <c r="N31" s="33">
        <f t="shared" si="2"/>
        <v>311603</v>
      </c>
      <c r="O31" s="33">
        <f t="shared" si="2"/>
        <v>319755</v>
      </c>
      <c r="P31" s="33">
        <f>P15+P23</f>
        <v>331693</v>
      </c>
      <c r="Q31" s="33">
        <f>Q15+Q23</f>
        <v>333521</v>
      </c>
      <c r="R31" s="33"/>
      <c r="S31" s="33">
        <f>SUM(S26:S30)</f>
        <v>325554</v>
      </c>
      <c r="T31" s="33"/>
      <c r="U31" s="33">
        <f>SUM(U26:U30)</f>
        <v>323768</v>
      </c>
      <c r="V31" s="33"/>
      <c r="W31" s="33">
        <f>SUM(W26:W30)</f>
        <v>326981</v>
      </c>
      <c r="X31" s="33"/>
      <c r="Y31" s="33">
        <f>SUM(Y26:Y30)</f>
        <v>326518</v>
      </c>
      <c r="Z31" s="11"/>
    </row>
    <row r="32" spans="1:26" ht="12.75" customHeight="1">
      <c r="A32" s="8"/>
      <c r="B32" s="4"/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11"/>
    </row>
    <row r="33" spans="1:26" ht="12.75" customHeight="1">
      <c r="A33" s="8"/>
      <c r="B33" s="3"/>
      <c r="C33" s="3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11"/>
    </row>
    <row r="34" spans="1:26" ht="12.75" customHeight="1">
      <c r="A34" s="8"/>
      <c r="B34" s="35" t="s">
        <v>37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11"/>
    </row>
    <row r="35" spans="1:26" ht="12.75" customHeight="1">
      <c r="A35" s="8"/>
      <c r="B35" s="36" t="s">
        <v>38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11"/>
    </row>
    <row r="36" spans="1:26" ht="12.75" customHeight="1">
      <c r="A36" s="8"/>
      <c r="B36" s="35" t="s">
        <v>29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11"/>
    </row>
    <row r="37" spans="1:26" ht="12.75" customHeight="1">
      <c r="A37" s="8"/>
      <c r="B37" s="35" t="s">
        <v>30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11"/>
    </row>
    <row r="38" spans="1:26" ht="12.75" customHeight="1">
      <c r="A38" s="8"/>
      <c r="B38" s="35" t="s">
        <v>39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11"/>
    </row>
    <row r="39" spans="1:26" ht="12.75" customHeight="1">
      <c r="A39" s="8"/>
      <c r="B39" s="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11"/>
    </row>
    <row r="40" spans="1:26" ht="12.75" customHeight="1">
      <c r="A40" s="8"/>
      <c r="B40" s="42" t="s">
        <v>33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4"/>
      <c r="W40" s="44"/>
      <c r="X40" s="44"/>
      <c r="Y40" s="44"/>
      <c r="Z40" s="11"/>
    </row>
    <row r="41" spans="1:26" ht="12.75" customHeight="1">
      <c r="A41" s="8"/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4"/>
      <c r="W41" s="44"/>
      <c r="X41" s="44"/>
      <c r="Y41" s="44"/>
      <c r="Z41" s="11"/>
    </row>
    <row r="42" spans="1:26" ht="12.75" customHeight="1">
      <c r="A42" s="8"/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4"/>
      <c r="W42" s="44"/>
      <c r="X42" s="44"/>
      <c r="Y42" s="44"/>
      <c r="Z42" s="11"/>
    </row>
    <row r="43" spans="1:26" ht="12.75" customHeight="1">
      <c r="A43" s="8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4"/>
      <c r="W43" s="44"/>
      <c r="X43" s="44"/>
      <c r="Y43" s="44"/>
      <c r="Z43" s="11"/>
    </row>
    <row r="44" spans="1:26" ht="12.75" customHeight="1">
      <c r="A44" s="8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4"/>
      <c r="W44" s="44"/>
      <c r="X44" s="44"/>
      <c r="Y44" s="44"/>
      <c r="Z44" s="11"/>
    </row>
    <row r="45" spans="1:26" ht="12.75" customHeight="1">
      <c r="A45" s="8"/>
      <c r="B45" s="3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11"/>
    </row>
    <row r="46" spans="1:26" ht="12.75" customHeight="1">
      <c r="A46" s="8"/>
      <c r="B46" s="3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11"/>
    </row>
    <row r="47" spans="1:26" ht="12.75" customHeight="1">
      <c r="A47" s="13"/>
      <c r="B47" s="4" t="s">
        <v>28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24"/>
      <c r="P47" s="24"/>
      <c r="Q47" s="24"/>
      <c r="R47" s="24"/>
      <c r="S47" s="24"/>
      <c r="T47" s="24"/>
      <c r="U47" s="4"/>
      <c r="V47" s="24"/>
      <c r="W47" s="4"/>
      <c r="X47" s="24"/>
      <c r="Y47" s="4" t="s">
        <v>44</v>
      </c>
      <c r="Z47" s="14"/>
    </row>
  </sheetData>
  <sheetProtection/>
  <mergeCells count="3">
    <mergeCell ref="A2:Z2"/>
    <mergeCell ref="D7:Y7"/>
    <mergeCell ref="B40:Y44"/>
  </mergeCells>
  <printOptions/>
  <pageMargins left="0.7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and Computing Svcs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Mardy Eimers</dc:creator>
  <cp:keywords/>
  <dc:description/>
  <cp:lastModifiedBy>sader</cp:lastModifiedBy>
  <cp:lastPrinted>2014-02-13T22:07:44Z</cp:lastPrinted>
  <dcterms:created xsi:type="dcterms:W3CDTF">1999-10-12T13:24:11Z</dcterms:created>
  <dcterms:modified xsi:type="dcterms:W3CDTF">2014-02-13T22:07:47Z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149976421</vt:i4>
  </property>
  <property fmtid="{D5CDD505-2E9C-101B-9397-08002B2CF9AE}" pid="3" name="_EmailSubject">
    <vt:lpwstr>Table</vt:lpwstr>
  </property>
  <property fmtid="{D5CDD505-2E9C-101B-9397-08002B2CF9AE}" pid="4" name="_AuthorEmail">
    <vt:lpwstr>VaughnPR@missouri.edu</vt:lpwstr>
  </property>
  <property fmtid="{D5CDD505-2E9C-101B-9397-08002B2CF9AE}" pid="5" name="_AuthorEmailDisplayName">
    <vt:lpwstr>Vaughn, Paul R.</vt:lpwstr>
  </property>
  <property fmtid="{D5CDD505-2E9C-101B-9397-08002B2CF9AE}" pid="6" name="_ReviewingToolsShownOnce">
    <vt:lpwstr/>
  </property>
</Properties>
</file>