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et Assets_E" sheetId="1" r:id="rId1"/>
    <sheet name="RECNA_E" sheetId="2" r:id="rId2"/>
    <sheet name="NA by Fund_E" sheetId="3" r:id="rId3"/>
    <sheet name="RECNA by Fund_E" sheetId="4" r:id="rId4"/>
    <sheet name="RECNA-Unrest_E" sheetId="5" r:id="rId5"/>
    <sheet name="Oper Rev_E" sheetId="6" r:id="rId6"/>
    <sheet name="Oper Exp_E" sheetId="7" r:id="rId7"/>
    <sheet name="Aux &amp; SO_E" sheetId="8" r:id="rId8"/>
    <sheet name="Loan_E" sheetId="9" r:id="rId9"/>
    <sheet name="Endow_E" sheetId="10" r:id="rId10"/>
    <sheet name="R&amp;U Plant_E" sheetId="11" r:id="rId11"/>
    <sheet name="Invest in Plant_E" sheetId="12" r:id="rId12"/>
    <sheet name="Funds Held_E" sheetId="13" r:id="rId13"/>
  </sheets>
  <definedNames>
    <definedName name="ABC" localSheetId="10">'R&amp;U Plant_E'!#REF!</definedName>
    <definedName name="ABC">#REF!</definedName>
    <definedName name="ASD" localSheetId="9">'Endow_E'!$R$4</definedName>
    <definedName name="ASD" localSheetId="12">'Funds Held_E'!$K$5</definedName>
    <definedName name="ASD" localSheetId="8">'Loan_E'!$O$4</definedName>
    <definedName name="ASD" localSheetId="6">'Oper Exp_E'!$M$4</definedName>
    <definedName name="ASD" localSheetId="10">'R&amp;U Plant_E'!$P$4</definedName>
    <definedName name="ASD">#REF!</definedName>
    <definedName name="AsofDate" localSheetId="12">'Funds Held_E'!$X$5</definedName>
    <definedName name="AsofDate">#REF!</definedName>
    <definedName name="ASSD" localSheetId="9">'Endow_E'!$R$4</definedName>
    <definedName name="ASSD" localSheetId="8">'Loan_E'!$O$4</definedName>
    <definedName name="ASSD">#REF!</definedName>
    <definedName name="Bonita">38938.6419328704</definedName>
    <definedName name="NvsASD" localSheetId="7">"V2006-06-30"</definedName>
    <definedName name="NvsASD" localSheetId="9">"V2006-06-30"</definedName>
    <definedName name="NvsASD" localSheetId="12">"V2006-06-30"</definedName>
    <definedName name="NvsASD" localSheetId="11">"V2006-06-30"</definedName>
    <definedName name="NvsASD" localSheetId="8">"V2006-06-30"</definedName>
    <definedName name="NvsASD" localSheetId="2">"V2006-06-30"</definedName>
    <definedName name="NvsASD" localSheetId="6">"V2006-06-30"</definedName>
    <definedName name="NvsASD" localSheetId="5">"V2006-06-30"</definedName>
    <definedName name="NvsASD" localSheetId="10">"V2006-06-30"</definedName>
    <definedName name="NvsASD" localSheetId="3">"V2006-06-30"</definedName>
    <definedName name="NvsASD" localSheetId="4">"V2006-06-30"</definedName>
    <definedName name="NvsASD">"V2002-06-30"</definedName>
    <definedName name="NvsAutoDrillOk" localSheetId="7">"VN"</definedName>
    <definedName name="NvsAutoDrillOk" localSheetId="9">"VN"</definedName>
    <definedName name="NvsAutoDrillOk" localSheetId="8">"VN"</definedName>
    <definedName name="NvsAutoDrillOk" localSheetId="10">"VN"</definedName>
    <definedName name="NvsAutoDrillOk">"VY"</definedName>
    <definedName name="NvsElapsedTime" localSheetId="7">0.000266203707724344</definedName>
    <definedName name="NvsElapsedTime" localSheetId="9">0.0000578703693463467</definedName>
    <definedName name="NvsElapsedTime" localSheetId="12">0.000405092592700385</definedName>
    <definedName name="NvsElapsedTime" localSheetId="11">0.000173611115314998</definedName>
    <definedName name="NvsElapsedTime" localSheetId="8">0.0000347222230629995</definedName>
    <definedName name="NvsElapsedTime" localSheetId="2">0.0000810185156296939</definedName>
    <definedName name="NvsElapsedTime" localSheetId="6">0.000243055561440997</definedName>
    <definedName name="NvsElapsedTime" localSheetId="5">0.000150462969031651</definedName>
    <definedName name="NvsElapsedTime" localSheetId="10">0.0000347222230629995</definedName>
    <definedName name="NvsElapsedTime" localSheetId="3">0.00017361110803904</definedName>
    <definedName name="NvsElapsedTime" localSheetId="4">0.000335648146574385</definedName>
    <definedName name="NvsElapsedTime">0.0269587962975493</definedName>
    <definedName name="NvsEndTime" localSheetId="7">39090.3149074074</definedName>
    <definedName name="NvsEndTime" localSheetId="9">39090.3169097222</definedName>
    <definedName name="NvsEndTime" localSheetId="12">38994.6822453704</definedName>
    <definedName name="NvsEndTime" localSheetId="11">38939.3615625</definedName>
    <definedName name="NvsEndTime" localSheetId="8">39090.3154976852</definedName>
    <definedName name="NvsEndTime" localSheetId="2">39090.2707291667</definedName>
    <definedName name="NvsEndTime" localSheetId="6">39090.2903819444</definedName>
    <definedName name="NvsEndTime" localSheetId="5">38994.6935185185</definedName>
    <definedName name="NvsEndTime" localSheetId="10">39090.2727314815</definedName>
    <definedName name="NvsEndTime" localSheetId="3">39090.2649074074</definedName>
    <definedName name="NvsEndTime" localSheetId="4">39090.2838888889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7">"V2025-12-31"</definedName>
    <definedName name="NvsPanelEffdt" localSheetId="9">"V2025-12-31"</definedName>
    <definedName name="NvsPanelEffdt" localSheetId="12">"V2000-07-31"</definedName>
    <definedName name="NvsPanelEffdt" localSheetId="11">"V2099-01-01"</definedName>
    <definedName name="NvsPanelEffdt" localSheetId="8">"V2025-12-31"</definedName>
    <definedName name="NvsPanelEffdt" localSheetId="2">"V2099-01-01"</definedName>
    <definedName name="NvsPanelEffdt" localSheetId="6">"V2025-12-31"</definedName>
    <definedName name="NvsPanelEffdt" localSheetId="5">"V2099-07-01"</definedName>
    <definedName name="NvsPanelEffdt" localSheetId="10">"V2099-01-01"</definedName>
    <definedName name="NvsPanelEffdt" localSheetId="3">"V2099-01-01"</definedName>
    <definedName name="NvsPanelEffdt" localSheetId="4">"V2099-01-01"</definedName>
    <definedName name="NvsPanelEffdt">"V1900-01-01"</definedName>
    <definedName name="NvsPanelSetid">"VUOFMO"</definedName>
    <definedName name="NvsReqBU" localSheetId="7">"VUOEXT"</definedName>
    <definedName name="NvsReqBU" localSheetId="9">"VUOEXT"</definedName>
    <definedName name="NvsReqBU" localSheetId="12">"VUOEXT"</definedName>
    <definedName name="NvsReqBU" localSheetId="11">"VUOEXT"</definedName>
    <definedName name="NvsReqBU" localSheetId="8">"VUOEXT"</definedName>
    <definedName name="NvsReqBU" localSheetId="2">"VUOEXT"</definedName>
    <definedName name="NvsReqBU" localSheetId="6">"VUOEXT"</definedName>
    <definedName name="NvsReqBU" localSheetId="5">"VUOEXT"</definedName>
    <definedName name="NvsReqBU" localSheetId="10">"VUOEXT"</definedName>
    <definedName name="NvsReqBU" localSheetId="3">"VUOEXT"</definedName>
    <definedName name="NvsReqBU" localSheetId="4">"VUOEXT"</definedName>
    <definedName name="NvsReqBU">"VKCITY"</definedName>
    <definedName name="NvsReqBUOnly">"VY"</definedName>
    <definedName name="NvsSheetType" localSheetId="7">"M"</definedName>
    <definedName name="NvsSheetType" localSheetId="9">"M"</definedName>
    <definedName name="NvsSheetType" localSheetId="12">"M"</definedName>
    <definedName name="NvsSheetType" localSheetId="11">"M"</definedName>
    <definedName name="NvsSheetType" localSheetId="8">"M"</definedName>
    <definedName name="NvsSheetType" localSheetId="2">"M"</definedName>
    <definedName name="NvsSheetType" localSheetId="6">"M"</definedName>
    <definedName name="NvsSheetType" localSheetId="5">"M"</definedName>
    <definedName name="NvsSheetType" localSheetId="10">"M"</definedName>
    <definedName name="NvsSheetType" localSheetId="3">"M"</definedName>
    <definedName name="NvsSheetType" localSheetId="4">"M"</definedName>
    <definedName name="NvsTransLed">"VN"</definedName>
    <definedName name="NvsTree.GASB_34_35" localSheetId="5">"YNNYN"</definedName>
    <definedName name="NvsTree.GASB_34_35_FUND" localSheetId="12">"YNNYN"</definedName>
    <definedName name="NvsTree.GASB_34_35_FUND" localSheetId="6">"YNNYN"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7">"V2006-06-30"</definedName>
    <definedName name="NvsTreeASD" localSheetId="9">"V2006-06-30"</definedName>
    <definedName name="NvsTreeASD" localSheetId="12">"V2006-06-30"</definedName>
    <definedName name="NvsTreeASD" localSheetId="11">"V2006-06-30"</definedName>
    <definedName name="NvsTreeASD" localSheetId="8">"V2006-06-30"</definedName>
    <definedName name="NvsTreeASD" localSheetId="2">"V2006-06-30"</definedName>
    <definedName name="NvsTreeASD" localSheetId="6">"V2006-06-30"</definedName>
    <definedName name="NvsTreeASD" localSheetId="5">"V2006-06-30"</definedName>
    <definedName name="NvsTreeASD" localSheetId="10">"V2006-06-30"</definedName>
    <definedName name="NvsTreeASD" localSheetId="3">"V2006-06-30"</definedName>
    <definedName name="NvsTreeASD" localSheetId="4">"V2006-06-30"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 localSheetId="12">"DEPT_TBL"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7">'Aux &amp; SO_E'!$B$2:$I$14</definedName>
    <definedName name="_xlnm.Print_Area" localSheetId="9">'Endow_E'!$A:$M</definedName>
    <definedName name="_xlnm.Print_Area" localSheetId="12">'Funds Held_E'!$C$2:$I$12</definedName>
    <definedName name="_xlnm.Print_Area" localSheetId="8">'Loan_E'!$A$2:$L$16</definedName>
    <definedName name="_xlnm.Print_Area" localSheetId="2">'NA by Fund_E'!$A$1:$Y$107</definedName>
    <definedName name="_xlnm.Print_Area" localSheetId="0">'Net Assets_E'!$A$1:$E$66</definedName>
    <definedName name="_xlnm.Print_Area" localSheetId="6">'Oper Exp_E'!$B$1:$H$55</definedName>
    <definedName name="_xlnm.Print_Area" localSheetId="5">'Oper Rev_E'!$B$2:$I$63</definedName>
    <definedName name="_xlnm.Print_Area" localSheetId="10">'R&amp;U Plant_E'!$A$2:$M$24</definedName>
    <definedName name="_xlnm.Print_Area" localSheetId="3">'RECNA by Fund_E'!$A:$Z</definedName>
    <definedName name="_xlnm.Print_Area" localSheetId="1">'RECNA_E'!$A$1:$E$58</definedName>
    <definedName name="_xlnm.Print_Titles" localSheetId="7">'Aux &amp; SO_E'!$2:$9</definedName>
    <definedName name="_xlnm.Print_Titles" localSheetId="9">'Endow_E'!$2:$8</definedName>
    <definedName name="_xlnm.Print_Titles" localSheetId="12">'Funds Held_E'!$2:$6</definedName>
    <definedName name="_xlnm.Print_Titles" localSheetId="11">'Invest in Plant_E'!$2:$8</definedName>
    <definedName name="_xlnm.Print_Titles" localSheetId="8">'Loan_E'!$2:$6</definedName>
    <definedName name="_xlnm.Print_Titles" localSheetId="2">'NA by Fund_E'!$2:$10</definedName>
    <definedName name="_xlnm.Print_Titles" localSheetId="5">'Oper Rev_E'!$2:$8</definedName>
    <definedName name="_xlnm.Print_Titles" localSheetId="10">'R&amp;U Plant_E'!$2:$7</definedName>
    <definedName name="_xlnm.Print_Titles" localSheetId="3">'RECNA by Fund_E'!$2:$9</definedName>
    <definedName name="_xlnm.Print_Titles" localSheetId="4">'RECNA-Unrest_E'!$2:$8</definedName>
    <definedName name="RBN" localSheetId="7">'Aux &amp; SO_E'!$K$2</definedName>
    <definedName name="RBN" localSheetId="9">'Endow_E'!$O$2</definedName>
    <definedName name="RBN" localSheetId="12">'Funds Held_E'!$K$2</definedName>
    <definedName name="RBN" localSheetId="11">'Invest in Plant_E'!$M$4</definedName>
    <definedName name="RBN" localSheetId="8">'Loan_E'!$N$2</definedName>
    <definedName name="RBN" localSheetId="2">'NA by Fund_E'!$AC$4</definedName>
    <definedName name="RBN" localSheetId="6">'Oper Exp_E'!$R$2</definedName>
    <definedName name="RBN" localSheetId="5">'Oper Rev_E'!$L$2</definedName>
    <definedName name="RBN" localSheetId="10">'R&amp;U Plant_E'!$P$2</definedName>
    <definedName name="RBN" localSheetId="3">'RECNA by Fund_E'!$AE$2</definedName>
    <definedName name="RBN" localSheetId="4">'RECNA-Unrest_E'!$K$3</definedName>
    <definedName name="RBN">#REF!</definedName>
    <definedName name="RBU" localSheetId="7">'Aux &amp; SO_E'!$N$2</definedName>
    <definedName name="RBU" localSheetId="9">'Endow_E'!$R$2</definedName>
    <definedName name="RBU" localSheetId="8">'Loan_E'!$O$2</definedName>
    <definedName name="RBU" localSheetId="6">'Oper Exp_E'!$M$2</definedName>
    <definedName name="RBU" localSheetId="10">'R&amp;U Plant_E'!$P$2</definedName>
    <definedName name="RBU">#REF!</definedName>
    <definedName name="RID" localSheetId="9">'Endow_E'!$R$3</definedName>
    <definedName name="RID" localSheetId="8">'Loan_E'!$O$3</definedName>
    <definedName name="RID" localSheetId="6">'Oper Exp_E'!$M$3</definedName>
    <definedName name="RID" localSheetId="10">'R&amp;U Plant_E'!$P$3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<sst xmlns="http://schemas.openxmlformats.org/spreadsheetml/2006/main" count="2414" uniqueCount="1522">
  <si>
    <t>%,LACTUALS,SYTD,R,FACCOUNT,TGASB_34_35,X,NPRIVATE GRANTS</t>
  </si>
  <si>
    <t>%,V430000</t>
  </si>
  <si>
    <t>Non Taxable sales</t>
  </si>
  <si>
    <t>%,LACTUALS,SYTD,R,FACCOUNT,TGASB_34_35,X,NSALES OF AUX/EDUC</t>
  </si>
  <si>
    <t>Sales and Services of Education Activities</t>
  </si>
  <si>
    <t>Auxiliary Enterprises -</t>
  </si>
  <si>
    <t xml:space="preserve">    Patient Care Facilities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</si>
  <si>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</si>
  <si>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</si>
  <si>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</si>
  <si>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</si>
  <si>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</si>
  <si>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</si>
  <si>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</si>
  <si>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</si>
  <si>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</si>
  <si>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</si>
  <si>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</si>
  <si>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</si>
  <si>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</si>
  <si>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</si>
  <si>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</si>
  <si>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</si>
  <si>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</si>
  <si>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</si>
  <si>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</si>
  <si>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</si>
  <si>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</si>
  <si>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</si>
  <si>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</si>
  <si>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</si>
  <si>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</si>
  <si>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</si>
  <si>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</si>
  <si>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</si>
  <si>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</si>
  <si>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Restrict Expend</t>
  </si>
  <si>
    <t>Plant Funds</t>
  </si>
  <si>
    <t>Endowment</t>
  </si>
  <si>
    <t>Restricted Expend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</si>
  <si>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</si>
  <si>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</si>
  <si>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</si>
  <si>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</si>
  <si>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</si>
  <si>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</si>
  <si>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</si>
  <si>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</si>
  <si>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</si>
  <si>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</si>
  <si>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</si>
  <si>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</si>
  <si>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</si>
  <si>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</si>
  <si>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%,V121000</t>
  </si>
  <si>
    <t>Temp Invest - Gen Pool 2</t>
  </si>
  <si>
    <t>121000</t>
  </si>
  <si>
    <t>%,V121500</t>
  </si>
  <si>
    <t>Temp invest - Fixed Pool</t>
  </si>
  <si>
    <t>121500</t>
  </si>
  <si>
    <t>%,V121600</t>
  </si>
  <si>
    <t>Temp invest - Balanced Pool</t>
  </si>
  <si>
    <t>121600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</si>
  <si>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</si>
  <si>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</si>
  <si>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</si>
  <si>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</si>
  <si>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</si>
  <si>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</si>
  <si>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</si>
  <si>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</si>
  <si>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</si>
  <si>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</si>
  <si>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</si>
  <si>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</si>
  <si>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</si>
  <si>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</si>
  <si>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</si>
  <si>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</si>
  <si>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%,V133160</t>
  </si>
  <si>
    <t>Accts Rec - Unbilled AR-Grants</t>
  </si>
  <si>
    <t>133160</t>
  </si>
  <si>
    <t>%,V133900</t>
  </si>
  <si>
    <t>Allowance AR Grants</t>
  </si>
  <si>
    <t>133900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</si>
  <si>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</si>
  <si>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</si>
  <si>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</si>
  <si>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</si>
  <si>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</si>
  <si>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Current Pledges Receivable, net</t>
  </si>
  <si>
    <t>%,V132200</t>
  </si>
  <si>
    <t>Accounts Receivable-PS AR/BI</t>
  </si>
  <si>
    <t>132200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</si>
  <si>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</si>
  <si>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</si>
  <si>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</si>
  <si>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</si>
  <si>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</si>
  <si>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</si>
  <si>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%,FACCOUNT,TGASB_34_35,X,NINVENTORIES</t>
  </si>
  <si>
    <t>%,FACCOUNT,TGASB_34_35,X,NPREPAID EXPENSE</t>
  </si>
  <si>
    <t>Prepaid Expenses</t>
  </si>
  <si>
    <t>%,FACCOUNT,TGASB_34_35,X,NCURRENT NOTES REC</t>
  </si>
  <si>
    <t>Current Notes Receivable, net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</si>
  <si>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</si>
  <si>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</si>
  <si>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</si>
  <si>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</si>
  <si>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</si>
  <si>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%,FACCOUNT,TGASB_34_35,X,NPLEDGES RECEIVABLE</t>
  </si>
  <si>
    <t>Pledges Receivable, net</t>
  </si>
  <si>
    <t>%,FACCOUNT,TGASB_34_35,X,NNOTES  RECEIVABLE</t>
  </si>
  <si>
    <t>Notes Receivable, net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</si>
  <si>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</si>
  <si>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</si>
  <si>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</si>
  <si>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</si>
  <si>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</si>
  <si>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</si>
  <si>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</si>
  <si>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%,V122700</t>
  </si>
  <si>
    <t>Long term inv -insur policies</t>
  </si>
  <si>
    <t>122700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</si>
  <si>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</si>
  <si>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</si>
  <si>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</si>
  <si>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</si>
  <si>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</si>
  <si>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</si>
  <si>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</si>
  <si>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%,V175000</t>
  </si>
  <si>
    <t>Furniture &amp; equipment</t>
  </si>
  <si>
    <t>175000</t>
  </si>
  <si>
    <t>%,V175900</t>
  </si>
  <si>
    <t>Furn &amp; equip - accum deprec</t>
  </si>
  <si>
    <t>175900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</si>
  <si>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</si>
  <si>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</si>
  <si>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</si>
  <si>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</si>
  <si>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</si>
  <si>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</si>
  <si>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</si>
  <si>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</si>
  <si>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</si>
  <si>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</si>
  <si>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</si>
  <si>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</si>
  <si>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</si>
  <si>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</si>
  <si>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</si>
  <si>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</si>
  <si>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</si>
  <si>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</si>
  <si>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</si>
  <si>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</si>
  <si>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</si>
  <si>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</si>
  <si>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</si>
  <si>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</si>
  <si>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</si>
  <si>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%,V234000</t>
  </si>
  <si>
    <t>Deferred Revenue - Grants</t>
  </si>
  <si>
    <t>234000</t>
  </si>
  <si>
    <t>%,R,FACCOUNT,TGASB_34_35,X,NDEFERRED_REV</t>
  </si>
  <si>
    <t>Deferred Revenue, Current</t>
  </si>
  <si>
    <t>%,V226000</t>
  </si>
  <si>
    <t>Payroll Withholdings-Employee</t>
  </si>
  <si>
    <t>226000</t>
  </si>
  <si>
    <t>%,V227000</t>
  </si>
  <si>
    <t>P/R W/H Employer Contribution</t>
  </si>
  <si>
    <t>227000</t>
  </si>
  <si>
    <t>%,V228000</t>
  </si>
  <si>
    <t>Employee Loan Repayment</t>
  </si>
  <si>
    <t>228000</t>
  </si>
  <si>
    <t>%,R,FACCOUNT,TGASB_34_35,X,NPAYROLL WITHHOLDINGS</t>
  </si>
  <si>
    <t>Payroll Withholdings and Other Employee Benefits</t>
  </si>
  <si>
    <t xml:space="preserve">Operating Income (Loss) </t>
  </si>
  <si>
    <t>Income (Loss) after State Appropriations, before</t>
  </si>
  <si>
    <t xml:space="preserve">   Nonoperating Revenues (Expenses)</t>
  </si>
  <si>
    <t xml:space="preserve">    Income (Loss) before Capital and Endowment</t>
  </si>
  <si>
    <t xml:space="preserve">        Additions and Transfers</t>
  </si>
  <si>
    <t xml:space="preserve">    Nonoperating Revenues (Expenses) and Transfers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</si>
  <si>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</si>
  <si>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</si>
  <si>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</si>
  <si>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</si>
  <si>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</si>
  <si>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</si>
  <si>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</si>
  <si>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</si>
  <si>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</si>
  <si>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</si>
  <si>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</si>
  <si>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</si>
  <si>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</si>
  <si>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</si>
  <si>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</si>
  <si>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</si>
  <si>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</si>
  <si>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</si>
  <si>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</si>
  <si>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</si>
  <si>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</si>
  <si>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</si>
  <si>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</si>
  <si>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</si>
  <si>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</si>
  <si>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</si>
  <si>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%,QKRDJ_UGL_GASB_35_FIN_STMTS,CA.POSTED_TOTAL_AMT,SYTD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</si>
  <si>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</si>
  <si>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</si>
  <si>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</si>
  <si>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</si>
  <si>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</si>
  <si>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</si>
  <si>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</si>
  <si>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</si>
  <si>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</si>
  <si>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760300</t>
  </si>
  <si>
    <t>760900</t>
  </si>
  <si>
    <t>761000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</si>
  <si>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</si>
  <si>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</si>
  <si>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</si>
  <si>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</si>
  <si>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</si>
  <si>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430000</t>
  </si>
  <si>
    <t>%,R,FACCOUNT,TGASB_34_35,X,NSALES OF AUX/EDUC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</si>
  <si>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</si>
  <si>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</si>
  <si>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</si>
  <si>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</si>
  <si>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</si>
  <si>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</si>
  <si>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</si>
  <si>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</si>
  <si>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%,V494001</t>
  </si>
  <si>
    <t>Misc Revenue</t>
  </si>
  <si>
    <t>494001</t>
  </si>
  <si>
    <t>%,V495000</t>
  </si>
  <si>
    <t>Misc Revenue-non taxable</t>
  </si>
  <si>
    <t>495000</t>
  </si>
  <si>
    <t>%,R,FACCOUNT,TGASB_34_35,XDYYNYN00,N"MISC REVENUES"</t>
  </si>
  <si>
    <t>%,V981000</t>
  </si>
  <si>
    <t>Indirect Costs-Grantor</t>
  </si>
  <si>
    <t>981000</t>
  </si>
  <si>
    <t>%,R,FACCOUNT,TGASB_34_35,XDYYNYN00,N"F &amp; A RECOVERY"</t>
  </si>
  <si>
    <t>Facilities &amp; Administrative Cost Recovery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</si>
  <si>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</si>
  <si>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</si>
  <si>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</si>
  <si>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</si>
  <si>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</si>
  <si>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</si>
  <si>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</si>
  <si>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</si>
  <si>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</si>
  <si>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</si>
  <si>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</si>
  <si>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</si>
  <si>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</si>
  <si>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</si>
  <si>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</si>
  <si>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</si>
  <si>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</si>
  <si>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</si>
  <si>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</si>
  <si>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</si>
  <si>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</si>
  <si>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</si>
  <si>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</si>
  <si>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</si>
  <si>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</si>
  <si>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%,V706500</t>
  </si>
  <si>
    <t>S&amp;W-Non-Exempt Service</t>
  </si>
  <si>
    <t>706500</t>
  </si>
  <si>
    <t>%,V707100</t>
  </si>
  <si>
    <t>S&amp;W-Student employees</t>
  </si>
  <si>
    <t>707100</t>
  </si>
  <si>
    <t>%,V708200</t>
  </si>
  <si>
    <t>S&amp;W-Accrued vacation</t>
  </si>
  <si>
    <t>708200</t>
  </si>
  <si>
    <t>%,V708300</t>
  </si>
  <si>
    <t>S&amp;W-Non-payroll salaries</t>
  </si>
  <si>
    <t>708300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</si>
  <si>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</si>
  <si>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</si>
  <si>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</si>
  <si>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</si>
  <si>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</si>
  <si>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</si>
  <si>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</si>
  <si>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</si>
  <si>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</si>
  <si>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</si>
  <si>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</si>
  <si>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</si>
  <si>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</si>
  <si>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</si>
  <si>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</si>
  <si>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</si>
  <si>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</si>
  <si>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</si>
  <si>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</si>
  <si>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</si>
  <si>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</si>
  <si>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</si>
  <si>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</si>
  <si>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</si>
  <si>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</si>
  <si>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%,V711100</t>
  </si>
  <si>
    <t>SB-Non-Exempt Service</t>
  </si>
  <si>
    <t>711100</t>
  </si>
  <si>
    <t>%,V711200</t>
  </si>
  <si>
    <t>SB-Non-Exempt Students</t>
  </si>
  <si>
    <t>711200</t>
  </si>
  <si>
    <t>%,V712000</t>
  </si>
  <si>
    <t>SB-Accrued benefits</t>
  </si>
  <si>
    <t>712000</t>
  </si>
  <si>
    <t>%,V713000</t>
  </si>
  <si>
    <t>SB-Non-payroll salaries</t>
  </si>
  <si>
    <t>713000</t>
  </si>
  <si>
    <t>%,V715000</t>
  </si>
  <si>
    <t>SB-Moving expense</t>
  </si>
  <si>
    <t>715000</t>
  </si>
  <si>
    <t>%,V717000</t>
  </si>
  <si>
    <t>SB-Vacation liability</t>
  </si>
  <si>
    <t>717000</t>
  </si>
  <si>
    <t>%,FACCOUNT,TGASB_34_35,X,NSTAFF BENEFITS</t>
  </si>
  <si>
    <t>%,V450000</t>
  </si>
  <si>
    <t>Internal sales &amp; services</t>
  </si>
  <si>
    <t>450000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</si>
  <si>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</si>
  <si>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</si>
  <si>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</si>
  <si>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</si>
  <si>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</si>
  <si>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</si>
  <si>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</si>
  <si>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</si>
  <si>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</si>
  <si>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</si>
  <si>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</si>
  <si>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</si>
  <si>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</si>
  <si>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</si>
  <si>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</si>
  <si>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</si>
  <si>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</si>
  <si>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</si>
  <si>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</si>
  <si>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</si>
  <si>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</si>
  <si>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</si>
  <si>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</si>
  <si>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</si>
  <si>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</si>
  <si>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</si>
  <si>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</si>
  <si>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</si>
  <si>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</si>
  <si>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</si>
  <si>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</si>
  <si>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</si>
  <si>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</si>
  <si>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</si>
  <si>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</si>
  <si>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</si>
  <si>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</si>
  <si>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</si>
  <si>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</si>
  <si>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</si>
  <si>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</si>
  <si>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</si>
  <si>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</si>
  <si>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</si>
  <si>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</si>
  <si>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</si>
  <si>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</si>
  <si>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</si>
  <si>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</si>
  <si>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</si>
  <si>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</si>
  <si>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</si>
  <si>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</si>
  <si>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</si>
  <si>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</si>
  <si>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</si>
  <si>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</si>
  <si>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</si>
  <si>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</si>
  <si>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</si>
  <si>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%,V723600</t>
  </si>
  <si>
    <t>Federal Penalty Mail</t>
  </si>
  <si>
    <t>723600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</si>
  <si>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</si>
  <si>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</si>
  <si>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</si>
  <si>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</si>
  <si>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</si>
  <si>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</si>
  <si>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</si>
  <si>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</si>
  <si>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</si>
  <si>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</si>
  <si>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</si>
  <si>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</si>
  <si>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</si>
  <si>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</si>
  <si>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</si>
  <si>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</si>
  <si>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</si>
  <si>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</si>
  <si>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</si>
  <si>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</si>
  <si>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</si>
  <si>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</si>
  <si>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</si>
  <si>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</si>
  <si>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</si>
  <si>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</si>
  <si>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</si>
  <si>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</si>
  <si>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</si>
  <si>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</si>
  <si>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</si>
  <si>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</si>
  <si>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</si>
  <si>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</si>
  <si>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</si>
  <si>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</si>
  <si>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</si>
  <si>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</si>
  <si>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</si>
  <si>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</si>
  <si>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</si>
  <si>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</si>
  <si>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</si>
  <si>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</si>
  <si>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</si>
  <si>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</si>
  <si>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</si>
  <si>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</si>
  <si>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</si>
  <si>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</si>
  <si>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</si>
  <si>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%,V730130</t>
  </si>
  <si>
    <t>Demurrage</t>
  </si>
  <si>
    <t>730130</t>
  </si>
  <si>
    <t>%,V730200</t>
  </si>
  <si>
    <t>Subscriptions,books,periodical</t>
  </si>
  <si>
    <t>730200</t>
  </si>
  <si>
    <t>%,V730300</t>
  </si>
  <si>
    <t>Instructional supplies</t>
  </si>
  <si>
    <t>730300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</si>
  <si>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</si>
  <si>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</si>
  <si>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</si>
  <si>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</si>
  <si>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</si>
  <si>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</si>
  <si>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</si>
  <si>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</si>
  <si>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</si>
  <si>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</si>
  <si>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</si>
  <si>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</si>
  <si>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</si>
  <si>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</si>
  <si>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</si>
  <si>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</si>
  <si>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</si>
  <si>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</si>
  <si>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</si>
  <si>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</si>
  <si>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</si>
  <si>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%,V731100</t>
  </si>
  <si>
    <t>Diesel  - off road</t>
  </si>
  <si>
    <t>731100</t>
  </si>
  <si>
    <t>%,V731200</t>
  </si>
  <si>
    <t>Photography</t>
  </si>
  <si>
    <t>731200</t>
  </si>
  <si>
    <t>%,V731600</t>
  </si>
  <si>
    <t>Shop supplies</t>
  </si>
  <si>
    <t>731600</t>
  </si>
  <si>
    <t>%,V731700</t>
  </si>
  <si>
    <t>Research animals expense</t>
  </si>
  <si>
    <t>731700</t>
  </si>
  <si>
    <t>%,V731710</t>
  </si>
  <si>
    <t>Research Animals - Feed</t>
  </si>
  <si>
    <t>731710</t>
  </si>
  <si>
    <t>%,V731720</t>
  </si>
  <si>
    <t>Research Animals - Bedding</t>
  </si>
  <si>
    <t>731720</t>
  </si>
  <si>
    <t>%,V731740</t>
  </si>
  <si>
    <t>Research Animals Misc</t>
  </si>
  <si>
    <t>731740</t>
  </si>
  <si>
    <t>%,V732000</t>
  </si>
  <si>
    <t>Food stores - paper supplies</t>
  </si>
  <si>
    <t>732000</t>
  </si>
  <si>
    <t>%,V732500</t>
  </si>
  <si>
    <t>Food stores - dairy products</t>
  </si>
  <si>
    <t>732500</t>
  </si>
  <si>
    <t>%,V732600</t>
  </si>
  <si>
    <t>Food stores - groceries</t>
  </si>
  <si>
    <t>732600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</si>
  <si>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</si>
  <si>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</si>
  <si>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</si>
  <si>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</si>
  <si>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</si>
  <si>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</si>
  <si>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</si>
  <si>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</si>
  <si>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</si>
  <si>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</si>
  <si>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</si>
  <si>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</si>
  <si>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</si>
  <si>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</si>
  <si>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</si>
  <si>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</si>
  <si>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</si>
  <si>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</si>
  <si>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</si>
  <si>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</si>
  <si>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</si>
  <si>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</si>
  <si>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</si>
  <si>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</si>
  <si>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</si>
  <si>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</si>
  <si>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</si>
  <si>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</si>
  <si>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</si>
  <si>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</si>
  <si>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</si>
  <si>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</si>
  <si>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</si>
  <si>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</si>
  <si>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</si>
  <si>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</si>
  <si>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</si>
  <si>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</si>
  <si>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</si>
  <si>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</si>
  <si>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</si>
  <si>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</si>
  <si>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</si>
  <si>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</si>
  <si>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</si>
  <si>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</si>
  <si>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</si>
  <si>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</si>
  <si>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</si>
  <si>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</si>
  <si>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</si>
  <si>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</si>
  <si>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</si>
  <si>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</si>
  <si>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</si>
  <si>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</si>
  <si>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</si>
  <si>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%,V740900</t>
  </si>
  <si>
    <t>Misc Facilities Charges &lt; 5000</t>
  </si>
  <si>
    <t>740900</t>
  </si>
  <si>
    <t>%,V741000</t>
  </si>
  <si>
    <t>Crop expense</t>
  </si>
  <si>
    <t>741000</t>
  </si>
  <si>
    <t>%,V741100</t>
  </si>
  <si>
    <t>Seeds</t>
  </si>
  <si>
    <t>741100</t>
  </si>
  <si>
    <t>%,V741300</t>
  </si>
  <si>
    <t>Irrigation supplies</t>
  </si>
  <si>
    <t>741300</t>
  </si>
  <si>
    <t>%,V741400</t>
  </si>
  <si>
    <t>Fertilizer &amp; chemicals</t>
  </si>
  <si>
    <t>741400</t>
  </si>
  <si>
    <t>%,V741600</t>
  </si>
  <si>
    <t>Rent/Lease Office Equipment</t>
  </si>
  <si>
    <t>741600</t>
  </si>
  <si>
    <t>%,V742000</t>
  </si>
  <si>
    <t>Other misc expense</t>
  </si>
  <si>
    <t>742000</t>
  </si>
  <si>
    <t>%,V742101</t>
  </si>
  <si>
    <t>Vendor Discounts-Earned/Lost</t>
  </si>
  <si>
    <t>742101</t>
  </si>
  <si>
    <t>%,V742500</t>
  </si>
  <si>
    <t>Guarantees/options</t>
  </si>
  <si>
    <t>742500</t>
  </si>
  <si>
    <t>%,V742600</t>
  </si>
  <si>
    <t>Service charge</t>
  </si>
  <si>
    <t>742600</t>
  </si>
  <si>
    <t>%,V742860</t>
  </si>
  <si>
    <t>Bad Debt Expense</t>
  </si>
  <si>
    <t>742860</t>
  </si>
  <si>
    <t>%,V743000</t>
  </si>
  <si>
    <t>Semester break expense</t>
  </si>
  <si>
    <t>743000</t>
  </si>
  <si>
    <t>%,V743100</t>
  </si>
  <si>
    <t>Field day</t>
  </si>
  <si>
    <t>743100</t>
  </si>
  <si>
    <t>%,V743200</t>
  </si>
  <si>
    <t>Awards</t>
  </si>
  <si>
    <t>743200</t>
  </si>
  <si>
    <t>%,V743600</t>
  </si>
  <si>
    <t>Bank service charges</t>
  </si>
  <si>
    <t>743600</t>
  </si>
  <si>
    <t>%,V743700</t>
  </si>
  <si>
    <t>Credit card charges</t>
  </si>
  <si>
    <t>743700</t>
  </si>
  <si>
    <t>%,V750000</t>
  </si>
  <si>
    <t>Professional services</t>
  </si>
  <si>
    <t>750000</t>
  </si>
  <si>
    <t>%,V750100</t>
  </si>
  <si>
    <t>Consulting services</t>
  </si>
  <si>
    <t>750100</t>
  </si>
  <si>
    <t>%,V750120</t>
  </si>
  <si>
    <t>Research Participant Fee</t>
  </si>
  <si>
    <t>750120</t>
  </si>
  <si>
    <t>%,V750200</t>
  </si>
  <si>
    <t>Interpreter services</t>
  </si>
  <si>
    <t>750200</t>
  </si>
  <si>
    <t>%,V750300</t>
  </si>
  <si>
    <t>Moving services</t>
  </si>
  <si>
    <t>750300</t>
  </si>
  <si>
    <t>%,V750500</t>
  </si>
  <si>
    <t>Recycling pick-up</t>
  </si>
  <si>
    <t>750500</t>
  </si>
  <si>
    <t>%,V750900</t>
  </si>
  <si>
    <t>Other professional fees</t>
  </si>
  <si>
    <t>750900</t>
  </si>
  <si>
    <t>%,V751300</t>
  </si>
  <si>
    <t>Speaker honorarium</t>
  </si>
  <si>
    <t>751300</t>
  </si>
  <si>
    <t>%,V751400</t>
  </si>
  <si>
    <t>Profess Serv-A-21 exclusion</t>
  </si>
  <si>
    <t>751400</t>
  </si>
  <si>
    <t>%,V753200</t>
  </si>
  <si>
    <t>Hosp-outside lab services</t>
  </si>
  <si>
    <t>753200</t>
  </si>
  <si>
    <t>%,V755000</t>
  </si>
  <si>
    <t>Use fees</t>
  </si>
  <si>
    <t>755000</t>
  </si>
  <si>
    <t>%,V765001</t>
  </si>
  <si>
    <t>Subcontracts &lt;$25,000</t>
  </si>
  <si>
    <t>765001</t>
  </si>
  <si>
    <t>%,V766001</t>
  </si>
  <si>
    <t>Subcontracts &gt;$25,000</t>
  </si>
  <si>
    <t>766001</t>
  </si>
  <si>
    <t>%,V766200</t>
  </si>
  <si>
    <t>Subcontract &gt;$25,000-other</t>
  </si>
  <si>
    <t>766200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</si>
  <si>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</si>
  <si>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</si>
  <si>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</si>
  <si>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</si>
  <si>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</si>
  <si>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</si>
  <si>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STATEMENT OF NET ASSETS</t>
  </si>
  <si>
    <t xml:space="preserve">STATEMENT OF REVENUES, EXPENSES AND CHANGES IN NET ASSETS 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</si>
  <si>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</si>
  <si>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</si>
  <si>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</si>
  <si>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</si>
  <si>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</si>
  <si>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</si>
  <si>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</si>
  <si>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</si>
  <si>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</si>
  <si>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</si>
  <si>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</si>
  <si>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</si>
  <si>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</si>
  <si>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</si>
  <si>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</si>
  <si>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</si>
  <si>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</si>
  <si>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</si>
  <si>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</si>
  <si>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</si>
  <si>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</si>
  <si>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%,V810100</t>
  </si>
  <si>
    <t>Vendor electricity</t>
  </si>
  <si>
    <t>810100</t>
  </si>
  <si>
    <t>%,V810200</t>
  </si>
  <si>
    <t>Vendor water</t>
  </si>
  <si>
    <t>810200</t>
  </si>
  <si>
    <t>%,V810500</t>
  </si>
  <si>
    <t>Vendor natural gas</t>
  </si>
  <si>
    <t>810500</t>
  </si>
  <si>
    <t>%,V822200</t>
  </si>
  <si>
    <t>Loss/Gain on assets - AM</t>
  </si>
  <si>
    <t>822200</t>
  </si>
  <si>
    <t>%,V830100</t>
  </si>
  <si>
    <t>Employee Contribution</t>
  </si>
  <si>
    <t>830100</t>
  </si>
  <si>
    <t>%,V863100</t>
  </si>
  <si>
    <t>Full costing</t>
  </si>
  <si>
    <t>863100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</si>
  <si>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</si>
  <si>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</si>
  <si>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</si>
  <si>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</si>
  <si>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</si>
  <si>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%,V777300</t>
  </si>
  <si>
    <t>Office Equipment - Capital</t>
  </si>
  <si>
    <t>777300</t>
  </si>
  <si>
    <t>%,V777400</t>
  </si>
  <si>
    <t>Other Equipment - Capital</t>
  </si>
  <si>
    <t>777400</t>
  </si>
  <si>
    <t>%,V777600</t>
  </si>
  <si>
    <t>Laboratory - Capital</t>
  </si>
  <si>
    <t>777600</t>
  </si>
  <si>
    <t>%,V777800</t>
  </si>
  <si>
    <t>Vehicles - Capital</t>
  </si>
  <si>
    <t>777800</t>
  </si>
  <si>
    <t>%,FACCOUNT,TGASB_34_35,X,NCAPITAL ASSETS,NCAPITAL OFFSET</t>
  </si>
  <si>
    <t>Capital Expense</t>
  </si>
  <si>
    <t>%,V822000</t>
  </si>
  <si>
    <t>Equipment depreciation</t>
  </si>
  <si>
    <t>822000</t>
  </si>
  <si>
    <t>%,FACCOUNT,TGASB_34_35,X,NDEPR</t>
  </si>
  <si>
    <t xml:space="preserve">       Total Operating Expenses</t>
  </si>
  <si>
    <t>%,V410100</t>
  </si>
  <si>
    <t>Federal Coop Extension approp</t>
  </si>
  <si>
    <t>410100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</si>
  <si>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</si>
  <si>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</si>
  <si>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</si>
  <si>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</si>
  <si>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</si>
  <si>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</si>
  <si>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</si>
  <si>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</si>
  <si>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</si>
  <si>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</si>
  <si>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%,V475000</t>
  </si>
  <si>
    <t>Investment income</t>
  </si>
  <si>
    <t>475000</t>
  </si>
  <si>
    <t>%,V475100</t>
  </si>
  <si>
    <t>Investment income-general pool</t>
  </si>
  <si>
    <t>475100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</si>
  <si>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</si>
  <si>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</si>
  <si>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</si>
  <si>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</si>
  <si>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</si>
  <si>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</si>
  <si>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</si>
  <si>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</si>
  <si>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</si>
  <si>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</si>
  <si>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</si>
  <si>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</si>
  <si>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</si>
  <si>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>Capital Gifts</t>
  </si>
  <si>
    <t>Capital Grants</t>
  </si>
  <si>
    <t xml:space="preserve">    Net Other Nonoperating Revenues (Expenses) before Transfers </t>
  </si>
  <si>
    <t>%,V390300</t>
  </si>
  <si>
    <t>Mandatory Trf In -Other</t>
  </si>
  <si>
    <t>390300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</si>
  <si>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</si>
  <si>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</si>
  <si>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</si>
  <si>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</si>
  <si>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</si>
  <si>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</si>
  <si>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</si>
  <si>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%,V391300</t>
  </si>
  <si>
    <t>NonMan Trf In Other</t>
  </si>
  <si>
    <t>391300</t>
  </si>
  <si>
    <t>%,V862001</t>
  </si>
  <si>
    <t>Non Mandatory Trf Out</t>
  </si>
  <si>
    <t>862001</t>
  </si>
  <si>
    <t>%,R,FACCOUNT,TGASB_34_35,X,NNON MANDATORY TRFS</t>
  </si>
  <si>
    <t>%,V393000</t>
  </si>
  <si>
    <t>Other Allocations/Transfers In</t>
  </si>
  <si>
    <t>393000</t>
  </si>
  <si>
    <t>%,V393700</t>
  </si>
  <si>
    <t>Trans In Fixed Price Contract</t>
  </si>
  <si>
    <t>393700</t>
  </si>
  <si>
    <t>%,V863001</t>
  </si>
  <si>
    <t>Other Allocations/Transfer Out</t>
  </si>
  <si>
    <t>863001</t>
  </si>
  <si>
    <t>%,V867000</t>
  </si>
  <si>
    <t>Trans Out fixed price contract</t>
  </si>
  <si>
    <t>867000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</si>
  <si>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</si>
  <si>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</si>
  <si>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</si>
  <si>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</si>
  <si>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</si>
  <si>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</si>
  <si>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</si>
  <si>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</si>
  <si>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</si>
  <si>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</si>
  <si>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</si>
  <si>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</si>
  <si>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</si>
  <si>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</si>
  <si>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</si>
  <si>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</si>
  <si>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</si>
  <si>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</si>
  <si>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</si>
  <si>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</si>
  <si>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</si>
  <si>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</si>
  <si>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</si>
  <si>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</si>
  <si>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</si>
  <si>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</si>
  <si>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</si>
  <si>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</si>
  <si>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</si>
  <si>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</si>
  <si>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</si>
  <si>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</si>
  <si>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>%,V420100</t>
  </si>
  <si>
    <t>Taxable Primary sales aux/educ</t>
  </si>
  <si>
    <t>420100</t>
  </si>
  <si>
    <t>%,V425000</t>
  </si>
  <si>
    <t>Taxable -Non Primary location</t>
  </si>
  <si>
    <t>425000</t>
  </si>
  <si>
    <t>%,V431200</t>
  </si>
  <si>
    <t>Non Taxable-conference revenue</t>
  </si>
  <si>
    <t>431200</t>
  </si>
  <si>
    <t>%,V431400</t>
  </si>
  <si>
    <t>Non Taxable-department charges</t>
  </si>
  <si>
    <t>431400</t>
  </si>
  <si>
    <t xml:space="preserve">   Patient Care Facilities</t>
  </si>
  <si>
    <t xml:space="preserve">   Other Auxilliary Enterprises</t>
  </si>
  <si>
    <t>%,V494100</t>
  </si>
  <si>
    <t>Misc Revenue-tax primary Loc</t>
  </si>
  <si>
    <t>494100</t>
  </si>
  <si>
    <t>%,V495100</t>
  </si>
  <si>
    <t>Non tax misc rev-photo copy</t>
  </si>
  <si>
    <t>495100</t>
  </si>
  <si>
    <t>%,V495200</t>
  </si>
  <si>
    <t>Non tax misc rev-commissions</t>
  </si>
  <si>
    <t>495200</t>
  </si>
  <si>
    <t>%,V495300</t>
  </si>
  <si>
    <t>Non tax misc rev-rental income</t>
  </si>
  <si>
    <t>495300</t>
  </si>
  <si>
    <t>%,V495500</t>
  </si>
  <si>
    <t>Non tax m r-service &amp; repairs</t>
  </si>
  <si>
    <t>495500</t>
  </si>
  <si>
    <t>%,V495600</t>
  </si>
  <si>
    <t>Non tax m r-freight income</t>
  </si>
  <si>
    <t>495600</t>
  </si>
  <si>
    <t>%,V496600</t>
  </si>
  <si>
    <t>Non tax misc rev-Partner Contr</t>
  </si>
  <si>
    <t>496600</t>
  </si>
  <si>
    <t>%,V496610</t>
  </si>
  <si>
    <t>Non tax misc rev - Credit</t>
  </si>
  <si>
    <t>496610</t>
  </si>
  <si>
    <t>%,V496620</t>
  </si>
  <si>
    <t>Non tax misc rev-Non-Credit</t>
  </si>
  <si>
    <t>496620</t>
  </si>
  <si>
    <t>%,V496630</t>
  </si>
  <si>
    <t>Non tax misc rev - Satellite C</t>
  </si>
  <si>
    <t>496630</t>
  </si>
  <si>
    <t>%,V496640</t>
  </si>
  <si>
    <t>Non tax misc rev-Ext ITV Conf/</t>
  </si>
  <si>
    <t>496640</t>
  </si>
  <si>
    <t>%,V496650</t>
  </si>
  <si>
    <t>Non tax misc rev-Computer Trai</t>
  </si>
  <si>
    <t>496650</t>
  </si>
  <si>
    <t>%,V496660</t>
  </si>
  <si>
    <t>Non tax misc rev-Business Cour</t>
  </si>
  <si>
    <t>496660</t>
  </si>
  <si>
    <t>%,V496670</t>
  </si>
  <si>
    <t>Non tax misc rev-Non Tech Mtg</t>
  </si>
  <si>
    <t>496670</t>
  </si>
  <si>
    <t>%,V499100</t>
  </si>
  <si>
    <t>Recov of F &amp; A-applicable f&amp;a</t>
  </si>
  <si>
    <t>499100</t>
  </si>
  <si>
    <t>%,R,FACCOUNT,TGASB_34_35,X,NOTHER OPERATING REV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</si>
  <si>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</si>
  <si>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</si>
  <si>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</si>
  <si>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</si>
  <si>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</si>
  <si>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</si>
  <si>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</si>
  <si>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</si>
  <si>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</si>
  <si>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</si>
  <si>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</si>
  <si>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</si>
  <si>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UOEXT</t>
  </si>
  <si>
    <t>Run Date:</t>
  </si>
  <si>
    <t>OPERATING EXPENSES BY OBJECT MATRIX</t>
  </si>
  <si>
    <t>PGASB09E</t>
  </si>
  <si>
    <t>Salary &amp; Wage</t>
  </si>
  <si>
    <t>Depreciation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</si>
  <si>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</si>
  <si>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</si>
  <si>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</si>
  <si>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</si>
  <si>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</si>
  <si>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</si>
  <si>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</si>
  <si>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</si>
  <si>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</si>
  <si>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</si>
  <si>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</si>
  <si>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</si>
  <si>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</si>
  <si>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</si>
  <si>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</si>
  <si>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</si>
  <si>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</si>
  <si>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</si>
  <si>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</si>
  <si>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</si>
  <si>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</si>
  <si>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</si>
  <si>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</si>
  <si>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</si>
  <si>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</si>
  <si>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</si>
  <si>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</si>
  <si>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</si>
  <si>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</si>
  <si>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</si>
  <si>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</si>
  <si>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PGASB10E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</si>
  <si>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</si>
  <si>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</si>
  <si>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</si>
  <si>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</si>
  <si>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</si>
  <si>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</si>
  <si>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</si>
  <si>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</si>
  <si>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</si>
  <si>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</si>
  <si>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</si>
  <si>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</si>
  <si>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</si>
  <si>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</si>
  <si>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</si>
  <si>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</si>
  <si>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</si>
  <si>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</si>
  <si>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</si>
  <si>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</si>
  <si>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</si>
  <si>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</si>
  <si>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</si>
  <si>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</si>
  <si>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</si>
  <si>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</si>
  <si>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</si>
  <si>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</si>
  <si>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PGASB13E</t>
  </si>
  <si>
    <t>Balance</t>
  </si>
  <si>
    <t>Gifts, Grants</t>
  </si>
  <si>
    <t>Income From</t>
  </si>
  <si>
    <t>Investments &amp;</t>
  </si>
  <si>
    <t>&amp; Contracts</t>
  </si>
  <si>
    <t>Student Loans</t>
  </si>
  <si>
    <t>Other Income</t>
  </si>
  <si>
    <t>Deductions</t>
  </si>
  <si>
    <t>In(Out)</t>
  </si>
  <si>
    <t>RESTRICTED:</t>
  </si>
  <si>
    <t>%,VE6000</t>
  </si>
  <si>
    <t>MO EXT LOAN &amp; FELLOW</t>
  </si>
  <si>
    <t>%,VE6001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</si>
  <si>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</si>
  <si>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</si>
  <si>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</si>
  <si>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</si>
  <si>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</si>
  <si>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</si>
  <si>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</si>
  <si>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%,ATF,FDESCR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</si>
  <si>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</si>
  <si>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</si>
  <si>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</si>
  <si>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</si>
  <si>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</si>
  <si>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PGASB14E</t>
  </si>
  <si>
    <t>Gifts and</t>
  </si>
  <si>
    <t>Income (Loss)</t>
  </si>
  <si>
    <t>Gain (Loss)</t>
  </si>
  <si>
    <t>Other</t>
  </si>
  <si>
    <t>added to</t>
  </si>
  <si>
    <t>on Sale of</t>
  </si>
  <si>
    <t>Transfers
In (Out)</t>
  </si>
  <si>
    <t>Balance
%ASD%</t>
  </si>
  <si>
    <t>Additions</t>
  </si>
  <si>
    <t>Principal</t>
  </si>
  <si>
    <t>Securities</t>
  </si>
  <si>
    <t>In (Out)</t>
  </si>
  <si>
    <t>ENDOWMENT FUNDS:</t>
  </si>
  <si>
    <t>INCOME RESTRICTED -</t>
  </si>
  <si>
    <t>%,VE0002</t>
  </si>
  <si>
    <t>ATKINS MID MGR DEVEL</t>
  </si>
  <si>
    <t>%,VE0003</t>
  </si>
  <si>
    <t>COMM DEV EXT</t>
  </si>
  <si>
    <t>%,VE0004</t>
  </si>
  <si>
    <t>RUTH LEE FLORY FUND</t>
  </si>
  <si>
    <t>%,VE0005</t>
  </si>
  <si>
    <t>GREENWOOD ENDOWMENT</t>
  </si>
  <si>
    <t>%,VE0006</t>
  </si>
  <si>
    <t>MARTIN ENDOWMENT</t>
  </si>
  <si>
    <t>%,VE0007</t>
  </si>
  <si>
    <t>MCES ADAIR COUNTY</t>
  </si>
  <si>
    <t>%,VE0008</t>
  </si>
  <si>
    <t>MCES ANDREW CTY</t>
  </si>
  <si>
    <t>%,VE0009</t>
  </si>
  <si>
    <t>MCES BENTON COUNTY</t>
  </si>
  <si>
    <t>%,VE0010</t>
  </si>
  <si>
    <t>MCES CAPE GIRARDEAU</t>
  </si>
  <si>
    <t>%,VE0011</t>
  </si>
  <si>
    <t>CALLAWAY CTY END</t>
  </si>
  <si>
    <t>%,VE0012</t>
  </si>
  <si>
    <t>MCES CLARK CTY</t>
  </si>
  <si>
    <t>%,VE0013</t>
  </si>
  <si>
    <t>MCES CLAY CTY</t>
  </si>
  <si>
    <t>%,VE0014</t>
  </si>
  <si>
    <t>MCES CEDAR CTY</t>
  </si>
  <si>
    <t>%,VE0015</t>
  </si>
  <si>
    <t>MCES WILLIS DAVIS</t>
  </si>
  <si>
    <t>%,VE0016</t>
  </si>
  <si>
    <t>MCES DENT CTY</t>
  </si>
  <si>
    <t>%,VE0017</t>
  </si>
  <si>
    <t>MCES GRUNDY CTY</t>
  </si>
  <si>
    <t>%,VE0018</t>
  </si>
  <si>
    <t>MCES HENRY CTY</t>
  </si>
  <si>
    <t>%,VE0019</t>
  </si>
  <si>
    <t>MCES HOLT COUNTY</t>
  </si>
  <si>
    <t>%,VE0020</t>
  </si>
  <si>
    <t>MCES KNOX COUNTY</t>
  </si>
  <si>
    <t>%,VE0022</t>
  </si>
  <si>
    <t>STIRLING KYD MEM</t>
  </si>
  <si>
    <t>%,VE0023</t>
  </si>
  <si>
    <t>MCES NEWON CNTY</t>
  </si>
  <si>
    <t>%,VE0024</t>
  </si>
  <si>
    <t>MCES MORRIS MEM</t>
  </si>
  <si>
    <t>%,VE0025</t>
  </si>
  <si>
    <t>PEMISCOT CTY ENDOW</t>
  </si>
  <si>
    <t>%,VE0026</t>
  </si>
  <si>
    <t>MCES PETTIS CTY</t>
  </si>
  <si>
    <t>%,VE0027</t>
  </si>
  <si>
    <t>MCES-PHELPS COUNTY</t>
  </si>
  <si>
    <t>%,VE0028</t>
  </si>
  <si>
    <t>MO COOP EXT END</t>
  </si>
  <si>
    <t>%,VE0029</t>
  </si>
  <si>
    <t>MCES STE GENEVIEVE</t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</si>
  <si>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</si>
  <si>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</si>
  <si>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</si>
  <si>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</si>
  <si>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</si>
  <si>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GASB19E</t>
  </si>
  <si>
    <t>FUNDS HELD FOR OTHERS</t>
  </si>
  <si>
    <t>AGENCY</t>
  </si>
  <si>
    <t>Department Description</t>
  </si>
  <si>
    <t>Hide Column in final report - DEPTID</t>
  </si>
  <si>
    <t>Balance
July 1, 2005</t>
  </si>
  <si>
    <t>Deposits</t>
  </si>
  <si>
    <t>Withdrawals</t>
  </si>
  <si>
    <t>Balance
June 30, 2006</t>
  </si>
  <si>
    <t>%,VE1401122</t>
  </si>
  <si>
    <t>CO EMPLOYEE BENEFITS</t>
  </si>
  <si>
    <t>E1401122</t>
  </si>
  <si>
    <t>%,VE1401301</t>
  </si>
  <si>
    <t>Comm Res Dev Assoc</t>
  </si>
  <si>
    <t>E1401301</t>
  </si>
  <si>
    <t>%,VE1401302</t>
  </si>
  <si>
    <t>MO Assn Community Info</t>
  </si>
  <si>
    <t>E1401302</t>
  </si>
  <si>
    <t>%,VE1401328</t>
  </si>
  <si>
    <t>Withholding Accounts - Agency</t>
  </si>
  <si>
    <t>E1401328</t>
  </si>
  <si>
    <t>%,VE1401333</t>
  </si>
  <si>
    <t>County Employees Benefits</t>
  </si>
  <si>
    <t>E1401333</t>
  </si>
  <si>
    <t>%,FFUND_CODE,TGASB_34_35_FUND,NAGENCY_FUNDS_NONEXP,FDEPTID,X,_</t>
  </si>
  <si>
    <t>TOTAL AGENCY FUNDS</t>
  </si>
  <si>
    <t>%,VE0030</t>
  </si>
  <si>
    <t>MCES ST FRANCOIS CTY</t>
  </si>
  <si>
    <t>%,VE0031</t>
  </si>
  <si>
    <t>MCES SHELBY CTY</t>
  </si>
  <si>
    <t>%,VE0032</t>
  </si>
  <si>
    <t>MCES MORGAN COUNTY</t>
  </si>
  <si>
    <t>%,VE0033</t>
  </si>
  <si>
    <t>MCES - PERRY COUNTY</t>
  </si>
  <si>
    <t>%,VE0034</t>
  </si>
  <si>
    <t>C BRICE RATCHFORD FD</t>
  </si>
  <si>
    <t>%,VE0035</t>
  </si>
  <si>
    <t>REAL ENDOWMENT</t>
  </si>
  <si>
    <t>%,VE0038</t>
  </si>
  <si>
    <t>MCES SALINE COUNTY</t>
  </si>
  <si>
    <t>%,VE0039</t>
  </si>
  <si>
    <t>C N SCHENEMAN AWD</t>
  </si>
  <si>
    <t>%,VE0040</t>
  </si>
  <si>
    <t>ROBERT THOMASSON FD</t>
  </si>
  <si>
    <t>%,VE0041</t>
  </si>
  <si>
    <t>UMEA PROF DEVELOPMENT ENDOW</t>
  </si>
  <si>
    <t>%,VE0042</t>
  </si>
  <si>
    <t>VAN BUREN ENDOWMENT</t>
  </si>
  <si>
    <t>%,VE0043</t>
  </si>
  <si>
    <t>MCES VERNON CNTY</t>
  </si>
  <si>
    <t>%,VE0044</t>
  </si>
  <si>
    <t>MCES WEBSTER COUNTY</t>
  </si>
  <si>
    <t>%,VE0045</t>
  </si>
  <si>
    <t>CLINTON CTY HOME EC</t>
  </si>
  <si>
    <t>%,VE0046</t>
  </si>
  <si>
    <t>MCES Atchison County</t>
  </si>
  <si>
    <t>%,VE0047</t>
  </si>
  <si>
    <t>MCES Howell County</t>
  </si>
  <si>
    <t>%,VE0048</t>
  </si>
  <si>
    <t>MCES Audrain County</t>
  </si>
  <si>
    <t>%,VE0049</t>
  </si>
  <si>
    <t>MCES Bollinger County</t>
  </si>
  <si>
    <t>%,VE0050</t>
  </si>
  <si>
    <t>MCES Barton County</t>
  </si>
  <si>
    <t>%,VE0051</t>
  </si>
  <si>
    <t>MCES Barry County</t>
  </si>
  <si>
    <t>%,VE0052</t>
  </si>
  <si>
    <t>MCES Boone County</t>
  </si>
  <si>
    <t>%,VE0053</t>
  </si>
  <si>
    <t>MCES Butler County</t>
  </si>
  <si>
    <t>%,VE0054</t>
  </si>
  <si>
    <t>MCES Bates County</t>
  </si>
  <si>
    <t>%,VE0055</t>
  </si>
  <si>
    <t>MCES Camden County</t>
  </si>
  <si>
    <t>%,VE0056</t>
  </si>
  <si>
    <t>MCES Cass County</t>
  </si>
  <si>
    <t>%,VE0057</t>
  </si>
  <si>
    <t>MCES Chariton County</t>
  </si>
  <si>
    <t>%,VE0058</t>
  </si>
  <si>
    <t>MCES Christian County</t>
  </si>
  <si>
    <t>%,VE0059</t>
  </si>
  <si>
    <t>MCES Caldwell County</t>
  </si>
  <si>
    <t>%,VE0060</t>
  </si>
  <si>
    <t>MCES Carroll County</t>
  </si>
  <si>
    <t>%,VE0061</t>
  </si>
  <si>
    <t>MCES Carter County</t>
  </si>
  <si>
    <t>%,VE0062</t>
  </si>
  <si>
    <t>MCES Dallas County</t>
  </si>
  <si>
    <t>%,VE0063</t>
  </si>
  <si>
    <t>MCES Crawford County</t>
  </si>
  <si>
    <t>%,VE0065</t>
  </si>
  <si>
    <t>MCES Daviess County</t>
  </si>
  <si>
    <t>%,VE0066</t>
  </si>
  <si>
    <t>MCES Dekalb County</t>
  </si>
  <si>
    <t>%,VE0068</t>
  </si>
  <si>
    <t>MCES Dunklin County</t>
  </si>
  <si>
    <t>%,VE0069</t>
  </si>
  <si>
    <t>MCES Franklin County</t>
  </si>
  <si>
    <t>%,VE0070</t>
  </si>
  <si>
    <t>MCES Gasconade County</t>
  </si>
  <si>
    <t>%,VE0071</t>
  </si>
  <si>
    <t>MCES Greene County</t>
  </si>
  <si>
    <t>%,VE0072</t>
  </si>
  <si>
    <t>MCES Hickory County</t>
  </si>
  <si>
    <t>%,VE0073</t>
  </si>
  <si>
    <t>MCES Howard County</t>
  </si>
  <si>
    <t>%,VE0074</t>
  </si>
  <si>
    <t>MCES Harrison County</t>
  </si>
  <si>
    <t>%,VE0075</t>
  </si>
  <si>
    <t>MCES Iron County</t>
  </si>
  <si>
    <t>%,VE0076</t>
  </si>
  <si>
    <t>MCES Jackson County</t>
  </si>
  <si>
    <t>%,VE0077</t>
  </si>
  <si>
    <t>MCES Jasper County</t>
  </si>
  <si>
    <t>%,VE0078</t>
  </si>
  <si>
    <t>MCES Johnson County</t>
  </si>
  <si>
    <t>%,VE0079</t>
  </si>
  <si>
    <t>MCES Jefferson County</t>
  </si>
  <si>
    <t>%,VE0080</t>
  </si>
  <si>
    <t>MCES LaClede County</t>
  </si>
  <si>
    <t>%,VE0081</t>
  </si>
  <si>
    <t>MCES Lafayette County</t>
  </si>
  <si>
    <t>%,VE0082</t>
  </si>
  <si>
    <t>MCES Lawrence County</t>
  </si>
  <si>
    <t>%,VE0083</t>
  </si>
  <si>
    <t>MCES Lewis County</t>
  </si>
  <si>
    <t>%,VE0084</t>
  </si>
  <si>
    <t>MCES Lincoln County</t>
  </si>
  <si>
    <t>%,VE0086</t>
  </si>
  <si>
    <t>MCES Marion County</t>
  </si>
  <si>
    <t>%,VE0087</t>
  </si>
  <si>
    <t>MCES McDonald County</t>
  </si>
  <si>
    <t>%,VE0088</t>
  </si>
  <si>
    <t>MCES Mercer County</t>
  </si>
  <si>
    <t>%,VE0089</t>
  </si>
  <si>
    <t>MCES Mississippi County</t>
  </si>
  <si>
    <t>%,VE0090</t>
  </si>
  <si>
    <t>MCES Montgomery County</t>
  </si>
  <si>
    <t>%,VE0091</t>
  </si>
  <si>
    <t>MCES Monroe County</t>
  </si>
  <si>
    <t>%,VE0092</t>
  </si>
  <si>
    <t>MCES New Madrid County</t>
  </si>
  <si>
    <t>%,VE0093</t>
  </si>
  <si>
    <t>MCES Nodaway County</t>
  </si>
  <si>
    <t>%,VE0094</t>
  </si>
  <si>
    <t>MCES Oregon County</t>
  </si>
  <si>
    <t>%,VE0096</t>
  </si>
  <si>
    <t>MCES Platte County</t>
  </si>
  <si>
    <t>%,VE0097</t>
  </si>
  <si>
    <t>MCES Polk County</t>
  </si>
  <si>
    <t>%,VE0098</t>
  </si>
  <si>
    <t>MCES Pulaski County</t>
  </si>
  <si>
    <t>%,VE0099</t>
  </si>
  <si>
    <t>MCES Putnam County</t>
  </si>
  <si>
    <t>%,VE0100</t>
  </si>
  <si>
    <t>MCES Ralls County</t>
  </si>
  <si>
    <t>%,VE0101</t>
  </si>
  <si>
    <t>MCES Randolph County</t>
  </si>
  <si>
    <t>%,VE0102</t>
  </si>
  <si>
    <t>MCES Ray County</t>
  </si>
  <si>
    <t>%,VE0103</t>
  </si>
  <si>
    <t>MCES St. Clair</t>
  </si>
  <si>
    <t>%,VE0104</t>
  </si>
  <si>
    <t>MCES St. Louis County</t>
  </si>
  <si>
    <t>%,VE0105</t>
  </si>
  <si>
    <t>MCES Scott County</t>
  </si>
  <si>
    <t>%,VE0106</t>
  </si>
  <si>
    <t>MCES Schuyler County</t>
  </si>
  <si>
    <t>%,VE0108</t>
  </si>
  <si>
    <t>MCES Stoddard County</t>
  </si>
  <si>
    <t>%,VE0109</t>
  </si>
  <si>
    <t>MCES Stone County</t>
  </si>
  <si>
    <t>%,VE0110</t>
  </si>
  <si>
    <t>MCES Sullivan County</t>
  </si>
  <si>
    <t>%,VE0111</t>
  </si>
  <si>
    <t>MCES Taney County</t>
  </si>
  <si>
    <t>%,VE0112</t>
  </si>
  <si>
    <t>MCES Texas County</t>
  </si>
  <si>
    <t>%,VE0113</t>
  </si>
  <si>
    <t>MCES Warren County</t>
  </si>
  <si>
    <t>%,VE0114</t>
  </si>
  <si>
    <t>MCES Washington County</t>
  </si>
  <si>
    <t>%,VE0115</t>
  </si>
  <si>
    <t>MCES Wayne County</t>
  </si>
  <si>
    <t>%,VE0117</t>
  </si>
  <si>
    <t>Stacey &amp; Vickery Extension End</t>
  </si>
  <si>
    <t>%,VE0120</t>
  </si>
  <si>
    <t>Dr. Ronald J Turner Endowment</t>
  </si>
  <si>
    <t>%,VE0456</t>
  </si>
  <si>
    <t>HOME EC EXT DEVEL FUND</t>
  </si>
  <si>
    <t>%,VE0457</t>
  </si>
  <si>
    <t>BUCHANAN FUND</t>
  </si>
  <si>
    <t>%,VE2301</t>
  </si>
  <si>
    <t>GATES MEMORIAL FUND</t>
  </si>
  <si>
    <t>%,VE4010</t>
  </si>
  <si>
    <t>MCES LIVINGSTON CTY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</si>
  <si>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</si>
  <si>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</si>
  <si>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</si>
  <si>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</si>
  <si>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%,VE0458</t>
  </si>
  <si>
    <t>MO EXTENSION ENDOWMENT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</si>
  <si>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</si>
  <si>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</si>
  <si>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</si>
  <si>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</si>
  <si>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</si>
  <si>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</si>
  <si>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</si>
  <si>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</si>
  <si>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</si>
  <si>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</si>
  <si>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</si>
  <si>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</si>
  <si>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</si>
  <si>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</si>
  <si>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</si>
  <si>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</si>
  <si>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</si>
  <si>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</si>
  <si>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</si>
  <si>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</si>
  <si>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</si>
  <si>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</si>
  <si>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</si>
  <si>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</si>
  <si>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PGASB15E</t>
  </si>
  <si>
    <t>Program</t>
  </si>
  <si>
    <t>State
Appropriations
and State</t>
  </si>
  <si>
    <t>Investment &amp;</t>
  </si>
  <si>
    <t>Bond</t>
  </si>
  <si>
    <t>Transfers In</t>
  </si>
  <si>
    <t>Code</t>
  </si>
  <si>
    <t>Bond Funds</t>
  </si>
  <si>
    <t>Grants</t>
  </si>
  <si>
    <t>Proceeds</t>
  </si>
  <si>
    <t>(Out)</t>
  </si>
  <si>
    <t>%,FPROGRAM_CODE,X,_,FFUND_CODE,TGASB_34_35_FUND,NUNEXP_RANDR_RESTEXP</t>
  </si>
  <si>
    <t xml:space="preserve">    TOTAL RESTRICTED</t>
  </si>
  <si>
    <t>%,VE8702</t>
  </si>
  <si>
    <t>Poplar Bluff TCRC</t>
  </si>
  <si>
    <t>E8702</t>
  </si>
  <si>
    <t>%,VE8703</t>
  </si>
  <si>
    <t>Delta Center Equip Res</t>
  </si>
  <si>
    <t>E8703</t>
  </si>
  <si>
    <t>%,VE8704</t>
  </si>
  <si>
    <t>Nevada TCRC Equipment Res</t>
  </si>
  <si>
    <t>E8704</t>
  </si>
  <si>
    <t>%,VE8705</t>
  </si>
  <si>
    <t>Tri-Lakes TCRC Equip Res</t>
  </si>
  <si>
    <t>E8705</t>
  </si>
  <si>
    <t>%,VE8706</t>
  </si>
  <si>
    <t>Kirksville TCRC Equip Res</t>
  </si>
  <si>
    <t>E8706</t>
  </si>
  <si>
    <t>%,VE8707</t>
  </si>
  <si>
    <t>Mexico TCRC Equip Res</t>
  </si>
  <si>
    <t>E8707</t>
  </si>
  <si>
    <t>%,VE8708</t>
  </si>
  <si>
    <t>Mineral Area TCRC Equip Res</t>
  </si>
  <si>
    <t>E8708</t>
  </si>
  <si>
    <t>%,VE8709</t>
  </si>
  <si>
    <t>Salem TCRC Equip Res</t>
  </si>
  <si>
    <t>E8709</t>
  </si>
  <si>
    <t>%,VE8710</t>
  </si>
  <si>
    <t>UOE EQUIP RESERVE</t>
  </si>
  <si>
    <t>E8710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</si>
  <si>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</si>
  <si>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</si>
  <si>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</si>
  <si>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</si>
  <si>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</si>
  <si>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2002</t>
  </si>
  <si>
    <t>July 01, 2005</t>
  </si>
  <si>
    <t>Deletions</t>
  </si>
  <si>
    <t>Capital Assets:</t>
  </si>
  <si>
    <t>%,FACCOUNT,V173000,V174000</t>
  </si>
  <si>
    <t xml:space="preserve">     Building</t>
  </si>
  <si>
    <t>%,FACCOUNT,V171000</t>
  </si>
  <si>
    <t xml:space="preserve">     Land</t>
  </si>
  <si>
    <t>%,FACCOUNT,V172000</t>
  </si>
  <si>
    <t xml:space="preserve">     Infrastructure</t>
  </si>
  <si>
    <t>%,FACCOUNT,V175000</t>
  </si>
  <si>
    <t xml:space="preserve">     Equipment</t>
  </si>
  <si>
    <t>%,FACCOUNT,V177000</t>
  </si>
  <si>
    <t xml:space="preserve">     Livestock</t>
  </si>
  <si>
    <t>%,FACCOUNT,V179000</t>
  </si>
  <si>
    <t xml:space="preserve">     Art &amp; Museum Objects</t>
  </si>
  <si>
    <t>%,FACCOUNT,V176000</t>
  </si>
  <si>
    <t xml:space="preserve">     Library Books</t>
  </si>
  <si>
    <t>%,FACCOUNT,V178000</t>
  </si>
  <si>
    <t xml:space="preserve">     Construction In Progress</t>
  </si>
  <si>
    <t xml:space="preserve">        Total Capital Assets</t>
  </si>
  <si>
    <t>Less Accumulated Depreciation:</t>
  </si>
  <si>
    <t>%,FACCOUNT,V173900,V174900</t>
  </si>
  <si>
    <t>Building</t>
  </si>
  <si>
    <t>%,FACCOUNT,V172900</t>
  </si>
  <si>
    <t>Infrastructure</t>
  </si>
  <si>
    <t>%,FACCOUNT,V175900</t>
  </si>
  <si>
    <t>Equipment</t>
  </si>
  <si>
    <t xml:space="preserve">        Total Accumulated Depreciation</t>
  </si>
  <si>
    <t xml:space="preserve">            Total Investment in Plant Capital Assets, Net</t>
  </si>
  <si>
    <t>As of June 30, 2006 and 2005</t>
  </si>
  <si>
    <t>For the Years Ended June 30, 2006 and 2005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</si>
  <si>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</si>
  <si>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</si>
  <si>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</si>
  <si>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</si>
  <si>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</si>
  <si>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</si>
  <si>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</si>
  <si>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</si>
  <si>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</si>
  <si>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</si>
  <si>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</si>
  <si>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</si>
  <si>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</si>
  <si>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</si>
  <si>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</si>
  <si>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</si>
  <si>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</si>
  <si>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</si>
  <si>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</si>
  <si>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</si>
  <si>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</si>
  <si>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</si>
  <si>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</si>
  <si>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</si>
  <si>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</si>
  <si>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</si>
  <si>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</si>
  <si>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</si>
  <si>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Current Pledges Receivable, Net</t>
  </si>
  <si>
    <t>Accounts Receivable, Net</t>
  </si>
  <si>
    <t>Current Notes Receivable, Net</t>
  </si>
  <si>
    <t>Pledges Receivable, Net</t>
  </si>
  <si>
    <t>Notes Receivable, Net</t>
  </si>
  <si>
    <t>Capital Assets, Net</t>
  </si>
  <si>
    <t>Nonexpendable</t>
  </si>
  <si>
    <t>Expendable</t>
  </si>
  <si>
    <t>Operating Income (Loss)</t>
  </si>
  <si>
    <t>Income before Capital Contributions and Additions to Permanent Contributions</t>
  </si>
  <si>
    <t>Increase in Net Assets</t>
  </si>
  <si>
    <t xml:space="preserve">            Total Liabilities and Net Assets</t>
  </si>
  <si>
    <t>Net Assets, Beginning of Year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</si>
  <si>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</si>
  <si>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</si>
  <si>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</si>
  <si>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</si>
  <si>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</si>
  <si>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</si>
  <si>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 xml:space="preserve"> </t>
  </si>
  <si>
    <t>%,ATF,FDESCR,UDESCR</t>
  </si>
  <si>
    <t>%,C</t>
  </si>
  <si>
    <t>(in thousands of dollars)</t>
  </si>
  <si>
    <t>Assets</t>
  </si>
  <si>
    <t>Current Assets:</t>
  </si>
  <si>
    <t>Cash and Cash Equivalents</t>
  </si>
  <si>
    <t>{A}</t>
  </si>
  <si>
    <t>{B}</t>
  </si>
  <si>
    <t>Inventories</t>
  </si>
  <si>
    <t>Prepaid Expenses and Other Current Assets</t>
  </si>
  <si>
    <t>Noncurrent Assets:</t>
  </si>
  <si>
    <t>Deferred Charges and Other Assets</t>
  </si>
  <si>
    <t>Long Term Investments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</si>
  <si>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</si>
  <si>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</si>
  <si>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</si>
  <si>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</si>
  <si>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</si>
  <si>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</si>
  <si>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</si>
  <si>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</si>
  <si>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</si>
  <si>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Bonds and Notes Payable, current</t>
  </si>
  <si>
    <t>Noncurrent Liabilities:</t>
  </si>
  <si>
    <t>Bonds and Notes Payable</t>
  </si>
  <si>
    <t>Net Assets</t>
  </si>
  <si>
    <t>Invested in Capital Assets, Net of Related Debt</t>
  </si>
  <si>
    <t>Restricted:</t>
  </si>
  <si>
    <t>Unrestricted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</si>
  <si>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</si>
  <si>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</si>
  <si>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</si>
  <si>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</si>
  <si>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                 Increase (Decrease) in Net Assets</t>
  </si>
  <si>
    <t>Operating Revenues: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</si>
  <si>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</si>
  <si>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</si>
  <si>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</si>
  <si>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</t>
  </si>
  <si>
    <t xml:space="preserve">        Total Operating Revenues</t>
  </si>
  <si>
    <t xml:space="preserve">        Total Operating Expenses</t>
  </si>
  <si>
    <t xml:space="preserve">        Net Nonoperating Revenues (Expenses)</t>
  </si>
  <si>
    <t xml:space="preserve">    Housing and Dining Services</t>
  </si>
  <si>
    <t xml:space="preserve">    Bookstores</t>
  </si>
  <si>
    <t xml:space="preserve">    Other Auxilliary Enterprises</t>
  </si>
  <si>
    <t>Income (Loss) after State Appropriations, before Nonoperating</t>
  </si>
  <si>
    <t xml:space="preserve">    Revenues (Expenses) and Transfers</t>
  </si>
  <si>
    <t>University of Missouri - Extension</t>
  </si>
  <si>
    <t>%,QUGL_GASB_35_FIN_STMTS</t>
  </si>
  <si>
    <t>%,FFUND_CODE,TGASB_34_35_FUND,NCUR_FUNDS_RESTEXP</t>
  </si>
  <si>
    <t>Extension</t>
  </si>
  <si>
    <t>CURRENT FUNDS OPERATING REVENUES</t>
  </si>
  <si>
    <t>2006-06-30</t>
  </si>
  <si>
    <t>Current Funds</t>
  </si>
  <si>
    <t>Total</t>
  </si>
  <si>
    <t>Projects 00000</t>
  </si>
  <si>
    <t>Projects GRANT</t>
  </si>
  <si>
    <t>Restricted</t>
  </si>
  <si>
    <t>Funds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</si>
  <si>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</si>
  <si>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</si>
  <si>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</si>
  <si>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</si>
  <si>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</si>
  <si>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</si>
  <si>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</si>
  <si>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</si>
  <si>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</si>
  <si>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</si>
  <si>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</si>
  <si>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</si>
  <si>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</si>
  <si>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%,V760300</t>
  </si>
  <si>
    <t>Graduate   resident</t>
  </si>
  <si>
    <t>%,V760900</t>
  </si>
  <si>
    <t>Graduate fee waivers resident</t>
  </si>
  <si>
    <t>%,V761000</t>
  </si>
  <si>
    <t>Graduate fee waivers non res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</si>
  <si>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</si>
  <si>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</si>
  <si>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</si>
  <si>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</si>
  <si>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</si>
  <si>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</si>
  <si>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</si>
  <si>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</si>
  <si>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</si>
  <si>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</si>
  <si>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</si>
  <si>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</si>
  <si>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</si>
  <si>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</si>
  <si>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</si>
  <si>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</si>
  <si>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</si>
  <si>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</si>
  <si>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</si>
  <si>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</si>
  <si>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</si>
  <si>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</si>
  <si>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</si>
  <si>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%,V492000</t>
  </si>
  <si>
    <t>Grants - other gov't</t>
  </si>
  <si>
    <t>%,LACTUALS,SYTD,R,FACCOUNT,TGASB_34_35,X,NOTHER GOVT GRANTS,NSTATE GRANTS</t>
  </si>
  <si>
    <t>%,V493200</t>
  </si>
  <si>
    <t>Grants-businesses-cash</t>
  </si>
  <si>
    <t>%,V493600</t>
  </si>
  <si>
    <t>Grants-other foundations</t>
  </si>
  <si>
    <t>%,V493700</t>
  </si>
  <si>
    <t>Grants-other organization-cash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</si>
</sst>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_);_(* \(#,##0\);_(* &quot;&quot;??_);_(@_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#,##0.0_);[Red]\(#,##0.0\)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[$€-2]\ #,##0.00_);[Red]\([$€-2]\ #,##0.00\)"/>
    <numFmt numFmtId="181" formatCode="[$-409]dddd\,\ mmmm\ dd\,\ yyyy"/>
    <numFmt numFmtId="182" formatCode="[$-409]h:mm:ss\ AM/PM"/>
    <numFmt numFmtId="183" formatCode="[$-F800]dddd\,\ mmmm\ dd\,\ yyyy"/>
    <numFmt numFmtId="184" formatCode="&quot;$&quot;#,##0"/>
    <numFmt numFmtId="185" formatCode="0.0000"/>
    <numFmt numFmtId="186" formatCode="&quot;$&quot;#,##0.00"/>
    <numFmt numFmtId="187" formatCode="#,##0.0_);\(#,##0.0\)"/>
    <numFmt numFmtId="188" formatCode="#,##0.000_);\(#,##0.000\)"/>
  </numFmts>
  <fonts count="26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10">
    <xf numFmtId="0" fontId="0" fillId="0" borderId="0" xfId="0" applyAlignment="1">
      <alignment/>
    </xf>
    <xf numFmtId="164" fontId="0" fillId="0" borderId="3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/>
    </xf>
    <xf numFmtId="164" fontId="0" fillId="0" borderId="4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 horizontal="left"/>
    </xf>
    <xf numFmtId="164" fontId="3" fillId="2" borderId="6" xfId="18" applyNumberFormat="1" applyFont="1" applyFill="1" applyBorder="1" applyAlignment="1">
      <alignment/>
    </xf>
    <xf numFmtId="164" fontId="4" fillId="2" borderId="6" xfId="18" applyNumberFormat="1" applyFont="1" applyFill="1" applyBorder="1" applyAlignment="1">
      <alignment/>
    </xf>
    <xf numFmtId="164" fontId="5" fillId="2" borderId="6" xfId="18" applyNumberFormat="1" applyFont="1" applyFill="1" applyBorder="1" applyAlignment="1">
      <alignment/>
    </xf>
    <xf numFmtId="164" fontId="4" fillId="2" borderId="7" xfId="18" applyNumberFormat="1" applyFont="1" applyFill="1" applyBorder="1" applyAlignment="1">
      <alignment/>
    </xf>
    <xf numFmtId="164" fontId="6" fillId="0" borderId="0" xfId="18" applyNumberFormat="1" applyFont="1" applyFill="1" applyAlignment="1">
      <alignment/>
    </xf>
    <xf numFmtId="164" fontId="3" fillId="2" borderId="3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4" fillId="2" borderId="4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3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 horizontal="center"/>
    </xf>
    <xf numFmtId="164" fontId="8" fillId="2" borderId="0" xfId="18" applyNumberFormat="1" applyFont="1" applyFill="1" applyBorder="1" applyAlignment="1">
      <alignment horizontal="center"/>
    </xf>
    <xf numFmtId="164" fontId="7" fillId="2" borderId="4" xfId="18" applyNumberFormat="1" applyFont="1" applyFill="1" applyBorder="1" applyAlignment="1">
      <alignment/>
    </xf>
    <xf numFmtId="164" fontId="9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/>
    </xf>
    <xf numFmtId="1" fontId="10" fillId="0" borderId="1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" fillId="0" borderId="9" xfId="18" applyNumberFormat="1" applyFont="1" applyFill="1" applyBorder="1" applyAlignment="1">
      <alignment/>
    </xf>
    <xf numFmtId="164" fontId="0" fillId="0" borderId="0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1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1" fillId="0" borderId="9" xfId="18" applyNumberFormat="1" applyFont="1" applyFill="1" applyBorder="1" applyAlignment="1" quotePrefix="1">
      <alignment/>
    </xf>
    <xf numFmtId="41" fontId="1" fillId="0" borderId="9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1" fontId="10" fillId="0" borderId="9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42" fontId="10" fillId="0" borderId="9" xfId="18" applyNumberFormat="1" applyFont="1" applyFill="1" applyBorder="1" applyAlignment="1">
      <alignment/>
    </xf>
    <xf numFmtId="42" fontId="1" fillId="0" borderId="9" xfId="18" applyNumberFormat="1" applyFont="1" applyFill="1" applyBorder="1" applyAlignment="1">
      <alignment/>
    </xf>
    <xf numFmtId="164" fontId="1" fillId="0" borderId="8" xfId="18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164" fontId="1" fillId="0" borderId="8" xfId="18" applyNumberFormat="1" applyFont="1" applyFill="1" applyBorder="1" applyAlignment="1" quotePrefix="1">
      <alignment/>
    </xf>
    <xf numFmtId="164" fontId="0" fillId="0" borderId="6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/>
    </xf>
    <xf numFmtId="164" fontId="3" fillId="2" borderId="6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 horizontal="left"/>
    </xf>
    <xf numFmtId="0" fontId="4" fillId="2" borderId="7" xfId="24" applyFont="1" applyFill="1" applyBorder="1">
      <alignment/>
      <protection/>
    </xf>
    <xf numFmtId="0" fontId="6" fillId="0" borderId="0" xfId="24" applyFont="1">
      <alignment/>
      <protection/>
    </xf>
    <xf numFmtId="164" fontId="3" fillId="2" borderId="3" xfId="18" applyNumberFormat="1" applyFont="1" applyFill="1" applyBorder="1" applyAlignment="1">
      <alignment/>
    </xf>
    <xf numFmtId="0" fontId="12" fillId="2" borderId="4" xfId="24" applyFont="1" applyFill="1" applyBorder="1">
      <alignment/>
      <protection/>
    </xf>
    <xf numFmtId="0" fontId="0" fillId="0" borderId="0" xfId="24" applyFont="1">
      <alignment/>
      <protection/>
    </xf>
    <xf numFmtId="0" fontId="4" fillId="2" borderId="4" xfId="24" applyFont="1" applyFill="1" applyBorder="1">
      <alignment/>
      <protection/>
    </xf>
    <xf numFmtId="164" fontId="3" fillId="2" borderId="10" xfId="18" applyNumberFormat="1" applyFont="1" applyFill="1" applyBorder="1" applyAlignment="1">
      <alignment horizontal="left"/>
    </xf>
    <xf numFmtId="0" fontId="12" fillId="2" borderId="11" xfId="24" applyFont="1" applyFill="1" applyBorder="1">
      <alignment/>
      <protection/>
    </xf>
    <xf numFmtId="164" fontId="13" fillId="0" borderId="8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1" xfId="24" applyFont="1" applyBorder="1" applyAlignment="1">
      <alignment horizontal="center"/>
      <protection/>
    </xf>
    <xf numFmtId="164" fontId="9" fillId="0" borderId="0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left"/>
    </xf>
    <xf numFmtId="164" fontId="9" fillId="0" borderId="9" xfId="18" applyNumberFormat="1" applyFont="1" applyFill="1" applyBorder="1" applyAlignment="1">
      <alignment horizontal="left"/>
    </xf>
    <xf numFmtId="10" fontId="0" fillId="0" borderId="1" xfId="31" applyNumberFormat="1" applyFont="1" applyFill="1" applyBorder="1" applyAlignment="1">
      <alignment/>
    </xf>
    <xf numFmtId="10" fontId="0" fillId="0" borderId="0" xfId="31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42" fontId="0" fillId="0" borderId="0" xfId="18" applyNumberFormat="1" applyFont="1" applyFill="1" applyBorder="1" applyAlignment="1">
      <alignment/>
    </xf>
    <xf numFmtId="0" fontId="0" fillId="0" borderId="0" xfId="24" applyFont="1" applyBorder="1">
      <alignment/>
      <protection/>
    </xf>
    <xf numFmtId="41" fontId="0" fillId="0" borderId="0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0" fontId="9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64" fontId="9" fillId="0" borderId="9" xfId="18" applyNumberFormat="1" applyFont="1" applyFill="1" applyBorder="1" applyAlignment="1">
      <alignment/>
    </xf>
    <xf numFmtId="0" fontId="9" fillId="0" borderId="0" xfId="24" applyFont="1" applyBorder="1">
      <alignment/>
      <protection/>
    </xf>
    <xf numFmtId="0" fontId="9" fillId="0" borderId="1" xfId="24" applyFont="1" applyBorder="1">
      <alignment/>
      <protection/>
    </xf>
    <xf numFmtId="42" fontId="9" fillId="0" borderId="0" xfId="18" applyNumberFormat="1" applyFont="1" applyFill="1" applyBorder="1" applyAlignment="1">
      <alignment/>
    </xf>
    <xf numFmtId="0" fontId="0" fillId="0" borderId="6" xfId="24" applyFont="1" applyBorder="1">
      <alignment/>
      <protection/>
    </xf>
    <xf numFmtId="164" fontId="14" fillId="0" borderId="0" xfId="18" applyNumberFormat="1" applyFont="1" applyFill="1" applyBorder="1" applyAlignment="1">
      <alignment/>
    </xf>
    <xf numFmtId="41" fontId="9" fillId="0" borderId="1" xfId="24" applyNumberFormat="1" applyFont="1" applyBorder="1">
      <alignment/>
      <protection/>
    </xf>
    <xf numFmtId="164" fontId="0" fillId="0" borderId="0" xfId="18" applyNumberFormat="1" applyFont="1" applyFill="1" applyAlignment="1">
      <alignment wrapText="1"/>
    </xf>
    <xf numFmtId="164" fontId="0" fillId="0" borderId="0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/>
    </xf>
    <xf numFmtId="0" fontId="0" fillId="0" borderId="0" xfId="26" applyFont="1">
      <alignment/>
      <protection/>
    </xf>
    <xf numFmtId="164" fontId="6" fillId="2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 horizontal="left"/>
    </xf>
    <xf numFmtId="164" fontId="13" fillId="0" borderId="0" xfId="18" applyNumberFormat="1" applyFont="1" applyFill="1" applyBorder="1" applyAlignment="1" quotePrefix="1">
      <alignment/>
    </xf>
    <xf numFmtId="164" fontId="3" fillId="2" borderId="4" xfId="18" applyNumberFormat="1" applyFont="1" applyFill="1" applyBorder="1" applyAlignment="1">
      <alignment horizontal="left"/>
    </xf>
    <xf numFmtId="164" fontId="0" fillId="2" borderId="0" xfId="18" applyNumberFormat="1" applyFont="1" applyFill="1" applyAlignment="1">
      <alignment/>
    </xf>
    <xf numFmtId="164" fontId="7" fillId="2" borderId="3" xfId="18" applyNumberFormat="1" applyFont="1" applyFill="1" applyBorder="1" applyAlignment="1">
      <alignment horizontal="left"/>
    </xf>
    <xf numFmtId="164" fontId="7" fillId="2" borderId="0" xfId="18" applyNumberFormat="1" applyFont="1" applyFill="1" applyBorder="1" applyAlignment="1">
      <alignment horizontal="left"/>
    </xf>
    <xf numFmtId="164" fontId="7" fillId="2" borderId="4" xfId="18" applyNumberFormat="1" applyFont="1" applyFill="1" applyBorder="1" applyAlignment="1">
      <alignment horizontal="left"/>
    </xf>
    <xf numFmtId="164" fontId="0" fillId="0" borderId="0" xfId="18" applyNumberFormat="1" applyFont="1" applyFill="1" applyAlignment="1" quotePrefix="1">
      <alignment/>
    </xf>
    <xf numFmtId="164" fontId="12" fillId="2" borderId="3" xfId="18" applyNumberFormat="1" applyFont="1" applyFill="1" applyBorder="1" applyAlignment="1">
      <alignment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 horizontal="center"/>
    </xf>
    <xf numFmtId="164" fontId="9" fillId="0" borderId="3" xfId="18" applyNumberFormat="1" applyFont="1" applyFill="1" applyBorder="1" applyAlignment="1">
      <alignment horizontal="centerContinuous"/>
    </xf>
    <xf numFmtId="164" fontId="9" fillId="0" borderId="0" xfId="18" applyNumberFormat="1" applyFont="1" applyFill="1" applyBorder="1" applyAlignment="1">
      <alignment horizontal="centerContinuous"/>
    </xf>
    <xf numFmtId="164" fontId="9" fillId="0" borderId="13" xfId="18" applyNumberFormat="1" applyFont="1" applyFill="1" applyBorder="1" applyAlignment="1">
      <alignment horizontal="center"/>
    </xf>
    <xf numFmtId="164" fontId="9" fillId="0" borderId="14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"/>
    </xf>
    <xf numFmtId="164" fontId="9" fillId="0" borderId="6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centerContinuous"/>
    </xf>
    <xf numFmtId="164" fontId="9" fillId="0" borderId="9" xfId="18" applyNumberFormat="1" applyFont="1" applyFill="1" applyBorder="1" applyAlignment="1">
      <alignment horizontal="centerContinuous"/>
    </xf>
    <xf numFmtId="164" fontId="9" fillId="0" borderId="1" xfId="18" applyNumberFormat="1" applyFont="1" applyFill="1" applyBorder="1" applyAlignment="1">
      <alignment horizontal="centerContinuous"/>
    </xf>
    <xf numFmtId="164" fontId="0" fillId="0" borderId="1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left"/>
    </xf>
    <xf numFmtId="164" fontId="0" fillId="0" borderId="1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0" fontId="0" fillId="0" borderId="0" xfId="26" applyFont="1" applyFill="1">
      <alignment/>
      <protection/>
    </xf>
    <xf numFmtId="42" fontId="0" fillId="0" borderId="1" xfId="18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7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/>
    </xf>
    <xf numFmtId="164" fontId="18" fillId="2" borderId="6" xfId="18" applyNumberFormat="1" applyFont="1" applyFill="1" applyBorder="1" applyAlignment="1">
      <alignment/>
    </xf>
    <xf numFmtId="164" fontId="18" fillId="2" borderId="7" xfId="18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7" fillId="0" borderId="0" xfId="0" applyFont="1" applyFill="1" applyAlignment="1">
      <alignment/>
    </xf>
    <xf numFmtId="164" fontId="4" fillId="2" borderId="4" xfId="18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2" borderId="3" xfId="0" applyFont="1" applyFill="1" applyBorder="1" applyAlignment="1">
      <alignment horizontal="left"/>
    </xf>
    <xf numFmtId="164" fontId="12" fillId="2" borderId="0" xfId="18" applyNumberFormat="1" applyFont="1" applyFill="1" applyBorder="1" applyAlignment="1">
      <alignment/>
    </xf>
    <xf numFmtId="164" fontId="12" fillId="2" borderId="4" xfId="18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3" fillId="2" borderId="1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2" fillId="2" borderId="10" xfId="18" applyNumberFormat="1" applyFont="1" applyFill="1" applyBorder="1" applyAlignment="1">
      <alignment/>
    </xf>
    <xf numFmtId="164" fontId="12" fillId="2" borderId="11" xfId="18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/>
    </xf>
    <xf numFmtId="164" fontId="9" fillId="0" borderId="13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Continuous"/>
    </xf>
    <xf numFmtId="164" fontId="9" fillId="0" borderId="14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8" applyNumberFormat="1" applyFont="1" applyFill="1" applyBorder="1" applyAlignment="1">
      <alignment horizontal="center"/>
    </xf>
    <xf numFmtId="42" fontId="9" fillId="0" borderId="1" xfId="18" applyNumberFormat="1" applyFont="1" applyFill="1" applyBorder="1" applyAlignment="1">
      <alignment horizontal="center"/>
    </xf>
    <xf numFmtId="0" fontId="0" fillId="0" borderId="0" xfId="29" applyFont="1" applyFill="1" applyAlignment="1">
      <alignment/>
      <protection/>
    </xf>
    <xf numFmtId="164" fontId="18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 horizontal="left"/>
    </xf>
    <xf numFmtId="164" fontId="18" fillId="2" borderId="6" xfId="18" applyNumberFormat="1" applyFont="1" applyFill="1" applyBorder="1" applyAlignment="1">
      <alignment/>
    </xf>
    <xf numFmtId="164" fontId="2" fillId="2" borderId="7" xfId="18" applyNumberFormat="1" applyFont="1" applyFill="1" applyBorder="1" applyAlignment="1">
      <alignment horizontal="left"/>
    </xf>
    <xf numFmtId="0" fontId="19" fillId="2" borderId="0" xfId="29" applyFont="1" applyFill="1" applyAlignment="1">
      <alignment/>
      <protection/>
    </xf>
    <xf numFmtId="0" fontId="19" fillId="2" borderId="0" xfId="29" applyFont="1" applyFill="1" applyAlignment="1" quotePrefix="1">
      <alignment/>
      <protection/>
    </xf>
    <xf numFmtId="164" fontId="4" fillId="2" borderId="0" xfId="18" applyNumberFormat="1" applyFont="1" applyFill="1" applyAlignment="1">
      <alignment/>
    </xf>
    <xf numFmtId="0" fontId="3" fillId="2" borderId="3" xfId="29" applyFont="1" applyFill="1" applyBorder="1">
      <alignment/>
      <protection/>
    </xf>
    <xf numFmtId="0" fontId="12" fillId="2" borderId="0" xfId="29" applyFont="1" applyFill="1" applyAlignment="1">
      <alignment/>
      <protection/>
    </xf>
    <xf numFmtId="164" fontId="4" fillId="2" borderId="0" xfId="18" applyNumberFormat="1" applyFont="1" applyFill="1" applyAlignment="1" quotePrefix="1">
      <alignment/>
    </xf>
    <xf numFmtId="164" fontId="3" fillId="2" borderId="14" xfId="18" applyNumberFormat="1" applyFont="1" applyFill="1" applyBorder="1" applyAlignment="1">
      <alignment horizontal="left"/>
    </xf>
    <xf numFmtId="164" fontId="0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0" fillId="0" borderId="7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2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4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3" xfId="18" applyNumberFormat="1" applyFont="1" applyFill="1" applyBorder="1" applyAlignment="1">
      <alignment/>
    </xf>
    <xf numFmtId="164" fontId="9" fillId="0" borderId="13" xfId="18" applyNumberFormat="1" applyFont="1" applyFill="1" applyBorder="1" applyAlignment="1">
      <alignment horizontal="centerContinuous"/>
    </xf>
    <xf numFmtId="164" fontId="9" fillId="0" borderId="4" xfId="18" applyNumberFormat="1" applyFont="1" applyFill="1" applyBorder="1" applyAlignment="1">
      <alignment horizontal="center"/>
    </xf>
    <xf numFmtId="164" fontId="9" fillId="0" borderId="10" xfId="18" applyNumberFormat="1" applyFont="1" applyFill="1" applyBorder="1" applyAlignment="1">
      <alignment horizontal="centerContinuous"/>
    </xf>
    <xf numFmtId="164" fontId="9" fillId="0" borderId="11" xfId="18" applyNumberFormat="1" applyFont="1" applyFill="1" applyBorder="1" applyAlignment="1">
      <alignment horizontal="centerContinuous"/>
    </xf>
    <xf numFmtId="164" fontId="6" fillId="0" borderId="0" xfId="18" applyNumberFormat="1" applyFont="1" applyFill="1" applyAlignment="1">
      <alignment/>
    </xf>
    <xf numFmtId="164" fontId="13" fillId="0" borderId="0" xfId="18" applyNumberFormat="1" applyFont="1" applyFill="1" applyAlignment="1">
      <alignment/>
    </xf>
    <xf numFmtId="164" fontId="13" fillId="0" borderId="0" xfId="18" applyNumberFormat="1" applyFont="1" applyFill="1" applyBorder="1" applyAlignment="1">
      <alignment/>
    </xf>
    <xf numFmtId="0" fontId="9" fillId="0" borderId="0" xfId="29" applyFont="1" applyFill="1" applyAlignment="1">
      <alignment/>
      <protection/>
    </xf>
    <xf numFmtId="164" fontId="0" fillId="0" borderId="6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6" fillId="0" borderId="0" xfId="29" applyFont="1" applyFill="1" applyAlignment="1">
      <alignment/>
      <protection/>
    </xf>
    <xf numFmtId="0" fontId="0" fillId="0" borderId="0" xfId="29" applyFont="1" applyFill="1">
      <alignment/>
      <protection/>
    </xf>
    <xf numFmtId="164" fontId="20" fillId="0" borderId="0" xfId="18" applyNumberFormat="1" applyFont="1" applyFill="1" applyAlignment="1">
      <alignment/>
    </xf>
    <xf numFmtId="164" fontId="20" fillId="0" borderId="0" xfId="18" applyNumberFormat="1" applyFont="1" applyFill="1" applyBorder="1" applyAlignment="1">
      <alignment/>
    </xf>
    <xf numFmtId="0" fontId="20" fillId="0" borderId="0" xfId="25" applyFont="1" applyFill="1" applyAlignment="1">
      <alignment/>
      <protection/>
    </xf>
    <xf numFmtId="164" fontId="4" fillId="0" borderId="0" xfId="18" applyNumberFormat="1" applyFont="1" applyFill="1" applyAlignment="1">
      <alignment/>
    </xf>
    <xf numFmtId="0" fontId="12" fillId="0" borderId="0" xfId="25" applyFont="1" applyFill="1" applyAlignment="1">
      <alignment/>
      <protection/>
    </xf>
    <xf numFmtId="164" fontId="4" fillId="0" borderId="0" xfId="18" applyNumberFormat="1" applyFont="1" applyFill="1" applyAlignment="1" quotePrefix="1">
      <alignment/>
    </xf>
    <xf numFmtId="164" fontId="3" fillId="2" borderId="4" xfId="18" applyNumberFormat="1" applyFont="1" applyFill="1" applyBorder="1" applyAlignment="1">
      <alignment horizontal="centerContinuous"/>
    </xf>
    <xf numFmtId="164" fontId="9" fillId="0" borderId="5" xfId="18" applyNumberFormat="1" applyFont="1" applyFill="1" applyBorder="1" applyAlignment="1">
      <alignment horizontal="center"/>
    </xf>
    <xf numFmtId="164" fontId="9" fillId="0" borderId="7" xfId="18" applyNumberFormat="1" applyFont="1" applyFill="1" applyBorder="1" applyAlignment="1">
      <alignment horizontal="center"/>
    </xf>
    <xf numFmtId="0" fontId="0" fillId="0" borderId="0" xfId="25" applyFont="1" applyFill="1" applyAlignment="1">
      <alignment/>
      <protection/>
    </xf>
    <xf numFmtId="164" fontId="9" fillId="0" borderId="14" xfId="18" applyNumberFormat="1" applyFont="1" applyFill="1" applyBorder="1" applyAlignment="1">
      <alignment horizontal="centerContinuous" wrapText="1"/>
    </xf>
    <xf numFmtId="164" fontId="9" fillId="0" borderId="10" xfId="18" applyNumberFormat="1" applyFont="1" applyFill="1" applyBorder="1" applyAlignment="1">
      <alignment horizontal="centerContinuous" wrapText="1"/>
    </xf>
    <xf numFmtId="164" fontId="9" fillId="0" borderId="11" xfId="18" applyNumberFormat="1" applyFont="1" applyFill="1" applyBorder="1" applyAlignment="1">
      <alignment horizontal="centerContinuous" wrapText="1"/>
    </xf>
    <xf numFmtId="164" fontId="9" fillId="0" borderId="1" xfId="18" applyNumberFormat="1" applyFont="1" applyFill="1" applyBorder="1" applyAlignment="1">
      <alignment horizontal="center" wrapText="1"/>
    </xf>
    <xf numFmtId="164" fontId="9" fillId="0" borderId="15" xfId="18" applyNumberFormat="1" applyFont="1" applyFill="1" applyBorder="1" applyAlignment="1">
      <alignment horizontal="center" wrapText="1"/>
    </xf>
    <xf numFmtId="0" fontId="0" fillId="0" borderId="0" xfId="25" applyFont="1" applyFill="1" applyAlignment="1">
      <alignment wrapText="1"/>
      <protection/>
    </xf>
    <xf numFmtId="0" fontId="0" fillId="0" borderId="0" xfId="25" applyFont="1" applyFill="1" applyBorder="1" applyAlignment="1">
      <alignment/>
      <protection/>
    </xf>
    <xf numFmtId="0" fontId="0" fillId="0" borderId="12" xfId="25" applyFont="1" applyFill="1" applyBorder="1" applyAlignment="1">
      <alignment/>
      <protection/>
    </xf>
    <xf numFmtId="164" fontId="6" fillId="0" borderId="8" xfId="18" applyNumberFormat="1" applyFont="1" applyFill="1" applyBorder="1" applyAlignment="1">
      <alignment/>
    </xf>
    <xf numFmtId="164" fontId="6" fillId="0" borderId="12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0" fontId="9" fillId="0" borderId="0" xfId="25" applyFont="1" applyFill="1" applyBorder="1" applyAlignment="1">
      <alignment/>
      <protection/>
    </xf>
    <xf numFmtId="0" fontId="9" fillId="0" borderId="12" xfId="25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0" fontId="9" fillId="0" borderId="0" xfId="25" applyFont="1" applyFill="1" applyAlignment="1">
      <alignment/>
      <protection/>
    </xf>
    <xf numFmtId="0" fontId="6" fillId="0" borderId="0" xfId="25" applyFont="1" applyFill="1" applyAlignment="1">
      <alignment/>
      <protection/>
    </xf>
    <xf numFmtId="0" fontId="22" fillId="0" borderId="0" xfId="27" applyFont="1" applyFill="1">
      <alignment/>
      <protection/>
    </xf>
    <xf numFmtId="39" fontId="22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40" fontId="2" fillId="2" borderId="5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0" fontId="4" fillId="2" borderId="7" xfId="27" applyFont="1" applyFill="1" applyBorder="1">
      <alignment/>
      <protection/>
    </xf>
    <xf numFmtId="0" fontId="6" fillId="0" borderId="0" xfId="27" applyFont="1" applyFill="1" quotePrefix="1">
      <alignment/>
      <protection/>
    </xf>
    <xf numFmtId="40" fontId="13" fillId="0" borderId="0" xfId="27" applyNumberFormat="1" applyFont="1" applyFill="1" applyBorder="1" applyAlignment="1">
      <alignment horizontal="right"/>
      <protection/>
    </xf>
    <xf numFmtId="0" fontId="3" fillId="2" borderId="3" xfId="27" applyFont="1" applyFill="1" applyBorder="1">
      <alignment/>
      <protection/>
    </xf>
    <xf numFmtId="39" fontId="4" fillId="2" borderId="0" xfId="27" applyNumberFormat="1" applyFont="1" applyFill="1" applyBorder="1">
      <alignment/>
      <protection/>
    </xf>
    <xf numFmtId="39" fontId="3" fillId="2" borderId="0" xfId="27" applyNumberFormat="1" applyFont="1" applyFill="1" applyBorder="1" applyAlignment="1">
      <alignment horizontal="center"/>
      <protection/>
    </xf>
    <xf numFmtId="0" fontId="4" fillId="2" borderId="4" xfId="27" applyFont="1" applyFill="1" applyBorder="1">
      <alignment/>
      <protection/>
    </xf>
    <xf numFmtId="166" fontId="6" fillId="0" borderId="0" xfId="27" applyNumberFormat="1" applyFont="1" applyFill="1" applyBorder="1">
      <alignment/>
      <protection/>
    </xf>
    <xf numFmtId="0" fontId="7" fillId="2" borderId="3" xfId="27" applyFont="1" applyFill="1" applyBorder="1">
      <alignment/>
      <protection/>
    </xf>
    <xf numFmtId="39" fontId="23" fillId="2" borderId="0" xfId="27" applyNumberFormat="1" applyFont="1" applyFill="1" applyBorder="1">
      <alignment/>
      <protection/>
    </xf>
    <xf numFmtId="39" fontId="24" fillId="2" borderId="0" xfId="27" applyNumberFormat="1" applyFont="1" applyFill="1" applyBorder="1" applyAlignment="1">
      <alignment horizontal="center"/>
      <protection/>
    </xf>
    <xf numFmtId="0" fontId="23" fillId="2" borderId="4" xfId="27" applyFont="1" applyFill="1" applyBorder="1">
      <alignment/>
      <protection/>
    </xf>
    <xf numFmtId="0" fontId="22" fillId="0" borderId="0" xfId="27" applyFont="1" applyFill="1" quotePrefix="1">
      <alignment/>
      <protection/>
    </xf>
    <xf numFmtId="19" fontId="22" fillId="0" borderId="0" xfId="27" applyNumberFormat="1" applyFont="1" applyFill="1" applyBorder="1">
      <alignment/>
      <protection/>
    </xf>
    <xf numFmtId="0" fontId="7" fillId="2" borderId="14" xfId="27" applyFont="1" applyFill="1" applyBorder="1">
      <alignment/>
      <protection/>
    </xf>
    <xf numFmtId="39" fontId="23" fillId="2" borderId="10" xfId="27" applyNumberFormat="1" applyFont="1" applyFill="1" applyBorder="1">
      <alignment/>
      <protection/>
    </xf>
    <xf numFmtId="39" fontId="24" fillId="2" borderId="10" xfId="27" applyNumberFormat="1" applyFont="1" applyFill="1" applyBorder="1" applyAlignment="1">
      <alignment horizontal="center"/>
      <protection/>
    </xf>
    <xf numFmtId="39" fontId="23" fillId="2" borderId="11" xfId="27" applyNumberFormat="1" applyFont="1" applyFill="1" applyBorder="1">
      <alignment/>
      <protection/>
    </xf>
    <xf numFmtId="19" fontId="22" fillId="0" borderId="0" xfId="27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39" fontId="9" fillId="0" borderId="9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 wrapText="1"/>
      <protection/>
    </xf>
    <xf numFmtId="39" fontId="9" fillId="0" borderId="9" xfId="27" applyNumberFormat="1" applyFont="1" applyFill="1" applyBorder="1" applyAlignment="1">
      <alignment horizontal="center" vertical="top"/>
      <protection/>
    </xf>
    <xf numFmtId="39" fontId="9" fillId="0" borderId="1" xfId="27" applyNumberFormat="1" applyFont="1" applyFill="1" applyBorder="1" applyAlignment="1">
      <alignment horizontal="center" vertical="top"/>
      <protection/>
    </xf>
    <xf numFmtId="0" fontId="9" fillId="0" borderId="1" xfId="27" applyFont="1" applyFill="1" applyBorder="1">
      <alignment/>
      <protection/>
    </xf>
    <xf numFmtId="39" fontId="0" fillId="0" borderId="9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wrapText="1"/>
      <protection/>
    </xf>
    <xf numFmtId="39" fontId="0" fillId="0" borderId="1" xfId="27" applyNumberFormat="1" applyFont="1" applyFill="1" applyBorder="1" applyAlignment="1" quotePrefix="1">
      <alignment horizontal="center" wrapText="1"/>
      <protection/>
    </xf>
    <xf numFmtId="39" fontId="0" fillId="0" borderId="1" xfId="27" applyNumberFormat="1" applyFont="1" applyFill="1" applyBorder="1">
      <alignment/>
      <protection/>
    </xf>
    <xf numFmtId="39" fontId="0" fillId="0" borderId="9" xfId="27" applyNumberFormat="1" applyFont="1" applyFill="1" applyBorder="1">
      <alignment/>
      <protection/>
    </xf>
    <xf numFmtId="42" fontId="0" fillId="0" borderId="9" xfId="27" applyNumberFormat="1" applyFont="1" applyFill="1" applyBorder="1">
      <alignment/>
      <protection/>
    </xf>
    <xf numFmtId="42" fontId="0" fillId="0" borderId="1" xfId="27" applyNumberFormat="1" applyFont="1" applyFill="1" applyBorder="1">
      <alignment/>
      <protection/>
    </xf>
    <xf numFmtId="41" fontId="0" fillId="0" borderId="9" xfId="27" applyNumberFormat="1" applyFont="1" applyFill="1" applyBorder="1">
      <alignment/>
      <protection/>
    </xf>
    <xf numFmtId="41" fontId="0" fillId="0" borderId="1" xfId="27" applyNumberFormat="1" applyFont="1" applyFill="1" applyBorder="1">
      <alignment/>
      <protection/>
    </xf>
    <xf numFmtId="0" fontId="25" fillId="0" borderId="0" xfId="27" applyFont="1" applyFill="1">
      <alignment/>
      <protection/>
    </xf>
    <xf numFmtId="41" fontId="9" fillId="0" borderId="9" xfId="27" applyNumberFormat="1" applyFont="1" applyFill="1" applyBorder="1">
      <alignment/>
      <protection/>
    </xf>
    <xf numFmtId="41" fontId="9" fillId="0" borderId="1" xfId="27" applyNumberFormat="1" applyFont="1" applyFill="1" applyBorder="1">
      <alignment/>
      <protection/>
    </xf>
    <xf numFmtId="42" fontId="9" fillId="0" borderId="1" xfId="27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39" fontId="0" fillId="0" borderId="0" xfId="27" applyNumberFormat="1" applyFont="1" applyFill="1">
      <alignment/>
      <protection/>
    </xf>
    <xf numFmtId="0" fontId="22" fillId="0" borderId="0" xfId="30" applyFont="1" applyFill="1">
      <alignment/>
      <protection/>
    </xf>
    <xf numFmtId="0" fontId="0" fillId="0" borderId="0" xfId="30" applyFont="1" applyFill="1" quotePrefix="1">
      <alignment/>
      <protection/>
    </xf>
    <xf numFmtId="39" fontId="0" fillId="0" borderId="0" xfId="30" applyNumberFormat="1" applyFont="1" applyFill="1">
      <alignment/>
      <protection/>
    </xf>
    <xf numFmtId="0" fontId="0" fillId="0" borderId="1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0" fontId="0" fillId="0" borderId="6" xfId="28" applyFont="1" applyFill="1" applyBorder="1">
      <alignment/>
      <protection/>
    </xf>
    <xf numFmtId="0" fontId="0" fillId="0" borderId="7" xfId="28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8" applyFont="1" applyFill="1" applyBorder="1">
      <alignment/>
      <protection/>
    </xf>
    <xf numFmtId="0" fontId="2" fillId="2" borderId="5" xfId="28" applyFont="1" applyFill="1" applyBorder="1">
      <alignment/>
      <protection/>
    </xf>
    <xf numFmtId="0" fontId="2" fillId="2" borderId="6" xfId="28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7" xfId="28" applyFont="1" applyFill="1" applyBorder="1" applyAlignment="1">
      <alignment horizontal="right"/>
      <protection/>
    </xf>
    <xf numFmtId="0" fontId="9" fillId="0" borderId="1" xfId="28" applyFont="1" applyFill="1" applyBorder="1" quotePrefix="1">
      <alignment/>
      <protection/>
    </xf>
    <xf numFmtId="0" fontId="3" fillId="2" borderId="3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167" fontId="0" fillId="0" borderId="4" xfId="28" applyNumberFormat="1" applyFont="1" applyFill="1" applyBorder="1">
      <alignment/>
      <protection/>
    </xf>
    <xf numFmtId="0" fontId="7" fillId="2" borderId="3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18" fontId="0" fillId="0" borderId="4" xfId="28" applyNumberFormat="1" applyFont="1" applyFill="1" applyBorder="1">
      <alignment/>
      <protection/>
    </xf>
    <xf numFmtId="0" fontId="0" fillId="2" borderId="14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18" fontId="0" fillId="0" borderId="11" xfId="28" applyNumberFormat="1" applyFont="1" applyFill="1" applyBorder="1">
      <alignment/>
      <protection/>
    </xf>
    <xf numFmtId="0" fontId="9" fillId="0" borderId="1" xfId="28" applyFont="1" applyFill="1" applyBorder="1">
      <alignment/>
      <protection/>
    </xf>
    <xf numFmtId="0" fontId="9" fillId="0" borderId="5" xfId="28" applyFont="1" applyFill="1" applyBorder="1">
      <alignment/>
      <protection/>
    </xf>
    <xf numFmtId="0" fontId="9" fillId="0" borderId="6" xfId="28" applyFont="1" applyFill="1" applyBorder="1">
      <alignment/>
      <protection/>
    </xf>
    <xf numFmtId="0" fontId="9" fillId="0" borderId="7" xfId="28" applyFont="1" applyFill="1" applyBorder="1">
      <alignment/>
      <protection/>
    </xf>
    <xf numFmtId="41" fontId="9" fillId="0" borderId="2" xfId="15" applyFont="1" applyFill="1" applyBorder="1">
      <alignment horizontal="center" wrapText="1"/>
      <protection/>
    </xf>
    <xf numFmtId="0" fontId="9" fillId="0" borderId="8" xfId="28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4" xfId="28" applyFont="1" applyFill="1" applyBorder="1">
      <alignment/>
      <protection/>
    </xf>
    <xf numFmtId="41" fontId="9" fillId="0" borderId="13" xfId="15" applyFont="1" applyFill="1" applyBorder="1">
      <alignment horizontal="center" wrapText="1"/>
      <protection/>
    </xf>
    <xf numFmtId="41" fontId="9" fillId="0" borderId="13" xfId="15" applyFont="1" applyFill="1" applyBorder="1" applyAlignment="1">
      <alignment horizontal="center" wrapText="1"/>
      <protection/>
    </xf>
    <xf numFmtId="0" fontId="9" fillId="0" borderId="14" xfId="28" applyFont="1" applyFill="1" applyBorder="1">
      <alignment/>
      <protection/>
    </xf>
    <xf numFmtId="0" fontId="9" fillId="0" borderId="10" xfId="28" applyFont="1" applyFill="1" applyBorder="1">
      <alignment/>
      <protection/>
    </xf>
    <xf numFmtId="0" fontId="9" fillId="0" borderId="11" xfId="28" applyFont="1" applyFill="1" applyBorder="1">
      <alignment/>
      <protection/>
    </xf>
    <xf numFmtId="0" fontId="9" fillId="0" borderId="0" xfId="28" applyFont="1" applyAlignment="1">
      <alignment horizontal="center"/>
      <protection/>
    </xf>
    <xf numFmtId="41" fontId="9" fillId="0" borderId="15" xfId="15" applyFont="1" applyFill="1" applyBorder="1">
      <alignment horizontal="center" wrapText="1"/>
      <protection/>
    </xf>
    <xf numFmtId="0" fontId="9" fillId="0" borderId="15" xfId="28" applyFont="1" applyBorder="1" applyAlignment="1">
      <alignment horizontal="center"/>
      <protection/>
    </xf>
    <xf numFmtId="0" fontId="9" fillId="0" borderId="12" xfId="28" applyFont="1" applyFill="1" applyBorder="1">
      <alignment/>
      <protection/>
    </xf>
    <xf numFmtId="0" fontId="9" fillId="0" borderId="9" xfId="28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0" fontId="9" fillId="0" borderId="12" xfId="28" applyFont="1" applyFill="1" applyBorder="1" applyAlignment="1">
      <alignment horizontal="left"/>
      <protection/>
    </xf>
    <xf numFmtId="0" fontId="9" fillId="0" borderId="9" xfId="28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41" fontId="9" fillId="0" borderId="1" xfId="15" applyFont="1" applyFill="1">
      <alignment horizontal="center" wrapText="1"/>
      <protection/>
    </xf>
    <xf numFmtId="0" fontId="0" fillId="0" borderId="12" xfId="28" applyFont="1" applyFill="1" applyBorder="1">
      <alignment/>
      <protection/>
    </xf>
    <xf numFmtId="0" fontId="0" fillId="0" borderId="9" xfId="28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2" xfId="28" applyFont="1" applyFill="1" applyBorder="1" applyAlignment="1">
      <alignment horizontal="right"/>
      <protection/>
    </xf>
    <xf numFmtId="0" fontId="0" fillId="0" borderId="9" xfId="28" applyFont="1" applyFill="1" applyBorder="1" applyAlignment="1">
      <alignment horizontal="right"/>
      <protection/>
    </xf>
    <xf numFmtId="0" fontId="9" fillId="0" borderId="12" xfId="28" applyFont="1" applyFill="1" applyBorder="1" applyAlignment="1">
      <alignment/>
      <protection/>
    </xf>
    <xf numFmtId="0" fontId="9" fillId="0" borderId="9" xfId="28" applyFont="1" applyFill="1" applyBorder="1" applyAlignment="1">
      <alignment/>
      <protection/>
    </xf>
    <xf numFmtId="0" fontId="9" fillId="0" borderId="8" xfId="28" applyFont="1" applyFill="1" applyBorder="1" applyAlignment="1">
      <alignment horizontal="left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6" fillId="0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41" fontId="4" fillId="2" borderId="1" xfId="16" applyFont="1" applyFill="1">
      <alignment horizontal="center" wrapText="1"/>
      <protection/>
    </xf>
    <xf numFmtId="41" fontId="3" fillId="2" borderId="1" xfId="16" applyFont="1" applyFill="1">
      <alignment horizontal="center" wrapText="1"/>
      <protection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1" fontId="12" fillId="2" borderId="1" xfId="16" applyFont="1" applyFill="1">
      <alignment horizontal="center" wrapText="1"/>
      <protection/>
    </xf>
    <xf numFmtId="41" fontId="7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3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41" fontId="9" fillId="0" borderId="2" xfId="16" applyFont="1" applyFill="1" applyBorder="1">
      <alignment horizontal="center" wrapText="1"/>
      <protection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1" fontId="9" fillId="0" borderId="15" xfId="16" applyFont="1" applyFill="1" applyBorder="1">
      <alignment horizontal="center" wrapText="1"/>
      <protection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41" fontId="9" fillId="0" borderId="1" xfId="16" applyFont="1" applyFill="1">
      <alignment horizontal="center" wrapText="1"/>
      <protection/>
    </xf>
    <xf numFmtId="42" fontId="9" fillId="0" borderId="1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/>
    </xf>
    <xf numFmtId="42" fontId="9" fillId="0" borderId="1" xfId="16" applyNumberFormat="1" applyFont="1" applyFill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7" fillId="0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41" fontId="0" fillId="2" borderId="5" xfId="17" applyFont="1" applyFill="1" applyBorder="1" applyAlignment="1">
      <alignment/>
      <protection/>
    </xf>
    <xf numFmtId="41" fontId="0" fillId="2" borderId="6" xfId="17" applyFont="1" applyFill="1" applyBorder="1" applyAlignment="1">
      <alignment/>
      <protection/>
    </xf>
    <xf numFmtId="41" fontId="0" fillId="2" borderId="6" xfId="17" applyFont="1" applyFill="1" applyBorder="1" applyAlignment="1">
      <alignment horizontal="center"/>
      <protection/>
    </xf>
    <xf numFmtId="41" fontId="0" fillId="2" borderId="6" xfId="17" applyFont="1" applyFill="1" applyBorder="1" applyAlignment="1">
      <alignment horizontal="left"/>
      <protection/>
    </xf>
    <xf numFmtId="41" fontId="0" fillId="2" borderId="7" xfId="17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7" fillId="0" borderId="9" xfId="0" applyFont="1" applyFill="1" applyBorder="1" applyAlignment="1" quotePrefix="1">
      <alignment/>
    </xf>
    <xf numFmtId="0" fontId="17" fillId="0" borderId="1" xfId="0" applyFont="1" applyFill="1" applyBorder="1" applyAlignment="1" quotePrefix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3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4" xfId="17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41" fontId="0" fillId="2" borderId="14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41" fontId="9" fillId="0" borderId="2" xfId="17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1" fontId="9" fillId="0" borderId="13" xfId="17" applyFont="1" applyFill="1" applyBorder="1" applyAlignment="1">
      <alignment horizontal="center" wrapText="1"/>
      <protection/>
    </xf>
    <xf numFmtId="0" fontId="9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1" fontId="9" fillId="0" borderId="15" xfId="17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9" fillId="0" borderId="9" xfId="0" applyFont="1" applyFill="1" applyBorder="1" applyAlignment="1">
      <alignment horizontal="left" indent="1"/>
    </xf>
    <xf numFmtId="41" fontId="9" fillId="0" borderId="1" xfId="17" applyFont="1" applyFill="1" applyBorder="1" applyAlignment="1">
      <alignment/>
      <protection/>
    </xf>
    <xf numFmtId="41" fontId="9" fillId="0" borderId="9" xfId="1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41" fontId="9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42" fontId="9" fillId="0" borderId="1" xfId="17" applyNumberFormat="1" applyFont="1" applyFill="1" applyBorder="1" applyAlignment="1">
      <alignment/>
      <protection/>
    </xf>
    <xf numFmtId="42" fontId="9" fillId="0" borderId="9" xfId="17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1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41" fontId="9" fillId="0" borderId="15" xfId="15" applyFont="1" applyFill="1" applyBorder="1" applyAlignment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1" fontId="0" fillId="2" borderId="1" xfId="15" applyFill="1" applyBorder="1">
      <alignment horizontal="center" wrapText="1"/>
      <protection/>
    </xf>
    <xf numFmtId="164" fontId="17" fillId="0" borderId="0" xfId="18" applyNumberFormat="1" applyFont="1" applyFill="1" applyAlignment="1">
      <alignment/>
    </xf>
    <xf numFmtId="164" fontId="3" fillId="2" borderId="0" xfId="18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9" fillId="0" borderId="15" xfId="18" applyNumberFormat="1" applyFont="1" applyFill="1" applyBorder="1" applyAlignment="1" quotePrefix="1">
      <alignment horizontal="center"/>
    </xf>
    <xf numFmtId="43" fontId="0" fillId="0" borderId="0" xfId="18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2" fillId="2" borderId="1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39" fontId="12" fillId="2" borderId="1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/>
    </xf>
    <xf numFmtId="0" fontId="0" fillId="0" borderId="1" xfId="0" applyFill="1" applyBorder="1" applyAlignment="1" applyProtection="1" quotePrefix="1">
      <alignment/>
      <protection/>
    </xf>
    <xf numFmtId="0" fontId="9" fillId="3" borderId="1" xfId="0" applyFont="1" applyFill="1" applyBorder="1" applyAlignment="1">
      <alignment wrapText="1"/>
    </xf>
    <xf numFmtId="39" fontId="9" fillId="0" borderId="1" xfId="0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</cellXfs>
  <cellStyles count="19">
    <cellStyle name="Normal" xfId="0"/>
    <cellStyle name="C00A" xfId="15"/>
    <cellStyle name="C00A_GASB13_E" xfId="16"/>
    <cellStyle name="C00A_GASB14_E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6_E" xfId="25"/>
    <cellStyle name="Normal_GASB07E" xfId="26"/>
    <cellStyle name="Normal_GASB09_E" xfId="27"/>
    <cellStyle name="Normal_GASB10_E" xfId="28"/>
    <cellStyle name="Normal_GASBIS_E" xfId="29"/>
    <cellStyle name="Normal_Sheet1" xfId="30"/>
    <cellStyle name="Percent" xfId="31"/>
    <cellStyle name="Round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2">
      <selection activeCell="A2" sqref="A2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1411</v>
      </c>
      <c r="B1" s="2" t="s">
        <v>1412</v>
      </c>
      <c r="C1" s="3" t="s">
        <v>1413</v>
      </c>
    </row>
    <row r="2" spans="1:5" s="10" customFormat="1" ht="15.75" customHeight="1">
      <c r="A2" s="5" t="s">
        <v>1459</v>
      </c>
      <c r="B2" s="6"/>
      <c r="C2" s="7"/>
      <c r="D2" s="8"/>
      <c r="E2" s="9"/>
    </row>
    <row r="3" spans="1:5" s="10" customFormat="1" ht="15.75" customHeight="1">
      <c r="A3" s="11" t="s">
        <v>661</v>
      </c>
      <c r="B3" s="12"/>
      <c r="C3" s="13"/>
      <c r="D3" s="14"/>
      <c r="E3" s="15"/>
    </row>
    <row r="4" spans="1:5" s="10" customFormat="1" ht="15.75" customHeight="1">
      <c r="A4" s="11" t="s">
        <v>1362</v>
      </c>
      <c r="B4" s="16"/>
      <c r="C4" s="13"/>
      <c r="D4" s="14"/>
      <c r="E4" s="15"/>
    </row>
    <row r="5" spans="1:5" s="22" customFormat="1" ht="12.75" customHeight="1">
      <c r="A5" s="17" t="s">
        <v>1414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2006</v>
      </c>
      <c r="D6" s="26"/>
      <c r="E6" s="25">
        <v>2005</v>
      </c>
    </row>
    <row r="7" spans="1:5" s="29" customFormat="1" ht="12.75" customHeight="1">
      <c r="A7" s="23" t="s">
        <v>1415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1416</v>
      </c>
      <c r="B9" s="24"/>
      <c r="C9" s="27"/>
      <c r="D9" s="28"/>
      <c r="E9" s="27"/>
    </row>
    <row r="10" spans="1:5" s="34" customFormat="1" ht="12.75" customHeight="1">
      <c r="A10" s="30"/>
      <c r="B10" s="31" t="s">
        <v>1417</v>
      </c>
      <c r="C10" s="35">
        <v>4826</v>
      </c>
      <c r="D10" s="36" t="s">
        <v>1418</v>
      </c>
      <c r="E10" s="35">
        <v>4941</v>
      </c>
    </row>
    <row r="11" spans="1:5" s="34" customFormat="1" ht="12.75" customHeight="1">
      <c r="A11" s="30"/>
      <c r="B11" s="31" t="s">
        <v>1393</v>
      </c>
      <c r="C11" s="37">
        <v>8067</v>
      </c>
      <c r="D11" s="38" t="s">
        <v>1419</v>
      </c>
      <c r="E11" s="37">
        <v>768</v>
      </c>
    </row>
    <row r="12" spans="1:5" s="34" customFormat="1" ht="12.75" customHeight="1">
      <c r="A12" s="30"/>
      <c r="B12" s="31" t="s">
        <v>1392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1394</v>
      </c>
      <c r="C13" s="37">
        <v>0</v>
      </c>
      <c r="D13" s="39"/>
      <c r="E13" s="37">
        <v>0</v>
      </c>
    </row>
    <row r="14" spans="1:5" s="34" customFormat="1" ht="12.75" customHeight="1">
      <c r="A14" s="30"/>
      <c r="B14" s="31" t="s">
        <v>1420</v>
      </c>
      <c r="C14" s="37">
        <v>0</v>
      </c>
      <c r="D14" s="39"/>
      <c r="E14" s="37">
        <v>0</v>
      </c>
    </row>
    <row r="15" spans="1:5" s="34" customFormat="1" ht="12.75" customHeight="1">
      <c r="A15" s="30"/>
      <c r="B15" s="31" t="s">
        <v>1421</v>
      </c>
      <c r="C15" s="37">
        <v>0</v>
      </c>
      <c r="D15" s="39"/>
      <c r="E15" s="37">
        <v>0</v>
      </c>
    </row>
    <row r="16" spans="1:5" s="34" customFormat="1" ht="12.75" customHeight="1">
      <c r="A16" s="30"/>
      <c r="B16" s="31"/>
      <c r="C16" s="37"/>
      <c r="D16" s="39"/>
      <c r="E16" s="37"/>
    </row>
    <row r="17" spans="1:5" s="29" customFormat="1" ht="12.75" customHeight="1">
      <c r="A17" s="23" t="s">
        <v>1405</v>
      </c>
      <c r="B17" s="24"/>
      <c r="C17" s="40">
        <f>SUM(C10:C15)</f>
        <v>12893</v>
      </c>
      <c r="D17" s="41"/>
      <c r="E17" s="40">
        <f>SUM(E10:E15)</f>
        <v>5709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1422</v>
      </c>
      <c r="B19" s="24"/>
      <c r="C19" s="40"/>
      <c r="D19" s="41"/>
      <c r="E19" s="40"/>
    </row>
    <row r="20" spans="1:5" s="34" customFormat="1" ht="12.75" customHeight="1">
      <c r="A20" s="30"/>
      <c r="B20" s="31" t="s">
        <v>1395</v>
      </c>
      <c r="C20" s="37">
        <v>0</v>
      </c>
      <c r="D20" s="39"/>
      <c r="E20" s="37">
        <v>0</v>
      </c>
    </row>
    <row r="21" spans="1:5" s="34" customFormat="1" ht="12.75" customHeight="1">
      <c r="A21" s="30"/>
      <c r="B21" s="31" t="s">
        <v>1396</v>
      </c>
      <c r="C21" s="37">
        <v>0</v>
      </c>
      <c r="D21" s="39"/>
      <c r="E21" s="37">
        <v>0</v>
      </c>
    </row>
    <row r="22" spans="1:5" s="34" customFormat="1" ht="12.75" customHeight="1">
      <c r="A22" s="30"/>
      <c r="B22" s="31" t="s">
        <v>1423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1424</v>
      </c>
      <c r="C23" s="37">
        <v>10450</v>
      </c>
      <c r="D23" s="39"/>
      <c r="E23" s="37">
        <v>14160</v>
      </c>
    </row>
    <row r="24" spans="1:5" s="34" customFormat="1" ht="12.75" customHeight="1">
      <c r="A24" s="30"/>
      <c r="B24" s="31" t="s">
        <v>1397</v>
      </c>
      <c r="C24" s="37">
        <v>183</v>
      </c>
      <c r="D24" s="39"/>
      <c r="E24" s="37">
        <v>183</v>
      </c>
    </row>
    <row r="25" spans="1:5" s="34" customFormat="1" ht="12.75" customHeight="1">
      <c r="A25" s="30"/>
      <c r="B25" s="31"/>
      <c r="C25" s="37"/>
      <c r="D25" s="39"/>
      <c r="E25" s="37"/>
    </row>
    <row r="26" spans="1:5" s="29" customFormat="1" ht="12.75" customHeight="1">
      <c r="A26" s="23" t="s">
        <v>1406</v>
      </c>
      <c r="B26" s="24"/>
      <c r="C26" s="40">
        <f>SUM(C20:C24)</f>
        <v>10633</v>
      </c>
      <c r="D26" s="41"/>
      <c r="E26" s="40">
        <f>SUM(E20:E24)</f>
        <v>14343</v>
      </c>
    </row>
    <row r="27" spans="1:5" s="34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1447</v>
      </c>
      <c r="B28" s="24"/>
      <c r="C28" s="42">
        <f>C26+C17</f>
        <v>23526</v>
      </c>
      <c r="D28" s="43"/>
      <c r="E28" s="42">
        <f>E26+E17</f>
        <v>20052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1425</v>
      </c>
      <c r="B30" s="24"/>
      <c r="C30" s="27"/>
      <c r="D30" s="28"/>
      <c r="E30" s="27"/>
    </row>
    <row r="31" spans="1:5" s="34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1426</v>
      </c>
      <c r="B32" s="24"/>
      <c r="C32" s="27"/>
      <c r="D32" s="28"/>
      <c r="E32" s="27"/>
    </row>
    <row r="33" spans="1:5" s="34" customFormat="1" ht="12.75" customHeight="1">
      <c r="A33" s="30"/>
      <c r="B33" s="31" t="s">
        <v>1427</v>
      </c>
      <c r="C33" s="35">
        <v>259</v>
      </c>
      <c r="D33" s="44"/>
      <c r="E33" s="35">
        <v>103</v>
      </c>
    </row>
    <row r="34" spans="1:5" s="34" customFormat="1" ht="12.75" customHeight="1">
      <c r="A34" s="30"/>
      <c r="B34" s="31" t="s">
        <v>1428</v>
      </c>
      <c r="C34" s="37">
        <v>3755</v>
      </c>
      <c r="D34" s="38" t="s">
        <v>1429</v>
      </c>
      <c r="E34" s="37">
        <v>2761</v>
      </c>
    </row>
    <row r="35" spans="1:5" s="34" customFormat="1" ht="12.75" customHeight="1">
      <c r="A35" s="30"/>
      <c r="B35" s="31" t="s">
        <v>1430</v>
      </c>
      <c r="C35" s="37">
        <v>1534</v>
      </c>
      <c r="D35" s="39"/>
      <c r="E35" s="37">
        <v>0</v>
      </c>
    </row>
    <row r="36" spans="1:5" s="34" customFormat="1" ht="12.75" customHeight="1">
      <c r="A36" s="30"/>
      <c r="B36" s="31" t="s">
        <v>1431</v>
      </c>
      <c r="C36" s="37">
        <v>13</v>
      </c>
      <c r="D36" s="38" t="s">
        <v>1432</v>
      </c>
      <c r="E36" s="37">
        <v>-52</v>
      </c>
    </row>
    <row r="37" spans="1:5" s="34" customFormat="1" ht="12.75" customHeight="1">
      <c r="A37" s="30"/>
      <c r="B37" s="31" t="s">
        <v>1433</v>
      </c>
      <c r="C37" s="37">
        <v>228</v>
      </c>
      <c r="D37" s="39"/>
      <c r="E37" s="37">
        <v>192</v>
      </c>
    </row>
    <row r="38" spans="1:5" s="34" customFormat="1" ht="12.75" customHeight="1">
      <c r="A38" s="30"/>
      <c r="B38" s="31" t="s">
        <v>1434</v>
      </c>
      <c r="C38" s="37">
        <v>0</v>
      </c>
      <c r="D38" s="39"/>
      <c r="E38" s="37">
        <v>0</v>
      </c>
    </row>
    <row r="39" spans="1:5" s="34" customFormat="1" ht="12.75" customHeight="1">
      <c r="A39" s="30"/>
      <c r="B39" s="31"/>
      <c r="C39" s="37"/>
      <c r="D39" s="39"/>
      <c r="E39" s="37"/>
    </row>
    <row r="40" spans="1:5" s="29" customFormat="1" ht="12.75" customHeight="1">
      <c r="A40" s="23" t="s">
        <v>1407</v>
      </c>
      <c r="B40" s="24"/>
      <c r="C40" s="40">
        <f>SUM(C33:C38)</f>
        <v>5789</v>
      </c>
      <c r="D40" s="41"/>
      <c r="E40" s="40">
        <f>SUM(E33:E38)</f>
        <v>3004</v>
      </c>
    </row>
    <row r="41" spans="1:5" s="34" customFormat="1" ht="12.75" customHeight="1">
      <c r="A41" s="30"/>
      <c r="B41" s="31"/>
      <c r="C41" s="37"/>
      <c r="D41" s="39"/>
      <c r="E41" s="37"/>
    </row>
    <row r="42" spans="1:5" s="29" customFormat="1" ht="12.75" customHeight="1">
      <c r="A42" s="23" t="s">
        <v>1435</v>
      </c>
      <c r="B42" s="24"/>
      <c r="C42" s="40"/>
      <c r="D42" s="41"/>
      <c r="E42" s="40"/>
    </row>
    <row r="43" spans="1:5" s="34" customFormat="1" ht="12.75" customHeight="1">
      <c r="A43" s="30"/>
      <c r="B43" s="31" t="s">
        <v>1436</v>
      </c>
      <c r="C43" s="37">
        <v>0</v>
      </c>
      <c r="D43" s="39"/>
      <c r="E43" s="37">
        <v>0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1408</v>
      </c>
      <c r="B45" s="24"/>
      <c r="C45" s="37">
        <v>0</v>
      </c>
      <c r="D45" s="39"/>
      <c r="E45" s="37">
        <v>0</v>
      </c>
    </row>
    <row r="46" spans="1:5" s="34" customFormat="1" ht="12.75" customHeight="1">
      <c r="A46" s="30"/>
      <c r="B46" s="31"/>
      <c r="C46" s="37"/>
      <c r="D46" s="39"/>
      <c r="E46" s="37"/>
    </row>
    <row r="47" spans="1:5" s="29" customFormat="1" ht="12.75" customHeight="1">
      <c r="A47" s="23" t="s">
        <v>1448</v>
      </c>
      <c r="B47" s="24"/>
      <c r="C47" s="40">
        <f>C40+C45</f>
        <v>5789</v>
      </c>
      <c r="D47" s="41"/>
      <c r="E47" s="40">
        <f>E40+E45</f>
        <v>3004</v>
      </c>
    </row>
    <row r="48" spans="1:5" s="34" customFormat="1" ht="12.75" customHeight="1">
      <c r="A48" s="30"/>
      <c r="B48" s="31"/>
      <c r="C48" s="37"/>
      <c r="D48" s="39"/>
      <c r="E48" s="37"/>
    </row>
    <row r="49" spans="1:5" s="34" customFormat="1" ht="12.75" customHeight="1">
      <c r="A49" s="23" t="s">
        <v>1437</v>
      </c>
      <c r="B49" s="24"/>
      <c r="C49" s="37"/>
      <c r="D49" s="39"/>
      <c r="E49" s="37"/>
    </row>
    <row r="50" spans="1:5" s="34" customFormat="1" ht="12.75" customHeight="1">
      <c r="A50" s="30"/>
      <c r="B50" s="31"/>
      <c r="C50" s="37"/>
      <c r="D50" s="39"/>
      <c r="E50" s="37"/>
    </row>
    <row r="51" spans="1:5" s="34" customFormat="1" ht="12.75" customHeight="1">
      <c r="A51" s="30" t="s">
        <v>1438</v>
      </c>
      <c r="B51" s="31"/>
      <c r="C51" s="37">
        <v>183</v>
      </c>
      <c r="D51" s="39"/>
      <c r="E51" s="37">
        <v>183</v>
      </c>
    </row>
    <row r="52" spans="1:5" s="34" customFormat="1" ht="12.75" customHeight="1">
      <c r="A52" s="30" t="s">
        <v>1439</v>
      </c>
      <c r="B52" s="31"/>
      <c r="C52" s="37"/>
      <c r="D52" s="39"/>
      <c r="E52" s="37"/>
    </row>
    <row r="53" spans="1:5" s="34" customFormat="1" ht="12.75" customHeight="1">
      <c r="A53" s="30"/>
      <c r="B53" s="31" t="s">
        <v>1398</v>
      </c>
      <c r="C53" s="37">
        <v>1988</v>
      </c>
      <c r="D53" s="39"/>
      <c r="E53" s="37">
        <v>1864</v>
      </c>
    </row>
    <row r="54" spans="1:5" s="34" customFormat="1" ht="12.75" customHeight="1">
      <c r="A54" s="30"/>
      <c r="B54" s="31" t="s">
        <v>1399</v>
      </c>
      <c r="C54" s="37">
        <v>164</v>
      </c>
      <c r="D54" s="39"/>
      <c r="E54" s="37">
        <v>-1366</v>
      </c>
    </row>
    <row r="55" spans="1:5" s="34" customFormat="1" ht="12.75" customHeight="1">
      <c r="A55" s="30" t="s">
        <v>1440</v>
      </c>
      <c r="B55" s="31"/>
      <c r="C55" s="37">
        <v>15402</v>
      </c>
      <c r="D55" s="39"/>
      <c r="E55" s="37">
        <v>16367</v>
      </c>
    </row>
    <row r="56" spans="1:5" s="29" customFormat="1" ht="12.75" customHeight="1">
      <c r="A56" s="23"/>
      <c r="B56" s="24"/>
      <c r="C56" s="40"/>
      <c r="D56" s="41"/>
      <c r="E56" s="40"/>
    </row>
    <row r="57" spans="1:5" s="29" customFormat="1" ht="12.75" customHeight="1">
      <c r="A57" s="23" t="s">
        <v>1449</v>
      </c>
      <c r="B57" s="24"/>
      <c r="C57" s="40">
        <f>SUM(C51:C55)</f>
        <v>17737</v>
      </c>
      <c r="D57" s="41"/>
      <c r="E57" s="40">
        <f>SUM(E51:E55)</f>
        <v>17048</v>
      </c>
    </row>
    <row r="58" spans="1:5" s="34" customFormat="1" ht="12.75" customHeight="1">
      <c r="A58" s="30"/>
      <c r="B58" s="31"/>
      <c r="C58" s="37"/>
      <c r="D58" s="39"/>
      <c r="E58" s="37"/>
    </row>
    <row r="59" spans="1:5" s="29" customFormat="1" ht="12.75" customHeight="1">
      <c r="A59" s="23" t="s">
        <v>1450</v>
      </c>
      <c r="B59" s="24" t="s">
        <v>1403</v>
      </c>
      <c r="C59" s="42">
        <f>C57+C47</f>
        <v>23526</v>
      </c>
      <c r="D59" s="43"/>
      <c r="E59" s="42">
        <f>E57+E47</f>
        <v>20052</v>
      </c>
    </row>
    <row r="60" spans="1:4" s="34" customFormat="1" ht="12.75" customHeight="1" hidden="1">
      <c r="A60" s="30"/>
      <c r="B60" s="31"/>
      <c r="C60" s="32"/>
      <c r="D60" s="33"/>
    </row>
    <row r="61" spans="1:4" s="47" customFormat="1" ht="11.25" hidden="1">
      <c r="A61" s="45" t="s">
        <v>1441</v>
      </c>
      <c r="B61" s="33"/>
      <c r="C61" s="46"/>
      <c r="D61" s="33"/>
    </row>
    <row r="62" spans="1:4" s="47" customFormat="1" ht="11.25" hidden="1">
      <c r="A62" s="48" t="s">
        <v>1442</v>
      </c>
      <c r="B62" s="33"/>
      <c r="C62" s="46"/>
      <c r="D62" s="33"/>
    </row>
    <row r="63" spans="1:4" s="47" customFormat="1" ht="11.25" hidden="1">
      <c r="A63" s="48" t="s">
        <v>1443</v>
      </c>
      <c r="B63" s="33"/>
      <c r="C63" s="46"/>
      <c r="D63" s="33"/>
    </row>
    <row r="64" spans="1:4" s="47" customFormat="1" ht="11.25" hidden="1">
      <c r="A64" s="48" t="s">
        <v>1444</v>
      </c>
      <c r="B64" s="33"/>
      <c r="C64" s="46"/>
      <c r="D64" s="33"/>
    </row>
    <row r="65" spans="1:3" ht="12.75">
      <c r="A65" s="49"/>
      <c r="C65" s="49"/>
    </row>
    <row r="66" spans="1:3" ht="12.75">
      <c r="A66" s="81"/>
      <c r="C66" s="34"/>
    </row>
    <row r="67" spans="1:3" ht="12.75">
      <c r="A67" s="34"/>
      <c r="C67" s="34"/>
    </row>
    <row r="68" spans="1:3" ht="12.75">
      <c r="A68" s="34"/>
      <c r="C68" s="34"/>
    </row>
    <row r="69" spans="1:3" ht="12.75">
      <c r="A69" s="34"/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zoomScale="75" zoomScaleNormal="75" workbookViewId="0" topLeftCell="B78">
      <selection activeCell="J94" sqref="J94"/>
    </sheetView>
  </sheetViews>
  <sheetFormatPr defaultColWidth="9.140625" defaultRowHeight="12.75" outlineLevelRow="1"/>
  <cols>
    <col min="1" max="1" width="0" style="344" hidden="1" customWidth="1"/>
    <col min="2" max="2" width="2.7109375" style="358" customWidth="1"/>
    <col min="3" max="4" width="2.7109375" style="378" customWidth="1"/>
    <col min="5" max="5" width="43.28125" style="378" hidden="1" customWidth="1"/>
    <col min="6" max="6" width="60.7109375" style="365" customWidth="1"/>
    <col min="7" max="7" width="14.7109375" style="437" customWidth="1"/>
    <col min="8" max="13" width="14.7109375" style="390" customWidth="1"/>
    <col min="14" max="14" width="11.57421875" style="391" hidden="1" customWidth="1"/>
    <col min="15" max="15" width="9.140625" style="365" hidden="1" customWidth="1"/>
    <col min="16" max="17" width="9.140625" style="344" customWidth="1"/>
    <col min="18" max="18" width="9.140625" style="344" hidden="1" customWidth="1"/>
    <col min="19" max="16384" width="9.140625" style="344" customWidth="1"/>
  </cols>
  <sheetData>
    <row r="1" spans="1:13" ht="12.75" hidden="1">
      <c r="A1" s="344" t="s">
        <v>890</v>
      </c>
      <c r="B1" s="358" t="s">
        <v>1411</v>
      </c>
      <c r="C1" s="387"/>
      <c r="D1" s="387"/>
      <c r="E1" s="378" t="s">
        <v>981</v>
      </c>
      <c r="F1" s="388" t="s">
        <v>1413</v>
      </c>
      <c r="G1" s="389" t="s">
        <v>953</v>
      </c>
      <c r="H1" s="390" t="s">
        <v>982</v>
      </c>
      <c r="I1" s="390" t="s">
        <v>983</v>
      </c>
      <c r="J1" s="390" t="s">
        <v>984</v>
      </c>
      <c r="K1" s="390" t="s">
        <v>985</v>
      </c>
      <c r="L1" s="390" t="s">
        <v>958</v>
      </c>
      <c r="M1" s="390" t="s">
        <v>1413</v>
      </c>
    </row>
    <row r="2" spans="2:18" s="392" customFormat="1" ht="15.75" customHeight="1">
      <c r="B2" s="349" t="str">
        <f>"University of Missouri - "&amp;RBN</f>
        <v>University of Missouri - Extension</v>
      </c>
      <c r="C2" s="393"/>
      <c r="D2" s="393"/>
      <c r="E2" s="394"/>
      <c r="F2" s="132"/>
      <c r="G2" s="395"/>
      <c r="H2" s="396"/>
      <c r="I2" s="397"/>
      <c r="J2" s="396"/>
      <c r="K2" s="398"/>
      <c r="L2" s="396"/>
      <c r="M2" s="399"/>
      <c r="N2" s="400"/>
      <c r="O2" s="401" t="s">
        <v>1462</v>
      </c>
      <c r="R2" s="402" t="s">
        <v>894</v>
      </c>
    </row>
    <row r="3" spans="2:18" s="357" customFormat="1" ht="15.75" customHeight="1">
      <c r="B3" s="359" t="s">
        <v>986</v>
      </c>
      <c r="C3" s="403"/>
      <c r="D3" s="403"/>
      <c r="E3" s="404"/>
      <c r="F3" s="135"/>
      <c r="G3" s="405"/>
      <c r="H3" s="406"/>
      <c r="I3" s="407"/>
      <c r="J3" s="408"/>
      <c r="K3" s="406"/>
      <c r="L3" s="406"/>
      <c r="M3" s="409"/>
      <c r="N3" s="410"/>
      <c r="O3" s="355"/>
      <c r="R3" s="356" t="s">
        <v>987</v>
      </c>
    </row>
    <row r="4" spans="2:18" ht="15.75" customHeight="1">
      <c r="B4" s="367" t="str">
        <f>"As of "&amp;TEXT(R4,"MMMM DD, YYYY")</f>
        <v>As of June 30, 2006</v>
      </c>
      <c r="C4" s="361"/>
      <c r="D4" s="361"/>
      <c r="E4" s="362"/>
      <c r="F4" s="140"/>
      <c r="G4" s="405"/>
      <c r="H4" s="406"/>
      <c r="I4" s="406"/>
      <c r="J4" s="406"/>
      <c r="K4" s="406"/>
      <c r="L4" s="406"/>
      <c r="M4" s="409"/>
      <c r="R4" s="366" t="s">
        <v>1464</v>
      </c>
    </row>
    <row r="5" spans="2:18" ht="12.75" customHeight="1">
      <c r="B5" s="411"/>
      <c r="C5" s="412"/>
      <c r="D5" s="412"/>
      <c r="E5" s="413"/>
      <c r="F5" s="146"/>
      <c r="G5" s="414"/>
      <c r="H5" s="415"/>
      <c r="I5" s="415"/>
      <c r="J5" s="415"/>
      <c r="K5" s="415"/>
      <c r="L5" s="415"/>
      <c r="M5" s="416"/>
      <c r="N5" s="417"/>
      <c r="R5" s="366" t="s">
        <v>932</v>
      </c>
    </row>
    <row r="6" spans="2:15" s="418" customFormat="1" ht="15" customHeight="1">
      <c r="B6" s="419"/>
      <c r="C6" s="420"/>
      <c r="D6" s="420"/>
      <c r="E6" s="420"/>
      <c r="F6" s="420"/>
      <c r="G6" s="421"/>
      <c r="H6" s="421" t="s">
        <v>988</v>
      </c>
      <c r="I6" s="421" t="s">
        <v>989</v>
      </c>
      <c r="J6" s="421" t="s">
        <v>990</v>
      </c>
      <c r="K6" s="421"/>
      <c r="L6" s="421"/>
      <c r="M6" s="421"/>
      <c r="N6" s="422"/>
      <c r="O6" s="423"/>
    </row>
    <row r="7" spans="2:15" s="418" customFormat="1" ht="12" customHeight="1">
      <c r="B7" s="424"/>
      <c r="C7" s="422"/>
      <c r="D7" s="422"/>
      <c r="E7" s="422"/>
      <c r="F7" s="422"/>
      <c r="G7" s="425" t="s">
        <v>961</v>
      </c>
      <c r="H7" s="425" t="s">
        <v>991</v>
      </c>
      <c r="I7" s="425" t="s">
        <v>992</v>
      </c>
      <c r="J7" s="425" t="s">
        <v>993</v>
      </c>
      <c r="K7" s="425"/>
      <c r="L7" s="425" t="s">
        <v>994</v>
      </c>
      <c r="M7" s="425" t="s">
        <v>995</v>
      </c>
      <c r="N7" s="422"/>
      <c r="O7" s="423"/>
    </row>
    <row r="8" spans="2:15" s="418" customFormat="1" ht="12" customHeight="1">
      <c r="B8" s="426"/>
      <c r="C8" s="427"/>
      <c r="D8" s="427"/>
      <c r="E8" s="427"/>
      <c r="F8" s="427"/>
      <c r="G8" s="428" t="str">
        <f>"July 1, "&amp;(R5-1)</f>
        <v>July 1, 2005</v>
      </c>
      <c r="H8" s="428" t="s">
        <v>996</v>
      </c>
      <c r="I8" s="428" t="s">
        <v>997</v>
      </c>
      <c r="J8" s="428" t="s">
        <v>998</v>
      </c>
      <c r="K8" s="428" t="s">
        <v>968</v>
      </c>
      <c r="L8" s="428" t="s">
        <v>999</v>
      </c>
      <c r="M8" s="428" t="str">
        <f>TEXT(R4,"MMMM DD, YYYY")</f>
        <v>June 30, 2006</v>
      </c>
      <c r="N8" s="422"/>
      <c r="O8" s="423"/>
    </row>
    <row r="9" spans="2:15" s="429" customFormat="1" ht="12.75" customHeight="1">
      <c r="B9" s="430" t="s">
        <v>1000</v>
      </c>
      <c r="C9" s="431"/>
      <c r="D9" s="431"/>
      <c r="E9" s="432"/>
      <c r="F9" s="433"/>
      <c r="G9" s="434"/>
      <c r="H9" s="435"/>
      <c r="I9" s="435"/>
      <c r="J9" s="435"/>
      <c r="K9" s="435"/>
      <c r="L9" s="435"/>
      <c r="M9" s="435"/>
      <c r="N9" s="436"/>
      <c r="O9" s="433"/>
    </row>
    <row r="10" spans="3:4" ht="12.75" customHeight="1">
      <c r="C10" s="377" t="s">
        <v>1001</v>
      </c>
      <c r="D10" s="377"/>
    </row>
    <row r="11" spans="1:13" ht="12.75" outlineLevel="1">
      <c r="A11" s="344" t="s">
        <v>1002</v>
      </c>
      <c r="C11" s="387"/>
      <c r="D11" s="387"/>
      <c r="E11" s="378" t="s">
        <v>1003</v>
      </c>
      <c r="F11" s="388" t="str">
        <f aca="true" t="shared" si="0" ref="F11:F42">UPPER(E11)</f>
        <v>ATKINS MID MGR DEVEL</v>
      </c>
      <c r="G11" s="438">
        <v>19365.69</v>
      </c>
      <c r="H11" s="439">
        <v>0</v>
      </c>
      <c r="I11" s="439">
        <v>-372.53</v>
      </c>
      <c r="J11" s="439">
        <v>1886.27</v>
      </c>
      <c r="K11" s="439">
        <v>0</v>
      </c>
      <c r="L11" s="439">
        <v>0</v>
      </c>
      <c r="M11" s="439">
        <f aca="true" t="shared" si="1" ref="M11:M42">G11+H11+I11+J11-K11+L11</f>
        <v>20879.43</v>
      </c>
    </row>
    <row r="12" spans="1:13" ht="12.75" outlineLevel="1">
      <c r="A12" s="344" t="s">
        <v>1004</v>
      </c>
      <c r="C12" s="387"/>
      <c r="D12" s="387"/>
      <c r="E12" s="378" t="s">
        <v>1005</v>
      </c>
      <c r="F12" s="388" t="str">
        <f t="shared" si="0"/>
        <v>COMM DEV EXT</v>
      </c>
      <c r="G12" s="389">
        <v>53837.45</v>
      </c>
      <c r="H12" s="390">
        <v>0</v>
      </c>
      <c r="I12" s="390">
        <v>-1035.64</v>
      </c>
      <c r="J12" s="390">
        <v>5243.9</v>
      </c>
      <c r="K12" s="390">
        <v>0</v>
      </c>
      <c r="L12" s="390">
        <v>0</v>
      </c>
      <c r="M12" s="390">
        <f t="shared" si="1"/>
        <v>58045.71</v>
      </c>
    </row>
    <row r="13" spans="1:13" ht="12.75" outlineLevel="1">
      <c r="A13" s="344" t="s">
        <v>1006</v>
      </c>
      <c r="C13" s="387"/>
      <c r="D13" s="387"/>
      <c r="E13" s="378" t="s">
        <v>1007</v>
      </c>
      <c r="F13" s="388" t="str">
        <f t="shared" si="0"/>
        <v>RUTH LEE FLORY FUND</v>
      </c>
      <c r="G13" s="389">
        <v>5500.51</v>
      </c>
      <c r="H13" s="390">
        <v>0</v>
      </c>
      <c r="I13" s="390">
        <v>-105.82</v>
      </c>
      <c r="J13" s="390">
        <v>535.77</v>
      </c>
      <c r="K13" s="390">
        <v>0</v>
      </c>
      <c r="L13" s="390">
        <v>0</v>
      </c>
      <c r="M13" s="390">
        <f t="shared" si="1"/>
        <v>5930.460000000001</v>
      </c>
    </row>
    <row r="14" spans="1:13" ht="12.75" outlineLevel="1">
      <c r="A14" s="344" t="s">
        <v>1008</v>
      </c>
      <c r="C14" s="387"/>
      <c r="D14" s="387"/>
      <c r="E14" s="378" t="s">
        <v>1009</v>
      </c>
      <c r="F14" s="388" t="str">
        <f t="shared" si="0"/>
        <v>GREENWOOD ENDOWMENT</v>
      </c>
      <c r="G14" s="389">
        <v>9208.93</v>
      </c>
      <c r="H14" s="390">
        <v>0</v>
      </c>
      <c r="I14" s="390">
        <v>-177.15</v>
      </c>
      <c r="J14" s="390">
        <v>896.96</v>
      </c>
      <c r="K14" s="390">
        <v>0</v>
      </c>
      <c r="L14" s="390">
        <v>0</v>
      </c>
      <c r="M14" s="390">
        <f t="shared" si="1"/>
        <v>9928.740000000002</v>
      </c>
    </row>
    <row r="15" spans="1:13" ht="12.75" outlineLevel="1">
      <c r="A15" s="344" t="s">
        <v>1010</v>
      </c>
      <c r="C15" s="387"/>
      <c r="D15" s="387"/>
      <c r="E15" s="378" t="s">
        <v>1011</v>
      </c>
      <c r="F15" s="388" t="str">
        <f t="shared" si="0"/>
        <v>MARTIN ENDOWMENT</v>
      </c>
      <c r="G15" s="389">
        <v>35112.24</v>
      </c>
      <c r="H15" s="390">
        <v>2000</v>
      </c>
      <c r="I15" s="390">
        <v>8.43</v>
      </c>
      <c r="J15" s="390">
        <v>-1370.49</v>
      </c>
      <c r="K15" s="390">
        <v>854.7</v>
      </c>
      <c r="L15" s="390">
        <v>0</v>
      </c>
      <c r="M15" s="390">
        <f t="shared" si="1"/>
        <v>34895.48</v>
      </c>
    </row>
    <row r="16" spans="1:13" ht="12.75" outlineLevel="1">
      <c r="A16" s="344" t="s">
        <v>1012</v>
      </c>
      <c r="C16" s="387"/>
      <c r="D16" s="387"/>
      <c r="E16" s="378" t="s">
        <v>1013</v>
      </c>
      <c r="F16" s="388" t="str">
        <f t="shared" si="0"/>
        <v>MCES ADAIR COUNTY</v>
      </c>
      <c r="G16" s="389">
        <v>28522.8</v>
      </c>
      <c r="H16" s="390">
        <v>242.53</v>
      </c>
      <c r="I16" s="390">
        <v>-539.35</v>
      </c>
      <c r="J16" s="390">
        <v>2777.07</v>
      </c>
      <c r="K16" s="390">
        <v>0</v>
      </c>
      <c r="L16" s="390">
        <v>0</v>
      </c>
      <c r="M16" s="390">
        <f t="shared" si="1"/>
        <v>31003.05</v>
      </c>
    </row>
    <row r="17" spans="1:13" ht="12.75" outlineLevel="1">
      <c r="A17" s="344" t="s">
        <v>1014</v>
      </c>
      <c r="C17" s="387"/>
      <c r="D17" s="387"/>
      <c r="E17" s="378" t="s">
        <v>1015</v>
      </c>
      <c r="F17" s="388" t="str">
        <f t="shared" si="0"/>
        <v>MCES ANDREW CTY</v>
      </c>
      <c r="G17" s="389">
        <v>5098.69</v>
      </c>
      <c r="H17" s="390">
        <v>0</v>
      </c>
      <c r="I17" s="390">
        <v>0</v>
      </c>
      <c r="J17" s="390">
        <v>-214.12</v>
      </c>
      <c r="K17" s="390">
        <v>0</v>
      </c>
      <c r="L17" s="390">
        <v>0</v>
      </c>
      <c r="M17" s="390">
        <f t="shared" si="1"/>
        <v>4884.57</v>
      </c>
    </row>
    <row r="18" spans="1:13" ht="12.75" outlineLevel="1">
      <c r="A18" s="344" t="s">
        <v>1016</v>
      </c>
      <c r="C18" s="387"/>
      <c r="D18" s="387"/>
      <c r="E18" s="378" t="s">
        <v>1017</v>
      </c>
      <c r="F18" s="388" t="str">
        <f t="shared" si="0"/>
        <v>MCES BENTON COUNTY</v>
      </c>
      <c r="G18" s="389">
        <v>3601.4</v>
      </c>
      <c r="H18" s="390">
        <v>0</v>
      </c>
      <c r="I18" s="390">
        <v>0</v>
      </c>
      <c r="J18" s="390">
        <v>-151.23</v>
      </c>
      <c r="K18" s="390">
        <v>0</v>
      </c>
      <c r="L18" s="390">
        <v>0</v>
      </c>
      <c r="M18" s="390">
        <f t="shared" si="1"/>
        <v>3450.17</v>
      </c>
    </row>
    <row r="19" spans="1:13" ht="12.75" outlineLevel="1">
      <c r="A19" s="344" t="s">
        <v>1018</v>
      </c>
      <c r="C19" s="387"/>
      <c r="D19" s="387"/>
      <c r="E19" s="378" t="s">
        <v>1019</v>
      </c>
      <c r="F19" s="388" t="str">
        <f t="shared" si="0"/>
        <v>MCES CAPE GIRARDEAU</v>
      </c>
      <c r="G19" s="389">
        <v>4038.75</v>
      </c>
      <c r="H19" s="390">
        <v>200</v>
      </c>
      <c r="I19" s="390">
        <v>0.73</v>
      </c>
      <c r="J19" s="390">
        <v>-173.49</v>
      </c>
      <c r="K19" s="390">
        <v>0</v>
      </c>
      <c r="L19" s="390">
        <v>0</v>
      </c>
      <c r="M19" s="390">
        <f t="shared" si="1"/>
        <v>4065.99</v>
      </c>
    </row>
    <row r="20" spans="1:13" ht="12.75" outlineLevel="1">
      <c r="A20" s="344" t="s">
        <v>1020</v>
      </c>
      <c r="C20" s="387"/>
      <c r="D20" s="387"/>
      <c r="E20" s="378" t="s">
        <v>1021</v>
      </c>
      <c r="F20" s="388" t="str">
        <f t="shared" si="0"/>
        <v>CALLAWAY CTY END</v>
      </c>
      <c r="G20" s="389">
        <v>34209.77</v>
      </c>
      <c r="H20" s="390">
        <v>120</v>
      </c>
      <c r="I20" s="390">
        <v>-653.07</v>
      </c>
      <c r="J20" s="390">
        <v>3334.44</v>
      </c>
      <c r="K20" s="390">
        <v>0</v>
      </c>
      <c r="L20" s="390">
        <v>0</v>
      </c>
      <c r="M20" s="390">
        <f t="shared" si="1"/>
        <v>37011.14</v>
      </c>
    </row>
    <row r="21" spans="1:13" ht="12.75" outlineLevel="1">
      <c r="A21" s="344" t="s">
        <v>1022</v>
      </c>
      <c r="C21" s="387"/>
      <c r="D21" s="387"/>
      <c r="E21" s="378" t="s">
        <v>1023</v>
      </c>
      <c r="F21" s="388" t="str">
        <f t="shared" si="0"/>
        <v>MCES CLARK CTY</v>
      </c>
      <c r="G21" s="389">
        <v>4834.27</v>
      </c>
      <c r="H21" s="390">
        <v>0</v>
      </c>
      <c r="I21" s="390">
        <v>0</v>
      </c>
      <c r="J21" s="390">
        <v>-203.02</v>
      </c>
      <c r="K21" s="390">
        <v>0</v>
      </c>
      <c r="L21" s="390">
        <v>0</v>
      </c>
      <c r="M21" s="390">
        <f t="shared" si="1"/>
        <v>4631.25</v>
      </c>
    </row>
    <row r="22" spans="1:13" ht="12.75" outlineLevel="1">
      <c r="A22" s="344" t="s">
        <v>1024</v>
      </c>
      <c r="C22" s="387"/>
      <c r="D22" s="387"/>
      <c r="E22" s="378" t="s">
        <v>1025</v>
      </c>
      <c r="F22" s="388" t="str">
        <f t="shared" si="0"/>
        <v>MCES CLAY CTY</v>
      </c>
      <c r="G22" s="389">
        <v>3329.72</v>
      </c>
      <c r="H22" s="390">
        <v>0</v>
      </c>
      <c r="I22" s="390">
        <v>0</v>
      </c>
      <c r="J22" s="390">
        <v>-139.83</v>
      </c>
      <c r="K22" s="390">
        <v>0</v>
      </c>
      <c r="L22" s="390">
        <v>0</v>
      </c>
      <c r="M22" s="390">
        <f t="shared" si="1"/>
        <v>3189.89</v>
      </c>
    </row>
    <row r="23" spans="1:13" ht="12.75" outlineLevel="1">
      <c r="A23" s="344" t="s">
        <v>1026</v>
      </c>
      <c r="C23" s="387"/>
      <c r="D23" s="387"/>
      <c r="E23" s="378" t="s">
        <v>1027</v>
      </c>
      <c r="F23" s="388" t="str">
        <f t="shared" si="0"/>
        <v>MCES CEDAR CTY</v>
      </c>
      <c r="G23" s="389">
        <v>5875.89</v>
      </c>
      <c r="H23" s="390">
        <v>0</v>
      </c>
      <c r="I23" s="390">
        <v>0</v>
      </c>
      <c r="J23" s="390">
        <v>-246.75</v>
      </c>
      <c r="K23" s="390">
        <v>0</v>
      </c>
      <c r="L23" s="390">
        <v>0</v>
      </c>
      <c r="M23" s="390">
        <f t="shared" si="1"/>
        <v>5629.14</v>
      </c>
    </row>
    <row r="24" spans="1:13" ht="12.75" outlineLevel="1">
      <c r="A24" s="344" t="s">
        <v>1028</v>
      </c>
      <c r="C24" s="387"/>
      <c r="D24" s="387"/>
      <c r="E24" s="378" t="s">
        <v>1029</v>
      </c>
      <c r="F24" s="388" t="str">
        <f t="shared" si="0"/>
        <v>MCES WILLIS DAVIS</v>
      </c>
      <c r="G24" s="389">
        <v>8432.94</v>
      </c>
      <c r="H24" s="390">
        <v>177.5</v>
      </c>
      <c r="I24" s="390">
        <v>0</v>
      </c>
      <c r="J24" s="390">
        <v>-357.16</v>
      </c>
      <c r="K24" s="390">
        <v>0</v>
      </c>
      <c r="L24" s="390">
        <v>0</v>
      </c>
      <c r="M24" s="390">
        <f t="shared" si="1"/>
        <v>8253.28</v>
      </c>
    </row>
    <row r="25" spans="1:13" ht="12.75" outlineLevel="1">
      <c r="A25" s="344" t="s">
        <v>1030</v>
      </c>
      <c r="C25" s="387"/>
      <c r="D25" s="387"/>
      <c r="E25" s="378" t="s">
        <v>1031</v>
      </c>
      <c r="F25" s="388" t="str">
        <f t="shared" si="0"/>
        <v>MCES DENT CTY</v>
      </c>
      <c r="G25" s="389">
        <v>8024.88</v>
      </c>
      <c r="H25" s="390">
        <v>0</v>
      </c>
      <c r="I25" s="390">
        <v>0</v>
      </c>
      <c r="J25" s="390">
        <v>-337.03</v>
      </c>
      <c r="K25" s="390">
        <v>0</v>
      </c>
      <c r="L25" s="390">
        <v>0</v>
      </c>
      <c r="M25" s="390">
        <f t="shared" si="1"/>
        <v>7687.85</v>
      </c>
    </row>
    <row r="26" spans="1:13" ht="12.75" outlineLevel="1">
      <c r="A26" s="344" t="s">
        <v>1032</v>
      </c>
      <c r="C26" s="387"/>
      <c r="D26" s="387"/>
      <c r="E26" s="378" t="s">
        <v>1033</v>
      </c>
      <c r="F26" s="388" t="str">
        <f t="shared" si="0"/>
        <v>MCES GRUNDY CTY</v>
      </c>
      <c r="G26" s="389">
        <v>95760.62</v>
      </c>
      <c r="H26" s="390">
        <v>60</v>
      </c>
      <c r="I26" s="390">
        <v>-1839.49</v>
      </c>
      <c r="J26" s="390">
        <v>9328.6</v>
      </c>
      <c r="K26" s="390">
        <v>0</v>
      </c>
      <c r="L26" s="390">
        <v>0</v>
      </c>
      <c r="M26" s="390">
        <f t="shared" si="1"/>
        <v>103309.73</v>
      </c>
    </row>
    <row r="27" spans="1:13" ht="12.75" outlineLevel="1">
      <c r="A27" s="344" t="s">
        <v>1034</v>
      </c>
      <c r="C27" s="387"/>
      <c r="D27" s="387"/>
      <c r="E27" s="378" t="s">
        <v>1035</v>
      </c>
      <c r="F27" s="388" t="str">
        <f t="shared" si="0"/>
        <v>MCES HENRY CTY</v>
      </c>
      <c r="G27" s="389">
        <v>126077.9</v>
      </c>
      <c r="H27" s="390">
        <v>180</v>
      </c>
      <c r="I27" s="390">
        <v>0</v>
      </c>
      <c r="J27" s="390">
        <v>-5298.25</v>
      </c>
      <c r="K27" s="390">
        <v>0</v>
      </c>
      <c r="L27" s="390">
        <v>0</v>
      </c>
      <c r="M27" s="390">
        <f t="shared" si="1"/>
        <v>120959.65</v>
      </c>
    </row>
    <row r="28" spans="1:13" ht="12.75" outlineLevel="1">
      <c r="A28" s="344" t="s">
        <v>1036</v>
      </c>
      <c r="C28" s="387"/>
      <c r="D28" s="387"/>
      <c r="E28" s="378" t="s">
        <v>1037</v>
      </c>
      <c r="F28" s="388" t="str">
        <f t="shared" si="0"/>
        <v>MCES HOLT COUNTY</v>
      </c>
      <c r="G28" s="389">
        <v>3294.48</v>
      </c>
      <c r="H28" s="390">
        <v>0</v>
      </c>
      <c r="I28" s="390">
        <v>-63.37</v>
      </c>
      <c r="J28" s="390">
        <v>320.89</v>
      </c>
      <c r="K28" s="390">
        <v>0</v>
      </c>
      <c r="L28" s="390">
        <v>0</v>
      </c>
      <c r="M28" s="390">
        <f t="shared" si="1"/>
        <v>3552</v>
      </c>
    </row>
    <row r="29" spans="1:13" ht="12.75" outlineLevel="1">
      <c r="A29" s="344" t="s">
        <v>1038</v>
      </c>
      <c r="C29" s="387"/>
      <c r="D29" s="387"/>
      <c r="E29" s="378" t="s">
        <v>1039</v>
      </c>
      <c r="F29" s="388" t="str">
        <f t="shared" si="0"/>
        <v>MCES KNOX COUNTY</v>
      </c>
      <c r="G29" s="389">
        <v>3777.46</v>
      </c>
      <c r="H29" s="390">
        <v>0</v>
      </c>
      <c r="I29" s="390">
        <v>-72.66</v>
      </c>
      <c r="J29" s="390">
        <v>367.92</v>
      </c>
      <c r="K29" s="390">
        <v>0</v>
      </c>
      <c r="L29" s="390">
        <v>0</v>
      </c>
      <c r="M29" s="390">
        <f t="shared" si="1"/>
        <v>4072.7200000000003</v>
      </c>
    </row>
    <row r="30" spans="1:13" ht="12.75" outlineLevel="1">
      <c r="A30" s="344" t="s">
        <v>1040</v>
      </c>
      <c r="C30" s="387"/>
      <c r="D30" s="387"/>
      <c r="E30" s="378" t="s">
        <v>1041</v>
      </c>
      <c r="F30" s="388" t="str">
        <f t="shared" si="0"/>
        <v>STIRLING KYD MEM</v>
      </c>
      <c r="G30" s="389">
        <v>4813.11</v>
      </c>
      <c r="H30" s="390">
        <v>0</v>
      </c>
      <c r="I30" s="390">
        <v>-92.58</v>
      </c>
      <c r="J30" s="390">
        <v>468.8</v>
      </c>
      <c r="K30" s="390">
        <v>0</v>
      </c>
      <c r="L30" s="390">
        <v>0</v>
      </c>
      <c r="M30" s="390">
        <f t="shared" si="1"/>
        <v>5189.33</v>
      </c>
    </row>
    <row r="31" spans="1:13" ht="12.75" outlineLevel="1">
      <c r="A31" s="344" t="s">
        <v>1042</v>
      </c>
      <c r="C31" s="387"/>
      <c r="D31" s="387"/>
      <c r="E31" s="378" t="s">
        <v>1043</v>
      </c>
      <c r="F31" s="388" t="str">
        <f t="shared" si="0"/>
        <v>MCES NEWON CNTY</v>
      </c>
      <c r="G31" s="389">
        <v>2826.42</v>
      </c>
      <c r="H31" s="390">
        <v>0</v>
      </c>
      <c r="I31" s="390">
        <v>-54.37</v>
      </c>
      <c r="J31" s="390">
        <v>275.31</v>
      </c>
      <c r="K31" s="390">
        <v>0</v>
      </c>
      <c r="L31" s="390">
        <v>0</v>
      </c>
      <c r="M31" s="390">
        <f t="shared" si="1"/>
        <v>3047.36</v>
      </c>
    </row>
    <row r="32" spans="1:13" ht="12.75" outlineLevel="1">
      <c r="A32" s="344" t="s">
        <v>1044</v>
      </c>
      <c r="C32" s="387"/>
      <c r="D32" s="387"/>
      <c r="E32" s="378" t="s">
        <v>1045</v>
      </c>
      <c r="F32" s="388" t="str">
        <f t="shared" si="0"/>
        <v>MCES MORRIS MEM</v>
      </c>
      <c r="G32" s="389">
        <v>5313.39</v>
      </c>
      <c r="H32" s="390">
        <v>0</v>
      </c>
      <c r="I32" s="390">
        <v>-102.24</v>
      </c>
      <c r="J32" s="390">
        <v>517.53</v>
      </c>
      <c r="K32" s="390">
        <v>0</v>
      </c>
      <c r="L32" s="390">
        <v>0</v>
      </c>
      <c r="M32" s="390">
        <f t="shared" si="1"/>
        <v>5728.68</v>
      </c>
    </row>
    <row r="33" spans="1:13" ht="12.75" outlineLevel="1">
      <c r="A33" s="344" t="s">
        <v>1046</v>
      </c>
      <c r="C33" s="387"/>
      <c r="D33" s="387"/>
      <c r="E33" s="378" t="s">
        <v>1047</v>
      </c>
      <c r="F33" s="388" t="str">
        <f t="shared" si="0"/>
        <v>PEMISCOT CTY ENDOW</v>
      </c>
      <c r="G33" s="389">
        <v>19866.59</v>
      </c>
      <c r="H33" s="390">
        <v>0</v>
      </c>
      <c r="I33" s="390">
        <v>-382.17</v>
      </c>
      <c r="J33" s="390">
        <v>1935.07</v>
      </c>
      <c r="K33" s="390">
        <v>0</v>
      </c>
      <c r="L33" s="390">
        <v>0</v>
      </c>
      <c r="M33" s="390">
        <f t="shared" si="1"/>
        <v>21419.49</v>
      </c>
    </row>
    <row r="34" spans="1:13" ht="12.75" outlineLevel="1">
      <c r="A34" s="344" t="s">
        <v>1048</v>
      </c>
      <c r="C34" s="387"/>
      <c r="D34" s="387"/>
      <c r="E34" s="378" t="s">
        <v>1049</v>
      </c>
      <c r="F34" s="388" t="str">
        <f t="shared" si="0"/>
        <v>MCES PETTIS CTY</v>
      </c>
      <c r="G34" s="389">
        <v>91724.74</v>
      </c>
      <c r="H34" s="390">
        <v>60</v>
      </c>
      <c r="I34" s="390">
        <v>0</v>
      </c>
      <c r="J34" s="390">
        <v>-3852.91</v>
      </c>
      <c r="K34" s="390">
        <v>0</v>
      </c>
      <c r="L34" s="390">
        <v>0</v>
      </c>
      <c r="M34" s="390">
        <f t="shared" si="1"/>
        <v>87931.83</v>
      </c>
    </row>
    <row r="35" spans="1:13" ht="12.75" outlineLevel="1">
      <c r="A35" s="344" t="s">
        <v>1050</v>
      </c>
      <c r="C35" s="387"/>
      <c r="D35" s="387"/>
      <c r="E35" s="378" t="s">
        <v>1051</v>
      </c>
      <c r="F35" s="388" t="str">
        <f t="shared" si="0"/>
        <v>MCES-PHELPS COUNTY</v>
      </c>
      <c r="G35" s="389">
        <v>2803.62</v>
      </c>
      <c r="H35" s="390">
        <v>0</v>
      </c>
      <c r="I35" s="390">
        <v>-53.94</v>
      </c>
      <c r="J35" s="390">
        <v>273.08</v>
      </c>
      <c r="K35" s="390">
        <v>0</v>
      </c>
      <c r="L35" s="390">
        <v>0</v>
      </c>
      <c r="M35" s="390">
        <f t="shared" si="1"/>
        <v>3022.7599999999998</v>
      </c>
    </row>
    <row r="36" spans="1:13" ht="12.75" outlineLevel="1">
      <c r="A36" s="344" t="s">
        <v>1052</v>
      </c>
      <c r="C36" s="387"/>
      <c r="D36" s="387"/>
      <c r="E36" s="378" t="s">
        <v>1053</v>
      </c>
      <c r="F36" s="388" t="str">
        <f t="shared" si="0"/>
        <v>MO COOP EXT END</v>
      </c>
      <c r="G36" s="389">
        <v>197228.54</v>
      </c>
      <c r="H36" s="390">
        <v>450</v>
      </c>
      <c r="I36" s="390">
        <v>-3773.56</v>
      </c>
      <c r="J36" s="390">
        <v>19221.28</v>
      </c>
      <c r="K36" s="390">
        <v>0</v>
      </c>
      <c r="L36" s="390">
        <v>0</v>
      </c>
      <c r="M36" s="390">
        <f t="shared" si="1"/>
        <v>213126.26</v>
      </c>
    </row>
    <row r="37" spans="1:13" ht="12.75" outlineLevel="1">
      <c r="A37" s="344" t="s">
        <v>1054</v>
      </c>
      <c r="C37" s="387"/>
      <c r="D37" s="387"/>
      <c r="E37" s="378" t="s">
        <v>1055</v>
      </c>
      <c r="F37" s="388" t="str">
        <f t="shared" si="0"/>
        <v>MCES STE GENEVIEVE</v>
      </c>
      <c r="G37" s="389">
        <v>5035.16</v>
      </c>
      <c r="H37" s="390">
        <v>0</v>
      </c>
      <c r="I37" s="390">
        <v>-96.86</v>
      </c>
      <c r="J37" s="390">
        <v>490.45</v>
      </c>
      <c r="K37" s="390">
        <v>0</v>
      </c>
      <c r="L37" s="390">
        <v>0</v>
      </c>
      <c r="M37" s="390">
        <f t="shared" si="1"/>
        <v>5428.75</v>
      </c>
    </row>
    <row r="38" spans="1:13" ht="12.75" outlineLevel="1">
      <c r="A38" s="344" t="s">
        <v>1087</v>
      </c>
      <c r="C38" s="387"/>
      <c r="D38" s="387"/>
      <c r="E38" s="378" t="s">
        <v>1088</v>
      </c>
      <c r="F38" s="388" t="str">
        <f t="shared" si="0"/>
        <v>MCES ST FRANCOIS CTY</v>
      </c>
      <c r="G38" s="389">
        <v>6745.6</v>
      </c>
      <c r="H38" s="390">
        <v>0</v>
      </c>
      <c r="I38" s="390">
        <v>-129.77</v>
      </c>
      <c r="J38" s="390">
        <v>657.04</v>
      </c>
      <c r="K38" s="390">
        <v>0</v>
      </c>
      <c r="L38" s="390">
        <v>0</v>
      </c>
      <c r="M38" s="390">
        <f t="shared" si="1"/>
        <v>7272.87</v>
      </c>
    </row>
    <row r="39" spans="1:13" ht="12.75" outlineLevel="1">
      <c r="A39" s="344" t="s">
        <v>1089</v>
      </c>
      <c r="C39" s="387"/>
      <c r="D39" s="387"/>
      <c r="E39" s="378" t="s">
        <v>1090</v>
      </c>
      <c r="F39" s="388" t="str">
        <f t="shared" si="0"/>
        <v>MCES SHELBY CTY</v>
      </c>
      <c r="G39" s="389">
        <v>15344.94</v>
      </c>
      <c r="H39" s="390">
        <v>0</v>
      </c>
      <c r="I39" s="390">
        <v>-295.17</v>
      </c>
      <c r="J39" s="390">
        <v>1494.61</v>
      </c>
      <c r="K39" s="390">
        <v>0</v>
      </c>
      <c r="L39" s="390">
        <v>0</v>
      </c>
      <c r="M39" s="390">
        <f t="shared" si="1"/>
        <v>16544.38</v>
      </c>
    </row>
    <row r="40" spans="1:13" ht="12.75" outlineLevel="1">
      <c r="A40" s="344" t="s">
        <v>1091</v>
      </c>
      <c r="C40" s="387"/>
      <c r="D40" s="387"/>
      <c r="E40" s="378" t="s">
        <v>1092</v>
      </c>
      <c r="F40" s="388" t="str">
        <f t="shared" si="0"/>
        <v>MCES MORGAN COUNTY</v>
      </c>
      <c r="G40" s="389">
        <v>6844.25</v>
      </c>
      <c r="H40" s="390">
        <v>0</v>
      </c>
      <c r="I40" s="390">
        <v>-131.68</v>
      </c>
      <c r="J40" s="390">
        <v>666.61</v>
      </c>
      <c r="K40" s="390">
        <v>0</v>
      </c>
      <c r="L40" s="390">
        <v>0</v>
      </c>
      <c r="M40" s="390">
        <f t="shared" si="1"/>
        <v>7379.179999999999</v>
      </c>
    </row>
    <row r="41" spans="1:13" ht="12.75" outlineLevel="1">
      <c r="A41" s="344" t="s">
        <v>1093</v>
      </c>
      <c r="C41" s="387"/>
      <c r="D41" s="387"/>
      <c r="E41" s="378" t="s">
        <v>1094</v>
      </c>
      <c r="F41" s="388" t="str">
        <f t="shared" si="0"/>
        <v>MCES - PERRY COUNTY</v>
      </c>
      <c r="G41" s="389">
        <v>4454.9</v>
      </c>
      <c r="H41" s="390">
        <v>60</v>
      </c>
      <c r="I41" s="390">
        <v>-83.09</v>
      </c>
      <c r="J41" s="390">
        <v>435.14</v>
      </c>
      <c r="K41" s="390">
        <v>0</v>
      </c>
      <c r="L41" s="390">
        <v>0</v>
      </c>
      <c r="M41" s="390">
        <f t="shared" si="1"/>
        <v>4866.95</v>
      </c>
    </row>
    <row r="42" spans="1:13" ht="12.75" outlineLevel="1">
      <c r="A42" s="344" t="s">
        <v>1095</v>
      </c>
      <c r="C42" s="387"/>
      <c r="D42" s="387"/>
      <c r="E42" s="378" t="s">
        <v>1096</v>
      </c>
      <c r="F42" s="388" t="str">
        <f t="shared" si="0"/>
        <v>C BRICE RATCHFORD FD</v>
      </c>
      <c r="G42" s="389">
        <v>104306.26</v>
      </c>
      <c r="H42" s="390">
        <v>0</v>
      </c>
      <c r="I42" s="390">
        <v>-2005.67</v>
      </c>
      <c r="J42" s="390">
        <v>10159.81</v>
      </c>
      <c r="K42" s="390">
        <v>0</v>
      </c>
      <c r="L42" s="390">
        <v>0</v>
      </c>
      <c r="M42" s="390">
        <f t="shared" si="1"/>
        <v>112460.4</v>
      </c>
    </row>
    <row r="43" spans="1:13" ht="12.75" outlineLevel="1">
      <c r="A43" s="344" t="s">
        <v>1097</v>
      </c>
      <c r="C43" s="387"/>
      <c r="D43" s="387"/>
      <c r="E43" s="378" t="s">
        <v>1098</v>
      </c>
      <c r="F43" s="388" t="str">
        <f aca="true" t="shared" si="2" ref="F43:F74">UPPER(E43)</f>
        <v>REAL ENDOWMENT</v>
      </c>
      <c r="G43" s="389">
        <v>359448.2</v>
      </c>
      <c r="H43" s="390">
        <v>0</v>
      </c>
      <c r="I43" s="390">
        <v>-6914.54</v>
      </c>
      <c r="J43" s="390">
        <v>35011.32</v>
      </c>
      <c r="K43" s="390">
        <v>0</v>
      </c>
      <c r="L43" s="390">
        <v>0</v>
      </c>
      <c r="M43" s="390">
        <f aca="true" t="shared" si="3" ref="M43:M74">G43+H43+I43+J43-K43+L43</f>
        <v>387544.98000000004</v>
      </c>
    </row>
    <row r="44" spans="1:13" ht="12.75" outlineLevel="1">
      <c r="A44" s="344" t="s">
        <v>1099</v>
      </c>
      <c r="C44" s="387"/>
      <c r="D44" s="387"/>
      <c r="E44" s="378" t="s">
        <v>1100</v>
      </c>
      <c r="F44" s="388" t="str">
        <f t="shared" si="2"/>
        <v>MCES SALINE COUNTY</v>
      </c>
      <c r="G44" s="389">
        <v>4284.3</v>
      </c>
      <c r="H44" s="390">
        <v>0</v>
      </c>
      <c r="I44" s="390">
        <v>-82.41</v>
      </c>
      <c r="J44" s="390">
        <v>417.31</v>
      </c>
      <c r="K44" s="390">
        <v>0</v>
      </c>
      <c r="L44" s="390">
        <v>0</v>
      </c>
      <c r="M44" s="390">
        <f t="shared" si="3"/>
        <v>4619.200000000001</v>
      </c>
    </row>
    <row r="45" spans="1:13" ht="12.75" outlineLevel="1">
      <c r="A45" s="344" t="s">
        <v>1101</v>
      </c>
      <c r="C45" s="387"/>
      <c r="D45" s="387"/>
      <c r="E45" s="378" t="s">
        <v>1102</v>
      </c>
      <c r="F45" s="388" t="str">
        <f t="shared" si="2"/>
        <v>C N SCHENEMAN AWD</v>
      </c>
      <c r="G45" s="389">
        <v>31060.3</v>
      </c>
      <c r="H45" s="390">
        <v>0</v>
      </c>
      <c r="I45" s="390">
        <v>-597.5</v>
      </c>
      <c r="J45" s="390">
        <v>3025.36</v>
      </c>
      <c r="K45" s="390">
        <v>0</v>
      </c>
      <c r="L45" s="390">
        <v>0</v>
      </c>
      <c r="M45" s="390">
        <f t="shared" si="3"/>
        <v>33488.159999999996</v>
      </c>
    </row>
    <row r="46" spans="1:13" ht="12.75" outlineLevel="1">
      <c r="A46" s="344" t="s">
        <v>1103</v>
      </c>
      <c r="C46" s="387"/>
      <c r="D46" s="387"/>
      <c r="E46" s="378" t="s">
        <v>1104</v>
      </c>
      <c r="F46" s="388" t="str">
        <f t="shared" si="2"/>
        <v>ROBERT THOMASSON FD</v>
      </c>
      <c r="G46" s="389">
        <v>6413.33</v>
      </c>
      <c r="H46" s="390">
        <v>0</v>
      </c>
      <c r="I46" s="390">
        <v>-123.38</v>
      </c>
      <c r="J46" s="390">
        <v>624.66</v>
      </c>
      <c r="K46" s="390">
        <v>0</v>
      </c>
      <c r="L46" s="390">
        <v>0</v>
      </c>
      <c r="M46" s="390">
        <f t="shared" si="3"/>
        <v>6914.61</v>
      </c>
    </row>
    <row r="47" spans="1:13" ht="12.75" outlineLevel="1">
      <c r="A47" s="344" t="s">
        <v>1105</v>
      </c>
      <c r="C47" s="387"/>
      <c r="D47" s="387"/>
      <c r="E47" s="378" t="s">
        <v>1106</v>
      </c>
      <c r="F47" s="388" t="str">
        <f t="shared" si="2"/>
        <v>UMEA PROF DEVELOPMENT ENDOW</v>
      </c>
      <c r="G47" s="389">
        <v>5650.25</v>
      </c>
      <c r="H47" s="390">
        <v>0</v>
      </c>
      <c r="I47" s="390">
        <v>0</v>
      </c>
      <c r="J47" s="390">
        <v>-237.28</v>
      </c>
      <c r="K47" s="390">
        <v>0</v>
      </c>
      <c r="L47" s="390">
        <v>0</v>
      </c>
      <c r="M47" s="390">
        <f t="shared" si="3"/>
        <v>5412.97</v>
      </c>
    </row>
    <row r="48" spans="1:13" ht="12.75" outlineLevel="1">
      <c r="A48" s="344" t="s">
        <v>1107</v>
      </c>
      <c r="C48" s="387"/>
      <c r="D48" s="387"/>
      <c r="E48" s="378" t="s">
        <v>1108</v>
      </c>
      <c r="F48" s="388" t="str">
        <f t="shared" si="2"/>
        <v>VAN BUREN ENDOWMENT</v>
      </c>
      <c r="G48" s="389">
        <v>372001.75</v>
      </c>
      <c r="H48" s="390">
        <v>0</v>
      </c>
      <c r="I48" s="390">
        <v>-7156</v>
      </c>
      <c r="J48" s="390">
        <v>36234.05</v>
      </c>
      <c r="K48" s="390">
        <v>0</v>
      </c>
      <c r="L48" s="390">
        <v>0</v>
      </c>
      <c r="M48" s="390">
        <f t="shared" si="3"/>
        <v>401079.8</v>
      </c>
    </row>
    <row r="49" spans="1:13" ht="12.75" outlineLevel="1">
      <c r="A49" s="344" t="s">
        <v>1109</v>
      </c>
      <c r="C49" s="387"/>
      <c r="D49" s="387"/>
      <c r="E49" s="378" t="s">
        <v>1110</v>
      </c>
      <c r="F49" s="388" t="str">
        <f t="shared" si="2"/>
        <v>MCES VERNON CNTY</v>
      </c>
      <c r="G49" s="389">
        <v>3670.5</v>
      </c>
      <c r="H49" s="390">
        <v>0</v>
      </c>
      <c r="I49" s="390">
        <v>-70.63</v>
      </c>
      <c r="J49" s="390">
        <v>357.51</v>
      </c>
      <c r="K49" s="390">
        <v>0</v>
      </c>
      <c r="L49" s="390">
        <v>0</v>
      </c>
      <c r="M49" s="390">
        <f t="shared" si="3"/>
        <v>3957.38</v>
      </c>
    </row>
    <row r="50" spans="1:13" ht="12.75" outlineLevel="1">
      <c r="A50" s="344" t="s">
        <v>1111</v>
      </c>
      <c r="C50" s="387"/>
      <c r="D50" s="387"/>
      <c r="E50" s="378" t="s">
        <v>1112</v>
      </c>
      <c r="F50" s="388" t="str">
        <f t="shared" si="2"/>
        <v>MCES WEBSTER COUNTY</v>
      </c>
      <c r="G50" s="389">
        <v>4538.64</v>
      </c>
      <c r="H50" s="390">
        <v>0</v>
      </c>
      <c r="I50" s="390">
        <v>-87.31</v>
      </c>
      <c r="J50" s="390">
        <v>442.07</v>
      </c>
      <c r="K50" s="390">
        <v>0</v>
      </c>
      <c r="L50" s="390">
        <v>0</v>
      </c>
      <c r="M50" s="390">
        <f t="shared" si="3"/>
        <v>4893.4</v>
      </c>
    </row>
    <row r="51" spans="1:13" ht="12.75" outlineLevel="1">
      <c r="A51" s="344" t="s">
        <v>1113</v>
      </c>
      <c r="C51" s="387"/>
      <c r="D51" s="387"/>
      <c r="E51" s="378" t="s">
        <v>1114</v>
      </c>
      <c r="F51" s="388" t="str">
        <f t="shared" si="2"/>
        <v>CLINTON CTY HOME EC</v>
      </c>
      <c r="G51" s="389">
        <v>33888.62</v>
      </c>
      <c r="H51" s="390">
        <v>0</v>
      </c>
      <c r="I51" s="390">
        <v>0</v>
      </c>
      <c r="J51" s="390">
        <v>-1423.17</v>
      </c>
      <c r="K51" s="390">
        <v>0</v>
      </c>
      <c r="L51" s="390">
        <v>0</v>
      </c>
      <c r="M51" s="390">
        <f t="shared" si="3"/>
        <v>32465.450000000004</v>
      </c>
    </row>
    <row r="52" spans="1:13" ht="12.75" outlineLevel="1">
      <c r="A52" s="344" t="s">
        <v>1115</v>
      </c>
      <c r="C52" s="387"/>
      <c r="D52" s="387"/>
      <c r="E52" s="378" t="s">
        <v>1116</v>
      </c>
      <c r="F52" s="388" t="str">
        <f t="shared" si="2"/>
        <v>MCES ATCHISON COUNTY</v>
      </c>
      <c r="G52" s="389">
        <v>2579.84</v>
      </c>
      <c r="H52" s="390">
        <v>0</v>
      </c>
      <c r="I52" s="390">
        <v>-49.63</v>
      </c>
      <c r="J52" s="390">
        <v>251.27</v>
      </c>
      <c r="K52" s="390">
        <v>0</v>
      </c>
      <c r="L52" s="390">
        <v>0</v>
      </c>
      <c r="M52" s="390">
        <f t="shared" si="3"/>
        <v>2781.48</v>
      </c>
    </row>
    <row r="53" spans="1:13" ht="12.75" outlineLevel="1">
      <c r="A53" s="344" t="s">
        <v>1117</v>
      </c>
      <c r="C53" s="387"/>
      <c r="D53" s="387"/>
      <c r="E53" s="378" t="s">
        <v>1118</v>
      </c>
      <c r="F53" s="388" t="str">
        <f t="shared" si="2"/>
        <v>MCES HOWELL COUNTY</v>
      </c>
      <c r="G53" s="389">
        <v>3100.08</v>
      </c>
      <c r="H53" s="390">
        <v>120</v>
      </c>
      <c r="I53" s="390">
        <v>-54.64</v>
      </c>
      <c r="J53" s="390">
        <v>304.28</v>
      </c>
      <c r="K53" s="390">
        <v>0</v>
      </c>
      <c r="L53" s="390">
        <v>0</v>
      </c>
      <c r="M53" s="390">
        <f t="shared" si="3"/>
        <v>3469.7200000000003</v>
      </c>
    </row>
    <row r="54" spans="1:13" ht="12.75" outlineLevel="1">
      <c r="A54" s="344" t="s">
        <v>1119</v>
      </c>
      <c r="C54" s="387"/>
      <c r="D54" s="387"/>
      <c r="E54" s="378" t="s">
        <v>1120</v>
      </c>
      <c r="F54" s="388" t="str">
        <f t="shared" si="2"/>
        <v>MCES AUDRAIN COUNTY</v>
      </c>
      <c r="G54" s="389">
        <v>1454.66</v>
      </c>
      <c r="H54" s="390">
        <v>40</v>
      </c>
      <c r="I54" s="390">
        <v>62.76</v>
      </c>
      <c r="J54" s="390">
        <v>0</v>
      </c>
      <c r="K54" s="390">
        <v>0</v>
      </c>
      <c r="L54" s="390">
        <v>0</v>
      </c>
      <c r="M54" s="390">
        <f t="shared" si="3"/>
        <v>1557.42</v>
      </c>
    </row>
    <row r="55" spans="1:14" ht="12.75" outlineLevel="1">
      <c r="A55" s="344" t="s">
        <v>1121</v>
      </c>
      <c r="C55" s="387"/>
      <c r="D55" s="387"/>
      <c r="E55" s="378" t="s">
        <v>1122</v>
      </c>
      <c r="F55" s="365" t="str">
        <f t="shared" si="2"/>
        <v>MCES BOLLINGER COUNTY</v>
      </c>
      <c r="G55" s="437">
        <v>0.97</v>
      </c>
      <c r="H55" s="390">
        <v>0</v>
      </c>
      <c r="I55" s="390">
        <v>0</v>
      </c>
      <c r="J55" s="390">
        <v>0</v>
      </c>
      <c r="K55" s="390">
        <v>0</v>
      </c>
      <c r="L55" s="390">
        <v>0</v>
      </c>
      <c r="M55" s="390">
        <f t="shared" si="3"/>
        <v>0.97</v>
      </c>
      <c r="N55" s="387"/>
    </row>
    <row r="56" spans="1:14" ht="12.75" outlineLevel="1">
      <c r="A56" s="344" t="s">
        <v>1123</v>
      </c>
      <c r="E56" s="378" t="s">
        <v>1124</v>
      </c>
      <c r="F56" s="388" t="str">
        <f t="shared" si="2"/>
        <v>MCES BARTON COUNTY</v>
      </c>
      <c r="G56" s="389">
        <v>368.92</v>
      </c>
      <c r="H56" s="390">
        <v>0</v>
      </c>
      <c r="I56" s="390">
        <v>15.56</v>
      </c>
      <c r="J56" s="390">
        <v>0</v>
      </c>
      <c r="K56" s="390">
        <v>0</v>
      </c>
      <c r="L56" s="390">
        <v>0</v>
      </c>
      <c r="M56" s="390">
        <f t="shared" si="3"/>
        <v>384.48</v>
      </c>
      <c r="N56" s="346"/>
    </row>
    <row r="57" spans="1:13" ht="12.75" outlineLevel="1">
      <c r="A57" s="344" t="s">
        <v>1125</v>
      </c>
      <c r="C57" s="387"/>
      <c r="D57" s="387"/>
      <c r="E57" s="378" t="s">
        <v>1126</v>
      </c>
      <c r="F57" s="388" t="str">
        <f t="shared" si="2"/>
        <v>MCES BARRY COUNTY</v>
      </c>
      <c r="G57" s="389">
        <v>4.5</v>
      </c>
      <c r="H57" s="390">
        <v>0</v>
      </c>
      <c r="I57" s="390">
        <v>0</v>
      </c>
      <c r="J57" s="390">
        <v>0</v>
      </c>
      <c r="K57" s="390">
        <v>0</v>
      </c>
      <c r="L57" s="390">
        <v>0</v>
      </c>
      <c r="M57" s="390">
        <f t="shared" si="3"/>
        <v>4.5</v>
      </c>
    </row>
    <row r="58" spans="1:13" ht="12.75" outlineLevel="1">
      <c r="A58" s="344" t="s">
        <v>1127</v>
      </c>
      <c r="C58" s="387"/>
      <c r="D58" s="387"/>
      <c r="E58" s="378" t="s">
        <v>1128</v>
      </c>
      <c r="F58" s="388" t="str">
        <f t="shared" si="2"/>
        <v>MCES BOONE COUNTY</v>
      </c>
      <c r="G58" s="389">
        <v>461.61</v>
      </c>
      <c r="H58" s="390">
        <v>0</v>
      </c>
      <c r="I58" s="390">
        <v>19.44</v>
      </c>
      <c r="J58" s="390">
        <v>0</v>
      </c>
      <c r="K58" s="390">
        <v>0</v>
      </c>
      <c r="L58" s="390">
        <v>0</v>
      </c>
      <c r="M58" s="390">
        <f t="shared" si="3"/>
        <v>481.05</v>
      </c>
    </row>
    <row r="59" spans="1:13" ht="12.75" outlineLevel="1">
      <c r="A59" s="344" t="s">
        <v>1129</v>
      </c>
      <c r="C59" s="387"/>
      <c r="D59" s="387"/>
      <c r="E59" s="378" t="s">
        <v>1130</v>
      </c>
      <c r="F59" s="388" t="str">
        <f t="shared" si="2"/>
        <v>MCES BUTLER COUNTY</v>
      </c>
      <c r="G59" s="389">
        <v>695.8</v>
      </c>
      <c r="H59" s="390">
        <v>0</v>
      </c>
      <c r="I59" s="390">
        <v>0</v>
      </c>
      <c r="J59" s="390">
        <v>0</v>
      </c>
      <c r="K59" s="390">
        <v>690.87</v>
      </c>
      <c r="L59" s="390">
        <v>0</v>
      </c>
      <c r="M59" s="390">
        <f t="shared" si="3"/>
        <v>4.92999999999995</v>
      </c>
    </row>
    <row r="60" spans="1:13" ht="12.75" outlineLevel="1">
      <c r="A60" s="344" t="s">
        <v>1131</v>
      </c>
      <c r="C60" s="387"/>
      <c r="D60" s="387"/>
      <c r="E60" s="378" t="s">
        <v>1132</v>
      </c>
      <c r="F60" s="388" t="str">
        <f t="shared" si="2"/>
        <v>MCES BATES COUNTY</v>
      </c>
      <c r="G60" s="389">
        <v>873.38</v>
      </c>
      <c r="H60" s="390">
        <v>0</v>
      </c>
      <c r="I60" s="390">
        <v>36.75</v>
      </c>
      <c r="J60" s="390">
        <v>0</v>
      </c>
      <c r="K60" s="390">
        <v>0</v>
      </c>
      <c r="L60" s="390">
        <v>0</v>
      </c>
      <c r="M60" s="390">
        <f t="shared" si="3"/>
        <v>910.13</v>
      </c>
    </row>
    <row r="61" spans="1:13" ht="12.75" outlineLevel="1">
      <c r="A61" s="344" t="s">
        <v>1133</v>
      </c>
      <c r="C61" s="387"/>
      <c r="D61" s="387"/>
      <c r="E61" s="378" t="s">
        <v>1134</v>
      </c>
      <c r="F61" s="388" t="str">
        <f t="shared" si="2"/>
        <v>MCES CAMDEN COUNTY</v>
      </c>
      <c r="G61" s="389">
        <v>2669.79</v>
      </c>
      <c r="H61" s="390">
        <v>0</v>
      </c>
      <c r="I61" s="390">
        <v>-51.37</v>
      </c>
      <c r="J61" s="390">
        <v>260.03</v>
      </c>
      <c r="K61" s="390">
        <v>0</v>
      </c>
      <c r="L61" s="390">
        <v>0</v>
      </c>
      <c r="M61" s="390">
        <f t="shared" si="3"/>
        <v>2878.45</v>
      </c>
    </row>
    <row r="62" spans="1:13" ht="12.75" outlineLevel="1">
      <c r="A62" s="344" t="s">
        <v>1135</v>
      </c>
      <c r="C62" s="387"/>
      <c r="D62" s="387"/>
      <c r="E62" s="378" t="s">
        <v>1136</v>
      </c>
      <c r="F62" s="388" t="str">
        <f t="shared" si="2"/>
        <v>MCES CASS COUNTY</v>
      </c>
      <c r="G62" s="389">
        <v>920.99</v>
      </c>
      <c r="H62" s="390">
        <v>0</v>
      </c>
      <c r="I62" s="390">
        <v>38.76</v>
      </c>
      <c r="J62" s="390">
        <v>0</v>
      </c>
      <c r="K62" s="390">
        <v>0</v>
      </c>
      <c r="L62" s="390">
        <v>0</v>
      </c>
      <c r="M62" s="390">
        <f t="shared" si="3"/>
        <v>959.75</v>
      </c>
    </row>
    <row r="63" spans="1:13" ht="12.75" outlineLevel="1">
      <c r="A63" s="344" t="s">
        <v>1137</v>
      </c>
      <c r="C63" s="387"/>
      <c r="D63" s="387"/>
      <c r="E63" s="378" t="s">
        <v>1138</v>
      </c>
      <c r="F63" s="388" t="str">
        <f t="shared" si="2"/>
        <v>MCES CHARITON COUNTY</v>
      </c>
      <c r="G63" s="389">
        <v>2826.33</v>
      </c>
      <c r="H63" s="390">
        <v>36</v>
      </c>
      <c r="I63" s="390">
        <v>-52.68</v>
      </c>
      <c r="J63" s="390">
        <v>275.21</v>
      </c>
      <c r="K63" s="390">
        <v>0</v>
      </c>
      <c r="L63" s="390">
        <v>0</v>
      </c>
      <c r="M63" s="390">
        <f t="shared" si="3"/>
        <v>3084.86</v>
      </c>
    </row>
    <row r="64" spans="1:13" ht="12.75" outlineLevel="1">
      <c r="A64" s="344" t="s">
        <v>1139</v>
      </c>
      <c r="C64" s="387"/>
      <c r="D64" s="387"/>
      <c r="E64" s="378" t="s">
        <v>1140</v>
      </c>
      <c r="F64" s="388" t="str">
        <f t="shared" si="2"/>
        <v>MCES CHRISTIAN COUNTY</v>
      </c>
      <c r="G64" s="389">
        <v>205.64</v>
      </c>
      <c r="H64" s="390">
        <v>0</v>
      </c>
      <c r="I64" s="390">
        <v>8.65</v>
      </c>
      <c r="J64" s="390">
        <v>0</v>
      </c>
      <c r="K64" s="390">
        <v>0</v>
      </c>
      <c r="L64" s="390">
        <v>0</v>
      </c>
      <c r="M64" s="390">
        <f t="shared" si="3"/>
        <v>214.29</v>
      </c>
    </row>
    <row r="65" spans="1:13" ht="12.75" outlineLevel="1">
      <c r="A65" s="344" t="s">
        <v>1141</v>
      </c>
      <c r="C65" s="387"/>
      <c r="D65" s="387"/>
      <c r="E65" s="378" t="s">
        <v>1142</v>
      </c>
      <c r="F65" s="388" t="str">
        <f t="shared" si="2"/>
        <v>MCES CALDWELL COUNTY</v>
      </c>
      <c r="G65" s="389">
        <v>10.35</v>
      </c>
      <c r="H65" s="390">
        <v>0</v>
      </c>
      <c r="I65" s="390">
        <v>0</v>
      </c>
      <c r="J65" s="390">
        <v>0</v>
      </c>
      <c r="K65" s="390">
        <v>0</v>
      </c>
      <c r="L65" s="390">
        <v>0</v>
      </c>
      <c r="M65" s="390">
        <f t="shared" si="3"/>
        <v>10.35</v>
      </c>
    </row>
    <row r="66" spans="1:13" ht="12.75" outlineLevel="1">
      <c r="A66" s="344" t="s">
        <v>1143</v>
      </c>
      <c r="C66" s="387"/>
      <c r="D66" s="387"/>
      <c r="E66" s="378" t="s">
        <v>1144</v>
      </c>
      <c r="F66" s="388" t="str">
        <f t="shared" si="2"/>
        <v>MCES CARROLL COUNTY</v>
      </c>
      <c r="G66" s="389">
        <v>2525.05</v>
      </c>
      <c r="H66" s="390">
        <v>0</v>
      </c>
      <c r="I66" s="390">
        <v>106.3</v>
      </c>
      <c r="J66" s="390">
        <v>0</v>
      </c>
      <c r="K66" s="390">
        <v>0</v>
      </c>
      <c r="L66" s="390">
        <v>0</v>
      </c>
      <c r="M66" s="390">
        <f t="shared" si="3"/>
        <v>2631.3500000000004</v>
      </c>
    </row>
    <row r="67" spans="1:13" ht="12.75" outlineLevel="1">
      <c r="A67" s="344" t="s">
        <v>1145</v>
      </c>
      <c r="C67" s="387"/>
      <c r="D67" s="387"/>
      <c r="E67" s="378" t="s">
        <v>1146</v>
      </c>
      <c r="F67" s="388" t="str">
        <f t="shared" si="2"/>
        <v>MCES CARTER COUNTY</v>
      </c>
      <c r="G67" s="389">
        <v>666.9</v>
      </c>
      <c r="H67" s="390">
        <v>1825.39</v>
      </c>
      <c r="I67" s="390">
        <v>56.81</v>
      </c>
      <c r="J67" s="390">
        <v>-17.92</v>
      </c>
      <c r="K67" s="390">
        <v>0</v>
      </c>
      <c r="L67" s="390">
        <v>0</v>
      </c>
      <c r="M67" s="390">
        <f t="shared" si="3"/>
        <v>2531.18</v>
      </c>
    </row>
    <row r="68" spans="1:13" ht="12.75" outlineLevel="1">
      <c r="A68" s="344" t="s">
        <v>1147</v>
      </c>
      <c r="C68" s="387"/>
      <c r="D68" s="387"/>
      <c r="E68" s="378" t="s">
        <v>1148</v>
      </c>
      <c r="F68" s="388" t="str">
        <f t="shared" si="2"/>
        <v>MCES DALLAS COUNTY</v>
      </c>
      <c r="G68" s="389">
        <v>753.22</v>
      </c>
      <c r="H68" s="390">
        <v>24</v>
      </c>
      <c r="I68" s="390">
        <v>32.32</v>
      </c>
      <c r="J68" s="390">
        <v>0</v>
      </c>
      <c r="K68" s="390">
        <v>0</v>
      </c>
      <c r="L68" s="390">
        <v>0</v>
      </c>
      <c r="M68" s="390">
        <f t="shared" si="3"/>
        <v>809.5400000000001</v>
      </c>
    </row>
    <row r="69" spans="1:13" ht="12.75" outlineLevel="1">
      <c r="A69" s="344" t="s">
        <v>1149</v>
      </c>
      <c r="C69" s="387"/>
      <c r="D69" s="387"/>
      <c r="E69" s="378" t="s">
        <v>1150</v>
      </c>
      <c r="F69" s="388" t="str">
        <f t="shared" si="2"/>
        <v>MCES CRAWFORD COUNTY</v>
      </c>
      <c r="G69" s="389">
        <v>355.48</v>
      </c>
      <c r="H69" s="390">
        <v>0</v>
      </c>
      <c r="I69" s="390">
        <v>14.95</v>
      </c>
      <c r="J69" s="390">
        <v>-0.52</v>
      </c>
      <c r="K69" s="390">
        <v>0</v>
      </c>
      <c r="L69" s="390">
        <v>0</v>
      </c>
      <c r="M69" s="390">
        <f t="shared" si="3"/>
        <v>369.91</v>
      </c>
    </row>
    <row r="70" spans="1:13" ht="12.75" outlineLevel="1">
      <c r="A70" s="344" t="s">
        <v>1151</v>
      </c>
      <c r="C70" s="387"/>
      <c r="D70" s="387"/>
      <c r="E70" s="378" t="s">
        <v>1152</v>
      </c>
      <c r="F70" s="388" t="str">
        <f t="shared" si="2"/>
        <v>MCES DAVIESS COUNTY</v>
      </c>
      <c r="G70" s="389">
        <v>898.22</v>
      </c>
      <c r="H70" s="390">
        <v>0</v>
      </c>
      <c r="I70" s="390">
        <v>37.83</v>
      </c>
      <c r="J70" s="390">
        <v>0</v>
      </c>
      <c r="K70" s="390">
        <v>0</v>
      </c>
      <c r="L70" s="390">
        <v>0</v>
      </c>
      <c r="M70" s="390">
        <f t="shared" si="3"/>
        <v>936.0500000000001</v>
      </c>
    </row>
    <row r="71" spans="1:13" ht="12.75" outlineLevel="1">
      <c r="A71" s="344" t="s">
        <v>1153</v>
      </c>
      <c r="C71" s="387"/>
      <c r="D71" s="387"/>
      <c r="E71" s="378" t="s">
        <v>1154</v>
      </c>
      <c r="F71" s="388" t="str">
        <f t="shared" si="2"/>
        <v>MCES DEKALB COUNTY</v>
      </c>
      <c r="G71" s="389">
        <v>1849.37</v>
      </c>
      <c r="H71" s="390">
        <v>0</v>
      </c>
      <c r="I71" s="390">
        <v>77.87</v>
      </c>
      <c r="J71" s="390">
        <v>0</v>
      </c>
      <c r="K71" s="390">
        <v>0</v>
      </c>
      <c r="L71" s="390">
        <v>0</v>
      </c>
      <c r="M71" s="390">
        <f t="shared" si="3"/>
        <v>1927.2399999999998</v>
      </c>
    </row>
    <row r="72" spans="1:13" ht="12.75" outlineLevel="1">
      <c r="A72" s="344" t="s">
        <v>1155</v>
      </c>
      <c r="C72" s="387"/>
      <c r="D72" s="387"/>
      <c r="E72" s="378" t="s">
        <v>1156</v>
      </c>
      <c r="F72" s="388" t="str">
        <f t="shared" si="2"/>
        <v>MCES DUNKLIN COUNTY</v>
      </c>
      <c r="G72" s="389">
        <v>99.65</v>
      </c>
      <c r="H72" s="390">
        <v>0</v>
      </c>
      <c r="I72" s="390">
        <v>0</v>
      </c>
      <c r="J72" s="390">
        <v>0</v>
      </c>
      <c r="K72" s="390">
        <v>98.95</v>
      </c>
      <c r="L72" s="390">
        <v>0</v>
      </c>
      <c r="M72" s="390">
        <f t="shared" si="3"/>
        <v>0.7000000000000028</v>
      </c>
    </row>
    <row r="73" spans="1:13" ht="12.75" outlineLevel="1">
      <c r="A73" s="344" t="s">
        <v>1157</v>
      </c>
      <c r="C73" s="387"/>
      <c r="D73" s="387"/>
      <c r="E73" s="378" t="s">
        <v>1158</v>
      </c>
      <c r="F73" s="388" t="str">
        <f t="shared" si="2"/>
        <v>MCES FRANKLIN COUNTY</v>
      </c>
      <c r="G73" s="389">
        <v>1199.56</v>
      </c>
      <c r="H73" s="390">
        <v>1300</v>
      </c>
      <c r="I73" s="390">
        <v>80.42</v>
      </c>
      <c r="J73" s="390">
        <v>0</v>
      </c>
      <c r="K73" s="390">
        <v>0</v>
      </c>
      <c r="L73" s="390">
        <v>0</v>
      </c>
      <c r="M73" s="390">
        <f t="shared" si="3"/>
        <v>2579.98</v>
      </c>
    </row>
    <row r="74" spans="1:13" ht="12.75" outlineLevel="1">
      <c r="A74" s="344" t="s">
        <v>1159</v>
      </c>
      <c r="C74" s="387"/>
      <c r="D74" s="387"/>
      <c r="E74" s="378" t="s">
        <v>1160</v>
      </c>
      <c r="F74" s="388" t="str">
        <f t="shared" si="2"/>
        <v>MCES GASCONADE COUNTY</v>
      </c>
      <c r="G74" s="389">
        <v>732.67</v>
      </c>
      <c r="H74" s="390">
        <v>0</v>
      </c>
      <c r="I74" s="390">
        <v>30.85</v>
      </c>
      <c r="J74" s="390">
        <v>0</v>
      </c>
      <c r="K74" s="390">
        <v>0</v>
      </c>
      <c r="L74" s="390">
        <v>0</v>
      </c>
      <c r="M74" s="390">
        <f t="shared" si="3"/>
        <v>763.52</v>
      </c>
    </row>
    <row r="75" spans="1:13" ht="12.75" outlineLevel="1">
      <c r="A75" s="344" t="s">
        <v>1161</v>
      </c>
      <c r="C75" s="387"/>
      <c r="D75" s="387"/>
      <c r="E75" s="378" t="s">
        <v>1162</v>
      </c>
      <c r="F75" s="388" t="str">
        <f aca="true" t="shared" si="4" ref="F75:F106">UPPER(E75)</f>
        <v>MCES GREENE COUNTY</v>
      </c>
      <c r="G75" s="389">
        <v>1543.58</v>
      </c>
      <c r="H75" s="390">
        <v>0</v>
      </c>
      <c r="I75" s="390">
        <v>65</v>
      </c>
      <c r="J75" s="390">
        <v>0</v>
      </c>
      <c r="K75" s="390">
        <v>0</v>
      </c>
      <c r="L75" s="390">
        <v>0</v>
      </c>
      <c r="M75" s="390">
        <f aca="true" t="shared" si="5" ref="M75:M106">G75+H75+I75+J75-K75+L75</f>
        <v>1608.58</v>
      </c>
    </row>
    <row r="76" spans="1:13" ht="12.75" outlineLevel="1">
      <c r="A76" s="344" t="s">
        <v>1163</v>
      </c>
      <c r="C76" s="387"/>
      <c r="D76" s="387"/>
      <c r="E76" s="378" t="s">
        <v>1164</v>
      </c>
      <c r="F76" s="388" t="str">
        <f t="shared" si="4"/>
        <v>MCES HICKORY COUNTY</v>
      </c>
      <c r="G76" s="389">
        <v>137.27</v>
      </c>
      <c r="H76" s="390">
        <v>0</v>
      </c>
      <c r="I76" s="390">
        <v>5.79</v>
      </c>
      <c r="J76" s="390">
        <v>0</v>
      </c>
      <c r="K76" s="390">
        <v>0</v>
      </c>
      <c r="L76" s="390">
        <v>0</v>
      </c>
      <c r="M76" s="390">
        <f t="shared" si="5"/>
        <v>143.06</v>
      </c>
    </row>
    <row r="77" spans="1:13" ht="12.75" outlineLevel="1">
      <c r="A77" s="344" t="s">
        <v>1165</v>
      </c>
      <c r="C77" s="387"/>
      <c r="D77" s="387"/>
      <c r="E77" s="378" t="s">
        <v>1166</v>
      </c>
      <c r="F77" s="388" t="str">
        <f t="shared" si="4"/>
        <v>MCES HOWARD COUNTY</v>
      </c>
      <c r="G77" s="389">
        <v>439.16</v>
      </c>
      <c r="H77" s="390">
        <v>0</v>
      </c>
      <c r="I77" s="390">
        <v>18.5</v>
      </c>
      <c r="J77" s="390">
        <v>0</v>
      </c>
      <c r="K77" s="390">
        <v>0</v>
      </c>
      <c r="L77" s="390">
        <v>0</v>
      </c>
      <c r="M77" s="390">
        <f t="shared" si="5"/>
        <v>457.66</v>
      </c>
    </row>
    <row r="78" spans="1:13" ht="12.75" outlineLevel="1">
      <c r="A78" s="344" t="s">
        <v>1167</v>
      </c>
      <c r="C78" s="387"/>
      <c r="D78" s="387"/>
      <c r="E78" s="378" t="s">
        <v>1168</v>
      </c>
      <c r="F78" s="388" t="str">
        <f t="shared" si="4"/>
        <v>MCES HARRISON COUNTY</v>
      </c>
      <c r="G78" s="389">
        <v>211.94</v>
      </c>
      <c r="H78" s="390">
        <v>0</v>
      </c>
      <c r="I78" s="390">
        <v>8.93</v>
      </c>
      <c r="J78" s="390">
        <v>0</v>
      </c>
      <c r="K78" s="390">
        <v>0</v>
      </c>
      <c r="L78" s="390">
        <v>0</v>
      </c>
      <c r="M78" s="390">
        <f t="shared" si="5"/>
        <v>220.87</v>
      </c>
    </row>
    <row r="79" spans="1:13" ht="12.75" outlineLevel="1">
      <c r="A79" s="344" t="s">
        <v>1169</v>
      </c>
      <c r="C79" s="387"/>
      <c r="D79" s="387"/>
      <c r="E79" s="378" t="s">
        <v>1170</v>
      </c>
      <c r="F79" s="388" t="str">
        <f t="shared" si="4"/>
        <v>MCES IRON COUNTY</v>
      </c>
      <c r="G79" s="389">
        <v>647.64</v>
      </c>
      <c r="H79" s="390">
        <v>0</v>
      </c>
      <c r="I79" s="390">
        <v>27.28</v>
      </c>
      <c r="J79" s="390">
        <v>0</v>
      </c>
      <c r="K79" s="390">
        <v>0</v>
      </c>
      <c r="L79" s="390">
        <v>0</v>
      </c>
      <c r="M79" s="390">
        <f t="shared" si="5"/>
        <v>674.92</v>
      </c>
    </row>
    <row r="80" spans="1:13" ht="12.75" outlineLevel="1">
      <c r="A80" s="344" t="s">
        <v>1171</v>
      </c>
      <c r="C80" s="387"/>
      <c r="D80" s="387"/>
      <c r="E80" s="378" t="s">
        <v>1172</v>
      </c>
      <c r="F80" s="388" t="str">
        <f t="shared" si="4"/>
        <v>MCES JACKSON COUNTY</v>
      </c>
      <c r="G80" s="389">
        <v>636.55</v>
      </c>
      <c r="H80" s="390">
        <v>0</v>
      </c>
      <c r="I80" s="390">
        <v>26.82</v>
      </c>
      <c r="J80" s="390">
        <v>0</v>
      </c>
      <c r="K80" s="390">
        <v>0</v>
      </c>
      <c r="L80" s="390">
        <v>0</v>
      </c>
      <c r="M80" s="390">
        <f t="shared" si="5"/>
        <v>663.37</v>
      </c>
    </row>
    <row r="81" spans="1:13" ht="12.75" outlineLevel="1">
      <c r="A81" s="344" t="s">
        <v>1173</v>
      </c>
      <c r="C81" s="387"/>
      <c r="D81" s="387"/>
      <c r="E81" s="378" t="s">
        <v>1174</v>
      </c>
      <c r="F81" s="388" t="str">
        <f t="shared" si="4"/>
        <v>MCES JASPER COUNTY</v>
      </c>
      <c r="G81" s="389">
        <v>1961.74</v>
      </c>
      <c r="H81" s="390">
        <v>0</v>
      </c>
      <c r="I81" s="390">
        <v>82.59</v>
      </c>
      <c r="J81" s="390">
        <v>0</v>
      </c>
      <c r="K81" s="390">
        <v>0</v>
      </c>
      <c r="L81" s="390">
        <v>0</v>
      </c>
      <c r="M81" s="390">
        <f t="shared" si="5"/>
        <v>2044.33</v>
      </c>
    </row>
    <row r="82" spans="1:13" ht="12.75" outlineLevel="1">
      <c r="A82" s="344" t="s">
        <v>1175</v>
      </c>
      <c r="C82" s="387"/>
      <c r="D82" s="387"/>
      <c r="E82" s="378" t="s">
        <v>1176</v>
      </c>
      <c r="F82" s="388" t="str">
        <f t="shared" si="4"/>
        <v>MCES JOHNSON COUNTY</v>
      </c>
      <c r="G82" s="389">
        <v>2790.83</v>
      </c>
      <c r="H82" s="390">
        <v>60</v>
      </c>
      <c r="I82" s="390">
        <v>-51.08</v>
      </c>
      <c r="J82" s="390">
        <v>273.06</v>
      </c>
      <c r="K82" s="390">
        <v>0</v>
      </c>
      <c r="L82" s="390">
        <v>0</v>
      </c>
      <c r="M82" s="390">
        <f t="shared" si="5"/>
        <v>3072.81</v>
      </c>
    </row>
    <row r="83" spans="1:13" ht="12.75" outlineLevel="1">
      <c r="A83" s="344" t="s">
        <v>1177</v>
      </c>
      <c r="C83" s="387"/>
      <c r="D83" s="387"/>
      <c r="E83" s="378" t="s">
        <v>1178</v>
      </c>
      <c r="F83" s="388" t="str">
        <f t="shared" si="4"/>
        <v>MCES JEFFERSON COUNTY</v>
      </c>
      <c r="G83" s="389">
        <v>24.57</v>
      </c>
      <c r="H83" s="390">
        <v>0</v>
      </c>
      <c r="I83" s="390">
        <v>1.03</v>
      </c>
      <c r="J83" s="390">
        <v>0</v>
      </c>
      <c r="K83" s="390">
        <v>0</v>
      </c>
      <c r="L83" s="390">
        <v>0</v>
      </c>
      <c r="M83" s="390">
        <f t="shared" si="5"/>
        <v>25.6</v>
      </c>
    </row>
    <row r="84" spans="1:13" ht="12.75" outlineLevel="1">
      <c r="A84" s="344" t="s">
        <v>1179</v>
      </c>
      <c r="C84" s="387"/>
      <c r="D84" s="387"/>
      <c r="E84" s="378" t="s">
        <v>1180</v>
      </c>
      <c r="F84" s="388" t="str">
        <f t="shared" si="4"/>
        <v>MCES LACLEDE COUNTY</v>
      </c>
      <c r="G84" s="389">
        <v>2182.02</v>
      </c>
      <c r="H84" s="390">
        <v>0</v>
      </c>
      <c r="I84" s="390">
        <v>91.86</v>
      </c>
      <c r="J84" s="390">
        <v>0</v>
      </c>
      <c r="K84" s="390">
        <v>0</v>
      </c>
      <c r="L84" s="390">
        <v>0</v>
      </c>
      <c r="M84" s="390">
        <f t="shared" si="5"/>
        <v>2273.88</v>
      </c>
    </row>
    <row r="85" spans="1:13" ht="12.75" outlineLevel="1">
      <c r="A85" s="344" t="s">
        <v>1181</v>
      </c>
      <c r="C85" s="387"/>
      <c r="D85" s="387"/>
      <c r="E85" s="378" t="s">
        <v>1182</v>
      </c>
      <c r="F85" s="388" t="str">
        <f t="shared" si="4"/>
        <v>MCES LAFAYETTE COUNTY</v>
      </c>
      <c r="G85" s="389">
        <v>1313.92</v>
      </c>
      <c r="H85" s="390">
        <v>0</v>
      </c>
      <c r="I85" s="390">
        <v>55.32</v>
      </c>
      <c r="J85" s="390">
        <v>0</v>
      </c>
      <c r="K85" s="390">
        <v>0</v>
      </c>
      <c r="L85" s="390">
        <v>0</v>
      </c>
      <c r="M85" s="390">
        <f t="shared" si="5"/>
        <v>1369.24</v>
      </c>
    </row>
    <row r="86" spans="1:13" ht="12.75" outlineLevel="1">
      <c r="A86" s="344" t="s">
        <v>1183</v>
      </c>
      <c r="C86" s="387"/>
      <c r="D86" s="387"/>
      <c r="E86" s="378" t="s">
        <v>1184</v>
      </c>
      <c r="F86" s="388" t="str">
        <f t="shared" si="4"/>
        <v>MCES LAWRENCE COUNTY</v>
      </c>
      <c r="G86" s="389">
        <v>12.84</v>
      </c>
      <c r="H86" s="390">
        <v>0</v>
      </c>
      <c r="I86" s="390">
        <v>0.55</v>
      </c>
      <c r="J86" s="390">
        <v>0</v>
      </c>
      <c r="K86" s="390">
        <v>0</v>
      </c>
      <c r="L86" s="390">
        <v>0</v>
      </c>
      <c r="M86" s="390">
        <f t="shared" si="5"/>
        <v>13.39</v>
      </c>
    </row>
    <row r="87" spans="1:13" ht="12.75" outlineLevel="1">
      <c r="A87" s="344" t="s">
        <v>1185</v>
      </c>
      <c r="C87" s="387"/>
      <c r="D87" s="387"/>
      <c r="E87" s="378" t="s">
        <v>1186</v>
      </c>
      <c r="F87" s="388" t="str">
        <f t="shared" si="4"/>
        <v>MCES LEWIS COUNTY</v>
      </c>
      <c r="G87" s="389">
        <v>430.03</v>
      </c>
      <c r="H87" s="390">
        <v>0</v>
      </c>
      <c r="I87" s="390">
        <v>8.07</v>
      </c>
      <c r="J87" s="390">
        <v>0</v>
      </c>
      <c r="K87" s="390">
        <v>436.59</v>
      </c>
      <c r="L87" s="390">
        <v>0</v>
      </c>
      <c r="M87" s="390">
        <f t="shared" si="5"/>
        <v>1.509999999999991</v>
      </c>
    </row>
    <row r="88" spans="1:13" ht="12.75" outlineLevel="1">
      <c r="A88" s="344" t="s">
        <v>1187</v>
      </c>
      <c r="C88" s="387"/>
      <c r="D88" s="387"/>
      <c r="E88" s="378" t="s">
        <v>1188</v>
      </c>
      <c r="F88" s="388" t="str">
        <f t="shared" si="4"/>
        <v>MCES LINCOLN COUNTY</v>
      </c>
      <c r="G88" s="389">
        <v>1274.81</v>
      </c>
      <c r="H88" s="390">
        <v>0</v>
      </c>
      <c r="I88" s="390">
        <v>53.68</v>
      </c>
      <c r="J88" s="390">
        <v>0</v>
      </c>
      <c r="K88" s="390">
        <v>0</v>
      </c>
      <c r="L88" s="390">
        <v>0</v>
      </c>
      <c r="M88" s="390">
        <f t="shared" si="5"/>
        <v>1328.49</v>
      </c>
    </row>
    <row r="89" spans="1:13" ht="12.75" outlineLevel="1">
      <c r="A89" s="344" t="s">
        <v>1189</v>
      </c>
      <c r="C89" s="387"/>
      <c r="D89" s="387"/>
      <c r="E89" s="378" t="s">
        <v>1190</v>
      </c>
      <c r="F89" s="388" t="str">
        <f t="shared" si="4"/>
        <v>MCES MARION COUNTY</v>
      </c>
      <c r="G89" s="389">
        <v>962.14</v>
      </c>
      <c r="H89" s="390">
        <v>1600</v>
      </c>
      <c r="I89" s="390">
        <v>77.32</v>
      </c>
      <c r="J89" s="390">
        <v>0</v>
      </c>
      <c r="K89" s="390">
        <v>0</v>
      </c>
      <c r="L89" s="390">
        <v>0</v>
      </c>
      <c r="M89" s="390">
        <f t="shared" si="5"/>
        <v>2639.46</v>
      </c>
    </row>
    <row r="90" spans="1:13" ht="12.75" outlineLevel="1">
      <c r="A90" s="344" t="s">
        <v>1191</v>
      </c>
      <c r="C90" s="387"/>
      <c r="D90" s="387"/>
      <c r="E90" s="378" t="s">
        <v>1192</v>
      </c>
      <c r="F90" s="388" t="str">
        <f t="shared" si="4"/>
        <v>MCES MCDONALD COUNTY</v>
      </c>
      <c r="G90" s="389">
        <v>1614.01</v>
      </c>
      <c r="H90" s="390">
        <v>0</v>
      </c>
      <c r="I90" s="390">
        <v>67.97</v>
      </c>
      <c r="J90" s="390">
        <v>0</v>
      </c>
      <c r="K90" s="390">
        <v>0</v>
      </c>
      <c r="L90" s="390">
        <v>0</v>
      </c>
      <c r="M90" s="390">
        <f t="shared" si="5"/>
        <v>1681.98</v>
      </c>
    </row>
    <row r="91" spans="1:13" ht="12.75" outlineLevel="1">
      <c r="A91" s="344" t="s">
        <v>1193</v>
      </c>
      <c r="C91" s="387"/>
      <c r="D91" s="387"/>
      <c r="E91" s="378" t="s">
        <v>1194</v>
      </c>
      <c r="F91" s="388" t="str">
        <f t="shared" si="4"/>
        <v>MCES MERCER COUNTY</v>
      </c>
      <c r="G91" s="389">
        <v>47.14</v>
      </c>
      <c r="H91" s="390">
        <v>0</v>
      </c>
      <c r="I91" s="390">
        <v>2.01</v>
      </c>
      <c r="J91" s="390">
        <v>0</v>
      </c>
      <c r="K91" s="390">
        <v>0</v>
      </c>
      <c r="L91" s="390">
        <v>0</v>
      </c>
      <c r="M91" s="390">
        <f t="shared" si="5"/>
        <v>49.15</v>
      </c>
    </row>
    <row r="92" spans="1:13" ht="12.75" outlineLevel="1">
      <c r="A92" s="344" t="s">
        <v>1195</v>
      </c>
      <c r="C92" s="387"/>
      <c r="D92" s="387"/>
      <c r="E92" s="378" t="s">
        <v>1196</v>
      </c>
      <c r="F92" s="388" t="str">
        <f t="shared" si="4"/>
        <v>MCES MISSISSIPPI COUNTY</v>
      </c>
      <c r="G92" s="389">
        <v>1593.29</v>
      </c>
      <c r="H92" s="390">
        <v>0</v>
      </c>
      <c r="I92" s="390">
        <v>4.57</v>
      </c>
      <c r="J92" s="390">
        <v>0</v>
      </c>
      <c r="K92" s="390">
        <v>1593.29</v>
      </c>
      <c r="L92" s="390">
        <v>0</v>
      </c>
      <c r="M92" s="390">
        <f t="shared" si="5"/>
        <v>4.569999999999936</v>
      </c>
    </row>
    <row r="93" spans="1:13" ht="12.75" outlineLevel="1">
      <c r="A93" s="344" t="s">
        <v>1197</v>
      </c>
      <c r="C93" s="387"/>
      <c r="D93" s="387"/>
      <c r="E93" s="378" t="s">
        <v>1198</v>
      </c>
      <c r="F93" s="388" t="str">
        <f t="shared" si="4"/>
        <v>MCES MONTGOMERY COUNTY</v>
      </c>
      <c r="G93" s="389">
        <v>211.38</v>
      </c>
      <c r="H93" s="390">
        <v>0</v>
      </c>
      <c r="I93" s="390">
        <v>3.94</v>
      </c>
      <c r="J93" s="390">
        <v>0</v>
      </c>
      <c r="K93" s="390">
        <v>214.6</v>
      </c>
      <c r="L93" s="390">
        <v>0</v>
      </c>
      <c r="M93" s="390">
        <f t="shared" si="5"/>
        <v>0.7199999999999989</v>
      </c>
    </row>
    <row r="94" spans="1:13" ht="12.75" outlineLevel="1">
      <c r="A94" s="344" t="s">
        <v>1199</v>
      </c>
      <c r="C94" s="387"/>
      <c r="D94" s="387"/>
      <c r="E94" s="378" t="s">
        <v>1200</v>
      </c>
      <c r="F94" s="388" t="str">
        <f t="shared" si="4"/>
        <v>MCES MONROE COUNTY</v>
      </c>
      <c r="G94" s="389">
        <v>3292.19</v>
      </c>
      <c r="H94" s="390">
        <v>0</v>
      </c>
      <c r="I94" s="390">
        <v>-63.33</v>
      </c>
      <c r="J94" s="390">
        <v>320.68</v>
      </c>
      <c r="K94" s="390">
        <v>0</v>
      </c>
      <c r="L94" s="390">
        <v>0</v>
      </c>
      <c r="M94" s="390">
        <f t="shared" si="5"/>
        <v>3549.54</v>
      </c>
    </row>
    <row r="95" spans="1:13" ht="12.75" outlineLevel="1">
      <c r="A95" s="344" t="s">
        <v>1201</v>
      </c>
      <c r="C95" s="387"/>
      <c r="D95" s="387"/>
      <c r="E95" s="378" t="s">
        <v>1202</v>
      </c>
      <c r="F95" s="388" t="str">
        <f t="shared" si="4"/>
        <v>MCES NEW MADRID COUNTY</v>
      </c>
      <c r="G95" s="389">
        <v>758.24</v>
      </c>
      <c r="H95" s="390">
        <v>0</v>
      </c>
      <c r="I95" s="390">
        <v>31.92</v>
      </c>
      <c r="J95" s="390">
        <v>0</v>
      </c>
      <c r="K95" s="390">
        <v>0</v>
      </c>
      <c r="L95" s="390">
        <v>0</v>
      </c>
      <c r="M95" s="390">
        <f t="shared" si="5"/>
        <v>790.16</v>
      </c>
    </row>
    <row r="96" spans="1:13" ht="12.75" outlineLevel="1">
      <c r="A96" s="344" t="s">
        <v>1203</v>
      </c>
      <c r="C96" s="387"/>
      <c r="D96" s="387"/>
      <c r="E96" s="378" t="s">
        <v>1204</v>
      </c>
      <c r="F96" s="388" t="str">
        <f t="shared" si="4"/>
        <v>MCES NODAWAY COUNTY</v>
      </c>
      <c r="G96" s="389">
        <v>305.19</v>
      </c>
      <c r="H96" s="390">
        <v>0</v>
      </c>
      <c r="I96" s="390">
        <v>12.84</v>
      </c>
      <c r="J96" s="390">
        <v>0</v>
      </c>
      <c r="K96" s="390">
        <v>0</v>
      </c>
      <c r="L96" s="390">
        <v>0</v>
      </c>
      <c r="M96" s="390">
        <f t="shared" si="5"/>
        <v>318.03</v>
      </c>
    </row>
    <row r="97" spans="1:13" ht="12.75" outlineLevel="1">
      <c r="A97" s="344" t="s">
        <v>1205</v>
      </c>
      <c r="C97" s="387"/>
      <c r="D97" s="387"/>
      <c r="E97" s="378" t="s">
        <v>1206</v>
      </c>
      <c r="F97" s="388" t="str">
        <f t="shared" si="4"/>
        <v>MCES OREGON COUNTY</v>
      </c>
      <c r="G97" s="389">
        <v>747.6</v>
      </c>
      <c r="H97" s="390">
        <v>0</v>
      </c>
      <c r="I97" s="390">
        <v>31.49</v>
      </c>
      <c r="J97" s="390">
        <v>0</v>
      </c>
      <c r="K97" s="390">
        <v>0</v>
      </c>
      <c r="L97" s="390">
        <v>0</v>
      </c>
      <c r="M97" s="390">
        <f t="shared" si="5"/>
        <v>779.09</v>
      </c>
    </row>
    <row r="98" spans="1:13" ht="12.75" outlineLevel="1">
      <c r="A98" s="344" t="s">
        <v>1207</v>
      </c>
      <c r="C98" s="387"/>
      <c r="D98" s="387"/>
      <c r="E98" s="378" t="s">
        <v>1208</v>
      </c>
      <c r="F98" s="388" t="str">
        <f t="shared" si="4"/>
        <v>MCES PLATTE COUNTY</v>
      </c>
      <c r="G98" s="389">
        <v>201.06</v>
      </c>
      <c r="H98" s="390">
        <v>0</v>
      </c>
      <c r="I98" s="390">
        <v>8.46</v>
      </c>
      <c r="J98" s="390">
        <v>0</v>
      </c>
      <c r="K98" s="390">
        <v>0</v>
      </c>
      <c r="L98" s="390">
        <v>0</v>
      </c>
      <c r="M98" s="390">
        <f t="shared" si="5"/>
        <v>209.52</v>
      </c>
    </row>
    <row r="99" spans="1:13" ht="12.75" outlineLevel="1">
      <c r="A99" s="344" t="s">
        <v>1209</v>
      </c>
      <c r="C99" s="387"/>
      <c r="D99" s="387"/>
      <c r="E99" s="378" t="s">
        <v>1210</v>
      </c>
      <c r="F99" s="388" t="str">
        <f t="shared" si="4"/>
        <v>MCES POLK COUNTY</v>
      </c>
      <c r="G99" s="389">
        <v>408.63</v>
      </c>
      <c r="H99" s="390">
        <v>0</v>
      </c>
      <c r="I99" s="390">
        <v>17.21</v>
      </c>
      <c r="J99" s="390">
        <v>0</v>
      </c>
      <c r="K99" s="390">
        <v>0</v>
      </c>
      <c r="L99" s="390">
        <v>0</v>
      </c>
      <c r="M99" s="390">
        <f t="shared" si="5"/>
        <v>425.84</v>
      </c>
    </row>
    <row r="100" spans="1:13" ht="12.75" outlineLevel="1">
      <c r="A100" s="344" t="s">
        <v>1211</v>
      </c>
      <c r="C100" s="387"/>
      <c r="D100" s="387"/>
      <c r="E100" s="378" t="s">
        <v>1212</v>
      </c>
      <c r="F100" s="388" t="str">
        <f t="shared" si="4"/>
        <v>MCES PULASKI COUNTY</v>
      </c>
      <c r="G100" s="389">
        <v>2829.77</v>
      </c>
      <c r="H100" s="390">
        <v>0</v>
      </c>
      <c r="I100" s="390">
        <v>-52.12</v>
      </c>
      <c r="J100" s="390">
        <v>271.98</v>
      </c>
      <c r="K100" s="390">
        <v>0</v>
      </c>
      <c r="L100" s="390">
        <v>0</v>
      </c>
      <c r="M100" s="390">
        <f t="shared" si="5"/>
        <v>3049.63</v>
      </c>
    </row>
    <row r="101" spans="1:13" ht="12.75" outlineLevel="1">
      <c r="A101" s="344" t="s">
        <v>1213</v>
      </c>
      <c r="C101" s="387"/>
      <c r="D101" s="387"/>
      <c r="E101" s="378" t="s">
        <v>1214</v>
      </c>
      <c r="F101" s="388" t="str">
        <f t="shared" si="4"/>
        <v>MCES PUTNAM COUNTY</v>
      </c>
      <c r="G101" s="389">
        <v>3194.32</v>
      </c>
      <c r="H101" s="390">
        <v>120</v>
      </c>
      <c r="I101" s="390">
        <v>-56.47</v>
      </c>
      <c r="J101" s="390">
        <v>313.46</v>
      </c>
      <c r="K101" s="390">
        <v>0</v>
      </c>
      <c r="L101" s="390">
        <v>0</v>
      </c>
      <c r="M101" s="390">
        <f t="shared" si="5"/>
        <v>3571.3100000000004</v>
      </c>
    </row>
    <row r="102" spans="1:14" ht="12.75" outlineLevel="1">
      <c r="A102" s="344" t="s">
        <v>1215</v>
      </c>
      <c r="C102" s="387"/>
      <c r="D102" s="387"/>
      <c r="E102" s="378" t="s">
        <v>1216</v>
      </c>
      <c r="F102" s="365" t="str">
        <f t="shared" si="4"/>
        <v>MCES RALLS COUNTY</v>
      </c>
      <c r="G102" s="437">
        <v>161.66</v>
      </c>
      <c r="H102" s="390">
        <v>0</v>
      </c>
      <c r="I102" s="390">
        <v>4.79</v>
      </c>
      <c r="J102" s="390">
        <v>0</v>
      </c>
      <c r="K102" s="390">
        <v>165.85</v>
      </c>
      <c r="L102" s="390">
        <v>-0.6</v>
      </c>
      <c r="M102" s="390">
        <v>0</v>
      </c>
      <c r="N102" s="387"/>
    </row>
    <row r="103" spans="1:14" ht="12.75" outlineLevel="1">
      <c r="A103" s="344" t="s">
        <v>1217</v>
      </c>
      <c r="E103" s="378" t="s">
        <v>1218</v>
      </c>
      <c r="F103" s="388" t="str">
        <f t="shared" si="4"/>
        <v>MCES RANDOLPH COUNTY</v>
      </c>
      <c r="G103" s="389">
        <v>1293.2</v>
      </c>
      <c r="H103" s="390">
        <v>1200</v>
      </c>
      <c r="I103" s="390">
        <v>64.62</v>
      </c>
      <c r="J103" s="390">
        <v>0</v>
      </c>
      <c r="K103" s="390">
        <v>0</v>
      </c>
      <c r="L103" s="390">
        <v>0</v>
      </c>
      <c r="M103" s="390">
        <f t="shared" si="5"/>
        <v>2557.8199999999997</v>
      </c>
      <c r="N103" s="346"/>
    </row>
    <row r="104" spans="1:13" ht="12.75" outlineLevel="1">
      <c r="A104" s="344" t="s">
        <v>1219</v>
      </c>
      <c r="C104" s="387"/>
      <c r="D104" s="387"/>
      <c r="E104" s="378" t="s">
        <v>1220</v>
      </c>
      <c r="F104" s="388" t="str">
        <f t="shared" si="4"/>
        <v>MCES RAY COUNTY</v>
      </c>
      <c r="G104" s="389">
        <v>324.41</v>
      </c>
      <c r="H104" s="390">
        <v>0</v>
      </c>
      <c r="I104" s="390">
        <v>13.67</v>
      </c>
      <c r="J104" s="390">
        <v>0</v>
      </c>
      <c r="K104" s="390">
        <v>0</v>
      </c>
      <c r="L104" s="390">
        <v>0</v>
      </c>
      <c r="M104" s="390">
        <f t="shared" si="5"/>
        <v>338.08000000000004</v>
      </c>
    </row>
    <row r="105" spans="1:13" ht="12.75" outlineLevel="1">
      <c r="A105" s="344" t="s">
        <v>1221</v>
      </c>
      <c r="C105" s="387"/>
      <c r="D105" s="387"/>
      <c r="E105" s="378" t="s">
        <v>1222</v>
      </c>
      <c r="F105" s="388" t="str">
        <f t="shared" si="4"/>
        <v>MCES ST. CLAIR</v>
      </c>
      <c r="G105" s="389">
        <v>337.36</v>
      </c>
      <c r="H105" s="390">
        <v>0</v>
      </c>
      <c r="I105" s="390">
        <v>14.2</v>
      </c>
      <c r="J105" s="390">
        <v>0</v>
      </c>
      <c r="K105" s="390">
        <v>0</v>
      </c>
      <c r="L105" s="390">
        <v>0</v>
      </c>
      <c r="M105" s="390">
        <f t="shared" si="5"/>
        <v>351.56</v>
      </c>
    </row>
    <row r="106" spans="1:13" ht="12.75" outlineLevel="1">
      <c r="A106" s="344" t="s">
        <v>1223</v>
      </c>
      <c r="C106" s="387"/>
      <c r="D106" s="387"/>
      <c r="E106" s="378" t="s">
        <v>1224</v>
      </c>
      <c r="F106" s="388" t="str">
        <f t="shared" si="4"/>
        <v>MCES ST. LOUIS COUNTY</v>
      </c>
      <c r="G106" s="389">
        <v>515.08</v>
      </c>
      <c r="H106" s="390">
        <v>0</v>
      </c>
      <c r="I106" s="390">
        <v>11.84</v>
      </c>
      <c r="J106" s="390">
        <v>0</v>
      </c>
      <c r="K106" s="390">
        <v>524.7</v>
      </c>
      <c r="L106" s="390">
        <v>0</v>
      </c>
      <c r="M106" s="390">
        <f t="shared" si="5"/>
        <v>2.2200000000000273</v>
      </c>
    </row>
    <row r="107" spans="1:13" ht="12.75" outlineLevel="1">
      <c r="A107" s="344" t="s">
        <v>1225</v>
      </c>
      <c r="C107" s="387"/>
      <c r="D107" s="387"/>
      <c r="E107" s="378" t="s">
        <v>1226</v>
      </c>
      <c r="F107" s="388" t="str">
        <f aca="true" t="shared" si="6" ref="F107:F123">UPPER(E107)</f>
        <v>MCES SCOTT COUNTY</v>
      </c>
      <c r="G107" s="389">
        <v>2933.82</v>
      </c>
      <c r="H107" s="390">
        <v>120</v>
      </c>
      <c r="I107" s="390">
        <v>126.42</v>
      </c>
      <c r="J107" s="390">
        <v>0</v>
      </c>
      <c r="K107" s="390">
        <v>0</v>
      </c>
      <c r="L107" s="390">
        <v>0</v>
      </c>
      <c r="M107" s="390">
        <f aca="true" t="shared" si="7" ref="M107:M123">G107+H107+I107+J107-K107+L107</f>
        <v>3180.2400000000002</v>
      </c>
    </row>
    <row r="108" spans="1:13" ht="12.75" outlineLevel="1">
      <c r="A108" s="344" t="s">
        <v>1227</v>
      </c>
      <c r="C108" s="387"/>
      <c r="D108" s="387"/>
      <c r="E108" s="378" t="s">
        <v>1228</v>
      </c>
      <c r="F108" s="388" t="str">
        <f t="shared" si="6"/>
        <v>MCES SCHUYLER COUNTY</v>
      </c>
      <c r="G108" s="389">
        <v>123.13</v>
      </c>
      <c r="H108" s="390">
        <v>0</v>
      </c>
      <c r="I108" s="390">
        <v>5.2</v>
      </c>
      <c r="J108" s="390">
        <v>0</v>
      </c>
      <c r="K108" s="390">
        <v>0</v>
      </c>
      <c r="L108" s="390">
        <v>0</v>
      </c>
      <c r="M108" s="390">
        <f t="shared" si="7"/>
        <v>128.32999999999998</v>
      </c>
    </row>
    <row r="109" spans="1:13" ht="12.75" outlineLevel="1">
      <c r="A109" s="344" t="s">
        <v>1229</v>
      </c>
      <c r="C109" s="387"/>
      <c r="D109" s="387"/>
      <c r="E109" s="378" t="s">
        <v>1230</v>
      </c>
      <c r="F109" s="388" t="str">
        <f t="shared" si="6"/>
        <v>MCES STODDARD COUNTY</v>
      </c>
      <c r="G109" s="389">
        <v>858.54</v>
      </c>
      <c r="H109" s="390">
        <v>0</v>
      </c>
      <c r="I109" s="390">
        <v>36.13</v>
      </c>
      <c r="J109" s="390">
        <v>0</v>
      </c>
      <c r="K109" s="390">
        <v>0</v>
      </c>
      <c r="L109" s="390">
        <v>0</v>
      </c>
      <c r="M109" s="390">
        <f t="shared" si="7"/>
        <v>894.67</v>
      </c>
    </row>
    <row r="110" spans="1:13" ht="12.75" outlineLevel="1">
      <c r="A110" s="344" t="s">
        <v>1231</v>
      </c>
      <c r="C110" s="387"/>
      <c r="D110" s="387"/>
      <c r="E110" s="378" t="s">
        <v>1232</v>
      </c>
      <c r="F110" s="388" t="str">
        <f t="shared" si="6"/>
        <v>MCES STONE COUNTY</v>
      </c>
      <c r="G110" s="389">
        <v>594.1</v>
      </c>
      <c r="H110" s="390">
        <v>0</v>
      </c>
      <c r="I110" s="390">
        <v>24.38</v>
      </c>
      <c r="J110" s="390">
        <v>0</v>
      </c>
      <c r="K110" s="390">
        <v>15</v>
      </c>
      <c r="L110" s="390">
        <v>0</v>
      </c>
      <c r="M110" s="390">
        <f t="shared" si="7"/>
        <v>603.48</v>
      </c>
    </row>
    <row r="111" spans="1:13" ht="12.75" outlineLevel="1">
      <c r="A111" s="344" t="s">
        <v>1233</v>
      </c>
      <c r="C111" s="387"/>
      <c r="D111" s="387"/>
      <c r="E111" s="378" t="s">
        <v>1234</v>
      </c>
      <c r="F111" s="388" t="str">
        <f t="shared" si="6"/>
        <v>MCES SULLIVAN COUNTY</v>
      </c>
      <c r="G111" s="389">
        <v>1503.65</v>
      </c>
      <c r="H111" s="390">
        <v>0</v>
      </c>
      <c r="I111" s="390">
        <v>63.31</v>
      </c>
      <c r="J111" s="390">
        <v>0</v>
      </c>
      <c r="K111" s="390">
        <v>0</v>
      </c>
      <c r="L111" s="390">
        <v>0</v>
      </c>
      <c r="M111" s="390">
        <f t="shared" si="7"/>
        <v>1566.96</v>
      </c>
    </row>
    <row r="112" spans="1:13" ht="12.75" outlineLevel="1">
      <c r="A112" s="344" t="s">
        <v>1235</v>
      </c>
      <c r="C112" s="387"/>
      <c r="D112" s="387"/>
      <c r="E112" s="378" t="s">
        <v>1236</v>
      </c>
      <c r="F112" s="388" t="str">
        <f t="shared" si="6"/>
        <v>MCES TANEY COUNTY</v>
      </c>
      <c r="G112" s="389">
        <v>2121.19</v>
      </c>
      <c r="H112" s="390">
        <v>0</v>
      </c>
      <c r="I112" s="390">
        <v>89.28</v>
      </c>
      <c r="J112" s="390">
        <v>0</v>
      </c>
      <c r="K112" s="390">
        <v>0</v>
      </c>
      <c r="L112" s="390">
        <v>0</v>
      </c>
      <c r="M112" s="390">
        <f t="shared" si="7"/>
        <v>2210.4700000000003</v>
      </c>
    </row>
    <row r="113" spans="1:13" ht="12.75" outlineLevel="1">
      <c r="A113" s="344" t="s">
        <v>1237</v>
      </c>
      <c r="C113" s="387"/>
      <c r="D113" s="387"/>
      <c r="E113" s="378" t="s">
        <v>1238</v>
      </c>
      <c r="F113" s="388" t="str">
        <f t="shared" si="6"/>
        <v>MCES TEXAS COUNTY</v>
      </c>
      <c r="G113" s="389">
        <v>285.89</v>
      </c>
      <c r="H113" s="390">
        <v>0</v>
      </c>
      <c r="I113" s="390">
        <v>12.05</v>
      </c>
      <c r="J113" s="390">
        <v>0</v>
      </c>
      <c r="K113" s="390">
        <v>0</v>
      </c>
      <c r="L113" s="390">
        <v>0</v>
      </c>
      <c r="M113" s="390">
        <f t="shared" si="7"/>
        <v>297.94</v>
      </c>
    </row>
    <row r="114" spans="1:13" ht="12.75" outlineLevel="1">
      <c r="A114" s="344" t="s">
        <v>1239</v>
      </c>
      <c r="C114" s="387"/>
      <c r="D114" s="387"/>
      <c r="E114" s="378" t="s">
        <v>1240</v>
      </c>
      <c r="F114" s="388" t="str">
        <f t="shared" si="6"/>
        <v>MCES WARREN COUNTY</v>
      </c>
      <c r="G114" s="389">
        <v>163.79</v>
      </c>
      <c r="H114" s="390">
        <v>0</v>
      </c>
      <c r="I114" s="390">
        <v>6.9</v>
      </c>
      <c r="J114" s="390">
        <v>0</v>
      </c>
      <c r="K114" s="390">
        <v>0</v>
      </c>
      <c r="L114" s="390">
        <v>0</v>
      </c>
      <c r="M114" s="390">
        <f t="shared" si="7"/>
        <v>170.69</v>
      </c>
    </row>
    <row r="115" spans="1:13" ht="12.75" outlineLevel="1">
      <c r="A115" s="344" t="s">
        <v>1241</v>
      </c>
      <c r="C115" s="387"/>
      <c r="D115" s="387"/>
      <c r="E115" s="378" t="s">
        <v>1242</v>
      </c>
      <c r="F115" s="388" t="str">
        <f t="shared" si="6"/>
        <v>MCES WASHINGTON COUNTY</v>
      </c>
      <c r="G115" s="389">
        <v>75.34</v>
      </c>
      <c r="H115" s="390">
        <v>0</v>
      </c>
      <c r="I115" s="390">
        <v>3.18</v>
      </c>
      <c r="J115" s="390">
        <v>0</v>
      </c>
      <c r="K115" s="390">
        <v>0</v>
      </c>
      <c r="L115" s="390">
        <v>0</v>
      </c>
      <c r="M115" s="390">
        <f t="shared" si="7"/>
        <v>78.52000000000001</v>
      </c>
    </row>
    <row r="116" spans="1:13" ht="12.75" outlineLevel="1">
      <c r="A116" s="344" t="s">
        <v>1243</v>
      </c>
      <c r="C116" s="387"/>
      <c r="D116" s="387"/>
      <c r="E116" s="378" t="s">
        <v>1244</v>
      </c>
      <c r="F116" s="388" t="str">
        <f t="shared" si="6"/>
        <v>MCES WAYNE COUNTY</v>
      </c>
      <c r="G116" s="389">
        <v>120.67</v>
      </c>
      <c r="H116" s="390">
        <v>0</v>
      </c>
      <c r="I116" s="390">
        <v>5.08</v>
      </c>
      <c r="J116" s="390">
        <v>0</v>
      </c>
      <c r="K116" s="390">
        <v>0</v>
      </c>
      <c r="L116" s="390">
        <v>0</v>
      </c>
      <c r="M116" s="390">
        <f t="shared" si="7"/>
        <v>125.75</v>
      </c>
    </row>
    <row r="117" spans="1:13" ht="12.75" outlineLevel="1">
      <c r="A117" s="344" t="s">
        <v>1245</v>
      </c>
      <c r="C117" s="387"/>
      <c r="D117" s="387"/>
      <c r="E117" s="378" t="s">
        <v>1246</v>
      </c>
      <c r="F117" s="388" t="str">
        <f t="shared" si="6"/>
        <v>STACEY &amp; VICKERY EXTENSION END</v>
      </c>
      <c r="G117" s="389">
        <v>11522.78</v>
      </c>
      <c r="H117" s="390">
        <v>0</v>
      </c>
      <c r="I117" s="390">
        <v>-223.48</v>
      </c>
      <c r="J117" s="390">
        <v>1124.34</v>
      </c>
      <c r="K117" s="390">
        <v>298.32</v>
      </c>
      <c r="L117" s="390">
        <v>0</v>
      </c>
      <c r="M117" s="390">
        <f t="shared" si="7"/>
        <v>12125.320000000002</v>
      </c>
    </row>
    <row r="118" spans="1:13" ht="12.75" outlineLevel="1">
      <c r="A118" s="344" t="s">
        <v>1247</v>
      </c>
      <c r="C118" s="387"/>
      <c r="D118" s="387"/>
      <c r="E118" s="378" t="s">
        <v>1248</v>
      </c>
      <c r="F118" s="388" t="str">
        <f t="shared" si="6"/>
        <v>DR. RONALD J TURNER ENDOWMENT</v>
      </c>
      <c r="G118" s="389">
        <v>18302.64</v>
      </c>
      <c r="H118" s="390">
        <v>1225</v>
      </c>
      <c r="I118" s="390">
        <v>16.86</v>
      </c>
      <c r="J118" s="390">
        <v>1852.57</v>
      </c>
      <c r="K118" s="390">
        <v>0</v>
      </c>
      <c r="L118" s="390">
        <v>0</v>
      </c>
      <c r="M118" s="390">
        <f t="shared" si="7"/>
        <v>21397.07</v>
      </c>
    </row>
    <row r="119" spans="1:13" ht="12.75" outlineLevel="1">
      <c r="A119" s="344" t="s">
        <v>1249</v>
      </c>
      <c r="C119" s="387"/>
      <c r="D119" s="387"/>
      <c r="E119" s="378" t="s">
        <v>1250</v>
      </c>
      <c r="F119" s="388" t="str">
        <f t="shared" si="6"/>
        <v>HOME EC EXT DEVEL FUND</v>
      </c>
      <c r="G119" s="389">
        <v>10.04</v>
      </c>
      <c r="H119" s="390">
        <v>140</v>
      </c>
      <c r="I119" s="390">
        <v>1922.06</v>
      </c>
      <c r="J119" s="390">
        <v>7716.36</v>
      </c>
      <c r="K119" s="390">
        <v>0</v>
      </c>
      <c r="L119" s="390">
        <v>0</v>
      </c>
      <c r="M119" s="390">
        <f t="shared" si="7"/>
        <v>9788.46</v>
      </c>
    </row>
    <row r="120" spans="1:13" ht="12.75" outlineLevel="1">
      <c r="A120" s="344" t="s">
        <v>1251</v>
      </c>
      <c r="C120" s="387"/>
      <c r="D120" s="387"/>
      <c r="E120" s="378" t="s">
        <v>1252</v>
      </c>
      <c r="F120" s="388" t="str">
        <f t="shared" si="6"/>
        <v>BUCHANAN FUND</v>
      </c>
      <c r="G120" s="389">
        <v>10040.6</v>
      </c>
      <c r="H120" s="390">
        <v>0</v>
      </c>
      <c r="I120" s="390">
        <v>275.34</v>
      </c>
      <c r="J120" s="390">
        <v>660.41</v>
      </c>
      <c r="K120" s="390">
        <v>0</v>
      </c>
      <c r="L120" s="390">
        <v>0</v>
      </c>
      <c r="M120" s="390">
        <f t="shared" si="7"/>
        <v>10976.35</v>
      </c>
    </row>
    <row r="121" spans="1:13" ht="12.75" outlineLevel="1">
      <c r="A121" s="344" t="s">
        <v>1253</v>
      </c>
      <c r="C121" s="387"/>
      <c r="D121" s="387"/>
      <c r="E121" s="378" t="s">
        <v>1254</v>
      </c>
      <c r="F121" s="388" t="str">
        <f t="shared" si="6"/>
        <v>GATES MEMORIAL FUND</v>
      </c>
      <c r="G121" s="389">
        <v>0</v>
      </c>
      <c r="H121" s="390">
        <v>2500</v>
      </c>
      <c r="I121" s="390">
        <v>386.05</v>
      </c>
      <c r="J121" s="390">
        <v>1155.4</v>
      </c>
      <c r="K121" s="390">
        <v>0</v>
      </c>
      <c r="L121" s="390">
        <v>0</v>
      </c>
      <c r="M121" s="390">
        <f t="shared" si="7"/>
        <v>4041.4500000000003</v>
      </c>
    </row>
    <row r="122" spans="1:13" ht="12.75" outlineLevel="1">
      <c r="A122" s="344" t="s">
        <v>1255</v>
      </c>
      <c r="C122" s="387"/>
      <c r="D122" s="387"/>
      <c r="E122" s="378" t="s">
        <v>1256</v>
      </c>
      <c r="F122" s="388" t="str">
        <f t="shared" si="6"/>
        <v>MCES LIVINGSTON CTY</v>
      </c>
      <c r="G122" s="389">
        <v>11822.76</v>
      </c>
      <c r="H122" s="390">
        <v>0</v>
      </c>
      <c r="I122" s="390">
        <v>0</v>
      </c>
      <c r="J122" s="390">
        <v>-496.49</v>
      </c>
      <c r="K122" s="390">
        <v>0</v>
      </c>
      <c r="L122" s="390">
        <v>0</v>
      </c>
      <c r="M122" s="390">
        <f t="shared" si="7"/>
        <v>11326.27</v>
      </c>
    </row>
    <row r="123" spans="1:15" s="380" customFormat="1" ht="12.75" customHeight="1">
      <c r="A123" s="380" t="s">
        <v>1257</v>
      </c>
      <c r="B123" s="376"/>
      <c r="C123" s="377"/>
      <c r="D123" s="377"/>
      <c r="E123" s="381" t="s">
        <v>1258</v>
      </c>
      <c r="F123" s="440" t="str">
        <f t="shared" si="6"/>
        <v>TOTAL INCOME RESTRICTED</v>
      </c>
      <c r="G123" s="441">
        <v>1864303.29</v>
      </c>
      <c r="H123" s="442">
        <v>13860.42</v>
      </c>
      <c r="I123" s="442">
        <v>-23332.97</v>
      </c>
      <c r="J123" s="442">
        <v>137657.3</v>
      </c>
      <c r="K123" s="442">
        <v>4892.87</v>
      </c>
      <c r="L123" s="442">
        <v>-0.6</v>
      </c>
      <c r="M123" s="442">
        <f t="shared" si="7"/>
        <v>1987594.5699999998</v>
      </c>
      <c r="N123" s="443"/>
      <c r="O123" s="444"/>
    </row>
    <row r="124" ht="12.75" customHeight="1"/>
    <row r="125" spans="2:15" s="380" customFormat="1" ht="12.75" customHeight="1">
      <c r="B125" s="376"/>
      <c r="C125" s="377"/>
      <c r="D125" s="377"/>
      <c r="E125" s="445"/>
      <c r="F125" s="446" t="s">
        <v>1259</v>
      </c>
      <c r="G125" s="441">
        <f aca="true" t="shared" si="8" ref="G125:M125">G123</f>
        <v>1864303.29</v>
      </c>
      <c r="H125" s="442">
        <f t="shared" si="8"/>
        <v>13860.42</v>
      </c>
      <c r="I125" s="442">
        <f t="shared" si="8"/>
        <v>-23332.97</v>
      </c>
      <c r="J125" s="442">
        <f t="shared" si="8"/>
        <v>137657.3</v>
      </c>
      <c r="K125" s="442">
        <f t="shared" si="8"/>
        <v>4892.87</v>
      </c>
      <c r="L125" s="442">
        <f t="shared" si="8"/>
        <v>-0.6</v>
      </c>
      <c r="M125" s="442">
        <f t="shared" si="8"/>
        <v>1987594.5699999998</v>
      </c>
      <c r="N125" s="443"/>
      <c r="O125" s="444"/>
    </row>
    <row r="126" spans="5:6" ht="12.75" customHeight="1">
      <c r="E126" s="377"/>
      <c r="F126" s="447"/>
    </row>
    <row r="127" ht="12.75" customHeight="1">
      <c r="B127" s="376" t="s">
        <v>1260</v>
      </c>
    </row>
    <row r="128" spans="3:4" ht="12.75" customHeight="1">
      <c r="C128" s="377" t="s">
        <v>1001</v>
      </c>
      <c r="D128" s="377"/>
    </row>
    <row r="129" spans="1:13" ht="12.75" outlineLevel="1">
      <c r="A129" s="344" t="s">
        <v>1261</v>
      </c>
      <c r="C129" s="387"/>
      <c r="D129" s="387"/>
      <c r="E129" s="378" t="s">
        <v>1262</v>
      </c>
      <c r="F129" s="388" t="str">
        <f>UPPER(E129)</f>
        <v>MO EXTENSION ENDOWMENT</v>
      </c>
      <c r="G129" s="389">
        <v>0</v>
      </c>
      <c r="H129" s="390">
        <v>0</v>
      </c>
      <c r="I129" s="390">
        <v>3878.72</v>
      </c>
      <c r="J129" s="390">
        <v>33865.24</v>
      </c>
      <c r="K129" s="390">
        <v>0</v>
      </c>
      <c r="L129" s="390">
        <v>0</v>
      </c>
      <c r="M129" s="390">
        <f>G129+H129+I129+J129-K129+L129</f>
        <v>37743.96</v>
      </c>
    </row>
    <row r="130" spans="1:15" s="380" customFormat="1" ht="12.75" customHeight="1">
      <c r="A130" s="380" t="s">
        <v>1263</v>
      </c>
      <c r="B130" s="376"/>
      <c r="C130" s="377"/>
      <c r="D130" s="377"/>
      <c r="E130" s="381" t="s">
        <v>1258</v>
      </c>
      <c r="F130" s="440" t="str">
        <f>UPPER(E130)</f>
        <v>TOTAL INCOME RESTRICTED</v>
      </c>
      <c r="G130" s="441">
        <v>0</v>
      </c>
      <c r="H130" s="442">
        <v>0</v>
      </c>
      <c r="I130" s="442">
        <v>3878.72</v>
      </c>
      <c r="J130" s="442">
        <v>33865.24</v>
      </c>
      <c r="K130" s="442">
        <v>0</v>
      </c>
      <c r="L130" s="442">
        <v>0</v>
      </c>
      <c r="M130" s="442">
        <f>G130+H130+I130+J130-K130+L130</f>
        <v>37743.96</v>
      </c>
      <c r="N130" s="443"/>
      <c r="O130" s="444"/>
    </row>
    <row r="131" ht="12.75" customHeight="1"/>
    <row r="132" spans="3:4" ht="12.75" customHeight="1">
      <c r="C132" s="377" t="s">
        <v>1264</v>
      </c>
      <c r="D132" s="377"/>
    </row>
    <row r="133" spans="1:15" s="380" customFormat="1" ht="12.75" customHeight="1">
      <c r="A133" s="380" t="s">
        <v>1265</v>
      </c>
      <c r="B133" s="376"/>
      <c r="C133" s="377"/>
      <c r="D133" s="377"/>
      <c r="E133" s="381" t="s">
        <v>1266</v>
      </c>
      <c r="F133" s="440" t="str">
        <f>UPPER(E133)</f>
        <v>TOTAL INCOME UNRESTRICTED</v>
      </c>
      <c r="G133" s="441">
        <v>0</v>
      </c>
      <c r="H133" s="442">
        <v>0</v>
      </c>
      <c r="I133" s="442">
        <v>0</v>
      </c>
      <c r="J133" s="442">
        <v>0</v>
      </c>
      <c r="K133" s="442">
        <v>0</v>
      </c>
      <c r="L133" s="442">
        <v>0</v>
      </c>
      <c r="M133" s="448">
        <f>G133+H133+I133+J133-K133+L133</f>
        <v>0</v>
      </c>
      <c r="N133" s="443"/>
      <c r="O133" s="444"/>
    </row>
    <row r="134" ht="12.75" customHeight="1">
      <c r="M134" s="449"/>
    </row>
    <row r="135" spans="2:15" s="380" customFormat="1" ht="12.75" customHeight="1">
      <c r="B135" s="376"/>
      <c r="C135" s="377"/>
      <c r="D135" s="377"/>
      <c r="E135" s="377"/>
      <c r="F135" s="446" t="s">
        <v>1267</v>
      </c>
      <c r="G135" s="441">
        <f aca="true" t="shared" si="9" ref="G135:M135">G130+G133</f>
        <v>0</v>
      </c>
      <c r="H135" s="442">
        <f t="shared" si="9"/>
        <v>0</v>
      </c>
      <c r="I135" s="442">
        <f t="shared" si="9"/>
        <v>3878.72</v>
      </c>
      <c r="J135" s="442">
        <f t="shared" si="9"/>
        <v>33865.24</v>
      </c>
      <c r="K135" s="442">
        <f t="shared" si="9"/>
        <v>0</v>
      </c>
      <c r="L135" s="442">
        <f t="shared" si="9"/>
        <v>0</v>
      </c>
      <c r="M135" s="442">
        <f t="shared" si="9"/>
        <v>37743.96</v>
      </c>
      <c r="N135" s="443"/>
      <c r="O135" s="444"/>
    </row>
    <row r="136" ht="12.75" customHeight="1"/>
    <row r="137" ht="12.75" customHeight="1">
      <c r="B137" s="376" t="s">
        <v>1268</v>
      </c>
    </row>
    <row r="138" spans="3:4" ht="12.75" customHeight="1">
      <c r="C138" s="377" t="s">
        <v>1269</v>
      </c>
      <c r="D138" s="377"/>
    </row>
    <row r="139" spans="1:15" s="380" customFormat="1" ht="12.75" customHeight="1">
      <c r="A139" s="380" t="s">
        <v>1270</v>
      </c>
      <c r="B139" s="376"/>
      <c r="C139" s="377"/>
      <c r="D139" s="377"/>
      <c r="E139" s="431" t="s">
        <v>1271</v>
      </c>
      <c r="F139" s="440" t="str">
        <f>UPPER(E139)</f>
        <v>TOTAL UNITRUST FUNDS</v>
      </c>
      <c r="G139" s="441">
        <v>0</v>
      </c>
      <c r="H139" s="442">
        <v>0</v>
      </c>
      <c r="I139" s="442">
        <v>0</v>
      </c>
      <c r="J139" s="442">
        <v>0</v>
      </c>
      <c r="K139" s="442">
        <v>0</v>
      </c>
      <c r="L139" s="442">
        <v>0</v>
      </c>
      <c r="M139" s="442">
        <f>G139+H139+I139+J139-K139+L139</f>
        <v>0</v>
      </c>
      <c r="N139" s="443"/>
      <c r="O139" s="444"/>
    </row>
    <row r="140" ht="12.75" customHeight="1">
      <c r="G140" s="434"/>
    </row>
    <row r="141" spans="1:7" ht="12.75" customHeight="1">
      <c r="A141" s="344" t="s">
        <v>1411</v>
      </c>
      <c r="C141" s="377" t="s">
        <v>1272</v>
      </c>
      <c r="D141" s="377"/>
      <c r="G141" s="434"/>
    </row>
    <row r="142" spans="1:15" s="380" customFormat="1" ht="12.75" customHeight="1">
      <c r="A142" s="380" t="s">
        <v>1273</v>
      </c>
      <c r="B142" s="376"/>
      <c r="C142" s="377"/>
      <c r="D142" s="377"/>
      <c r="E142" s="431" t="s">
        <v>1274</v>
      </c>
      <c r="F142" s="440" t="str">
        <f>UPPER(E142)</f>
        <v>TOTAL LIFE INCOME FUNDS</v>
      </c>
      <c r="G142" s="441">
        <v>0</v>
      </c>
      <c r="H142" s="442">
        <v>0</v>
      </c>
      <c r="I142" s="442">
        <v>0</v>
      </c>
      <c r="J142" s="442">
        <v>0</v>
      </c>
      <c r="K142" s="442">
        <v>0</v>
      </c>
      <c r="L142" s="442">
        <v>0</v>
      </c>
      <c r="M142" s="442">
        <f>G142+H142+I142+J142-K142+L142</f>
        <v>0</v>
      </c>
      <c r="N142" s="443"/>
      <c r="O142" s="444"/>
    </row>
    <row r="143" ht="12.75" customHeight="1"/>
    <row r="144" ht="12.75" customHeight="1">
      <c r="C144" s="377" t="s">
        <v>1275</v>
      </c>
    </row>
    <row r="145" spans="1:15" s="380" customFormat="1" ht="12.75" customHeight="1">
      <c r="A145" s="380" t="s">
        <v>1276</v>
      </c>
      <c r="B145" s="376"/>
      <c r="C145" s="377"/>
      <c r="D145" s="377"/>
      <c r="E145" s="381" t="s">
        <v>1277</v>
      </c>
      <c r="F145" s="440" t="str">
        <f>UPPER(E145)</f>
        <v>TOTAL CHARITABLE GIFT ANNUITY FUNDS</v>
      </c>
      <c r="G145" s="441">
        <v>0</v>
      </c>
      <c r="H145" s="442">
        <v>0</v>
      </c>
      <c r="I145" s="442">
        <v>0</v>
      </c>
      <c r="J145" s="442">
        <v>0</v>
      </c>
      <c r="K145" s="442">
        <v>0</v>
      </c>
      <c r="L145" s="442">
        <v>0</v>
      </c>
      <c r="M145" s="442">
        <f>G145+H145+I145+J145-K145+L145</f>
        <v>0</v>
      </c>
      <c r="N145" s="443"/>
      <c r="O145" s="444"/>
    </row>
    <row r="146" ht="12.75" customHeight="1"/>
    <row r="147" spans="2:15" s="380" customFormat="1" ht="12.75" customHeight="1">
      <c r="B147" s="376"/>
      <c r="C147" s="377"/>
      <c r="D147" s="377"/>
      <c r="E147" s="377"/>
      <c r="F147" s="444" t="s">
        <v>1278</v>
      </c>
      <c r="G147" s="441">
        <f aca="true" t="shared" si="10" ref="G147:M147">G139+G142+G145</f>
        <v>0</v>
      </c>
      <c r="H147" s="441">
        <f t="shared" si="10"/>
        <v>0</v>
      </c>
      <c r="I147" s="441">
        <f t="shared" si="10"/>
        <v>0</v>
      </c>
      <c r="J147" s="441">
        <f t="shared" si="10"/>
        <v>0</v>
      </c>
      <c r="K147" s="441">
        <f t="shared" si="10"/>
        <v>0</v>
      </c>
      <c r="L147" s="441">
        <f t="shared" si="10"/>
        <v>0</v>
      </c>
      <c r="M147" s="441">
        <f t="shared" si="10"/>
        <v>0</v>
      </c>
      <c r="N147" s="443"/>
      <c r="O147" s="444"/>
    </row>
    <row r="148" ht="12.75" customHeight="1"/>
    <row r="149" spans="2:15" s="380" customFormat="1" ht="12.75" customHeight="1">
      <c r="B149" s="376"/>
      <c r="C149" s="377"/>
      <c r="D149" s="377"/>
      <c r="E149" s="377"/>
      <c r="F149" s="444" t="s">
        <v>1279</v>
      </c>
      <c r="G149" s="450">
        <f aca="true" t="shared" si="11" ref="G149:M149">G125+G135+G147</f>
        <v>1864303.29</v>
      </c>
      <c r="H149" s="451">
        <f t="shared" si="11"/>
        <v>13860.42</v>
      </c>
      <c r="I149" s="451">
        <f t="shared" si="11"/>
        <v>-19454.25</v>
      </c>
      <c r="J149" s="451">
        <f t="shared" si="11"/>
        <v>171522.53999999998</v>
      </c>
      <c r="K149" s="451">
        <f t="shared" si="11"/>
        <v>4892.87</v>
      </c>
      <c r="L149" s="451">
        <f t="shared" si="11"/>
        <v>-0.6</v>
      </c>
      <c r="M149" s="451">
        <f t="shared" si="11"/>
        <v>2025338.5299999998</v>
      </c>
      <c r="N149" s="443"/>
      <c r="O149" s="444"/>
    </row>
  </sheetData>
  <printOptions horizontalCentered="1"/>
  <pageMargins left="0.5" right="0.5" top="0.75" bottom="0.5" header="0.25" footer="0.25"/>
  <pageSetup fitToHeight="0" fitToWidth="1" horizontalDpi="600" verticalDpi="600" orientation="landscape" scale="75" r:id="rId1"/>
  <rowBreaks count="2" manualBreakCount="2">
    <brk id="55" max="255" man="1"/>
    <brk id="1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workbookViewId="0" topLeftCell="C2">
      <selection activeCell="C5" sqref="C5"/>
    </sheetView>
  </sheetViews>
  <sheetFormatPr defaultColWidth="9.140625" defaultRowHeight="12.75" outlineLevelRow="1"/>
  <cols>
    <col min="1" max="1" width="9.140625" style="452" hidden="1" customWidth="1"/>
    <col min="2" max="2" width="15.140625" style="453" hidden="1" customWidth="1"/>
    <col min="3" max="3" width="3.28125" style="452" customWidth="1"/>
    <col min="4" max="4" width="56.7109375" style="447" customWidth="1"/>
    <col min="5" max="5" width="8.8515625" style="160" hidden="1" customWidth="1"/>
    <col min="6" max="13" width="15.7109375" style="292" customWidth="1"/>
    <col min="14" max="15" width="9.140625" style="344" customWidth="1"/>
    <col min="16" max="18" width="0" style="344" hidden="1" customWidth="1"/>
    <col min="19" max="16384" width="9.140625" style="344" customWidth="1"/>
  </cols>
  <sheetData>
    <row r="1" spans="1:13" ht="344.25" hidden="1">
      <c r="A1" s="452" t="s">
        <v>1280</v>
      </c>
      <c r="B1" s="453" t="s">
        <v>1412</v>
      </c>
      <c r="D1" s="447" t="s">
        <v>1413</v>
      </c>
      <c r="E1" s="160" t="s">
        <v>1281</v>
      </c>
      <c r="F1" s="292" t="s">
        <v>953</v>
      </c>
      <c r="G1" s="292" t="s">
        <v>883</v>
      </c>
      <c r="H1" s="292" t="s">
        <v>1282</v>
      </c>
      <c r="I1" s="292" t="s">
        <v>1283</v>
      </c>
      <c r="J1" s="292" t="s">
        <v>1284</v>
      </c>
      <c r="K1" s="292" t="s">
        <v>1285</v>
      </c>
      <c r="L1" s="292" t="s">
        <v>958</v>
      </c>
      <c r="M1" s="292" t="s">
        <v>1413</v>
      </c>
    </row>
    <row r="2" spans="1:16" s="458" customFormat="1" ht="15.75" customHeight="1">
      <c r="A2" s="454"/>
      <c r="B2" s="455"/>
      <c r="C2" s="456" t="str">
        <f>"University of Missouri - "&amp;RBN</f>
        <v>University of Missouri - Extension</v>
      </c>
      <c r="D2" s="457"/>
      <c r="E2" s="457"/>
      <c r="F2" s="296"/>
      <c r="G2" s="296"/>
      <c r="H2" s="296"/>
      <c r="I2" s="296"/>
      <c r="J2" s="296"/>
      <c r="K2" s="296"/>
      <c r="L2" s="296"/>
      <c r="M2" s="296"/>
      <c r="P2" s="356" t="s">
        <v>1462</v>
      </c>
    </row>
    <row r="3" spans="1:16" s="458" customFormat="1" ht="15.75" customHeight="1">
      <c r="A3" s="454"/>
      <c r="B3" s="455"/>
      <c r="C3" s="459" t="s">
        <v>1286</v>
      </c>
      <c r="D3" s="457"/>
      <c r="E3" s="457"/>
      <c r="F3" s="296"/>
      <c r="G3" s="296"/>
      <c r="H3" s="296"/>
      <c r="I3" s="296"/>
      <c r="J3" s="296"/>
      <c r="K3" s="296"/>
      <c r="L3" s="296"/>
      <c r="M3" s="296"/>
      <c r="P3" s="356" t="s">
        <v>1287</v>
      </c>
    </row>
    <row r="4" spans="1:18" s="380" customFormat="1" ht="15.75" customHeight="1">
      <c r="A4" s="460"/>
      <c r="B4" s="455"/>
      <c r="C4" s="461" t="str">
        <f>"As of "&amp;TEXT(R4,"MMMM DD, YYYY")</f>
        <v>As of June 30, 2006</v>
      </c>
      <c r="D4" s="457"/>
      <c r="E4" s="462"/>
      <c r="F4" s="296"/>
      <c r="G4" s="296"/>
      <c r="H4" s="296"/>
      <c r="I4" s="296"/>
      <c r="J4" s="296"/>
      <c r="K4" s="296"/>
      <c r="L4" s="296"/>
      <c r="M4" s="296"/>
      <c r="P4" s="463" t="s">
        <v>1464</v>
      </c>
      <c r="R4" s="464" t="s">
        <v>1464</v>
      </c>
    </row>
    <row r="5" spans="2:16" ht="12.75" customHeight="1">
      <c r="B5" s="492"/>
      <c r="C5" s="493"/>
      <c r="D5" s="494"/>
      <c r="E5" s="462"/>
      <c r="F5" s="486"/>
      <c r="G5" s="486"/>
      <c r="H5" s="486"/>
      <c r="I5" s="486"/>
      <c r="J5" s="486"/>
      <c r="K5" s="486"/>
      <c r="L5" s="486"/>
      <c r="M5" s="486"/>
      <c r="P5" s="366" t="s">
        <v>932</v>
      </c>
    </row>
    <row r="6" spans="1:16" s="380" customFormat="1" ht="42" customHeight="1">
      <c r="A6" s="460"/>
      <c r="B6" s="453"/>
      <c r="C6" s="465"/>
      <c r="D6" s="466"/>
      <c r="E6" s="467" t="s">
        <v>1288</v>
      </c>
      <c r="F6" s="312" t="s">
        <v>961</v>
      </c>
      <c r="G6" s="312" t="s">
        <v>1289</v>
      </c>
      <c r="H6" s="312" t="s">
        <v>988</v>
      </c>
      <c r="I6" s="312" t="s">
        <v>1290</v>
      </c>
      <c r="J6" s="312" t="s">
        <v>1291</v>
      </c>
      <c r="K6" s="312"/>
      <c r="L6" s="312" t="s">
        <v>1292</v>
      </c>
      <c r="M6" s="312" t="s">
        <v>961</v>
      </c>
      <c r="P6" s="468"/>
    </row>
    <row r="7" spans="1:16" s="475" customFormat="1" ht="12.75">
      <c r="A7" s="469"/>
      <c r="B7" s="470"/>
      <c r="C7" s="471"/>
      <c r="D7" s="472"/>
      <c r="E7" s="473" t="s">
        <v>1293</v>
      </c>
      <c r="F7" s="474" t="str">
        <f>"July 1, "&amp;(P5-1)</f>
        <v>July 1, 2005</v>
      </c>
      <c r="G7" s="323" t="s">
        <v>1294</v>
      </c>
      <c r="H7" s="323" t="s">
        <v>1295</v>
      </c>
      <c r="I7" s="323" t="s">
        <v>967</v>
      </c>
      <c r="J7" s="323" t="s">
        <v>1296</v>
      </c>
      <c r="K7" s="323" t="s">
        <v>968</v>
      </c>
      <c r="L7" s="323" t="s">
        <v>1297</v>
      </c>
      <c r="M7" s="474" t="str">
        <f>TEXT(P4,"MMMM DD, YYYY")</f>
        <v>June 30, 2006</v>
      </c>
      <c r="P7" s="476"/>
    </row>
    <row r="8" spans="1:16" s="480" customFormat="1" ht="12.75">
      <c r="A8" s="477"/>
      <c r="B8" s="470"/>
      <c r="C8" s="477"/>
      <c r="D8" s="478"/>
      <c r="E8" s="479"/>
      <c r="F8" s="292"/>
      <c r="G8" s="292"/>
      <c r="H8" s="292"/>
      <c r="I8" s="292"/>
      <c r="J8" s="292"/>
      <c r="K8" s="292"/>
      <c r="L8" s="292"/>
      <c r="M8" s="292"/>
      <c r="P8" s="476"/>
    </row>
    <row r="9" ht="12.75" customHeight="1">
      <c r="C9" s="376" t="s">
        <v>970</v>
      </c>
    </row>
    <row r="10" spans="1:13" s="483" customFormat="1" ht="12.75" customHeight="1">
      <c r="A10" s="460" t="s">
        <v>1298</v>
      </c>
      <c r="B10" s="481" t="s">
        <v>1299</v>
      </c>
      <c r="C10" s="430"/>
      <c r="D10" s="444" t="str">
        <f>UPPER(B10)</f>
        <v>    TOTAL RESTRICTED</v>
      </c>
      <c r="E10" s="482"/>
      <c r="F10" s="338">
        <v>0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  <c r="L10" s="338">
        <v>0</v>
      </c>
      <c r="M10" s="338">
        <f>F10+G10+H10+I10+J10+L10-K10</f>
        <v>0</v>
      </c>
    </row>
    <row r="11" spans="1:13" s="380" customFormat="1" ht="12.75" customHeight="1">
      <c r="A11" s="460"/>
      <c r="B11" s="453"/>
      <c r="C11" s="460"/>
      <c r="D11" s="447"/>
      <c r="E11" s="160"/>
      <c r="F11" s="292"/>
      <c r="G11" s="292"/>
      <c r="H11" s="292"/>
      <c r="I11" s="292"/>
      <c r="J11" s="292"/>
      <c r="K11" s="292"/>
      <c r="L11" s="292"/>
      <c r="M11" s="292"/>
    </row>
    <row r="12" ht="12.75" customHeight="1">
      <c r="C12" s="376" t="s">
        <v>976</v>
      </c>
    </row>
    <row r="13" spans="1:13" ht="12.75" outlineLevel="1">
      <c r="A13" s="452" t="s">
        <v>1300</v>
      </c>
      <c r="B13" s="453" t="s">
        <v>1301</v>
      </c>
      <c r="D13" s="447" t="str">
        <f aca="true" t="shared" si="0" ref="D13:D22">UPPER(B13)</f>
        <v>POPLAR BLUFF TCRC</v>
      </c>
      <c r="E13" s="160" t="s">
        <v>1302</v>
      </c>
      <c r="F13" s="292">
        <v>6228.69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4400</v>
      </c>
      <c r="M13" s="292">
        <f aca="true" t="shared" si="1" ref="M13:M22">F13+G13+H13+I13+J13+L13-K13</f>
        <v>10628.689999999999</v>
      </c>
    </row>
    <row r="14" spans="1:13" ht="12.75" outlineLevel="1">
      <c r="A14" s="452" t="s">
        <v>1303</v>
      </c>
      <c r="B14" s="453" t="s">
        <v>1304</v>
      </c>
      <c r="D14" s="447" t="str">
        <f t="shared" si="0"/>
        <v>DELTA CENTER EQUIP RES</v>
      </c>
      <c r="E14" s="160" t="s">
        <v>1305</v>
      </c>
      <c r="F14" s="292">
        <v>21560.3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2000</v>
      </c>
      <c r="M14" s="292">
        <f t="shared" si="1"/>
        <v>23560.3</v>
      </c>
    </row>
    <row r="15" spans="1:13" ht="12.75" outlineLevel="1">
      <c r="A15" s="452" t="s">
        <v>1306</v>
      </c>
      <c r="B15" s="453" t="s">
        <v>1307</v>
      </c>
      <c r="D15" s="447" t="str">
        <f t="shared" si="0"/>
        <v>NEVADA TCRC EQUIPMENT RES</v>
      </c>
      <c r="E15" s="160" t="s">
        <v>1308</v>
      </c>
      <c r="F15" s="292">
        <v>91268.16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1"/>
        <v>91268.16</v>
      </c>
    </row>
    <row r="16" spans="1:13" ht="12.75" outlineLevel="1">
      <c r="A16" s="452" t="s">
        <v>1309</v>
      </c>
      <c r="B16" s="453" t="s">
        <v>1310</v>
      </c>
      <c r="D16" s="447" t="str">
        <f t="shared" si="0"/>
        <v>TRI-LAKES TCRC EQUIP RES</v>
      </c>
      <c r="E16" s="160" t="s">
        <v>1311</v>
      </c>
      <c r="F16" s="292">
        <v>81923.05</v>
      </c>
      <c r="G16" s="292">
        <v>0</v>
      </c>
      <c r="H16" s="292">
        <v>0</v>
      </c>
      <c r="I16" s="292">
        <v>0</v>
      </c>
      <c r="J16" s="292">
        <v>0</v>
      </c>
      <c r="K16" s="292">
        <v>6637.68</v>
      </c>
      <c r="L16" s="292">
        <v>0</v>
      </c>
      <c r="M16" s="292">
        <f t="shared" si="1"/>
        <v>75285.37</v>
      </c>
    </row>
    <row r="17" spans="1:13" ht="12.75" outlineLevel="1">
      <c r="A17" s="452" t="s">
        <v>1312</v>
      </c>
      <c r="B17" s="453" t="s">
        <v>1313</v>
      </c>
      <c r="D17" s="447" t="str">
        <f t="shared" si="0"/>
        <v>KIRKSVILLE TCRC EQUIP RES</v>
      </c>
      <c r="E17" s="160" t="s">
        <v>1314</v>
      </c>
      <c r="F17" s="292">
        <v>88080.14</v>
      </c>
      <c r="G17" s="292">
        <v>0</v>
      </c>
      <c r="H17" s="292">
        <v>0</v>
      </c>
      <c r="I17" s="292">
        <v>0</v>
      </c>
      <c r="J17" s="292">
        <v>0</v>
      </c>
      <c r="K17" s="292">
        <v>10000</v>
      </c>
      <c r="L17" s="292">
        <v>-6105.14</v>
      </c>
      <c r="M17" s="292">
        <f t="shared" si="1"/>
        <v>71975</v>
      </c>
    </row>
    <row r="18" spans="1:13" ht="12.75" outlineLevel="1">
      <c r="A18" s="452" t="s">
        <v>1315</v>
      </c>
      <c r="B18" s="453" t="s">
        <v>1316</v>
      </c>
      <c r="D18" s="447" t="str">
        <f t="shared" si="0"/>
        <v>MEXICO TCRC EQUIP RES</v>
      </c>
      <c r="E18" s="160" t="s">
        <v>1317</v>
      </c>
      <c r="F18" s="292">
        <v>122086.29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-10000</v>
      </c>
      <c r="M18" s="292">
        <f t="shared" si="1"/>
        <v>112086.29</v>
      </c>
    </row>
    <row r="19" spans="1:13" ht="12.75" outlineLevel="1">
      <c r="A19" s="452" t="s">
        <v>1318</v>
      </c>
      <c r="B19" s="453" t="s">
        <v>1319</v>
      </c>
      <c r="D19" s="447" t="str">
        <f t="shared" si="0"/>
        <v>MINERAL AREA TCRC EQUIP RES</v>
      </c>
      <c r="E19" s="160" t="s">
        <v>1320</v>
      </c>
      <c r="F19" s="292">
        <v>125300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1"/>
        <v>125300</v>
      </c>
    </row>
    <row r="20" spans="1:13" ht="12.75" outlineLevel="1">
      <c r="A20" s="452" t="s">
        <v>1321</v>
      </c>
      <c r="B20" s="453" t="s">
        <v>1322</v>
      </c>
      <c r="D20" s="447" t="str">
        <f t="shared" si="0"/>
        <v>SALEM TCRC EQUIP RES</v>
      </c>
      <c r="E20" s="160" t="s">
        <v>1323</v>
      </c>
      <c r="F20" s="292">
        <v>47683.77</v>
      </c>
      <c r="G20" s="292">
        <v>0</v>
      </c>
      <c r="H20" s="292">
        <v>0</v>
      </c>
      <c r="I20" s="292">
        <v>0</v>
      </c>
      <c r="J20" s="292">
        <v>0</v>
      </c>
      <c r="K20" s="292">
        <v>535.8</v>
      </c>
      <c r="L20" s="292">
        <v>0</v>
      </c>
      <c r="M20" s="292">
        <f t="shared" si="1"/>
        <v>47147.969999999994</v>
      </c>
    </row>
    <row r="21" spans="1:13" ht="12.75" outlineLevel="1">
      <c r="A21" s="452" t="s">
        <v>1324</v>
      </c>
      <c r="B21" s="453" t="s">
        <v>1325</v>
      </c>
      <c r="D21" s="447" t="str">
        <f t="shared" si="0"/>
        <v>UOE EQUIP RESERVE</v>
      </c>
      <c r="E21" s="160" t="s">
        <v>1326</v>
      </c>
      <c r="F21" s="292">
        <v>567166.81</v>
      </c>
      <c r="G21" s="292">
        <v>0</v>
      </c>
      <c r="H21" s="292">
        <v>0</v>
      </c>
      <c r="I21" s="292">
        <v>0</v>
      </c>
      <c r="J21" s="292">
        <v>0</v>
      </c>
      <c r="K21" s="292">
        <v>2799.48</v>
      </c>
      <c r="L21" s="292">
        <v>125000</v>
      </c>
      <c r="M21" s="292">
        <f t="shared" si="1"/>
        <v>689367.3300000001</v>
      </c>
    </row>
    <row r="22" spans="1:13" s="483" customFormat="1" ht="12.75" customHeight="1">
      <c r="A22" s="460" t="s">
        <v>1327</v>
      </c>
      <c r="B22" s="481" t="s">
        <v>1328</v>
      </c>
      <c r="C22" s="430"/>
      <c r="D22" s="444" t="str">
        <f t="shared" si="0"/>
        <v>    TOTAL UNRESTRICTED</v>
      </c>
      <c r="E22" s="484"/>
      <c r="F22" s="333">
        <v>1151297.21</v>
      </c>
      <c r="G22" s="333">
        <v>0</v>
      </c>
      <c r="H22" s="333">
        <v>0</v>
      </c>
      <c r="I22" s="333">
        <v>0</v>
      </c>
      <c r="J22" s="333">
        <v>0</v>
      </c>
      <c r="K22" s="333">
        <v>19972.96</v>
      </c>
      <c r="L22" s="333">
        <v>115294.86</v>
      </c>
      <c r="M22" s="333">
        <f t="shared" si="1"/>
        <v>1246619.11</v>
      </c>
    </row>
    <row r="23" ht="12.75" customHeight="1"/>
    <row r="24" spans="1:13" s="380" customFormat="1" ht="12.75" customHeight="1">
      <c r="A24" s="460"/>
      <c r="B24" s="485"/>
      <c r="C24" s="460"/>
      <c r="D24" s="446" t="s">
        <v>1329</v>
      </c>
      <c r="E24" s="484"/>
      <c r="F24" s="338">
        <f aca="true" t="shared" si="2" ref="F24:L24">F10+F22</f>
        <v>1151297.21</v>
      </c>
      <c r="G24" s="338">
        <f t="shared" si="2"/>
        <v>0</v>
      </c>
      <c r="H24" s="338">
        <f t="shared" si="2"/>
        <v>0</v>
      </c>
      <c r="I24" s="338">
        <f t="shared" si="2"/>
        <v>0</v>
      </c>
      <c r="J24" s="338">
        <f t="shared" si="2"/>
        <v>0</v>
      </c>
      <c r="K24" s="338">
        <f t="shared" si="2"/>
        <v>19972.96</v>
      </c>
      <c r="L24" s="338">
        <f t="shared" si="2"/>
        <v>115294.86</v>
      </c>
      <c r="M24" s="338">
        <f>F24+G24+H24+I24+J24+L24-K24</f>
        <v>1246619.11</v>
      </c>
    </row>
    <row r="26" ht="12.75">
      <c r="A26" s="452" t="s">
        <v>1411</v>
      </c>
    </row>
    <row r="27" ht="12.75">
      <c r="A27" s="452" t="s">
        <v>1411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workbookViewId="0" topLeftCell="B2">
      <selection activeCell="C12" sqref="C12"/>
    </sheetView>
  </sheetViews>
  <sheetFormatPr defaultColWidth="9.140625" defaultRowHeight="12.75"/>
  <cols>
    <col min="1" max="1" width="3.00390625" style="2" hidden="1" customWidth="1"/>
    <col min="2" max="2" width="2.57421875" style="34" customWidth="1"/>
    <col min="3" max="3" width="75.7109375" style="2" customWidth="1"/>
    <col min="4" max="4" width="7.140625" style="34" customWidth="1"/>
    <col min="5" max="5" width="20.7109375" style="34" hidden="1" customWidth="1"/>
    <col min="6" max="9" width="20.7109375" style="34" customWidth="1"/>
    <col min="10" max="10" width="9.140625" style="127" hidden="1" customWidth="1"/>
    <col min="11" max="13" width="0" style="127" hidden="1" customWidth="1"/>
    <col min="14" max="14" width="9.140625" style="127" customWidth="1" collapsed="1"/>
    <col min="15" max="16384" width="9.140625" style="127" customWidth="1"/>
  </cols>
  <sheetData>
    <row r="1" spans="1:5" ht="12.75" customHeight="1" hidden="1">
      <c r="A1" s="2" t="s">
        <v>1411</v>
      </c>
      <c r="B1" s="34" t="s">
        <v>1411</v>
      </c>
      <c r="C1" s="2" t="s">
        <v>1411</v>
      </c>
      <c r="D1" s="34" t="s">
        <v>1411</v>
      </c>
      <c r="E1" s="34" t="s">
        <v>1330</v>
      </c>
    </row>
    <row r="2" spans="1:9" s="133" customFormat="1" ht="15.75" customHeight="1">
      <c r="A2" s="487"/>
      <c r="B2" s="50" t="str">
        <f>"University of Missouri - "&amp;RBN</f>
        <v>University of Missouri - Extension</v>
      </c>
      <c r="C2" s="129"/>
      <c r="D2" s="129"/>
      <c r="E2" s="129"/>
      <c r="F2" s="129"/>
      <c r="G2" s="129"/>
      <c r="H2" s="129"/>
      <c r="I2" s="129"/>
    </row>
    <row r="3" spans="1:9" s="136" customFormat="1" ht="15.75" customHeight="1">
      <c r="A3" s="10"/>
      <c r="B3" s="55" t="s">
        <v>1331</v>
      </c>
      <c r="C3" s="488"/>
      <c r="D3" s="12"/>
      <c r="E3" s="12"/>
      <c r="F3" s="12"/>
      <c r="G3" s="12"/>
      <c r="H3" s="12"/>
      <c r="I3" s="12"/>
    </row>
    <row r="4" spans="2:13" ht="15.75" customHeight="1">
      <c r="B4" s="137" t="str">
        <f>"  As of "&amp;TEXT(J4,"MMMM DD, YYY")</f>
        <v>  As of June 30, 2006</v>
      </c>
      <c r="C4" s="489"/>
      <c r="D4" s="16"/>
      <c r="E4" s="16"/>
      <c r="F4" s="16"/>
      <c r="G4" s="16"/>
      <c r="H4" s="16"/>
      <c r="I4" s="16"/>
      <c r="J4" s="95" t="s">
        <v>1464</v>
      </c>
      <c r="M4" s="141" t="s">
        <v>1462</v>
      </c>
    </row>
    <row r="5" spans="2:10" ht="12.75" customHeight="1">
      <c r="B5" s="142"/>
      <c r="C5" s="489"/>
      <c r="D5" s="16"/>
      <c r="E5" s="16"/>
      <c r="F5" s="16"/>
      <c r="G5" s="16"/>
      <c r="H5" s="16"/>
      <c r="I5" s="16"/>
      <c r="J5" s="2"/>
    </row>
    <row r="6" spans="1:9" ht="15" customHeight="1">
      <c r="A6" s="22"/>
      <c r="B6" s="156"/>
      <c r="C6" s="29"/>
      <c r="D6" s="157"/>
      <c r="E6" s="103" t="s">
        <v>961</v>
      </c>
      <c r="F6" s="103" t="s">
        <v>961</v>
      </c>
      <c r="G6" s="103"/>
      <c r="H6" s="103"/>
      <c r="I6" s="103" t="s">
        <v>961</v>
      </c>
    </row>
    <row r="7" spans="1:9" ht="12.75">
      <c r="A7" s="22"/>
      <c r="B7" s="162"/>
      <c r="C7" s="163"/>
      <c r="D7" s="164"/>
      <c r="E7" s="490" t="s">
        <v>1332</v>
      </c>
      <c r="F7" s="490" t="s">
        <v>1333</v>
      </c>
      <c r="G7" s="165" t="s">
        <v>996</v>
      </c>
      <c r="H7" s="165" t="s">
        <v>1334</v>
      </c>
      <c r="I7" s="165" t="str">
        <f>TEXT(J4,"MMMM DD, YYY")</f>
        <v>June 30, 2006</v>
      </c>
    </row>
    <row r="8" spans="1:9" ht="12.75" customHeight="1">
      <c r="A8" s="22"/>
      <c r="B8" s="23" t="s">
        <v>1335</v>
      </c>
      <c r="C8" s="124"/>
      <c r="D8" s="24"/>
      <c r="E8" s="27"/>
      <c r="F8" s="27"/>
      <c r="G8" s="27"/>
      <c r="H8" s="27"/>
      <c r="I8" s="27"/>
    </row>
    <row r="9" spans="1:9" ht="12.75" customHeight="1">
      <c r="A9" s="34" t="s">
        <v>1336</v>
      </c>
      <c r="B9" s="30" t="s">
        <v>1337</v>
      </c>
      <c r="C9" s="114"/>
      <c r="D9" s="31"/>
      <c r="E9" s="32">
        <v>0</v>
      </c>
      <c r="F9" s="35">
        <f aca="true" t="shared" si="0" ref="F9:F17">E9</f>
        <v>0</v>
      </c>
      <c r="G9" s="35">
        <v>0</v>
      </c>
      <c r="H9" s="35">
        <v>0</v>
      </c>
      <c r="I9" s="35">
        <f aca="true" t="shared" si="1" ref="I9:I16">F9+G9+H9</f>
        <v>0</v>
      </c>
    </row>
    <row r="10" spans="1:9" ht="12.75" customHeight="1">
      <c r="A10" s="34" t="s">
        <v>1338</v>
      </c>
      <c r="B10" s="30" t="s">
        <v>1339</v>
      </c>
      <c r="C10" s="114"/>
      <c r="D10" s="31"/>
      <c r="E10" s="32">
        <v>0</v>
      </c>
      <c r="F10" s="37">
        <f t="shared" si="0"/>
        <v>0</v>
      </c>
      <c r="G10" s="37">
        <v>0</v>
      </c>
      <c r="H10" s="37">
        <v>0</v>
      </c>
      <c r="I10" s="37">
        <f t="shared" si="1"/>
        <v>0</v>
      </c>
    </row>
    <row r="11" spans="1:9" ht="12.75" customHeight="1">
      <c r="A11" s="34" t="s">
        <v>1340</v>
      </c>
      <c r="B11" s="30" t="s">
        <v>1341</v>
      </c>
      <c r="C11" s="114"/>
      <c r="D11" s="31"/>
      <c r="E11" s="32">
        <v>0</v>
      </c>
      <c r="F11" s="37">
        <f t="shared" si="0"/>
        <v>0</v>
      </c>
      <c r="G11" s="37">
        <v>0</v>
      </c>
      <c r="H11" s="37">
        <v>0</v>
      </c>
      <c r="I11" s="37">
        <f t="shared" si="1"/>
        <v>0</v>
      </c>
    </row>
    <row r="12" spans="1:9" ht="12.75" customHeight="1">
      <c r="A12" s="114" t="s">
        <v>1342</v>
      </c>
      <c r="B12" s="30" t="s">
        <v>1343</v>
      </c>
      <c r="C12" s="114"/>
      <c r="D12" s="31"/>
      <c r="E12" s="32">
        <v>1036908.87</v>
      </c>
      <c r="F12" s="37">
        <f t="shared" si="0"/>
        <v>1036908.87</v>
      </c>
      <c r="G12" s="37">
        <v>72349.45</v>
      </c>
      <c r="H12" s="37">
        <v>-72145</v>
      </c>
      <c r="I12" s="37">
        <f t="shared" si="1"/>
        <v>1037113.3200000001</v>
      </c>
    </row>
    <row r="13" spans="1:9" ht="12.75" customHeight="1">
      <c r="A13" s="114" t="s">
        <v>1344</v>
      </c>
      <c r="B13" s="30" t="s">
        <v>1345</v>
      </c>
      <c r="C13" s="114"/>
      <c r="D13" s="31"/>
      <c r="E13" s="32">
        <v>0</v>
      </c>
      <c r="F13" s="37">
        <f t="shared" si="0"/>
        <v>0</v>
      </c>
      <c r="G13" s="37">
        <v>0</v>
      </c>
      <c r="H13" s="37">
        <v>0</v>
      </c>
      <c r="I13" s="37">
        <f t="shared" si="1"/>
        <v>0</v>
      </c>
    </row>
    <row r="14" spans="1:9" ht="12.75" customHeight="1">
      <c r="A14" s="114" t="s">
        <v>1346</v>
      </c>
      <c r="B14" s="30" t="s">
        <v>1347</v>
      </c>
      <c r="C14" s="114"/>
      <c r="D14" s="31"/>
      <c r="E14" s="32">
        <v>0</v>
      </c>
      <c r="F14" s="37">
        <f t="shared" si="0"/>
        <v>0</v>
      </c>
      <c r="G14" s="37">
        <v>0</v>
      </c>
      <c r="H14" s="37">
        <v>0</v>
      </c>
      <c r="I14" s="37">
        <f t="shared" si="1"/>
        <v>0</v>
      </c>
    </row>
    <row r="15" spans="1:9" ht="12.75" customHeight="1">
      <c r="A15" s="114" t="s">
        <v>1348</v>
      </c>
      <c r="B15" s="30" t="s">
        <v>1349</v>
      </c>
      <c r="C15" s="114"/>
      <c r="D15" s="31"/>
      <c r="E15" s="32">
        <v>0</v>
      </c>
      <c r="F15" s="37">
        <f t="shared" si="0"/>
        <v>0</v>
      </c>
      <c r="G15" s="37">
        <v>0</v>
      </c>
      <c r="H15" s="37">
        <v>0</v>
      </c>
      <c r="I15" s="37">
        <f t="shared" si="1"/>
        <v>0</v>
      </c>
    </row>
    <row r="16" spans="1:9" ht="12.75" customHeight="1">
      <c r="A16" s="114" t="s">
        <v>1350</v>
      </c>
      <c r="B16" s="30" t="s">
        <v>1351</v>
      </c>
      <c r="C16" s="114"/>
      <c r="D16" s="31"/>
      <c r="E16" s="32">
        <v>0</v>
      </c>
      <c r="F16" s="37">
        <f t="shared" si="0"/>
        <v>0</v>
      </c>
      <c r="G16" s="37">
        <v>0</v>
      </c>
      <c r="H16" s="37">
        <v>0</v>
      </c>
      <c r="I16" s="37">
        <f t="shared" si="1"/>
        <v>0</v>
      </c>
    </row>
    <row r="17" spans="1:9" s="172" customFormat="1" ht="12.75" customHeight="1">
      <c r="A17" s="124" t="s">
        <v>1411</v>
      </c>
      <c r="B17" s="23"/>
      <c r="C17" s="124"/>
      <c r="D17" s="24"/>
      <c r="E17" s="27"/>
      <c r="F17" s="40">
        <f t="shared" si="0"/>
        <v>0</v>
      </c>
      <c r="G17" s="40"/>
      <c r="H17" s="40"/>
      <c r="I17" s="40"/>
    </row>
    <row r="18" spans="1:9" s="172" customFormat="1" ht="12.75" customHeight="1">
      <c r="A18" s="124" t="s">
        <v>1411</v>
      </c>
      <c r="B18" s="23" t="s">
        <v>1352</v>
      </c>
      <c r="C18" s="124"/>
      <c r="D18" s="24"/>
      <c r="E18" s="27">
        <f>E16+E15+E14+E13+E12+E11+E10+E9</f>
        <v>1036908.87</v>
      </c>
      <c r="F18" s="40">
        <f>F16+F15+F14+F13+F12+F11+F10+F9</f>
        <v>1036908.87</v>
      </c>
      <c r="G18" s="40">
        <f>G16+G15+G14+G13+G12+G11+G10+G9</f>
        <v>72349.45</v>
      </c>
      <c r="H18" s="40">
        <f>H16+H15+H14+H13+H12+H11+H10+H9</f>
        <v>-72145</v>
      </c>
      <c r="I18" s="40">
        <f>I16+I15+I14+I13+I12+I11+I10+I9</f>
        <v>1037113.3200000001</v>
      </c>
    </row>
    <row r="19" spans="1:9" s="172" customFormat="1" ht="12.75" customHeight="1">
      <c r="A19" s="124" t="s">
        <v>1411</v>
      </c>
      <c r="B19" s="23"/>
      <c r="C19" s="124"/>
      <c r="D19" s="24"/>
      <c r="E19" s="27"/>
      <c r="F19" s="40"/>
      <c r="G19" s="40"/>
      <c r="H19" s="40"/>
      <c r="I19" s="40"/>
    </row>
    <row r="20" spans="1:9" s="172" customFormat="1" ht="12.75" customHeight="1">
      <c r="A20" s="124" t="s">
        <v>1411</v>
      </c>
      <c r="B20" s="23" t="s">
        <v>1353</v>
      </c>
      <c r="C20" s="124"/>
      <c r="D20" s="24"/>
      <c r="E20" s="27"/>
      <c r="F20" s="40"/>
      <c r="G20" s="40"/>
      <c r="H20" s="40"/>
      <c r="I20" s="40"/>
    </row>
    <row r="21" spans="1:9" ht="12.75" customHeight="1">
      <c r="A21" s="114" t="s">
        <v>1354</v>
      </c>
      <c r="B21" s="30"/>
      <c r="C21" s="114" t="s">
        <v>1355</v>
      </c>
      <c r="D21" s="31"/>
      <c r="E21" s="32">
        <v>0</v>
      </c>
      <c r="F21" s="37">
        <f>-E21</f>
        <v>0</v>
      </c>
      <c r="G21" s="37">
        <v>0</v>
      </c>
      <c r="H21" s="37">
        <v>0</v>
      </c>
      <c r="I21" s="37">
        <f>F21+G21+H21</f>
        <v>0</v>
      </c>
    </row>
    <row r="22" spans="1:9" ht="12.75" customHeight="1">
      <c r="A22" s="114" t="s">
        <v>1356</v>
      </c>
      <c r="B22" s="30"/>
      <c r="C22" s="114" t="s">
        <v>1357</v>
      </c>
      <c r="D22" s="31"/>
      <c r="E22" s="32">
        <v>0</v>
      </c>
      <c r="F22" s="37">
        <f>-E22</f>
        <v>0</v>
      </c>
      <c r="G22" s="37">
        <v>0</v>
      </c>
      <c r="H22" s="37">
        <v>0</v>
      </c>
      <c r="I22" s="37">
        <f>F22+G22+H22</f>
        <v>0</v>
      </c>
    </row>
    <row r="23" spans="1:9" ht="12.75" customHeight="1">
      <c r="A23" s="114" t="s">
        <v>1358</v>
      </c>
      <c r="B23" s="30"/>
      <c r="C23" s="114" t="s">
        <v>1359</v>
      </c>
      <c r="D23" s="31"/>
      <c r="E23" s="32">
        <v>-854285.34</v>
      </c>
      <c r="F23" s="37">
        <f>-E23</f>
        <v>854285.34</v>
      </c>
      <c r="G23" s="37">
        <v>64025.2981</v>
      </c>
      <c r="H23" s="37">
        <v>-63932.29</v>
      </c>
      <c r="I23" s="37">
        <f>F23+G23+H23</f>
        <v>854378.3481</v>
      </c>
    </row>
    <row r="24" spans="1:9" ht="12.75" customHeight="1">
      <c r="A24" s="34"/>
      <c r="B24" s="30"/>
      <c r="C24" s="114"/>
      <c r="D24" s="31"/>
      <c r="E24" s="32"/>
      <c r="F24" s="37"/>
      <c r="G24" s="37"/>
      <c r="H24" s="37"/>
      <c r="I24" s="37"/>
    </row>
    <row r="25" spans="1:9" s="172" customFormat="1" ht="12.75" customHeight="1">
      <c r="A25" s="29"/>
      <c r="B25" s="23" t="s">
        <v>1360</v>
      </c>
      <c r="C25" s="124"/>
      <c r="D25" s="24"/>
      <c r="E25" s="27">
        <f>E21+E22+E23</f>
        <v>-854285.34</v>
      </c>
      <c r="F25" s="40">
        <f>F21+F22+F23</f>
        <v>854285.34</v>
      </c>
      <c r="G25" s="40">
        <f>G21+G22+G23</f>
        <v>64025.2981</v>
      </c>
      <c r="H25" s="40">
        <f>H21+H22+H23</f>
        <v>-63932.29</v>
      </c>
      <c r="I25" s="40">
        <f>I21+I22+I23</f>
        <v>854378.3481</v>
      </c>
    </row>
    <row r="26" spans="1:9" ht="12.75" customHeight="1">
      <c r="A26" s="34"/>
      <c r="B26" s="30"/>
      <c r="C26" s="114"/>
      <c r="D26" s="31"/>
      <c r="E26" s="32"/>
      <c r="F26" s="32"/>
      <c r="G26" s="32"/>
      <c r="H26" s="32"/>
      <c r="I26" s="32"/>
    </row>
    <row r="27" spans="1:9" ht="12.75" customHeight="1">
      <c r="A27" s="29"/>
      <c r="B27" s="23" t="s">
        <v>1361</v>
      </c>
      <c r="C27" s="124"/>
      <c r="D27" s="24"/>
      <c r="E27" s="27">
        <f>E18-E25</f>
        <v>1891194.21</v>
      </c>
      <c r="F27" s="42">
        <f>F18-F25</f>
        <v>182623.53000000003</v>
      </c>
      <c r="G27" s="42">
        <f>G18-G25</f>
        <v>8324.151899999997</v>
      </c>
      <c r="H27" s="42">
        <f>H18-H25</f>
        <v>-8212.71</v>
      </c>
      <c r="I27" s="42">
        <f>I18-I25</f>
        <v>182734.97190000012</v>
      </c>
    </row>
    <row r="63" spans="5:6" ht="12.75">
      <c r="E63" s="491"/>
      <c r="F63" s="491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"/>
  <sheetViews>
    <sheetView zoomScale="75" zoomScaleNormal="75" workbookViewId="0" topLeftCell="C2">
      <selection activeCell="C17" sqref="C17"/>
    </sheetView>
  </sheetViews>
  <sheetFormatPr defaultColWidth="9.140625" defaultRowHeight="12.75" outlineLevelRow="1"/>
  <cols>
    <col min="1" max="2" width="9.140625" style="344" hidden="1" customWidth="1"/>
    <col min="3" max="3" width="90.00390625" style="344" customWidth="1"/>
    <col min="4" max="4" width="19.7109375" style="344" hidden="1" customWidth="1"/>
    <col min="5" max="5" width="12.421875" style="344" hidden="1" customWidth="1"/>
    <col min="6" max="8" width="20.7109375" style="495" customWidth="1"/>
    <col min="9" max="9" width="20.7109375" style="496" customWidth="1"/>
    <col min="10" max="16384" width="9.140625" style="344" customWidth="1"/>
  </cols>
  <sheetData>
    <row r="1" spans="1:9" ht="12.75" hidden="1">
      <c r="A1" s="344" t="s">
        <v>1056</v>
      </c>
      <c r="B1" s="344" t="s">
        <v>1412</v>
      </c>
      <c r="C1" s="344" t="s">
        <v>1413</v>
      </c>
      <c r="D1" s="344" t="s">
        <v>1057</v>
      </c>
      <c r="F1" s="495" t="s">
        <v>1058</v>
      </c>
      <c r="G1" s="495" t="s">
        <v>1059</v>
      </c>
      <c r="H1" s="495" t="s">
        <v>1060</v>
      </c>
      <c r="I1" s="496" t="s">
        <v>1413</v>
      </c>
    </row>
    <row r="2" spans="3:24" s="357" customFormat="1" ht="15.75" customHeight="1">
      <c r="C2" s="497" t="str">
        <f>"University of Missouri - "&amp;X4</f>
        <v>University of Missouri - Extension</v>
      </c>
      <c r="D2" s="498"/>
      <c r="E2" s="498"/>
      <c r="F2" s="499"/>
      <c r="G2" s="499"/>
      <c r="H2" s="499"/>
      <c r="I2" s="500"/>
      <c r="K2" s="356" t="s">
        <v>1462</v>
      </c>
      <c r="X2" s="356" t="s">
        <v>1061</v>
      </c>
    </row>
    <row r="3" spans="3:24" s="357" customFormat="1" ht="15.75" customHeight="1">
      <c r="C3" s="498" t="s">
        <v>1062</v>
      </c>
      <c r="D3" s="498"/>
      <c r="E3" s="498"/>
      <c r="F3" s="499"/>
      <c r="G3" s="499"/>
      <c r="H3" s="499"/>
      <c r="I3" s="500"/>
      <c r="X3" s="356" t="s">
        <v>1063</v>
      </c>
    </row>
    <row r="4" spans="3:24" ht="15.75" customHeight="1">
      <c r="C4" s="501" t="str">
        <f>"As of "&amp;TEXT(K5,"MMMM DD, YYY")</f>
        <v>As of June 30, 2006</v>
      </c>
      <c r="D4" s="501"/>
      <c r="E4" s="501"/>
      <c r="F4" s="502"/>
      <c r="G4" s="502"/>
      <c r="H4" s="502"/>
      <c r="I4" s="503"/>
      <c r="X4" s="366" t="s">
        <v>1462</v>
      </c>
    </row>
    <row r="5" spans="3:24" ht="12.75" customHeight="1">
      <c r="C5" s="462"/>
      <c r="D5" s="462"/>
      <c r="E5" s="462"/>
      <c r="F5" s="502"/>
      <c r="G5" s="502"/>
      <c r="H5" s="502"/>
      <c r="I5" s="503"/>
      <c r="K5" s="366" t="s">
        <v>1464</v>
      </c>
      <c r="X5" s="504" t="s">
        <v>1464</v>
      </c>
    </row>
    <row r="6" spans="1:9" s="380" customFormat="1" ht="30" customHeight="1">
      <c r="A6" s="380" t="s">
        <v>1412</v>
      </c>
      <c r="B6" s="418" t="s">
        <v>1064</v>
      </c>
      <c r="C6" s="418" t="s">
        <v>1064</v>
      </c>
      <c r="D6" s="505" t="s">
        <v>1065</v>
      </c>
      <c r="E6" s="505"/>
      <c r="F6" s="506" t="s">
        <v>1066</v>
      </c>
      <c r="G6" s="506" t="s">
        <v>1067</v>
      </c>
      <c r="H6" s="506" t="s">
        <v>1068</v>
      </c>
      <c r="I6" s="507" t="s">
        <v>1069</v>
      </c>
    </row>
    <row r="7" spans="1:9" ht="12.75" outlineLevel="1">
      <c r="A7" s="344" t="s">
        <v>1070</v>
      </c>
      <c r="B7" s="344" t="s">
        <v>1071</v>
      </c>
      <c r="C7" s="344" t="str">
        <f aca="true" t="shared" si="0" ref="C7:C12">UPPER(B7)</f>
        <v>CO EMPLOYEE BENEFITS</v>
      </c>
      <c r="D7" s="344" t="s">
        <v>1072</v>
      </c>
      <c r="F7" s="508">
        <v>-30736.06</v>
      </c>
      <c r="G7" s="508">
        <v>0</v>
      </c>
      <c r="H7" s="508">
        <v>-30736.06</v>
      </c>
      <c r="I7" s="508">
        <f>(F7+G7-H7)</f>
        <v>0</v>
      </c>
    </row>
    <row r="8" spans="1:9" ht="12.75" outlineLevel="1">
      <c r="A8" s="344" t="s">
        <v>1073</v>
      </c>
      <c r="B8" s="344" t="s">
        <v>1074</v>
      </c>
      <c r="C8" s="344" t="str">
        <f t="shared" si="0"/>
        <v>COMM RES DEV ASSOC</v>
      </c>
      <c r="D8" s="344" t="s">
        <v>1075</v>
      </c>
      <c r="F8" s="509">
        <v>2219.12</v>
      </c>
      <c r="G8" s="509">
        <v>290</v>
      </c>
      <c r="H8" s="509">
        <v>147.05</v>
      </c>
      <c r="I8" s="509">
        <f>(F8+G8-H8)</f>
        <v>2362.0699999999997</v>
      </c>
    </row>
    <row r="9" spans="1:9" ht="12.75" outlineLevel="1">
      <c r="A9" s="344" t="s">
        <v>1076</v>
      </c>
      <c r="B9" s="344" t="s">
        <v>1077</v>
      </c>
      <c r="C9" s="344" t="str">
        <f t="shared" si="0"/>
        <v>MO ASSN COMMUNITY INFO</v>
      </c>
      <c r="D9" s="344" t="s">
        <v>1078</v>
      </c>
      <c r="F9" s="509">
        <v>329.58</v>
      </c>
      <c r="G9" s="509">
        <v>0</v>
      </c>
      <c r="H9" s="509">
        <v>0</v>
      </c>
      <c r="I9" s="509">
        <f>(F9+G9-H9)</f>
        <v>329.58</v>
      </c>
    </row>
    <row r="10" spans="1:9" ht="12.75" outlineLevel="1">
      <c r="A10" s="344" t="s">
        <v>1079</v>
      </c>
      <c r="B10" s="344" t="s">
        <v>1080</v>
      </c>
      <c r="C10" s="344" t="str">
        <f t="shared" si="0"/>
        <v>WITHHOLDING ACCOUNTS - AGENCY</v>
      </c>
      <c r="D10" s="344" t="s">
        <v>1081</v>
      </c>
      <c r="F10" s="509">
        <v>406.96</v>
      </c>
      <c r="G10" s="509">
        <v>5229.02</v>
      </c>
      <c r="H10" s="509">
        <v>5635.98</v>
      </c>
      <c r="I10" s="509">
        <v>0</v>
      </c>
    </row>
    <row r="11" spans="1:9" ht="12.75" outlineLevel="1">
      <c r="A11" s="344" t="s">
        <v>1082</v>
      </c>
      <c r="B11" s="344" t="s">
        <v>1083</v>
      </c>
      <c r="C11" s="344" t="str">
        <f t="shared" si="0"/>
        <v>COUNTY EMPLOYEES BENEFITS</v>
      </c>
      <c r="D11" s="344" t="s">
        <v>1084</v>
      </c>
      <c r="F11" s="509">
        <v>-51262.34</v>
      </c>
      <c r="G11" s="509">
        <v>306692.3</v>
      </c>
      <c r="H11" s="509">
        <v>270526.08</v>
      </c>
      <c r="I11" s="509">
        <f>(F11+G11-H11)</f>
        <v>-15096.120000000024</v>
      </c>
    </row>
    <row r="12" spans="1:9" s="380" customFormat="1" ht="12.75">
      <c r="A12" s="380" t="s">
        <v>1085</v>
      </c>
      <c r="B12" s="380" t="s">
        <v>1086</v>
      </c>
      <c r="C12" s="380" t="str">
        <f t="shared" si="0"/>
        <v>TOTAL AGENCY FUNDS</v>
      </c>
      <c r="F12" s="383">
        <v>-79042.74</v>
      </c>
      <c r="G12" s="383">
        <v>312211.32</v>
      </c>
      <c r="H12" s="383">
        <v>245573.05</v>
      </c>
      <c r="I12" s="383">
        <f>(F12+G12-H12)</f>
        <v>-12404.469999999972</v>
      </c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1459</v>
      </c>
      <c r="B1" s="6"/>
      <c r="C1" s="51"/>
      <c r="D1" s="52"/>
      <c r="E1" s="53"/>
    </row>
    <row r="2" spans="1:5" ht="15.75">
      <c r="A2" s="55" t="s">
        <v>662</v>
      </c>
      <c r="B2" s="12"/>
      <c r="C2" s="52"/>
      <c r="D2" s="52"/>
      <c r="E2" s="56"/>
    </row>
    <row r="3" spans="1:5" s="54" customFormat="1" ht="15.75">
      <c r="A3" s="55" t="s">
        <v>1363</v>
      </c>
      <c r="B3" s="12"/>
      <c r="C3" s="52"/>
      <c r="D3" s="52"/>
      <c r="E3" s="58"/>
    </row>
    <row r="4" spans="1:5" ht="12.75" customHeight="1">
      <c r="A4" s="17" t="s">
        <v>1414</v>
      </c>
      <c r="B4" s="18"/>
      <c r="C4" s="59"/>
      <c r="D4" s="52"/>
      <c r="E4" s="60"/>
    </row>
    <row r="5" spans="1:5" ht="15.75" customHeight="1">
      <c r="A5" s="61"/>
      <c r="B5" s="62"/>
      <c r="C5" s="63">
        <v>2006</v>
      </c>
      <c r="D5" s="64"/>
      <c r="E5" s="63">
        <v>2005</v>
      </c>
    </row>
    <row r="6" spans="1:5" ht="12.75" customHeight="1">
      <c r="A6" s="65" t="s">
        <v>1446</v>
      </c>
      <c r="B6" s="66"/>
      <c r="C6" s="67"/>
      <c r="D6" s="68"/>
      <c r="E6" s="69"/>
    </row>
    <row r="7" spans="1:5" s="71" customFormat="1" ht="12.75" customHeight="1">
      <c r="A7" s="30"/>
      <c r="B7" s="31" t="s">
        <v>1364</v>
      </c>
      <c r="C7" s="35">
        <v>0</v>
      </c>
      <c r="D7" s="70"/>
      <c r="E7" s="35">
        <v>0</v>
      </c>
    </row>
    <row r="8" spans="1:5" s="71" customFormat="1" ht="12.75" customHeight="1">
      <c r="A8" s="30"/>
      <c r="B8" s="31" t="s">
        <v>1365</v>
      </c>
      <c r="C8" s="37">
        <v>9</v>
      </c>
      <c r="D8" s="72"/>
      <c r="E8" s="37">
        <v>2</v>
      </c>
    </row>
    <row r="9" spans="1:5" s="74" customFormat="1" ht="12.75" customHeight="1">
      <c r="A9" s="23"/>
      <c r="B9" s="24" t="s">
        <v>1366</v>
      </c>
      <c r="C9" s="40">
        <f>C7-C8</f>
        <v>-9</v>
      </c>
      <c r="D9" s="73"/>
      <c r="E9" s="40">
        <f>E7-E8</f>
        <v>-2</v>
      </c>
    </row>
    <row r="10" spans="1:5" s="75" customFormat="1" ht="12.75" customHeight="1">
      <c r="A10" s="30"/>
      <c r="B10" s="31" t="s">
        <v>1367</v>
      </c>
      <c r="C10" s="37">
        <v>1874</v>
      </c>
      <c r="D10" s="72"/>
      <c r="E10" s="37">
        <v>1264</v>
      </c>
    </row>
    <row r="11" spans="1:5" s="75" customFormat="1" ht="12.75" customHeight="1">
      <c r="A11" s="30"/>
      <c r="B11" s="31" t="s">
        <v>1368</v>
      </c>
      <c r="C11" s="37">
        <v>9370</v>
      </c>
      <c r="D11" s="72"/>
      <c r="E11" s="37">
        <v>5737</v>
      </c>
    </row>
    <row r="12" spans="1:5" s="75" customFormat="1" ht="12.75" customHeight="1">
      <c r="A12" s="30"/>
      <c r="B12" s="31" t="s">
        <v>1369</v>
      </c>
      <c r="C12" s="37">
        <v>2552</v>
      </c>
      <c r="D12" s="72"/>
      <c r="E12" s="37">
        <v>247</v>
      </c>
    </row>
    <row r="13" spans="1:5" s="75" customFormat="1" ht="12.75" customHeight="1">
      <c r="A13" s="30"/>
      <c r="B13" s="31" t="s">
        <v>1370</v>
      </c>
      <c r="C13" s="37">
        <v>311</v>
      </c>
      <c r="D13" s="72"/>
      <c r="E13" s="37">
        <v>12</v>
      </c>
    </row>
    <row r="14" spans="1:5" s="75" customFormat="1" ht="12.75" customHeight="1">
      <c r="A14" s="30"/>
      <c r="B14" s="31" t="s">
        <v>1371</v>
      </c>
      <c r="C14" s="37"/>
      <c r="D14" s="72"/>
      <c r="E14" s="37"/>
    </row>
    <row r="15" spans="1:5" s="75" customFormat="1" ht="12.75" customHeight="1">
      <c r="A15" s="30"/>
      <c r="B15" s="31" t="s">
        <v>1454</v>
      </c>
      <c r="C15" s="37">
        <v>0</v>
      </c>
      <c r="D15" s="72"/>
      <c r="E15" s="37">
        <v>0</v>
      </c>
    </row>
    <row r="16" spans="1:5" s="75" customFormat="1" ht="12.75" customHeight="1">
      <c r="A16" s="30"/>
      <c r="B16" s="31" t="s">
        <v>1455</v>
      </c>
      <c r="C16" s="37">
        <v>0</v>
      </c>
      <c r="D16" s="72"/>
      <c r="E16" s="37">
        <v>0</v>
      </c>
    </row>
    <row r="17" spans="1:5" s="75" customFormat="1" ht="12.75" customHeight="1">
      <c r="A17" s="30"/>
      <c r="B17" s="31" t="s">
        <v>1456</v>
      </c>
      <c r="C17" s="37">
        <v>0</v>
      </c>
      <c r="D17" s="72"/>
      <c r="E17" s="37">
        <v>0</v>
      </c>
    </row>
    <row r="18" spans="1:5" s="75" customFormat="1" ht="12.75" customHeight="1">
      <c r="A18" s="30"/>
      <c r="B18" s="31" t="s">
        <v>1372</v>
      </c>
      <c r="C18" s="37">
        <v>0</v>
      </c>
      <c r="D18" s="72"/>
      <c r="E18" s="37">
        <v>0</v>
      </c>
    </row>
    <row r="19" spans="1:5" s="75" customFormat="1" ht="12.75" customHeight="1">
      <c r="A19" s="30"/>
      <c r="B19" s="31" t="s">
        <v>1373</v>
      </c>
      <c r="C19" s="37">
        <v>1588</v>
      </c>
      <c r="D19" s="72"/>
      <c r="E19" s="37">
        <v>1261</v>
      </c>
    </row>
    <row r="20" spans="1:5" s="75" customFormat="1" ht="12.75" customHeight="1">
      <c r="A20" s="23"/>
      <c r="B20" s="66" t="s">
        <v>1451</v>
      </c>
      <c r="C20" s="40">
        <f>SUM(C9:C19)</f>
        <v>15686</v>
      </c>
      <c r="D20" s="73"/>
      <c r="E20" s="40">
        <f>SUM(E9:E19)</f>
        <v>8519</v>
      </c>
    </row>
    <row r="21" spans="1:5" ht="12.75" customHeight="1">
      <c r="A21" s="65"/>
      <c r="B21" s="66"/>
      <c r="C21" s="37"/>
      <c r="D21" s="72"/>
      <c r="E21" s="37"/>
    </row>
    <row r="22" spans="1:5" s="75" customFormat="1" ht="12.75" customHeight="1">
      <c r="A22" s="23" t="s">
        <v>1374</v>
      </c>
      <c r="B22" s="24"/>
      <c r="C22" s="37"/>
      <c r="D22" s="72"/>
      <c r="E22" s="37"/>
    </row>
    <row r="23" spans="1:5" s="75" customFormat="1" ht="12.75" customHeight="1">
      <c r="A23" s="30"/>
      <c r="B23" s="31" t="s">
        <v>1375</v>
      </c>
      <c r="C23" s="37">
        <v>30980</v>
      </c>
      <c r="D23" s="72"/>
      <c r="E23" s="37">
        <v>20543</v>
      </c>
    </row>
    <row r="24" spans="1:5" s="75" customFormat="1" ht="12.75" customHeight="1">
      <c r="A24" s="30"/>
      <c r="B24" s="31" t="s">
        <v>1376</v>
      </c>
      <c r="C24" s="37">
        <v>8333</v>
      </c>
      <c r="D24" s="72"/>
      <c r="E24" s="37">
        <v>5202</v>
      </c>
    </row>
    <row r="25" spans="1:5" s="75" customFormat="1" ht="12.75" customHeight="1">
      <c r="A25" s="30"/>
      <c r="B25" s="31" t="s">
        <v>1377</v>
      </c>
      <c r="C25" s="37">
        <v>8965</v>
      </c>
      <c r="D25" s="72"/>
      <c r="E25" s="37">
        <v>4972</v>
      </c>
    </row>
    <row r="26" spans="1:5" s="75" customFormat="1" ht="12.75" customHeight="1">
      <c r="A26" s="30"/>
      <c r="B26" s="31" t="s">
        <v>1378</v>
      </c>
      <c r="C26" s="37">
        <v>0</v>
      </c>
      <c r="D26" s="72"/>
      <c r="E26" s="37">
        <v>0</v>
      </c>
    </row>
    <row r="27" spans="1:5" s="75" customFormat="1" ht="12.75" customHeight="1">
      <c r="A27" s="30"/>
      <c r="B27" s="31" t="s">
        <v>1379</v>
      </c>
      <c r="C27" s="37">
        <v>64</v>
      </c>
      <c r="D27" s="72"/>
      <c r="E27" s="37">
        <v>109</v>
      </c>
    </row>
    <row r="28" spans="1:5" s="75" customFormat="1" ht="12.75" customHeight="1">
      <c r="A28" s="23"/>
      <c r="B28" s="66" t="s">
        <v>1452</v>
      </c>
      <c r="C28" s="40">
        <f>SUM(C23:C27)</f>
        <v>48342</v>
      </c>
      <c r="D28" s="73"/>
      <c r="E28" s="40">
        <f>SUM(E23:E27)</f>
        <v>30826</v>
      </c>
    </row>
    <row r="29" spans="1:5" ht="12.75" customHeight="1">
      <c r="A29" s="65"/>
      <c r="B29" s="66"/>
      <c r="C29" s="37"/>
      <c r="D29" s="72"/>
      <c r="E29" s="37"/>
    </row>
    <row r="30" spans="1:5" s="75" customFormat="1" ht="12.75" customHeight="1">
      <c r="A30" s="23" t="s">
        <v>1400</v>
      </c>
      <c r="B30" s="76"/>
      <c r="C30" s="40">
        <f>C20-C28</f>
        <v>-32656</v>
      </c>
      <c r="D30" s="73"/>
      <c r="E30" s="40">
        <f>E20-E28</f>
        <v>-22307</v>
      </c>
    </row>
    <row r="31" spans="1:5" ht="12.75" customHeight="1">
      <c r="A31" s="65"/>
      <c r="B31" s="66"/>
      <c r="C31" s="37"/>
      <c r="D31" s="72"/>
      <c r="E31" s="37"/>
    </row>
    <row r="32" spans="1:5" s="75" customFormat="1" ht="12.75" customHeight="1">
      <c r="A32" s="30"/>
      <c r="B32" s="31" t="s">
        <v>1380</v>
      </c>
      <c r="C32" s="37">
        <v>25624</v>
      </c>
      <c r="D32" s="72"/>
      <c r="E32" s="37">
        <v>18147</v>
      </c>
    </row>
    <row r="33" spans="1:5" ht="12.75" customHeight="1">
      <c r="A33" s="65"/>
      <c r="B33" s="66"/>
      <c r="C33" s="37"/>
      <c r="D33" s="72"/>
      <c r="E33" s="37"/>
    </row>
    <row r="34" spans="1:5" s="75" customFormat="1" ht="12.75" customHeight="1">
      <c r="A34" s="23" t="s">
        <v>1457</v>
      </c>
      <c r="B34" s="24"/>
      <c r="C34" s="37"/>
      <c r="D34" s="72"/>
      <c r="E34" s="37"/>
    </row>
    <row r="35" spans="1:5" s="75" customFormat="1" ht="12.75" customHeight="1">
      <c r="A35" s="23" t="s">
        <v>1458</v>
      </c>
      <c r="B35" s="76"/>
      <c r="C35" s="40">
        <f>C30+C32</f>
        <v>-7032</v>
      </c>
      <c r="D35" s="73"/>
      <c r="E35" s="40">
        <f>E30+E32</f>
        <v>-4160</v>
      </c>
    </row>
    <row r="36" spans="1:5" ht="12.75" customHeight="1">
      <c r="A36" s="65"/>
      <c r="B36" s="66"/>
      <c r="C36" s="37"/>
      <c r="D36" s="72"/>
      <c r="E36" s="37"/>
    </row>
    <row r="37" spans="1:5" s="75" customFormat="1" ht="12.75" customHeight="1">
      <c r="A37" s="23" t="s">
        <v>1381</v>
      </c>
      <c r="B37" s="24"/>
      <c r="C37" s="37"/>
      <c r="D37" s="72"/>
      <c r="E37" s="37"/>
    </row>
    <row r="38" spans="1:5" s="75" customFormat="1" ht="12.75" customHeight="1">
      <c r="A38" s="30"/>
      <c r="B38" s="31" t="s">
        <v>1382</v>
      </c>
      <c r="C38" s="37">
        <v>9401</v>
      </c>
      <c r="D38" s="72"/>
      <c r="E38" s="37">
        <v>7904</v>
      </c>
    </row>
    <row r="39" spans="1:5" s="75" customFormat="1" ht="12.75" customHeight="1">
      <c r="A39" s="30"/>
      <c r="B39" s="31" t="s">
        <v>1383</v>
      </c>
      <c r="C39" s="37">
        <v>260</v>
      </c>
      <c r="D39" s="72"/>
      <c r="E39" s="37">
        <v>158</v>
      </c>
    </row>
    <row r="40" spans="1:5" s="75" customFormat="1" ht="12.75" customHeight="1">
      <c r="A40" s="30"/>
      <c r="B40" s="31" t="s">
        <v>1384</v>
      </c>
      <c r="C40" s="37">
        <v>111</v>
      </c>
      <c r="D40" s="72"/>
      <c r="E40" s="37">
        <v>20</v>
      </c>
    </row>
    <row r="41" spans="1:5" s="75" customFormat="1" ht="12.75" customHeight="1">
      <c r="A41" s="30"/>
      <c r="B41" s="31" t="s">
        <v>1385</v>
      </c>
      <c r="C41" s="37">
        <v>0</v>
      </c>
      <c r="D41" s="72"/>
      <c r="E41" s="37">
        <v>0</v>
      </c>
    </row>
    <row r="42" spans="1:5" s="75" customFormat="1" ht="12.75" customHeight="1">
      <c r="A42" s="30"/>
      <c r="B42" s="31" t="s">
        <v>1386</v>
      </c>
      <c r="C42" s="37">
        <v>0</v>
      </c>
      <c r="D42" s="72"/>
      <c r="E42" s="37">
        <v>0</v>
      </c>
    </row>
    <row r="43" spans="1:5" s="74" customFormat="1" ht="12.75" customHeight="1">
      <c r="A43" s="23"/>
      <c r="B43" s="24" t="s">
        <v>1453</v>
      </c>
      <c r="C43" s="40">
        <f>SUM(C38:C42)</f>
        <v>9772</v>
      </c>
      <c r="D43" s="73"/>
      <c r="E43" s="40">
        <f>SUM(E38:E42)</f>
        <v>8082</v>
      </c>
    </row>
    <row r="44" spans="1:5" s="74" customFormat="1" ht="12.75" customHeight="1">
      <c r="A44" s="23"/>
      <c r="B44" s="24"/>
      <c r="C44" s="40"/>
      <c r="D44" s="73"/>
      <c r="E44" s="40"/>
    </row>
    <row r="45" spans="1:5" s="74" customFormat="1" ht="12.75" customHeight="1">
      <c r="A45" s="27" t="s">
        <v>1401</v>
      </c>
      <c r="C45" s="40">
        <f>SUM(C35:C42)</f>
        <v>2740</v>
      </c>
      <c r="D45" s="40">
        <f>SUM(D35:D42)</f>
        <v>0</v>
      </c>
      <c r="E45" s="40">
        <f>SUM(E35:E42)</f>
        <v>3922</v>
      </c>
    </row>
    <row r="46" spans="1:5" ht="12.75" customHeight="1">
      <c r="A46" s="65"/>
      <c r="B46" s="66"/>
      <c r="C46" s="37"/>
      <c r="D46" s="72"/>
      <c r="E46" s="37"/>
    </row>
    <row r="47" spans="1:5" s="75" customFormat="1" ht="12.75" customHeight="1">
      <c r="A47" s="30"/>
      <c r="B47" s="31" t="s">
        <v>1409</v>
      </c>
      <c r="C47" s="37">
        <v>0</v>
      </c>
      <c r="D47" s="72"/>
      <c r="E47" s="37">
        <v>0</v>
      </c>
    </row>
    <row r="48" spans="1:5" s="71" customFormat="1" ht="12.75" customHeight="1">
      <c r="A48" s="30"/>
      <c r="B48" s="31" t="s">
        <v>1387</v>
      </c>
      <c r="C48" s="37">
        <v>0</v>
      </c>
      <c r="D48" s="72"/>
      <c r="E48" s="37">
        <v>0</v>
      </c>
    </row>
    <row r="49" spans="1:5" s="71" customFormat="1" ht="12.75" customHeight="1">
      <c r="A49" s="30"/>
      <c r="B49" s="31" t="s">
        <v>1388</v>
      </c>
      <c r="C49" s="37">
        <v>14</v>
      </c>
      <c r="D49" s="72"/>
      <c r="E49" s="37">
        <v>27</v>
      </c>
    </row>
    <row r="50" spans="1:5" s="71" customFormat="1" ht="12.75" customHeight="1">
      <c r="A50" s="30"/>
      <c r="B50" s="31" t="s">
        <v>1389</v>
      </c>
      <c r="C50" s="37">
        <v>0</v>
      </c>
      <c r="D50" s="72"/>
      <c r="E50" s="37">
        <v>0</v>
      </c>
    </row>
    <row r="51" spans="1:5" s="71" customFormat="1" ht="12.75" customHeight="1">
      <c r="A51" s="30"/>
      <c r="B51" s="31" t="s">
        <v>1390</v>
      </c>
      <c r="C51" s="37">
        <v>-11</v>
      </c>
      <c r="D51" s="72"/>
      <c r="E51" s="37">
        <v>3817</v>
      </c>
    </row>
    <row r="52" spans="1:5" s="71" customFormat="1" ht="12.75" customHeight="1">
      <c r="A52" s="30"/>
      <c r="B52" s="31" t="s">
        <v>1410</v>
      </c>
      <c r="C52" s="37">
        <v>-2054</v>
      </c>
      <c r="D52" s="72"/>
      <c r="E52" s="37">
        <v>-837</v>
      </c>
    </row>
    <row r="53" spans="1:5" ht="12.75" customHeight="1">
      <c r="A53" s="65"/>
      <c r="B53" s="66"/>
      <c r="C53" s="37"/>
      <c r="D53" s="72"/>
      <c r="E53" s="37"/>
    </row>
    <row r="54" spans="1:5" s="77" customFormat="1" ht="12.75" customHeight="1">
      <c r="A54" s="27" t="s">
        <v>1402</v>
      </c>
      <c r="C54" s="82">
        <f>SUM(C45:C52)</f>
        <v>689</v>
      </c>
      <c r="D54" s="82">
        <f>SUM(D45:D52)</f>
        <v>0</v>
      </c>
      <c r="E54" s="82">
        <f>SUM(E45:E52)</f>
        <v>6929</v>
      </c>
    </row>
    <row r="55" spans="1:5" ht="12.75" customHeight="1">
      <c r="A55" s="65"/>
      <c r="B55" s="66"/>
      <c r="C55" s="37"/>
      <c r="D55" s="72"/>
      <c r="E55" s="37"/>
    </row>
    <row r="56" spans="1:5" s="77" customFormat="1" ht="12.75" customHeight="1">
      <c r="A56" s="27" t="s">
        <v>1404</v>
      </c>
      <c r="C56" s="40">
        <f>E58</f>
        <v>17048</v>
      </c>
      <c r="D56" s="73"/>
      <c r="E56" s="40">
        <v>10119</v>
      </c>
    </row>
    <row r="57" spans="1:5" ht="12.75" customHeight="1">
      <c r="A57" s="65"/>
      <c r="B57" s="66"/>
      <c r="C57" s="37"/>
      <c r="D57" s="72"/>
      <c r="E57" s="37"/>
    </row>
    <row r="58" spans="1:5" s="77" customFormat="1" ht="12.75" customHeight="1">
      <c r="A58" s="27" t="s">
        <v>1391</v>
      </c>
      <c r="B58" s="78"/>
      <c r="C58" s="42">
        <f>C56+C54</f>
        <v>17737</v>
      </c>
      <c r="D58" s="79"/>
      <c r="E58" s="42">
        <f>E56+E54</f>
        <v>17048</v>
      </c>
    </row>
    <row r="59" spans="1:5" s="71" customFormat="1" ht="12.75">
      <c r="A59" s="34"/>
      <c r="B59" s="34"/>
      <c r="C59" s="34"/>
      <c r="D59" s="34"/>
      <c r="E59" s="80"/>
    </row>
    <row r="60" spans="1:4" s="47" customFormat="1" ht="12.75">
      <c r="A60" s="34"/>
      <c r="D60" s="4"/>
    </row>
    <row r="61" spans="1:4" s="71" customFormat="1" ht="12.75">
      <c r="A61" s="34"/>
      <c r="B61" s="34"/>
      <c r="C61" s="34"/>
      <c r="D61" s="34"/>
    </row>
    <row r="62" spans="1:4" s="71" customFormat="1" ht="12.75">
      <c r="A62" s="34"/>
      <c r="B62" s="34"/>
      <c r="C62" s="34"/>
      <c r="D62" s="34"/>
    </row>
    <row r="63" spans="1:4" s="71" customFormat="1" ht="12.75">
      <c r="A63" s="34"/>
      <c r="B63" s="34"/>
      <c r="C63" s="34"/>
      <c r="D63" s="34"/>
    </row>
    <row r="64" spans="1:4" s="71" customFormat="1" ht="12.75">
      <c r="A64" s="34"/>
      <c r="B64" s="34"/>
      <c r="C64" s="34"/>
      <c r="D64" s="34"/>
    </row>
    <row r="65" spans="1:4" s="71" customFormat="1" ht="12.75">
      <c r="A65" s="34"/>
      <c r="B65" s="34"/>
      <c r="C65" s="34"/>
      <c r="D65" s="34"/>
    </row>
    <row r="66" spans="1:4" s="71" customFormat="1" ht="12.75">
      <c r="A66" s="34"/>
      <c r="B66" s="34"/>
      <c r="C66" s="34"/>
      <c r="D66" s="34"/>
    </row>
    <row r="67" spans="1:4" s="71" customFormat="1" ht="12.75">
      <c r="A67" s="34"/>
      <c r="B67" s="34"/>
      <c r="C67" s="34"/>
      <c r="D67" s="34"/>
    </row>
    <row r="68" spans="1:4" s="71" customFormat="1" ht="12.75">
      <c r="A68" s="34"/>
      <c r="B68" s="34"/>
      <c r="C68" s="34"/>
      <c r="D68" s="34"/>
    </row>
    <row r="69" spans="1:4" s="71" customFormat="1" ht="12.75">
      <c r="A69" s="34"/>
      <c r="B69" s="34"/>
      <c r="C69" s="34"/>
      <c r="D69" s="34"/>
    </row>
    <row r="70" spans="1:4" s="71" customFormat="1" ht="12.75">
      <c r="A70" s="34"/>
      <c r="B70" s="34"/>
      <c r="C70" s="34"/>
      <c r="D70" s="34"/>
    </row>
    <row r="71" spans="1:4" s="71" customFormat="1" ht="12.75">
      <c r="A71" s="34"/>
      <c r="B71" s="34"/>
      <c r="C71" s="34"/>
      <c r="D71" s="34"/>
    </row>
    <row r="72" spans="1:4" s="71" customFormat="1" ht="12.75">
      <c r="A72" s="34"/>
      <c r="B72" s="34"/>
      <c r="C72" s="34"/>
      <c r="D72" s="34"/>
    </row>
    <row r="73" spans="1:4" s="71" customFormat="1" ht="12.75">
      <c r="A73" s="34"/>
      <c r="B73" s="34"/>
      <c r="C73" s="34"/>
      <c r="D73" s="34"/>
    </row>
    <row r="74" spans="1:4" s="71" customFormat="1" ht="12.75">
      <c r="A74" s="34"/>
      <c r="B74" s="34"/>
      <c r="C74" s="34"/>
      <c r="D74" s="34"/>
    </row>
    <row r="75" spans="1:4" s="71" customFormat="1" ht="12.75">
      <c r="A75" s="34"/>
      <c r="B75" s="34"/>
      <c r="C75" s="34"/>
      <c r="D75" s="34"/>
    </row>
    <row r="76" spans="1:4" s="71" customFormat="1" ht="12.75">
      <c r="A76" s="34"/>
      <c r="B76" s="34"/>
      <c r="C76" s="34"/>
      <c r="D76" s="34"/>
    </row>
    <row r="77" spans="1:4" s="71" customFormat="1" ht="12.75">
      <c r="A77" s="34"/>
      <c r="B77" s="34"/>
      <c r="C77" s="34"/>
      <c r="D77" s="34"/>
    </row>
    <row r="78" spans="1:4" s="71" customFormat="1" ht="12.75">
      <c r="A78" s="34"/>
      <c r="B78" s="34"/>
      <c r="C78" s="34"/>
      <c r="D78" s="34"/>
    </row>
    <row r="79" spans="1:4" s="71" customFormat="1" ht="12.75">
      <c r="A79" s="34"/>
      <c r="B79" s="34"/>
      <c r="C79" s="34"/>
      <c r="D79" s="34"/>
    </row>
    <row r="80" spans="1:4" s="71" customFormat="1" ht="12.75">
      <c r="A80" s="34"/>
      <c r="B80" s="34"/>
      <c r="C80" s="34"/>
      <c r="D80" s="34"/>
    </row>
    <row r="81" spans="1:4" s="71" customFormat="1" ht="12.75">
      <c r="A81" s="34"/>
      <c r="B81" s="34"/>
      <c r="C81" s="34"/>
      <c r="D81" s="34"/>
    </row>
    <row r="82" spans="1:4" s="71" customFormat="1" ht="12.75">
      <c r="A82" s="34"/>
      <c r="B82" s="34"/>
      <c r="C82" s="34"/>
      <c r="D82" s="34"/>
    </row>
    <row r="83" spans="1:4" s="71" customFormat="1" ht="12.75">
      <c r="A83" s="34"/>
      <c r="B83" s="34"/>
      <c r="C83" s="34"/>
      <c r="D83" s="34"/>
    </row>
    <row r="84" spans="1:4" s="71" customFormat="1" ht="12.75">
      <c r="A84" s="34"/>
      <c r="B84" s="34"/>
      <c r="C84" s="34"/>
      <c r="D84" s="34"/>
    </row>
    <row r="85" spans="1:4" s="71" customFormat="1" ht="12.75">
      <c r="A85" s="34"/>
      <c r="B85" s="34"/>
      <c r="C85" s="34"/>
      <c r="D85" s="34"/>
    </row>
    <row r="86" spans="1:4" s="71" customFormat="1" ht="12.75">
      <c r="A86" s="34"/>
      <c r="B86" s="34"/>
      <c r="C86" s="34"/>
      <c r="D86" s="34"/>
    </row>
    <row r="87" spans="1:4" s="71" customFormat="1" ht="12.75">
      <c r="A87" s="34"/>
      <c r="B87" s="34"/>
      <c r="C87" s="34"/>
      <c r="D87" s="34"/>
    </row>
    <row r="88" spans="1:4" s="71" customFormat="1" ht="12.75">
      <c r="A88" s="34"/>
      <c r="B88" s="34"/>
      <c r="C88" s="34"/>
      <c r="D88" s="34"/>
    </row>
    <row r="89" spans="1:4" s="71" customFormat="1" ht="12.75">
      <c r="A89" s="34"/>
      <c r="B89" s="34"/>
      <c r="C89" s="34"/>
      <c r="D89" s="34"/>
    </row>
    <row r="90" spans="1:4" s="71" customFormat="1" ht="12.75">
      <c r="A90" s="34"/>
      <c r="B90" s="34"/>
      <c r="C90" s="34"/>
      <c r="D90" s="34"/>
    </row>
    <row r="91" spans="1:4" s="71" customFormat="1" ht="12.75">
      <c r="A91" s="34"/>
      <c r="B91" s="34"/>
      <c r="C91" s="34"/>
      <c r="D91" s="34"/>
    </row>
    <row r="92" spans="1:4" s="71" customFormat="1" ht="12.75">
      <c r="A92" s="34"/>
      <c r="B92" s="34"/>
      <c r="C92" s="34"/>
      <c r="D92" s="34"/>
    </row>
    <row r="93" spans="1:4" s="71" customFormat="1" ht="12.75">
      <c r="A93" s="34"/>
      <c r="B93" s="34"/>
      <c r="C93" s="34"/>
      <c r="D93" s="34"/>
    </row>
    <row r="94" spans="1:4" s="71" customFormat="1" ht="12.75">
      <c r="A94" s="34"/>
      <c r="B94" s="34"/>
      <c r="C94" s="34"/>
      <c r="D94" s="34"/>
    </row>
    <row r="95" spans="1:4" s="71" customFormat="1" ht="12.75">
      <c r="A95" s="34"/>
      <c r="B95" s="34"/>
      <c r="C95" s="34"/>
      <c r="D95" s="34"/>
    </row>
    <row r="96" spans="1:4" s="71" customFormat="1" ht="12.75">
      <c r="A96" s="34"/>
      <c r="B96" s="34"/>
      <c r="C96" s="34"/>
      <c r="D96" s="34"/>
    </row>
    <row r="97" spans="1:4" s="71" customFormat="1" ht="12.75">
      <c r="A97" s="34"/>
      <c r="B97" s="34"/>
      <c r="C97" s="34"/>
      <c r="D97" s="34"/>
    </row>
    <row r="98" spans="1:4" s="71" customFormat="1" ht="12.75">
      <c r="A98" s="34"/>
      <c r="B98" s="34"/>
      <c r="C98" s="34"/>
      <c r="D98" s="34"/>
    </row>
    <row r="99" spans="1:4" s="71" customFormat="1" ht="12.75">
      <c r="A99" s="34"/>
      <c r="B99" s="34"/>
      <c r="C99" s="34"/>
      <c r="D99" s="34"/>
    </row>
    <row r="100" spans="1:4" s="71" customFormat="1" ht="12.75">
      <c r="A100" s="34"/>
      <c r="B100" s="34"/>
      <c r="C100" s="34"/>
      <c r="D100" s="34"/>
    </row>
    <row r="101" spans="1:4" s="71" customFormat="1" ht="12.75">
      <c r="A101" s="34"/>
      <c r="B101" s="34"/>
      <c r="C101" s="34"/>
      <c r="D101" s="34"/>
    </row>
    <row r="102" spans="1:4" s="71" customFormat="1" ht="12.75">
      <c r="A102" s="34"/>
      <c r="B102" s="34"/>
      <c r="C102" s="34"/>
      <c r="D102" s="34"/>
    </row>
    <row r="103" spans="1:4" s="71" customFormat="1" ht="12.75">
      <c r="A103" s="34"/>
      <c r="B103" s="34"/>
      <c r="C103" s="34"/>
      <c r="D103" s="34"/>
    </row>
    <row r="104" spans="1:4" s="71" customFormat="1" ht="12.75">
      <c r="A104" s="34"/>
      <c r="B104" s="34"/>
      <c r="C104" s="34"/>
      <c r="D104" s="34"/>
    </row>
    <row r="105" spans="1:4" s="71" customFormat="1" ht="12.75">
      <c r="A105" s="34"/>
      <c r="B105" s="34"/>
      <c r="C105" s="34"/>
      <c r="D105" s="34"/>
    </row>
    <row r="106" spans="1:4" s="71" customFormat="1" ht="12.75">
      <c r="A106" s="34"/>
      <c r="B106" s="34"/>
      <c r="C106" s="34"/>
      <c r="D106" s="34"/>
    </row>
    <row r="107" spans="1:4" s="71" customFormat="1" ht="12.75">
      <c r="A107" s="34"/>
      <c r="B107" s="34"/>
      <c r="C107" s="34"/>
      <c r="D107" s="34"/>
    </row>
    <row r="108" spans="1:4" s="71" customFormat="1" ht="12.75">
      <c r="A108" s="34"/>
      <c r="B108" s="34"/>
      <c r="C108" s="34"/>
      <c r="D108" s="34"/>
    </row>
    <row r="109" spans="1:4" s="71" customFormat="1" ht="12.75">
      <c r="A109" s="34"/>
      <c r="B109" s="34"/>
      <c r="C109" s="34"/>
      <c r="D109" s="34"/>
    </row>
    <row r="110" spans="1:4" s="71" customFormat="1" ht="12.75">
      <c r="A110" s="34"/>
      <c r="B110" s="34"/>
      <c r="C110" s="34"/>
      <c r="D110" s="34"/>
    </row>
    <row r="111" spans="1:4" s="71" customFormat="1" ht="12.75">
      <c r="A111" s="34"/>
      <c r="B111" s="34"/>
      <c r="C111" s="34"/>
      <c r="D111" s="34"/>
    </row>
    <row r="112" spans="1:4" s="71" customFormat="1" ht="12.75">
      <c r="A112" s="34"/>
      <c r="B112" s="34"/>
      <c r="C112" s="34"/>
      <c r="D112" s="34"/>
    </row>
    <row r="113" spans="1:4" s="71" customFormat="1" ht="12.75">
      <c r="A113" s="34"/>
      <c r="B113" s="34"/>
      <c r="C113" s="34"/>
      <c r="D113" s="34"/>
    </row>
    <row r="114" spans="1:4" s="71" customFormat="1" ht="12.75">
      <c r="A114" s="34"/>
      <c r="B114" s="34"/>
      <c r="C114" s="34"/>
      <c r="D114" s="34"/>
    </row>
    <row r="115" spans="1:4" s="71" customFormat="1" ht="12.75">
      <c r="A115" s="34"/>
      <c r="B115" s="34"/>
      <c r="C115" s="34"/>
      <c r="D115" s="34"/>
    </row>
    <row r="116" spans="1:4" s="71" customFormat="1" ht="12.75">
      <c r="A116" s="34"/>
      <c r="B116" s="34"/>
      <c r="C116" s="34"/>
      <c r="D116" s="34"/>
    </row>
    <row r="117" spans="1:4" s="71" customFormat="1" ht="12.75">
      <c r="A117" s="34"/>
      <c r="B117" s="34"/>
      <c r="C117" s="34"/>
      <c r="D117" s="34"/>
    </row>
    <row r="118" spans="1:4" s="71" customFormat="1" ht="12.75">
      <c r="A118" s="34"/>
      <c r="B118" s="34"/>
      <c r="C118" s="34"/>
      <c r="D118" s="34"/>
    </row>
    <row r="119" spans="1:4" s="71" customFormat="1" ht="12.75">
      <c r="A119" s="34"/>
      <c r="B119" s="34"/>
      <c r="C119" s="34"/>
      <c r="D119" s="34"/>
    </row>
    <row r="120" spans="1:4" s="71" customFormat="1" ht="12.75">
      <c r="A120" s="34"/>
      <c r="B120" s="34"/>
      <c r="C120" s="34"/>
      <c r="D120" s="34"/>
    </row>
    <row r="121" spans="1:4" s="71" customFormat="1" ht="12.75">
      <c r="A121" s="34"/>
      <c r="B121" s="34"/>
      <c r="C121" s="34"/>
      <c r="D121" s="34"/>
    </row>
    <row r="122" spans="1:4" s="71" customFormat="1" ht="12.75">
      <c r="A122" s="34"/>
      <c r="B122" s="34"/>
      <c r="C122" s="34"/>
      <c r="D122" s="34"/>
    </row>
    <row r="123" spans="1:4" s="71" customFormat="1" ht="12.75">
      <c r="A123" s="34"/>
      <c r="B123" s="34"/>
      <c r="C123" s="34"/>
      <c r="D123" s="34"/>
    </row>
    <row r="124" spans="1:4" s="71" customFormat="1" ht="12.75">
      <c r="A124" s="34"/>
      <c r="B124" s="34"/>
      <c r="C124" s="34"/>
      <c r="D124" s="34"/>
    </row>
    <row r="125" spans="1:4" s="71" customFormat="1" ht="12.75">
      <c r="A125" s="34"/>
      <c r="B125" s="34"/>
      <c r="C125" s="34"/>
      <c r="D125" s="34"/>
    </row>
    <row r="126" spans="1:4" s="71" customFormat="1" ht="12.75">
      <c r="A126" s="34"/>
      <c r="B126" s="34"/>
      <c r="C126" s="34"/>
      <c r="D126" s="34"/>
    </row>
    <row r="127" spans="1:4" s="71" customFormat="1" ht="12.75">
      <c r="A127" s="34"/>
      <c r="B127" s="34"/>
      <c r="C127" s="34"/>
      <c r="D127" s="34"/>
    </row>
    <row r="128" spans="1:4" s="71" customFormat="1" ht="12.75">
      <c r="A128" s="34"/>
      <c r="B128" s="34"/>
      <c r="C128" s="34"/>
      <c r="D128" s="34"/>
    </row>
    <row r="129" spans="1:4" s="71" customFormat="1" ht="12.75">
      <c r="A129" s="34"/>
      <c r="B129" s="34"/>
      <c r="C129" s="34"/>
      <c r="D129" s="34"/>
    </row>
    <row r="130" spans="1:4" s="71" customFormat="1" ht="12.75">
      <c r="A130" s="34"/>
      <c r="B130" s="34"/>
      <c r="C130" s="34"/>
      <c r="D130" s="34"/>
    </row>
    <row r="131" spans="1:4" s="71" customFormat="1" ht="12.75">
      <c r="A131" s="34"/>
      <c r="B131" s="34"/>
      <c r="C131" s="34"/>
      <c r="D131" s="34"/>
    </row>
    <row r="132" spans="1:4" s="71" customFormat="1" ht="12.75">
      <c r="A132" s="34"/>
      <c r="B132" s="34"/>
      <c r="C132" s="34"/>
      <c r="D132" s="34"/>
    </row>
    <row r="133" spans="1:4" s="71" customFormat="1" ht="12.75">
      <c r="A133" s="34"/>
      <c r="B133" s="34"/>
      <c r="C133" s="34"/>
      <c r="D133" s="34"/>
    </row>
    <row r="134" spans="1:4" s="71" customFormat="1" ht="12.75">
      <c r="A134" s="34"/>
      <c r="B134" s="34"/>
      <c r="C134" s="34"/>
      <c r="D134" s="34"/>
    </row>
    <row r="135" spans="1:4" s="71" customFormat="1" ht="12.75">
      <c r="A135" s="34"/>
      <c r="B135" s="34"/>
      <c r="C135" s="34"/>
      <c r="D135" s="34"/>
    </row>
    <row r="136" spans="1:4" s="71" customFormat="1" ht="12.75">
      <c r="A136" s="34"/>
      <c r="B136" s="34"/>
      <c r="C136" s="34"/>
      <c r="D136" s="34"/>
    </row>
    <row r="137" spans="1:4" s="71" customFormat="1" ht="12.75">
      <c r="A137" s="34"/>
      <c r="B137" s="34"/>
      <c r="C137" s="34"/>
      <c r="D137" s="34"/>
    </row>
    <row r="138" spans="1:4" s="71" customFormat="1" ht="12.75">
      <c r="A138" s="34"/>
      <c r="B138" s="34"/>
      <c r="C138" s="34"/>
      <c r="D138" s="34"/>
    </row>
    <row r="139" spans="1:4" s="71" customFormat="1" ht="12.75">
      <c r="A139" s="34"/>
      <c r="B139" s="34"/>
      <c r="C139" s="34"/>
      <c r="D139" s="34"/>
    </row>
    <row r="140" spans="1:4" s="71" customFormat="1" ht="12.75">
      <c r="A140" s="34"/>
      <c r="B140" s="34"/>
      <c r="C140" s="34"/>
      <c r="D140" s="34"/>
    </row>
    <row r="141" spans="1:4" s="71" customFormat="1" ht="12.75">
      <c r="A141" s="34"/>
      <c r="B141" s="34"/>
      <c r="C141" s="34"/>
      <c r="D141" s="34"/>
    </row>
    <row r="142" spans="1:4" s="71" customFormat="1" ht="12.75">
      <c r="A142" s="34"/>
      <c r="B142" s="34"/>
      <c r="C142" s="34"/>
      <c r="D142" s="34"/>
    </row>
    <row r="143" spans="1:4" s="71" customFormat="1" ht="12.75">
      <c r="A143" s="34"/>
      <c r="B143" s="34"/>
      <c r="C143" s="34"/>
      <c r="D143" s="34"/>
    </row>
    <row r="144" spans="1:4" s="71" customFormat="1" ht="12.75">
      <c r="A144" s="34"/>
      <c r="B144" s="34"/>
      <c r="C144" s="34"/>
      <c r="D144" s="34"/>
    </row>
    <row r="145" spans="1:4" s="71" customFormat="1" ht="12.75">
      <c r="A145" s="34"/>
      <c r="B145" s="34"/>
      <c r="C145" s="34"/>
      <c r="D145" s="34"/>
    </row>
    <row r="146" spans="1:4" s="71" customFormat="1" ht="12.75">
      <c r="A146" s="34"/>
      <c r="B146" s="34"/>
      <c r="C146" s="34"/>
      <c r="D146" s="34"/>
    </row>
    <row r="147" spans="1:4" s="71" customFormat="1" ht="12.75">
      <c r="A147" s="34"/>
      <c r="B147" s="34"/>
      <c r="C147" s="34"/>
      <c r="D147" s="34"/>
    </row>
    <row r="148" spans="1:4" s="71" customFormat="1" ht="12.75">
      <c r="A148" s="34"/>
      <c r="B148" s="34"/>
      <c r="C148" s="34"/>
      <c r="D148" s="34"/>
    </row>
    <row r="149" spans="1:4" s="71" customFormat="1" ht="12.75">
      <c r="A149" s="34"/>
      <c r="B149" s="34"/>
      <c r="C149" s="34"/>
      <c r="D149" s="34"/>
    </row>
    <row r="150" spans="1:4" s="71" customFormat="1" ht="12.75">
      <c r="A150" s="34"/>
      <c r="B150" s="34"/>
      <c r="C150" s="34"/>
      <c r="D150" s="34"/>
    </row>
    <row r="151" spans="1:4" s="71" customFormat="1" ht="12.75">
      <c r="A151" s="34"/>
      <c r="B151" s="34"/>
      <c r="C151" s="34"/>
      <c r="D151" s="34"/>
    </row>
    <row r="152" spans="1:4" s="71" customFormat="1" ht="12.75">
      <c r="A152" s="34"/>
      <c r="B152" s="34"/>
      <c r="C152" s="34"/>
      <c r="D152" s="34"/>
    </row>
    <row r="153" spans="1:4" s="71" customFormat="1" ht="12.75">
      <c r="A153" s="34"/>
      <c r="B153" s="34"/>
      <c r="C153" s="34"/>
      <c r="D153" s="34"/>
    </row>
    <row r="154" spans="1:4" s="71" customFormat="1" ht="12.75">
      <c r="A154" s="34"/>
      <c r="B154" s="34"/>
      <c r="C154" s="34"/>
      <c r="D154" s="34"/>
    </row>
    <row r="155" spans="1:4" s="71" customFormat="1" ht="12.75">
      <c r="A155" s="34"/>
      <c r="B155" s="34"/>
      <c r="C155" s="34"/>
      <c r="D155" s="34"/>
    </row>
    <row r="156" spans="1:4" s="71" customFormat="1" ht="12.75">
      <c r="A156" s="34"/>
      <c r="B156" s="34"/>
      <c r="C156" s="34"/>
      <c r="D156" s="34"/>
    </row>
    <row r="157" spans="1:4" s="71" customFormat="1" ht="12.75">
      <c r="A157" s="34"/>
      <c r="B157" s="34"/>
      <c r="C157" s="34"/>
      <c r="D157" s="34"/>
    </row>
    <row r="158" spans="1:4" s="71" customFormat="1" ht="12.75">
      <c r="A158" s="34"/>
      <c r="B158" s="34"/>
      <c r="C158" s="34"/>
      <c r="D158" s="34"/>
    </row>
    <row r="159" spans="1:4" s="71" customFormat="1" ht="12.75">
      <c r="A159" s="34"/>
      <c r="B159" s="34"/>
      <c r="C159" s="34"/>
      <c r="D159" s="34"/>
    </row>
    <row r="160" spans="1:4" s="71" customFormat="1" ht="12.75">
      <c r="A160" s="34"/>
      <c r="B160" s="34"/>
      <c r="C160" s="34"/>
      <c r="D160" s="34"/>
    </row>
    <row r="161" spans="1:4" s="71" customFormat="1" ht="12.75">
      <c r="A161" s="34"/>
      <c r="B161" s="34"/>
      <c r="C161" s="34"/>
      <c r="D161" s="34"/>
    </row>
    <row r="162" spans="1:4" s="71" customFormat="1" ht="12.75">
      <c r="A162" s="34"/>
      <c r="B162" s="34"/>
      <c r="C162" s="34"/>
      <c r="D162" s="34"/>
    </row>
    <row r="163" spans="1:4" s="71" customFormat="1" ht="12.75">
      <c r="A163" s="34"/>
      <c r="B163" s="34"/>
      <c r="C163" s="34"/>
      <c r="D163" s="34"/>
    </row>
    <row r="164" spans="1:4" s="71" customFormat="1" ht="12.75">
      <c r="A164" s="34"/>
      <c r="B164" s="34"/>
      <c r="C164" s="34"/>
      <c r="D164" s="34"/>
    </row>
    <row r="165" spans="1:4" s="71" customFormat="1" ht="12.75">
      <c r="A165" s="34"/>
      <c r="B165" s="34"/>
      <c r="C165" s="34"/>
      <c r="D165" s="34"/>
    </row>
    <row r="166" spans="1:4" s="71" customFormat="1" ht="12.75">
      <c r="A166" s="34"/>
      <c r="B166" s="34"/>
      <c r="C166" s="34"/>
      <c r="D166" s="34"/>
    </row>
    <row r="167" spans="1:4" s="71" customFormat="1" ht="12.75">
      <c r="A167" s="34"/>
      <c r="B167" s="34"/>
      <c r="C167" s="34"/>
      <c r="D167" s="34"/>
    </row>
    <row r="168" spans="1:4" s="71" customFormat="1" ht="12.75">
      <c r="A168" s="34"/>
      <c r="B168" s="34"/>
      <c r="C168" s="34"/>
      <c r="D168" s="34"/>
    </row>
    <row r="169" spans="1:4" s="71" customFormat="1" ht="12.75">
      <c r="A169" s="34"/>
      <c r="B169" s="34"/>
      <c r="C169" s="34"/>
      <c r="D169" s="34"/>
    </row>
    <row r="170" spans="1:4" s="71" customFormat="1" ht="12.75">
      <c r="A170" s="34"/>
      <c r="B170" s="34"/>
      <c r="C170" s="34"/>
      <c r="D170" s="34"/>
    </row>
    <row r="171" spans="1:4" s="71" customFormat="1" ht="12.75">
      <c r="A171" s="34"/>
      <c r="B171" s="34"/>
      <c r="C171" s="34"/>
      <c r="D171" s="34"/>
    </row>
    <row r="172" spans="1:4" s="71" customFormat="1" ht="12.75">
      <c r="A172" s="34"/>
      <c r="B172" s="34"/>
      <c r="C172" s="34"/>
      <c r="D172" s="34"/>
    </row>
    <row r="173" spans="1:4" s="71" customFormat="1" ht="12.75">
      <c r="A173" s="34"/>
      <c r="B173" s="34"/>
      <c r="C173" s="34"/>
      <c r="D173" s="34"/>
    </row>
    <row r="174" spans="1:4" s="71" customFormat="1" ht="12.75">
      <c r="A174" s="34"/>
      <c r="B174" s="34"/>
      <c r="C174" s="34"/>
      <c r="D174" s="34"/>
    </row>
    <row r="175" spans="1:4" s="71" customFormat="1" ht="12.75">
      <c r="A175" s="34"/>
      <c r="B175" s="34"/>
      <c r="C175" s="34"/>
      <c r="D175" s="34"/>
    </row>
    <row r="176" spans="1:4" s="71" customFormat="1" ht="12.75">
      <c r="A176" s="34"/>
      <c r="B176" s="34"/>
      <c r="C176" s="34"/>
      <c r="D176" s="34"/>
    </row>
    <row r="177" spans="1:4" s="71" customFormat="1" ht="12.75">
      <c r="A177" s="34"/>
      <c r="B177" s="34"/>
      <c r="C177" s="34"/>
      <c r="D177" s="34"/>
    </row>
    <row r="178" spans="1:4" s="71" customFormat="1" ht="12.75">
      <c r="A178" s="34"/>
      <c r="B178" s="34"/>
      <c r="C178" s="34"/>
      <c r="D178" s="34"/>
    </row>
    <row r="179" spans="1:4" s="71" customFormat="1" ht="12.75">
      <c r="A179" s="34"/>
      <c r="B179" s="34"/>
      <c r="C179" s="34"/>
      <c r="D179" s="34"/>
    </row>
    <row r="180" spans="1:4" s="71" customFormat="1" ht="12.75">
      <c r="A180" s="34"/>
      <c r="B180" s="34"/>
      <c r="C180" s="34"/>
      <c r="D180" s="34"/>
    </row>
    <row r="181" spans="1:4" s="71" customFormat="1" ht="12.75">
      <c r="A181" s="34"/>
      <c r="B181" s="34"/>
      <c r="C181" s="34"/>
      <c r="D181" s="34"/>
    </row>
    <row r="182" spans="1:4" s="71" customFormat="1" ht="12.75">
      <c r="A182" s="34"/>
      <c r="B182" s="34"/>
      <c r="C182" s="34"/>
      <c r="D182" s="34"/>
    </row>
    <row r="183" spans="1:4" s="71" customFormat="1" ht="12.75">
      <c r="A183" s="34"/>
      <c r="B183" s="34"/>
      <c r="C183" s="34"/>
      <c r="D183" s="34"/>
    </row>
    <row r="184" spans="1:4" s="71" customFormat="1" ht="12.75">
      <c r="A184" s="34"/>
      <c r="B184" s="34"/>
      <c r="C184" s="34"/>
      <c r="D184" s="34"/>
    </row>
    <row r="185" spans="1:4" s="71" customFormat="1" ht="12.75">
      <c r="A185" s="34"/>
      <c r="B185" s="34"/>
      <c r="C185" s="34"/>
      <c r="D185" s="34"/>
    </row>
    <row r="186" spans="1:4" s="71" customFormat="1" ht="12.75">
      <c r="A186" s="34"/>
      <c r="B186" s="34"/>
      <c r="C186" s="34"/>
      <c r="D186" s="34"/>
    </row>
    <row r="187" spans="1:4" s="71" customFormat="1" ht="12.75">
      <c r="A187" s="34"/>
      <c r="B187" s="34"/>
      <c r="C187" s="34"/>
      <c r="D187" s="34"/>
    </row>
    <row r="188" spans="1:4" s="71" customFormat="1" ht="12.75">
      <c r="A188" s="34"/>
      <c r="B188" s="34"/>
      <c r="C188" s="34"/>
      <c r="D188" s="34"/>
    </row>
    <row r="189" spans="1:4" s="71" customFormat="1" ht="12.75">
      <c r="A189" s="34"/>
      <c r="B189" s="34"/>
      <c r="C189" s="34"/>
      <c r="D189" s="34"/>
    </row>
    <row r="190" spans="1:4" s="71" customFormat="1" ht="12.75">
      <c r="A190" s="34"/>
      <c r="B190" s="34"/>
      <c r="C190" s="34"/>
      <c r="D190" s="34"/>
    </row>
    <row r="191" spans="1:4" s="71" customFormat="1" ht="12.75">
      <c r="A191" s="34"/>
      <c r="B191" s="34"/>
      <c r="C191" s="34"/>
      <c r="D191" s="34"/>
    </row>
    <row r="192" spans="1:4" s="71" customFormat="1" ht="12.75">
      <c r="A192" s="34"/>
      <c r="B192" s="34"/>
      <c r="C192" s="34"/>
      <c r="D192" s="34"/>
    </row>
    <row r="193" spans="1:4" s="71" customFormat="1" ht="12.75">
      <c r="A193" s="34"/>
      <c r="B193" s="34"/>
      <c r="C193" s="34"/>
      <c r="D193" s="34"/>
    </row>
    <row r="194" spans="1:4" s="71" customFormat="1" ht="12.75">
      <c r="A194" s="34"/>
      <c r="B194" s="34"/>
      <c r="C194" s="34"/>
      <c r="D194" s="34"/>
    </row>
    <row r="195" spans="1:4" s="71" customFormat="1" ht="12.75">
      <c r="A195" s="34"/>
      <c r="B195" s="34"/>
      <c r="C195" s="34"/>
      <c r="D195" s="34"/>
    </row>
    <row r="196" spans="1:4" s="71" customFormat="1" ht="12.75">
      <c r="A196" s="34"/>
      <c r="B196" s="34"/>
      <c r="C196" s="34"/>
      <c r="D196" s="34"/>
    </row>
    <row r="197" spans="1:4" s="71" customFormat="1" ht="12.75">
      <c r="A197" s="34"/>
      <c r="B197" s="34"/>
      <c r="C197" s="34"/>
      <c r="D197" s="34"/>
    </row>
    <row r="198" spans="1:4" s="71" customFormat="1" ht="12.75">
      <c r="A198" s="34"/>
      <c r="B198" s="34"/>
      <c r="C198" s="34"/>
      <c r="D198" s="34"/>
    </row>
    <row r="199" spans="1:4" s="71" customFormat="1" ht="12.75">
      <c r="A199" s="34"/>
      <c r="B199" s="34"/>
      <c r="C199" s="34"/>
      <c r="D199" s="34"/>
    </row>
    <row r="200" spans="1:4" s="71" customFormat="1" ht="12.75">
      <c r="A200" s="34"/>
      <c r="B200" s="34"/>
      <c r="C200" s="34"/>
      <c r="D200" s="34"/>
    </row>
    <row r="201" spans="1:4" s="71" customFormat="1" ht="12.75">
      <c r="A201" s="34"/>
      <c r="B201" s="34"/>
      <c r="C201" s="34"/>
      <c r="D201" s="34"/>
    </row>
    <row r="202" spans="1:4" s="71" customFormat="1" ht="12.75">
      <c r="A202" s="34"/>
      <c r="B202" s="34"/>
      <c r="C202" s="34"/>
      <c r="D202" s="34"/>
    </row>
    <row r="203" spans="1:4" s="71" customFormat="1" ht="12.75">
      <c r="A203" s="34"/>
      <c r="B203" s="34"/>
      <c r="C203" s="34"/>
      <c r="D203" s="34"/>
    </row>
    <row r="204" spans="1:4" s="71" customFormat="1" ht="12.75">
      <c r="A204" s="34"/>
      <c r="B204" s="34"/>
      <c r="C204" s="34"/>
      <c r="D204" s="34"/>
    </row>
    <row r="205" spans="1:4" s="71" customFormat="1" ht="12.75">
      <c r="A205" s="34"/>
      <c r="B205" s="34"/>
      <c r="C205" s="34"/>
      <c r="D205" s="34"/>
    </row>
    <row r="206" spans="1:4" s="71" customFormat="1" ht="12.75">
      <c r="A206" s="34"/>
      <c r="B206" s="34"/>
      <c r="C206" s="34"/>
      <c r="D206" s="34"/>
    </row>
    <row r="207" spans="1:4" s="71" customFormat="1" ht="12.75">
      <c r="A207" s="34"/>
      <c r="B207" s="34"/>
      <c r="C207" s="34"/>
      <c r="D207" s="34"/>
    </row>
    <row r="208" spans="1:4" s="71" customFormat="1" ht="12.75">
      <c r="A208" s="34"/>
      <c r="B208" s="34"/>
      <c r="C208" s="34"/>
      <c r="D208" s="34"/>
    </row>
    <row r="209" spans="1:4" s="71" customFormat="1" ht="12.75">
      <c r="A209" s="34"/>
      <c r="B209" s="34"/>
      <c r="C209" s="34"/>
      <c r="D209" s="34"/>
    </row>
    <row r="210" spans="1:4" s="71" customFormat="1" ht="12.75">
      <c r="A210" s="34"/>
      <c r="B210" s="34"/>
      <c r="C210" s="34"/>
      <c r="D210" s="34"/>
    </row>
    <row r="211" spans="1:4" s="71" customFormat="1" ht="12.75">
      <c r="A211" s="34"/>
      <c r="B211" s="34"/>
      <c r="C211" s="34"/>
      <c r="D211" s="34"/>
    </row>
    <row r="212" spans="1:4" s="71" customFormat="1" ht="12.75">
      <c r="A212" s="34"/>
      <c r="B212" s="34"/>
      <c r="C212" s="34"/>
      <c r="D212" s="34"/>
    </row>
    <row r="213" spans="1:4" s="71" customFormat="1" ht="12.75">
      <c r="A213" s="34"/>
      <c r="B213" s="34"/>
      <c r="C213" s="34"/>
      <c r="D213" s="34"/>
    </row>
    <row r="214" spans="1:4" s="71" customFormat="1" ht="12.75">
      <c r="A214" s="34"/>
      <c r="B214" s="34"/>
      <c r="C214" s="34"/>
      <c r="D214" s="34"/>
    </row>
    <row r="215" spans="1:4" s="71" customFormat="1" ht="12.75">
      <c r="A215" s="34"/>
      <c r="B215" s="34"/>
      <c r="C215" s="34"/>
      <c r="D215" s="34"/>
    </row>
    <row r="216" spans="1:4" s="71" customFormat="1" ht="12.75">
      <c r="A216" s="34"/>
      <c r="B216" s="34"/>
      <c r="C216" s="34"/>
      <c r="D216" s="34"/>
    </row>
    <row r="217" spans="1:4" s="71" customFormat="1" ht="12.75">
      <c r="A217" s="34"/>
      <c r="B217" s="34"/>
      <c r="C217" s="34"/>
      <c r="D217" s="34"/>
    </row>
    <row r="218" spans="1:4" s="71" customFormat="1" ht="12.75">
      <c r="A218" s="34"/>
      <c r="B218" s="34"/>
      <c r="C218" s="34"/>
      <c r="D218" s="34"/>
    </row>
    <row r="219" spans="1:4" s="71" customFormat="1" ht="12.75">
      <c r="A219" s="34"/>
      <c r="B219" s="34"/>
      <c r="C219" s="34"/>
      <c r="D219" s="34"/>
    </row>
    <row r="220" spans="1:4" s="71" customFormat="1" ht="12.75">
      <c r="A220" s="34"/>
      <c r="B220" s="34"/>
      <c r="C220" s="34"/>
      <c r="D220" s="34"/>
    </row>
    <row r="221" spans="1:4" s="71" customFormat="1" ht="12.75">
      <c r="A221" s="34"/>
      <c r="B221" s="34"/>
      <c r="C221" s="34"/>
      <c r="D221" s="34"/>
    </row>
    <row r="222" spans="1:4" s="71" customFormat="1" ht="12.75">
      <c r="A222" s="34"/>
      <c r="B222" s="34"/>
      <c r="C222" s="34"/>
      <c r="D222" s="34"/>
    </row>
    <row r="223" spans="1:4" s="71" customFormat="1" ht="12.75">
      <c r="A223" s="34"/>
      <c r="B223" s="34"/>
      <c r="C223" s="34"/>
      <c r="D223" s="34"/>
    </row>
    <row r="224" spans="1:4" s="71" customFormat="1" ht="12.75">
      <c r="A224" s="34"/>
      <c r="B224" s="34"/>
      <c r="C224" s="34"/>
      <c r="D224" s="34"/>
    </row>
    <row r="225" spans="1:4" s="71" customFormat="1" ht="12.75">
      <c r="A225" s="34"/>
      <c r="B225" s="34"/>
      <c r="C225" s="34"/>
      <c r="D225" s="34"/>
    </row>
    <row r="226" spans="1:4" s="71" customFormat="1" ht="12.75">
      <c r="A226" s="34"/>
      <c r="B226" s="34"/>
      <c r="C226" s="34"/>
      <c r="D226" s="34"/>
    </row>
    <row r="227" spans="1:4" s="71" customFormat="1" ht="12.75">
      <c r="A227" s="34"/>
      <c r="B227" s="34"/>
      <c r="C227" s="34"/>
      <c r="D227" s="34"/>
    </row>
    <row r="228" spans="1:4" s="71" customFormat="1" ht="12.75">
      <c r="A228" s="34"/>
      <c r="B228" s="34"/>
      <c r="C228" s="34"/>
      <c r="D228" s="34"/>
    </row>
    <row r="229" spans="1:4" s="71" customFormat="1" ht="12.75">
      <c r="A229" s="34"/>
      <c r="B229" s="34"/>
      <c r="C229" s="34"/>
      <c r="D229" s="34"/>
    </row>
    <row r="230" spans="1:4" s="71" customFormat="1" ht="12.75">
      <c r="A230" s="34"/>
      <c r="B230" s="34"/>
      <c r="C230" s="34"/>
      <c r="D230" s="34"/>
    </row>
    <row r="231" spans="1:4" s="71" customFormat="1" ht="12.75">
      <c r="A231" s="34"/>
      <c r="B231" s="34"/>
      <c r="C231" s="34"/>
      <c r="D231" s="34"/>
    </row>
    <row r="232" spans="1:4" s="71" customFormat="1" ht="12.75">
      <c r="A232" s="34"/>
      <c r="B232" s="34"/>
      <c r="C232" s="34"/>
      <c r="D232" s="34"/>
    </row>
    <row r="233" spans="1:4" s="71" customFormat="1" ht="12.75">
      <c r="A233" s="34"/>
      <c r="B233" s="34"/>
      <c r="C233" s="34"/>
      <c r="D233" s="34"/>
    </row>
    <row r="234" spans="1:4" s="71" customFormat="1" ht="12.75">
      <c r="A234" s="34"/>
      <c r="B234" s="34"/>
      <c r="C234" s="34"/>
      <c r="D234" s="34"/>
    </row>
    <row r="235" spans="1:4" s="71" customFormat="1" ht="12.75">
      <c r="A235" s="34"/>
      <c r="B235" s="34"/>
      <c r="C235" s="34"/>
      <c r="D235" s="34"/>
    </row>
    <row r="236" spans="1:4" s="71" customFormat="1" ht="12.75">
      <c r="A236" s="34"/>
      <c r="B236" s="34"/>
      <c r="C236" s="34"/>
      <c r="D236" s="34"/>
    </row>
    <row r="237" spans="1:4" s="71" customFormat="1" ht="12.75">
      <c r="A237" s="34"/>
      <c r="B237" s="34"/>
      <c r="C237" s="34"/>
      <c r="D237" s="34"/>
    </row>
    <row r="238" spans="1:4" s="71" customFormat="1" ht="12.75">
      <c r="A238" s="34"/>
      <c r="B238" s="34"/>
      <c r="C238" s="34"/>
      <c r="D238" s="34"/>
    </row>
    <row r="239" spans="1:4" s="71" customFormat="1" ht="12.75">
      <c r="A239" s="34"/>
      <c r="B239" s="34"/>
      <c r="C239" s="34"/>
      <c r="D239" s="34"/>
    </row>
    <row r="240" spans="1:4" s="71" customFormat="1" ht="12.75">
      <c r="A240" s="34"/>
      <c r="B240" s="34"/>
      <c r="C240" s="34"/>
      <c r="D240" s="34"/>
    </row>
    <row r="241" spans="1:4" s="71" customFormat="1" ht="12.75">
      <c r="A241" s="34"/>
      <c r="B241" s="34"/>
      <c r="C241" s="34"/>
      <c r="D241" s="34"/>
    </row>
    <row r="242" spans="1:4" s="71" customFormat="1" ht="12.75">
      <c r="A242" s="34"/>
      <c r="B242" s="34"/>
      <c r="C242" s="34"/>
      <c r="D242" s="34"/>
    </row>
    <row r="243" spans="1:4" s="71" customFormat="1" ht="12.75">
      <c r="A243" s="34"/>
      <c r="B243" s="34"/>
      <c r="C243" s="34"/>
      <c r="D243" s="34"/>
    </row>
    <row r="244" spans="1:4" s="71" customFormat="1" ht="12.75">
      <c r="A244" s="34"/>
      <c r="B244" s="34"/>
      <c r="C244" s="34"/>
      <c r="D244" s="34"/>
    </row>
    <row r="245" spans="1:4" s="71" customFormat="1" ht="12.75">
      <c r="A245" s="34"/>
      <c r="B245" s="34"/>
      <c r="C245" s="34"/>
      <c r="D245" s="34"/>
    </row>
    <row r="246" spans="1:4" s="71" customFormat="1" ht="12.75">
      <c r="A246" s="34"/>
      <c r="B246" s="34"/>
      <c r="C246" s="34"/>
      <c r="D246" s="34"/>
    </row>
    <row r="247" spans="1:4" s="71" customFormat="1" ht="12.75">
      <c r="A247" s="34"/>
      <c r="B247" s="34"/>
      <c r="C247" s="34"/>
      <c r="D247" s="34"/>
    </row>
    <row r="248" spans="1:4" s="71" customFormat="1" ht="12.75">
      <c r="A248" s="34"/>
      <c r="B248" s="34"/>
      <c r="C248" s="34"/>
      <c r="D248" s="34"/>
    </row>
    <row r="249" spans="1:4" s="71" customFormat="1" ht="12.75">
      <c r="A249" s="34"/>
      <c r="B249" s="34"/>
      <c r="C249" s="34"/>
      <c r="D249" s="34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7"/>
  <sheetViews>
    <sheetView zoomScale="85" zoomScaleNormal="85" workbookViewId="0" topLeftCell="B2">
      <selection activeCell="U93" sqref="U93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126" customWidth="1"/>
    <col min="24" max="24" width="16.7109375" style="2" hidden="1" customWidth="1"/>
    <col min="25" max="25" width="16.7109375" style="127" hidden="1" customWidth="1"/>
    <col min="26" max="29" width="0" style="127" hidden="1" customWidth="1"/>
    <col min="30" max="16384" width="9.140625" style="127" customWidth="1"/>
  </cols>
  <sheetData>
    <row r="1" spans="1:25" ht="12.75" hidden="1">
      <c r="A1" s="2" t="s">
        <v>19</v>
      </c>
      <c r="B1" s="34" t="s">
        <v>1411</v>
      </c>
      <c r="C1" s="2" t="s">
        <v>1412</v>
      </c>
      <c r="D1" s="34" t="s">
        <v>20</v>
      </c>
      <c r="E1" s="2" t="s">
        <v>21</v>
      </c>
      <c r="F1" s="2" t="s">
        <v>22</v>
      </c>
      <c r="G1" s="2" t="s">
        <v>1413</v>
      </c>
      <c r="H1" s="2" t="s">
        <v>1461</v>
      </c>
      <c r="I1" s="2" t="s">
        <v>23</v>
      </c>
      <c r="J1" s="2" t="s">
        <v>24</v>
      </c>
      <c r="K1" s="2" t="s">
        <v>25</v>
      </c>
      <c r="L1" s="2" t="s">
        <v>1413</v>
      </c>
      <c r="M1" s="2" t="s">
        <v>26</v>
      </c>
      <c r="N1" s="2" t="s">
        <v>27</v>
      </c>
      <c r="O1" s="2" t="s">
        <v>28</v>
      </c>
      <c r="P1" s="2" t="s">
        <v>1413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1413</v>
      </c>
      <c r="V1" s="2" t="s">
        <v>33</v>
      </c>
      <c r="W1" s="126" t="s">
        <v>1413</v>
      </c>
      <c r="X1" s="2" t="s">
        <v>34</v>
      </c>
      <c r="Y1" s="127" t="s">
        <v>1413</v>
      </c>
    </row>
    <row r="2" spans="1:25" s="133" customFormat="1" ht="15.75" customHeight="1">
      <c r="A2" s="128"/>
      <c r="B2" s="50" t="str">
        <f>"University of Missouri - "&amp;RBN</f>
        <v>University of Missouri - Extension</v>
      </c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  <c r="X2" s="130"/>
      <c r="Y2" s="132"/>
    </row>
    <row r="3" spans="1:25" s="136" customFormat="1" ht="15.75" customHeight="1">
      <c r="A3" s="87"/>
      <c r="B3" s="55" t="s">
        <v>35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4"/>
      <c r="X3" s="13"/>
      <c r="Y3" s="135"/>
    </row>
    <row r="4" spans="1:29" ht="15.75" customHeight="1">
      <c r="A4" s="91"/>
      <c r="B4" s="137" t="str">
        <f>"  As of "&amp;TEXT(Z4,"MMMM DD, YYY")</f>
        <v>  As of June 30, 2006</v>
      </c>
      <c r="C4" s="16"/>
      <c r="D4" s="16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  <c r="X4" s="138"/>
      <c r="Y4" s="140"/>
      <c r="Z4" s="95" t="s">
        <v>1464</v>
      </c>
      <c r="AC4" s="141" t="s">
        <v>1462</v>
      </c>
    </row>
    <row r="5" spans="1:26" ht="12.75" customHeight="1">
      <c r="A5" s="91"/>
      <c r="B5" s="142"/>
      <c r="C5" s="143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5"/>
      <c r="X5" s="144"/>
      <c r="Y5" s="146"/>
      <c r="Z5" s="2"/>
    </row>
    <row r="6" spans="1:25" ht="12.75">
      <c r="A6" s="22"/>
      <c r="B6" s="147"/>
      <c r="C6" s="148"/>
      <c r="D6" s="149"/>
      <c r="E6" s="27"/>
      <c r="F6" s="27"/>
      <c r="G6" s="147"/>
      <c r="H6" s="149"/>
      <c r="I6" s="150"/>
      <c r="J6" s="150"/>
      <c r="K6" s="151"/>
      <c r="L6" s="151"/>
      <c r="M6" s="150" t="s">
        <v>1440</v>
      </c>
      <c r="N6" s="150" t="s">
        <v>1469</v>
      </c>
      <c r="O6" s="150" t="s">
        <v>36</v>
      </c>
      <c r="P6" s="151"/>
      <c r="Q6" s="152" t="s">
        <v>37</v>
      </c>
      <c r="R6" s="153"/>
      <c r="S6" s="153"/>
      <c r="T6" s="153"/>
      <c r="U6" s="154"/>
      <c r="V6" s="155"/>
      <c r="W6" s="151" t="s">
        <v>1466</v>
      </c>
      <c r="X6" s="155"/>
      <c r="Y6" s="151" t="s">
        <v>1466</v>
      </c>
    </row>
    <row r="7" spans="1:25" ht="12.75">
      <c r="A7" s="22"/>
      <c r="B7" s="156"/>
      <c r="C7" s="29"/>
      <c r="D7" s="157"/>
      <c r="E7" s="27"/>
      <c r="F7" s="27"/>
      <c r="G7" s="156"/>
      <c r="H7" s="157"/>
      <c r="I7" s="150" t="s">
        <v>1440</v>
      </c>
      <c r="J7" s="150" t="s">
        <v>1469</v>
      </c>
      <c r="K7" s="150" t="s">
        <v>36</v>
      </c>
      <c r="L7" s="103"/>
      <c r="M7" s="150" t="s">
        <v>38</v>
      </c>
      <c r="N7" s="150" t="s">
        <v>38</v>
      </c>
      <c r="O7" s="150" t="s">
        <v>38</v>
      </c>
      <c r="P7" s="103" t="s">
        <v>38</v>
      </c>
      <c r="Q7" s="150" t="s">
        <v>1440</v>
      </c>
      <c r="R7" s="150" t="s">
        <v>39</v>
      </c>
      <c r="S7" s="158"/>
      <c r="T7" s="158"/>
      <c r="U7" s="103"/>
      <c r="V7" s="159"/>
      <c r="W7" s="103" t="s">
        <v>1470</v>
      </c>
      <c r="X7" s="159"/>
      <c r="Y7" s="103" t="s">
        <v>1470</v>
      </c>
    </row>
    <row r="8" spans="1:25" ht="12.75">
      <c r="A8" s="22"/>
      <c r="B8" s="156"/>
      <c r="C8" s="29"/>
      <c r="D8" s="157"/>
      <c r="E8" s="160"/>
      <c r="F8" s="160"/>
      <c r="G8" s="161" t="s">
        <v>1465</v>
      </c>
      <c r="H8" s="161"/>
      <c r="I8" s="150" t="s">
        <v>40</v>
      </c>
      <c r="J8" s="150" t="s">
        <v>40</v>
      </c>
      <c r="K8" s="150" t="s">
        <v>40</v>
      </c>
      <c r="L8" s="103" t="s">
        <v>40</v>
      </c>
      <c r="M8" s="150" t="s">
        <v>41</v>
      </c>
      <c r="N8" s="150" t="s">
        <v>41</v>
      </c>
      <c r="O8" s="150" t="s">
        <v>41</v>
      </c>
      <c r="P8" s="103" t="s">
        <v>41</v>
      </c>
      <c r="Q8" s="150" t="s">
        <v>42</v>
      </c>
      <c r="R8" s="150" t="s">
        <v>42</v>
      </c>
      <c r="S8" s="150" t="s">
        <v>43</v>
      </c>
      <c r="T8" s="150" t="s">
        <v>44</v>
      </c>
      <c r="U8" s="103" t="s">
        <v>45</v>
      </c>
      <c r="V8" s="159"/>
      <c r="W8" s="103" t="s">
        <v>46</v>
      </c>
      <c r="X8" s="103" t="s">
        <v>47</v>
      </c>
      <c r="Y8" s="103" t="s">
        <v>48</v>
      </c>
    </row>
    <row r="9" spans="1:25" ht="12.75">
      <c r="A9" s="22"/>
      <c r="B9" s="162"/>
      <c r="C9" s="163"/>
      <c r="D9" s="164"/>
      <c r="E9" s="150" t="s">
        <v>1440</v>
      </c>
      <c r="F9" s="150" t="s">
        <v>49</v>
      </c>
      <c r="G9" s="150" t="s">
        <v>1440</v>
      </c>
      <c r="H9" s="150" t="s">
        <v>1469</v>
      </c>
      <c r="I9" s="150" t="s">
        <v>1470</v>
      </c>
      <c r="J9" s="150" t="s">
        <v>1470</v>
      </c>
      <c r="K9" s="150" t="s">
        <v>1470</v>
      </c>
      <c r="L9" s="165" t="s">
        <v>1470</v>
      </c>
      <c r="M9" s="150" t="s">
        <v>1470</v>
      </c>
      <c r="N9" s="150" t="s">
        <v>1470</v>
      </c>
      <c r="O9" s="150" t="s">
        <v>1470</v>
      </c>
      <c r="P9" s="165" t="s">
        <v>1470</v>
      </c>
      <c r="Q9" s="150" t="s">
        <v>50</v>
      </c>
      <c r="R9" s="150" t="s">
        <v>50</v>
      </c>
      <c r="S9" s="150" t="s">
        <v>47</v>
      </c>
      <c r="T9" s="150" t="s">
        <v>51</v>
      </c>
      <c r="U9" s="165" t="s">
        <v>1470</v>
      </c>
      <c r="V9" s="165" t="s">
        <v>52</v>
      </c>
      <c r="W9" s="165" t="s">
        <v>47</v>
      </c>
      <c r="X9" s="165" t="s">
        <v>1470</v>
      </c>
      <c r="Y9" s="165" t="s">
        <v>47</v>
      </c>
    </row>
    <row r="10" spans="1:25" ht="12.75" customHeight="1">
      <c r="A10" s="22"/>
      <c r="B10" s="23"/>
      <c r="C10" s="124"/>
      <c r="D10" s="24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60"/>
    </row>
    <row r="11" spans="1:25" ht="12.75" customHeight="1">
      <c r="A11" s="29"/>
      <c r="B11" s="23" t="s">
        <v>1415</v>
      </c>
      <c r="C11" s="124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50"/>
      <c r="X11" s="27"/>
      <c r="Y11" s="160"/>
    </row>
    <row r="12" spans="1:25" ht="12.75" customHeight="1">
      <c r="A12" s="34"/>
      <c r="B12" s="30"/>
      <c r="C12" s="114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6"/>
      <c r="X12" s="32"/>
      <c r="Y12" s="160"/>
    </row>
    <row r="13" spans="1:25" ht="12.75" customHeight="1">
      <c r="A13" s="29"/>
      <c r="B13" s="23" t="s">
        <v>1416</v>
      </c>
      <c r="C13" s="124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50"/>
      <c r="X13" s="27"/>
      <c r="Y13" s="160"/>
    </row>
    <row r="14" spans="1:25" ht="12.75" customHeight="1">
      <c r="A14" s="114" t="s">
        <v>53</v>
      </c>
      <c r="B14" s="30"/>
      <c r="C14" s="114" t="s">
        <v>1417</v>
      </c>
      <c r="D14" s="31"/>
      <c r="E14" s="32">
        <v>0</v>
      </c>
      <c r="F14" s="32">
        <v>0</v>
      </c>
      <c r="G14" s="35">
        <f aca="true" t="shared" si="0" ref="G14:G19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36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36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19">Q14+R14+S14+T14</f>
        <v>0</v>
      </c>
      <c r="V14" s="35">
        <v>0</v>
      </c>
      <c r="W14" s="167">
        <f aca="true" t="shared" si="4" ref="W14:W36">G14+H14+L14+P14+U14+V14</f>
        <v>0</v>
      </c>
      <c r="X14" s="35">
        <v>0</v>
      </c>
      <c r="Y14" s="168">
        <f aca="true" t="shared" si="5" ref="Y14:Y19">W14+X14</f>
        <v>0</v>
      </c>
    </row>
    <row r="15" spans="1:25" ht="12.75" hidden="1" outlineLevel="1">
      <c r="A15" s="2" t="s">
        <v>54</v>
      </c>
      <c r="C15" s="2" t="s">
        <v>55</v>
      </c>
      <c r="D15" s="34" t="s">
        <v>56</v>
      </c>
      <c r="E15" s="2">
        <v>4027007.31</v>
      </c>
      <c r="F15" s="2">
        <v>0</v>
      </c>
      <c r="G15" s="2">
        <f t="shared" si="0"/>
        <v>4027007.31</v>
      </c>
      <c r="H15" s="2">
        <v>0</v>
      </c>
      <c r="I15" s="2">
        <v>0</v>
      </c>
      <c r="J15" s="2">
        <v>0</v>
      </c>
      <c r="K15" s="2">
        <v>45538.47</v>
      </c>
      <c r="L15" s="2">
        <f>I15+J15+K15</f>
        <v>45538.47</v>
      </c>
      <c r="M15" s="2">
        <v>0</v>
      </c>
      <c r="N15" s="2">
        <v>15556.46</v>
      </c>
      <c r="O15" s="2">
        <v>0</v>
      </c>
      <c r="P15" s="2">
        <f>M15+N15+O15</f>
        <v>15556.46</v>
      </c>
      <c r="Q15" s="2">
        <v>433478.23</v>
      </c>
      <c r="R15" s="2">
        <v>0</v>
      </c>
      <c r="S15" s="2">
        <v>0</v>
      </c>
      <c r="T15" s="2">
        <v>0</v>
      </c>
      <c r="U15" s="2">
        <f t="shared" si="3"/>
        <v>433478.23</v>
      </c>
      <c r="V15" s="2">
        <v>21066.16</v>
      </c>
      <c r="W15" s="126">
        <f>G15+H15+L15+P15+U15+V15</f>
        <v>4542646.630000001</v>
      </c>
      <c r="X15" s="2">
        <v>0</v>
      </c>
      <c r="Y15" s="169">
        <f t="shared" si="5"/>
        <v>4542646.630000001</v>
      </c>
    </row>
    <row r="16" spans="1:25" ht="12.75" hidden="1" outlineLevel="1">
      <c r="A16" s="2" t="s">
        <v>57</v>
      </c>
      <c r="C16" s="2" t="s">
        <v>58</v>
      </c>
      <c r="D16" s="34" t="s">
        <v>59</v>
      </c>
      <c r="E16" s="2">
        <v>0</v>
      </c>
      <c r="F16" s="2">
        <v>0</v>
      </c>
      <c r="G16" s="2">
        <f t="shared" si="0"/>
        <v>0</v>
      </c>
      <c r="H16" s="2">
        <v>0</v>
      </c>
      <c r="I16" s="2">
        <v>0</v>
      </c>
      <c r="J16" s="2">
        <v>0</v>
      </c>
      <c r="K16" s="2">
        <v>0</v>
      </c>
      <c r="L16" s="2">
        <f>I16+J16+K16</f>
        <v>0</v>
      </c>
      <c r="M16" s="2">
        <v>0</v>
      </c>
      <c r="N16" s="2">
        <v>81591.69</v>
      </c>
      <c r="O16" s="2">
        <v>0</v>
      </c>
      <c r="P16" s="2">
        <f>M16+N16+O16</f>
        <v>81591.69</v>
      </c>
      <c r="Q16" s="2">
        <v>0</v>
      </c>
      <c r="R16" s="2">
        <v>0</v>
      </c>
      <c r="S16" s="2">
        <v>0</v>
      </c>
      <c r="T16" s="2">
        <v>0</v>
      </c>
      <c r="U16" s="2">
        <f t="shared" si="3"/>
        <v>0</v>
      </c>
      <c r="V16" s="2">
        <v>0</v>
      </c>
      <c r="W16" s="126">
        <f>G16+H16+L16+P16+U16+V16</f>
        <v>81591.69</v>
      </c>
      <c r="X16" s="2">
        <v>0</v>
      </c>
      <c r="Y16" s="169">
        <f t="shared" si="5"/>
        <v>81591.69</v>
      </c>
    </row>
    <row r="17" spans="1:25" ht="12.75" hidden="1" outlineLevel="1">
      <c r="A17" s="2" t="s">
        <v>60</v>
      </c>
      <c r="C17" s="2" t="s">
        <v>61</v>
      </c>
      <c r="D17" s="34" t="s">
        <v>62</v>
      </c>
      <c r="E17" s="2">
        <v>0</v>
      </c>
      <c r="F17" s="2">
        <v>0</v>
      </c>
      <c r="G17" s="2">
        <f t="shared" si="0"/>
        <v>0</v>
      </c>
      <c r="H17" s="2">
        <v>0</v>
      </c>
      <c r="I17" s="2">
        <v>0</v>
      </c>
      <c r="J17" s="2">
        <v>0</v>
      </c>
      <c r="K17" s="2">
        <v>0</v>
      </c>
      <c r="L17" s="2">
        <f>I17+J17+K17</f>
        <v>0</v>
      </c>
      <c r="M17" s="2">
        <v>0</v>
      </c>
      <c r="N17" s="2">
        <v>67660.29</v>
      </c>
      <c r="O17" s="2">
        <v>0</v>
      </c>
      <c r="P17" s="2">
        <f>M17+N17+O17</f>
        <v>67660.29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126">
        <f>G17+H17+L17+P17+U17+V17</f>
        <v>67660.29</v>
      </c>
      <c r="X17" s="2">
        <v>0</v>
      </c>
      <c r="Y17" s="169">
        <f t="shared" si="5"/>
        <v>67660.29</v>
      </c>
    </row>
    <row r="18" spans="1:25" ht="12.75" hidden="1" outlineLevel="1">
      <c r="A18" s="2" t="s">
        <v>63</v>
      </c>
      <c r="C18" s="2" t="s">
        <v>64</v>
      </c>
      <c r="D18" s="34" t="s">
        <v>65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0</v>
      </c>
      <c r="L18" s="2">
        <f>I18+J18+K18</f>
        <v>0</v>
      </c>
      <c r="M18" s="2">
        <v>0</v>
      </c>
      <c r="N18" s="2">
        <v>228109.71</v>
      </c>
      <c r="O18" s="2">
        <v>0</v>
      </c>
      <c r="P18" s="2">
        <f>M18+N18+O18</f>
        <v>228109.71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126">
        <f>G18+H18+L18+P18+U18+V18</f>
        <v>228109.71</v>
      </c>
      <c r="X18" s="2">
        <v>0</v>
      </c>
      <c r="Y18" s="169">
        <f t="shared" si="5"/>
        <v>228109.71</v>
      </c>
    </row>
    <row r="19" spans="1:25" ht="12.75" hidden="1" outlineLevel="1">
      <c r="A19" s="2" t="s">
        <v>66</v>
      </c>
      <c r="C19" s="2" t="s">
        <v>67</v>
      </c>
      <c r="D19" s="34" t="s">
        <v>68</v>
      </c>
      <c r="E19" s="2">
        <v>5628324.58</v>
      </c>
      <c r="F19" s="2">
        <v>-488.33</v>
      </c>
      <c r="G19" s="2">
        <f t="shared" si="0"/>
        <v>5627836.25</v>
      </c>
      <c r="H19" s="2">
        <v>-5711331.890000001</v>
      </c>
      <c r="I19" s="2">
        <v>0</v>
      </c>
      <c r="J19" s="2">
        <v>0</v>
      </c>
      <c r="K19" s="2">
        <v>-929.27</v>
      </c>
      <c r="L19" s="2">
        <f>I19+J19+K19</f>
        <v>-929.27</v>
      </c>
      <c r="M19" s="2">
        <v>0</v>
      </c>
      <c r="N19" s="2">
        <v>-317.45</v>
      </c>
      <c r="O19" s="2">
        <v>0</v>
      </c>
      <c r="P19" s="2">
        <f>M19+N19+O19</f>
        <v>-317.45</v>
      </c>
      <c r="Q19" s="2">
        <v>-8845.72</v>
      </c>
      <c r="R19" s="2">
        <v>0</v>
      </c>
      <c r="S19" s="2">
        <v>0</v>
      </c>
      <c r="T19" s="2">
        <v>0.01</v>
      </c>
      <c r="U19" s="2">
        <f t="shared" si="3"/>
        <v>-8845.71</v>
      </c>
      <c r="V19" s="2">
        <v>-429.88</v>
      </c>
      <c r="W19" s="126">
        <f>G19+H19+L19+P19+U19+V19</f>
        <v>-94017.9500000006</v>
      </c>
      <c r="X19" s="2">
        <v>0</v>
      </c>
      <c r="Y19" s="169">
        <f t="shared" si="5"/>
        <v>-94017.9500000006</v>
      </c>
    </row>
    <row r="20" spans="1:25" ht="12.75" customHeight="1" collapsed="1">
      <c r="A20" s="114" t="s">
        <v>69</v>
      </c>
      <c r="B20" s="30"/>
      <c r="C20" s="114" t="s">
        <v>70</v>
      </c>
      <c r="D20" s="31"/>
      <c r="E20" s="32">
        <v>9655331.89</v>
      </c>
      <c r="F20" s="32">
        <v>-488.33</v>
      </c>
      <c r="G20" s="37">
        <f aca="true" t="shared" si="6" ref="G20:G36">E20+F20</f>
        <v>9654843.56</v>
      </c>
      <c r="H20" s="37">
        <v>-5711331.890000001</v>
      </c>
      <c r="I20" s="37">
        <v>0</v>
      </c>
      <c r="J20" s="37">
        <v>0</v>
      </c>
      <c r="K20" s="37">
        <v>44609.2</v>
      </c>
      <c r="L20" s="37">
        <f t="shared" si="1"/>
        <v>44609.2</v>
      </c>
      <c r="M20" s="37">
        <v>0</v>
      </c>
      <c r="N20" s="37">
        <v>392600.7</v>
      </c>
      <c r="O20" s="37">
        <v>0</v>
      </c>
      <c r="P20" s="37">
        <f t="shared" si="2"/>
        <v>392600.7</v>
      </c>
      <c r="Q20" s="37">
        <v>424632.51</v>
      </c>
      <c r="R20" s="37">
        <v>0</v>
      </c>
      <c r="S20" s="37">
        <v>0</v>
      </c>
      <c r="T20" s="37">
        <v>0.01</v>
      </c>
      <c r="U20" s="37">
        <f aca="true" t="shared" si="7" ref="U20:U36">Q20+R20+S20+T20</f>
        <v>424632.52</v>
      </c>
      <c r="V20" s="37">
        <v>20636.28</v>
      </c>
      <c r="W20" s="170">
        <f t="shared" si="4"/>
        <v>4825990.37</v>
      </c>
      <c r="X20" s="37">
        <v>0</v>
      </c>
      <c r="Y20" s="171">
        <f aca="true" t="shared" si="8" ref="Y20:Y36">W20+X20</f>
        <v>4825990.37</v>
      </c>
    </row>
    <row r="21" spans="1:25" ht="12.75" customHeight="1">
      <c r="A21" s="114" t="s">
        <v>71</v>
      </c>
      <c r="B21" s="30"/>
      <c r="C21" s="114" t="s">
        <v>72</v>
      </c>
      <c r="D21" s="31"/>
      <c r="E21" s="32">
        <v>0</v>
      </c>
      <c r="F21" s="32">
        <v>0</v>
      </c>
      <c r="G21" s="37">
        <f t="shared" si="6"/>
        <v>0</v>
      </c>
      <c r="H21" s="37">
        <v>0</v>
      </c>
      <c r="I21" s="37">
        <v>0</v>
      </c>
      <c r="J21" s="37">
        <v>0</v>
      </c>
      <c r="K21" s="37">
        <v>0</v>
      </c>
      <c r="L21" s="37">
        <f t="shared" si="1"/>
        <v>0</v>
      </c>
      <c r="M21" s="37">
        <v>0</v>
      </c>
      <c r="N21" s="37">
        <v>0</v>
      </c>
      <c r="O21" s="37">
        <v>0</v>
      </c>
      <c r="P21" s="37">
        <f t="shared" si="2"/>
        <v>0</v>
      </c>
      <c r="Q21" s="37">
        <v>0</v>
      </c>
      <c r="R21" s="37">
        <v>0</v>
      </c>
      <c r="S21" s="37">
        <v>0</v>
      </c>
      <c r="T21" s="37">
        <v>0</v>
      </c>
      <c r="U21" s="37">
        <f t="shared" si="7"/>
        <v>0</v>
      </c>
      <c r="V21" s="37">
        <v>0</v>
      </c>
      <c r="W21" s="170">
        <f t="shared" si="4"/>
        <v>0</v>
      </c>
      <c r="X21" s="37">
        <v>0</v>
      </c>
      <c r="Y21" s="171">
        <f t="shared" si="8"/>
        <v>0</v>
      </c>
    </row>
    <row r="22" spans="1:25" ht="12.75" hidden="1" outlineLevel="1">
      <c r="A22" s="2" t="s">
        <v>73</v>
      </c>
      <c r="C22" s="2" t="s">
        <v>74</v>
      </c>
      <c r="D22" s="34" t="s">
        <v>75</v>
      </c>
      <c r="E22" s="2">
        <v>0</v>
      </c>
      <c r="F22" s="2">
        <v>0</v>
      </c>
      <c r="G22" s="2">
        <f>E22+F22</f>
        <v>0</v>
      </c>
      <c r="H22" s="2">
        <v>2387712.08</v>
      </c>
      <c r="I22" s="2">
        <v>0</v>
      </c>
      <c r="J22" s="2">
        <v>0</v>
      </c>
      <c r="K22" s="2">
        <v>0</v>
      </c>
      <c r="L22" s="2">
        <f>I22+J22+K22</f>
        <v>0</v>
      </c>
      <c r="M22" s="2">
        <v>0</v>
      </c>
      <c r="N22" s="2">
        <v>0</v>
      </c>
      <c r="O22" s="2">
        <v>0</v>
      </c>
      <c r="P22" s="2">
        <f>M22+N22+O22</f>
        <v>0</v>
      </c>
      <c r="Q22" s="2">
        <v>0</v>
      </c>
      <c r="R22" s="2">
        <v>0</v>
      </c>
      <c r="S22" s="2">
        <v>0</v>
      </c>
      <c r="T22" s="2">
        <v>0</v>
      </c>
      <c r="U22" s="2">
        <f>Q22+R22+S22+T22</f>
        <v>0</v>
      </c>
      <c r="V22" s="2">
        <v>0</v>
      </c>
      <c r="W22" s="126">
        <f>G22+H22+L22+P22+U22+V22</f>
        <v>2387712.08</v>
      </c>
      <c r="X22" s="2">
        <v>0</v>
      </c>
      <c r="Y22" s="169">
        <f>W22+X22</f>
        <v>2387712.08</v>
      </c>
    </row>
    <row r="23" spans="1:25" ht="12.75" hidden="1" outlineLevel="1">
      <c r="A23" s="2" t="s">
        <v>76</v>
      </c>
      <c r="C23" s="2" t="s">
        <v>77</v>
      </c>
      <c r="D23" s="34" t="s">
        <v>78</v>
      </c>
      <c r="E23" s="2">
        <v>0</v>
      </c>
      <c r="F23" s="2">
        <v>-130</v>
      </c>
      <c r="G23" s="2">
        <f>E23+F23</f>
        <v>-130</v>
      </c>
      <c r="H23" s="2">
        <v>4079253.84</v>
      </c>
      <c r="I23" s="2">
        <v>0</v>
      </c>
      <c r="J23" s="2">
        <v>0</v>
      </c>
      <c r="K23" s="2">
        <v>0</v>
      </c>
      <c r="L23" s="2">
        <f>I23+J23+K23</f>
        <v>0</v>
      </c>
      <c r="M23" s="2">
        <v>0</v>
      </c>
      <c r="N23" s="2">
        <v>0</v>
      </c>
      <c r="O23" s="2">
        <v>0</v>
      </c>
      <c r="P23" s="2">
        <f>M23+N23+O23</f>
        <v>0</v>
      </c>
      <c r="Q23" s="2">
        <v>0</v>
      </c>
      <c r="R23" s="2">
        <v>0</v>
      </c>
      <c r="S23" s="2">
        <v>0</v>
      </c>
      <c r="T23" s="2">
        <v>0</v>
      </c>
      <c r="U23" s="2">
        <f>Q23+R23+S23+T23</f>
        <v>0</v>
      </c>
      <c r="V23" s="2">
        <v>0</v>
      </c>
      <c r="W23" s="126">
        <f>G23+H23+L23+P23+U23+V23</f>
        <v>4079123.84</v>
      </c>
      <c r="X23" s="2">
        <v>0</v>
      </c>
      <c r="Y23" s="169">
        <f>W23+X23</f>
        <v>4079123.84</v>
      </c>
    </row>
    <row r="24" spans="1:25" ht="12.75" hidden="1" outlineLevel="1">
      <c r="A24" s="2" t="s">
        <v>79</v>
      </c>
      <c r="C24" s="2" t="s">
        <v>80</v>
      </c>
      <c r="D24" s="34" t="s">
        <v>81</v>
      </c>
      <c r="E24" s="2">
        <v>0</v>
      </c>
      <c r="F24" s="2">
        <v>0</v>
      </c>
      <c r="G24" s="2">
        <f>E24+F24</f>
        <v>0</v>
      </c>
      <c r="H24" s="2">
        <v>1626402.46</v>
      </c>
      <c r="I24" s="2">
        <v>0</v>
      </c>
      <c r="J24" s="2">
        <v>0</v>
      </c>
      <c r="K24" s="2">
        <v>0</v>
      </c>
      <c r="L24" s="2">
        <f>I24+J24+K24</f>
        <v>0</v>
      </c>
      <c r="M24" s="2">
        <v>0</v>
      </c>
      <c r="N24" s="2">
        <v>0</v>
      </c>
      <c r="O24" s="2">
        <v>0</v>
      </c>
      <c r="P24" s="2">
        <f>M24+N24+O24</f>
        <v>0</v>
      </c>
      <c r="Q24" s="2">
        <v>0</v>
      </c>
      <c r="R24" s="2">
        <v>0</v>
      </c>
      <c r="S24" s="2">
        <v>0</v>
      </c>
      <c r="T24" s="2">
        <v>0</v>
      </c>
      <c r="U24" s="2">
        <f>Q24+R24+S24+T24</f>
        <v>0</v>
      </c>
      <c r="V24" s="2">
        <v>0</v>
      </c>
      <c r="W24" s="126">
        <f>G24+H24+L24+P24+U24+V24</f>
        <v>1626402.46</v>
      </c>
      <c r="X24" s="2">
        <v>0</v>
      </c>
      <c r="Y24" s="169">
        <f>W24+X24</f>
        <v>1626402.46</v>
      </c>
    </row>
    <row r="25" spans="1:25" ht="12.75" hidden="1" outlineLevel="1">
      <c r="A25" s="2" t="s">
        <v>82</v>
      </c>
      <c r="C25" s="2" t="s">
        <v>83</v>
      </c>
      <c r="D25" s="34" t="s">
        <v>84</v>
      </c>
      <c r="E25" s="2">
        <v>0</v>
      </c>
      <c r="F25" s="2">
        <v>0</v>
      </c>
      <c r="G25" s="2">
        <f>E25+F25</f>
        <v>0</v>
      </c>
      <c r="H25" s="2">
        <v>-75000</v>
      </c>
      <c r="I25" s="2">
        <v>0</v>
      </c>
      <c r="J25" s="2">
        <v>0</v>
      </c>
      <c r="K25" s="2">
        <v>0</v>
      </c>
      <c r="L25" s="2">
        <f>I25+J25+K25</f>
        <v>0</v>
      </c>
      <c r="M25" s="2">
        <v>0</v>
      </c>
      <c r="N25" s="2">
        <v>0</v>
      </c>
      <c r="O25" s="2">
        <v>0</v>
      </c>
      <c r="P25" s="2">
        <f>M25+N25+O25</f>
        <v>0</v>
      </c>
      <c r="Q25" s="2">
        <v>0</v>
      </c>
      <c r="R25" s="2">
        <v>0</v>
      </c>
      <c r="S25" s="2">
        <v>0</v>
      </c>
      <c r="T25" s="2">
        <v>0</v>
      </c>
      <c r="U25" s="2">
        <f>Q25+R25+S25+T25</f>
        <v>0</v>
      </c>
      <c r="V25" s="2">
        <v>0</v>
      </c>
      <c r="W25" s="126">
        <f>G25+H25+L25+P25+U25+V25</f>
        <v>-75000</v>
      </c>
      <c r="X25" s="2">
        <v>0</v>
      </c>
      <c r="Y25" s="169">
        <f>W25+X25</f>
        <v>-75000</v>
      </c>
    </row>
    <row r="26" spans="1:25" ht="12.75" customHeight="1" collapsed="1">
      <c r="A26" s="114" t="s">
        <v>85</v>
      </c>
      <c r="B26" s="30"/>
      <c r="C26" s="114" t="s">
        <v>86</v>
      </c>
      <c r="D26" s="31"/>
      <c r="E26" s="32">
        <v>0</v>
      </c>
      <c r="F26" s="32">
        <v>-130</v>
      </c>
      <c r="G26" s="37">
        <f t="shared" si="6"/>
        <v>-130</v>
      </c>
      <c r="H26" s="37">
        <v>8018368.38</v>
      </c>
      <c r="I26" s="37">
        <v>0</v>
      </c>
      <c r="J26" s="37">
        <v>0</v>
      </c>
      <c r="K26" s="37">
        <v>0</v>
      </c>
      <c r="L26" s="37">
        <f t="shared" si="1"/>
        <v>0</v>
      </c>
      <c r="M26" s="37">
        <v>0</v>
      </c>
      <c r="N26" s="37">
        <v>0</v>
      </c>
      <c r="O26" s="37">
        <v>0</v>
      </c>
      <c r="P26" s="37">
        <f t="shared" si="2"/>
        <v>0</v>
      </c>
      <c r="Q26" s="37">
        <v>0</v>
      </c>
      <c r="R26" s="37">
        <v>0</v>
      </c>
      <c r="S26" s="37">
        <v>0</v>
      </c>
      <c r="T26" s="37">
        <v>0</v>
      </c>
      <c r="U26" s="37">
        <f t="shared" si="7"/>
        <v>0</v>
      </c>
      <c r="V26" s="37">
        <v>0</v>
      </c>
      <c r="W26" s="170">
        <f t="shared" si="4"/>
        <v>8018238.38</v>
      </c>
      <c r="X26" s="37">
        <v>0</v>
      </c>
      <c r="Y26" s="171">
        <f t="shared" si="8"/>
        <v>8018238.38</v>
      </c>
    </row>
    <row r="27" spans="1:25" ht="12.75" customHeight="1">
      <c r="A27" s="114" t="s">
        <v>87</v>
      </c>
      <c r="B27" s="30"/>
      <c r="C27" s="114" t="s">
        <v>88</v>
      </c>
      <c r="D27" s="31"/>
      <c r="E27" s="32">
        <v>0</v>
      </c>
      <c r="F27" s="32">
        <v>0</v>
      </c>
      <c r="G27" s="37">
        <f t="shared" si="6"/>
        <v>0</v>
      </c>
      <c r="H27" s="37">
        <v>0</v>
      </c>
      <c r="I27" s="37">
        <v>0</v>
      </c>
      <c r="J27" s="37">
        <v>0</v>
      </c>
      <c r="K27" s="37">
        <v>0</v>
      </c>
      <c r="L27" s="37">
        <f t="shared" si="1"/>
        <v>0</v>
      </c>
      <c r="M27" s="37">
        <v>0</v>
      </c>
      <c r="N27" s="37">
        <v>0</v>
      </c>
      <c r="O27" s="37">
        <v>0</v>
      </c>
      <c r="P27" s="37">
        <f t="shared" si="2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7"/>
        <v>0</v>
      </c>
      <c r="V27" s="37">
        <v>0</v>
      </c>
      <c r="W27" s="170">
        <f t="shared" si="4"/>
        <v>0</v>
      </c>
      <c r="X27" s="37">
        <v>0</v>
      </c>
      <c r="Y27" s="171">
        <f t="shared" si="8"/>
        <v>0</v>
      </c>
    </row>
    <row r="28" spans="1:25" ht="12.75" customHeight="1">
      <c r="A28" s="114" t="s">
        <v>89</v>
      </c>
      <c r="B28" s="30"/>
      <c r="C28" s="114" t="s">
        <v>90</v>
      </c>
      <c r="D28" s="31"/>
      <c r="E28" s="32">
        <v>0</v>
      </c>
      <c r="F28" s="32">
        <v>0</v>
      </c>
      <c r="G28" s="37">
        <f t="shared" si="6"/>
        <v>0</v>
      </c>
      <c r="H28" s="37">
        <v>0</v>
      </c>
      <c r="I28" s="37">
        <v>0</v>
      </c>
      <c r="J28" s="37">
        <v>0</v>
      </c>
      <c r="K28" s="37">
        <v>0</v>
      </c>
      <c r="L28" s="37">
        <f t="shared" si="1"/>
        <v>0</v>
      </c>
      <c r="M28" s="37">
        <v>0</v>
      </c>
      <c r="N28" s="37">
        <v>0</v>
      </c>
      <c r="O28" s="37">
        <v>0</v>
      </c>
      <c r="P28" s="37">
        <f t="shared" si="2"/>
        <v>0</v>
      </c>
      <c r="Q28" s="37">
        <v>0</v>
      </c>
      <c r="R28" s="37">
        <v>0</v>
      </c>
      <c r="S28" s="37">
        <v>0</v>
      </c>
      <c r="T28" s="37">
        <v>0</v>
      </c>
      <c r="U28" s="37">
        <f t="shared" si="7"/>
        <v>0</v>
      </c>
      <c r="V28" s="37">
        <v>0</v>
      </c>
      <c r="W28" s="170">
        <f t="shared" si="4"/>
        <v>0</v>
      </c>
      <c r="X28" s="37">
        <v>0</v>
      </c>
      <c r="Y28" s="171">
        <f t="shared" si="8"/>
        <v>0</v>
      </c>
    </row>
    <row r="29" spans="1:25" ht="12.75" hidden="1" outlineLevel="1">
      <c r="A29" s="2" t="s">
        <v>91</v>
      </c>
      <c r="C29" s="2" t="s">
        <v>92</v>
      </c>
      <c r="D29" s="34" t="s">
        <v>93</v>
      </c>
      <c r="E29" s="2">
        <v>27022.89</v>
      </c>
      <c r="F29" s="2">
        <v>618.33</v>
      </c>
      <c r="G29" s="2">
        <f>E29+F29</f>
        <v>27641.22</v>
      </c>
      <c r="H29" s="2">
        <v>0</v>
      </c>
      <c r="I29" s="2">
        <v>0</v>
      </c>
      <c r="J29" s="2">
        <v>0</v>
      </c>
      <c r="K29" s="2">
        <v>0</v>
      </c>
      <c r="L29" s="2">
        <f>I29+J29+K29</f>
        <v>0</v>
      </c>
      <c r="M29" s="2">
        <v>0</v>
      </c>
      <c r="N29" s="2">
        <v>0</v>
      </c>
      <c r="O29" s="2">
        <v>0</v>
      </c>
      <c r="P29" s="2">
        <f>M29+N29+O29</f>
        <v>0</v>
      </c>
      <c r="Q29" s="2">
        <v>0</v>
      </c>
      <c r="R29" s="2">
        <v>0</v>
      </c>
      <c r="S29" s="2">
        <v>0</v>
      </c>
      <c r="T29" s="2">
        <v>0</v>
      </c>
      <c r="U29" s="2">
        <f>Q29+R29+S29+T29</f>
        <v>0</v>
      </c>
      <c r="V29" s="2">
        <v>20807.25</v>
      </c>
      <c r="W29" s="126">
        <f>G29+H29+L29+P29+U29+V29</f>
        <v>48448.47</v>
      </c>
      <c r="X29" s="2">
        <v>0</v>
      </c>
      <c r="Y29" s="169">
        <f>W29+X29</f>
        <v>48448.47</v>
      </c>
    </row>
    <row r="30" spans="1:25" ht="12.75" customHeight="1" collapsed="1">
      <c r="A30" s="114" t="s">
        <v>94</v>
      </c>
      <c r="B30" s="30"/>
      <c r="C30" s="114" t="s">
        <v>95</v>
      </c>
      <c r="D30" s="31"/>
      <c r="E30" s="32">
        <v>27022.89</v>
      </c>
      <c r="F30" s="32">
        <v>618.33</v>
      </c>
      <c r="G30" s="37">
        <f t="shared" si="6"/>
        <v>27641.22</v>
      </c>
      <c r="H30" s="37">
        <v>0</v>
      </c>
      <c r="I30" s="37">
        <v>0</v>
      </c>
      <c r="J30" s="37">
        <v>0</v>
      </c>
      <c r="K30" s="37">
        <v>0</v>
      </c>
      <c r="L30" s="37">
        <f t="shared" si="1"/>
        <v>0</v>
      </c>
      <c r="M30" s="37">
        <v>0</v>
      </c>
      <c r="N30" s="37">
        <v>0</v>
      </c>
      <c r="O30" s="37">
        <v>0</v>
      </c>
      <c r="P30" s="37">
        <f t="shared" si="2"/>
        <v>0</v>
      </c>
      <c r="Q30" s="37">
        <v>0</v>
      </c>
      <c r="R30" s="37">
        <v>0</v>
      </c>
      <c r="S30" s="37">
        <v>0</v>
      </c>
      <c r="T30" s="37">
        <v>0</v>
      </c>
      <c r="U30" s="37">
        <f t="shared" si="7"/>
        <v>0</v>
      </c>
      <c r="V30" s="37">
        <v>20807.25</v>
      </c>
      <c r="W30" s="170">
        <f t="shared" si="4"/>
        <v>48448.47</v>
      </c>
      <c r="X30" s="37">
        <v>0</v>
      </c>
      <c r="Y30" s="171">
        <f t="shared" si="8"/>
        <v>48448.47</v>
      </c>
    </row>
    <row r="31" spans="1:25" ht="12.75" customHeight="1">
      <c r="A31" s="114" t="s">
        <v>96</v>
      </c>
      <c r="B31" s="30"/>
      <c r="C31" s="114" t="s">
        <v>97</v>
      </c>
      <c r="D31" s="31"/>
      <c r="E31" s="32">
        <v>0</v>
      </c>
      <c r="F31" s="32">
        <v>0</v>
      </c>
      <c r="G31" s="37">
        <f t="shared" si="6"/>
        <v>0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0</v>
      </c>
      <c r="O31" s="37">
        <v>0</v>
      </c>
      <c r="P31" s="37">
        <f t="shared" si="2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7"/>
        <v>0</v>
      </c>
      <c r="V31" s="37">
        <v>0</v>
      </c>
      <c r="W31" s="170">
        <f t="shared" si="4"/>
        <v>0</v>
      </c>
      <c r="X31" s="37">
        <v>0</v>
      </c>
      <c r="Y31" s="171">
        <f t="shared" si="8"/>
        <v>0</v>
      </c>
    </row>
    <row r="32" spans="1:25" ht="12.75" customHeight="1">
      <c r="A32" s="114" t="s">
        <v>98</v>
      </c>
      <c r="B32" s="30"/>
      <c r="C32" s="114" t="s">
        <v>99</v>
      </c>
      <c r="D32" s="31"/>
      <c r="E32" s="32">
        <v>0</v>
      </c>
      <c r="F32" s="32">
        <v>0</v>
      </c>
      <c r="G32" s="37">
        <f t="shared" si="6"/>
        <v>0</v>
      </c>
      <c r="H32" s="37">
        <v>0</v>
      </c>
      <c r="I32" s="37">
        <v>0</v>
      </c>
      <c r="J32" s="37">
        <v>0</v>
      </c>
      <c r="K32" s="37">
        <v>0</v>
      </c>
      <c r="L32" s="37">
        <f t="shared" si="1"/>
        <v>0</v>
      </c>
      <c r="M32" s="37">
        <v>0</v>
      </c>
      <c r="N32" s="37">
        <v>0</v>
      </c>
      <c r="O32" s="37">
        <v>0</v>
      </c>
      <c r="P32" s="37">
        <f t="shared" si="2"/>
        <v>0</v>
      </c>
      <c r="Q32" s="37">
        <v>0</v>
      </c>
      <c r="R32" s="37">
        <v>0</v>
      </c>
      <c r="S32" s="37">
        <v>0</v>
      </c>
      <c r="T32" s="37">
        <v>0</v>
      </c>
      <c r="U32" s="37">
        <f t="shared" si="7"/>
        <v>0</v>
      </c>
      <c r="V32" s="37">
        <v>0</v>
      </c>
      <c r="W32" s="170">
        <f t="shared" si="4"/>
        <v>0</v>
      </c>
      <c r="X32" s="37">
        <v>0</v>
      </c>
      <c r="Y32" s="171">
        <f t="shared" si="8"/>
        <v>0</v>
      </c>
    </row>
    <row r="33" spans="1:25" ht="12.75" customHeight="1">
      <c r="A33" s="114" t="s">
        <v>100</v>
      </c>
      <c r="B33" s="30"/>
      <c r="C33" s="114" t="s">
        <v>1420</v>
      </c>
      <c r="D33" s="31"/>
      <c r="E33" s="32">
        <v>0</v>
      </c>
      <c r="F33" s="32">
        <v>0</v>
      </c>
      <c r="G33" s="37">
        <f t="shared" si="6"/>
        <v>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0</v>
      </c>
      <c r="O33" s="37">
        <v>0</v>
      </c>
      <c r="P33" s="37">
        <f t="shared" si="2"/>
        <v>0</v>
      </c>
      <c r="Q33" s="37">
        <v>0</v>
      </c>
      <c r="R33" s="37">
        <v>0</v>
      </c>
      <c r="S33" s="37">
        <v>0</v>
      </c>
      <c r="T33" s="37">
        <v>0</v>
      </c>
      <c r="U33" s="37">
        <f t="shared" si="7"/>
        <v>0</v>
      </c>
      <c r="V33" s="37">
        <v>0</v>
      </c>
      <c r="W33" s="170">
        <f t="shared" si="4"/>
        <v>0</v>
      </c>
      <c r="X33" s="37">
        <v>0</v>
      </c>
      <c r="Y33" s="171">
        <f t="shared" si="8"/>
        <v>0</v>
      </c>
    </row>
    <row r="34" spans="1:25" ht="12.75" customHeight="1">
      <c r="A34" s="114" t="s">
        <v>101</v>
      </c>
      <c r="B34" s="30"/>
      <c r="C34" s="114" t="s">
        <v>102</v>
      </c>
      <c r="D34" s="31"/>
      <c r="E34" s="32">
        <v>0</v>
      </c>
      <c r="F34" s="32">
        <v>0</v>
      </c>
      <c r="G34" s="37">
        <f t="shared" si="6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0</v>
      </c>
      <c r="O34" s="37">
        <v>0</v>
      </c>
      <c r="P34" s="37">
        <f t="shared" si="2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7"/>
        <v>0</v>
      </c>
      <c r="V34" s="37">
        <v>0</v>
      </c>
      <c r="W34" s="170">
        <f t="shared" si="4"/>
        <v>0</v>
      </c>
      <c r="X34" s="37">
        <v>0</v>
      </c>
      <c r="Y34" s="171">
        <f t="shared" si="8"/>
        <v>0</v>
      </c>
    </row>
    <row r="35" spans="1:25" ht="12.75" customHeight="1">
      <c r="A35" s="114" t="s">
        <v>103</v>
      </c>
      <c r="B35" s="30"/>
      <c r="C35" s="114" t="s">
        <v>104</v>
      </c>
      <c r="D35" s="31"/>
      <c r="E35" s="32">
        <v>0</v>
      </c>
      <c r="F35" s="32">
        <v>0</v>
      </c>
      <c r="G35" s="37">
        <f t="shared" si="6"/>
        <v>0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7"/>
        <v>0</v>
      </c>
      <c r="V35" s="37">
        <v>0</v>
      </c>
      <c r="W35" s="170">
        <f t="shared" si="4"/>
        <v>0</v>
      </c>
      <c r="X35" s="37">
        <v>0</v>
      </c>
      <c r="Y35" s="171">
        <f t="shared" si="8"/>
        <v>0</v>
      </c>
    </row>
    <row r="36" spans="1:25" ht="12.75" customHeight="1">
      <c r="A36" s="114" t="s">
        <v>105</v>
      </c>
      <c r="B36" s="30"/>
      <c r="C36" s="114" t="s">
        <v>106</v>
      </c>
      <c r="D36" s="31"/>
      <c r="E36" s="32">
        <v>0</v>
      </c>
      <c r="F36" s="32">
        <v>0</v>
      </c>
      <c r="G36" s="37">
        <f t="shared" si="6"/>
        <v>0</v>
      </c>
      <c r="H36" s="37">
        <v>0</v>
      </c>
      <c r="I36" s="37">
        <v>0</v>
      </c>
      <c r="J36" s="37">
        <v>0</v>
      </c>
      <c r="K36" s="37">
        <v>0</v>
      </c>
      <c r="L36" s="37">
        <f t="shared" si="1"/>
        <v>0</v>
      </c>
      <c r="M36" s="37">
        <v>0</v>
      </c>
      <c r="N36" s="37">
        <v>0</v>
      </c>
      <c r="O36" s="37">
        <v>0</v>
      </c>
      <c r="P36" s="37">
        <f t="shared" si="2"/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7"/>
        <v>0</v>
      </c>
      <c r="V36" s="37">
        <v>0</v>
      </c>
      <c r="W36" s="170">
        <f t="shared" si="4"/>
        <v>0</v>
      </c>
      <c r="X36" s="37">
        <v>0</v>
      </c>
      <c r="Y36" s="171">
        <f t="shared" si="8"/>
        <v>0</v>
      </c>
    </row>
    <row r="37" spans="1:25" ht="12.75" customHeight="1">
      <c r="A37" s="34"/>
      <c r="B37" s="30"/>
      <c r="C37" s="114"/>
      <c r="D37" s="31"/>
      <c r="E37" s="32"/>
      <c r="F37" s="32"/>
      <c r="G37" s="37"/>
      <c r="H37" s="37"/>
      <c r="I37" s="37"/>
      <c r="J37" s="37"/>
      <c r="K37" s="37"/>
      <c r="L37" s="40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170"/>
      <c r="X37" s="37"/>
      <c r="Y37" s="171"/>
    </row>
    <row r="38" spans="1:25" s="172" customFormat="1" ht="12.75" customHeight="1">
      <c r="A38" s="29"/>
      <c r="B38" s="23" t="s">
        <v>107</v>
      </c>
      <c r="C38" s="124"/>
      <c r="D38" s="24"/>
      <c r="E38" s="27">
        <f aca="true" t="shared" si="9" ref="E38:Y38">+E14+E21+E26+E27+E28+E30+E33+E34+E35+E20+E36+E32+E31</f>
        <v>9682354.780000001</v>
      </c>
      <c r="F38" s="27">
        <f t="shared" si="9"/>
        <v>5.684341886080802E-14</v>
      </c>
      <c r="G38" s="40">
        <f t="shared" si="9"/>
        <v>9682354.780000001</v>
      </c>
      <c r="H38" s="40">
        <f t="shared" si="9"/>
        <v>2307036.4899999993</v>
      </c>
      <c r="I38" s="40">
        <f t="shared" si="9"/>
        <v>0</v>
      </c>
      <c r="J38" s="40">
        <f t="shared" si="9"/>
        <v>0</v>
      </c>
      <c r="K38" s="40">
        <f t="shared" si="9"/>
        <v>44609.2</v>
      </c>
      <c r="L38" s="40">
        <f t="shared" si="9"/>
        <v>44609.2</v>
      </c>
      <c r="M38" s="40">
        <f t="shared" si="9"/>
        <v>0</v>
      </c>
      <c r="N38" s="40">
        <f t="shared" si="9"/>
        <v>392600.7</v>
      </c>
      <c r="O38" s="40">
        <f t="shared" si="9"/>
        <v>0</v>
      </c>
      <c r="P38" s="40">
        <f t="shared" si="9"/>
        <v>392600.7</v>
      </c>
      <c r="Q38" s="40">
        <f t="shared" si="9"/>
        <v>424632.51</v>
      </c>
      <c r="R38" s="40">
        <f t="shared" si="9"/>
        <v>0</v>
      </c>
      <c r="S38" s="40">
        <f t="shared" si="9"/>
        <v>0</v>
      </c>
      <c r="T38" s="40">
        <f t="shared" si="9"/>
        <v>0.01</v>
      </c>
      <c r="U38" s="40">
        <f t="shared" si="9"/>
        <v>424632.52</v>
      </c>
      <c r="V38" s="40">
        <f t="shared" si="9"/>
        <v>41443.53</v>
      </c>
      <c r="W38" s="40">
        <f t="shared" si="9"/>
        <v>12892677.219999999</v>
      </c>
      <c r="X38" s="40">
        <f t="shared" si="9"/>
        <v>0</v>
      </c>
      <c r="Y38" s="40">
        <f t="shared" si="9"/>
        <v>12892677.219999999</v>
      </c>
    </row>
    <row r="39" spans="1:25" ht="12.75" customHeight="1">
      <c r="A39" s="34"/>
      <c r="B39" s="30"/>
      <c r="C39" s="114"/>
      <c r="D39" s="31"/>
      <c r="E39" s="32"/>
      <c r="F39" s="32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70"/>
      <c r="X39" s="37"/>
      <c r="Y39" s="171"/>
    </row>
    <row r="40" spans="1:25" ht="12.75" customHeight="1">
      <c r="A40" s="29"/>
      <c r="B40" s="23" t="s">
        <v>1422</v>
      </c>
      <c r="C40" s="124"/>
      <c r="D40" s="24"/>
      <c r="E40" s="27"/>
      <c r="F40" s="27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173"/>
      <c r="X40" s="40"/>
      <c r="Y40" s="171"/>
    </row>
    <row r="41" spans="1:25" ht="12.75" customHeight="1">
      <c r="A41" s="34" t="s">
        <v>108</v>
      </c>
      <c r="B41" s="30"/>
      <c r="C41" s="114" t="s">
        <v>109</v>
      </c>
      <c r="D41" s="31"/>
      <c r="E41" s="32">
        <v>0</v>
      </c>
      <c r="F41" s="32">
        <v>0</v>
      </c>
      <c r="G41" s="37">
        <f aca="true" t="shared" si="10" ref="G41:G53">E41+F41</f>
        <v>0</v>
      </c>
      <c r="H41" s="37">
        <v>0</v>
      </c>
      <c r="I41" s="37">
        <v>0</v>
      </c>
      <c r="J41" s="37">
        <v>0</v>
      </c>
      <c r="K41" s="37">
        <v>0</v>
      </c>
      <c r="L41" s="37">
        <f aca="true" t="shared" si="11" ref="L41:L53">I41+J41+K41</f>
        <v>0</v>
      </c>
      <c r="M41" s="37">
        <v>0</v>
      </c>
      <c r="N41" s="37">
        <v>0</v>
      </c>
      <c r="O41" s="37">
        <v>0</v>
      </c>
      <c r="P41" s="37">
        <f aca="true" t="shared" si="12" ref="P41:P53">M41+N41+O41</f>
        <v>0</v>
      </c>
      <c r="Q41" s="37">
        <v>0</v>
      </c>
      <c r="R41" s="37">
        <v>0</v>
      </c>
      <c r="S41" s="37">
        <v>0</v>
      </c>
      <c r="T41" s="37">
        <v>0</v>
      </c>
      <c r="U41" s="37">
        <f aca="true" t="shared" si="13" ref="U41:U53">Q41+R41+S41+T41</f>
        <v>0</v>
      </c>
      <c r="V41" s="37">
        <v>0</v>
      </c>
      <c r="W41" s="170">
        <f aca="true" t="shared" si="14" ref="W41:W53">G41+H41+L41+P41+U41+V41</f>
        <v>0</v>
      </c>
      <c r="X41" s="37">
        <v>0</v>
      </c>
      <c r="Y41" s="171">
        <f aca="true" t="shared" si="15" ref="Y41:Y53">W41+X41</f>
        <v>0</v>
      </c>
    </row>
    <row r="42" spans="1:25" ht="12.75" customHeight="1">
      <c r="A42" s="114" t="s">
        <v>110</v>
      </c>
      <c r="B42" s="30"/>
      <c r="C42" s="114" t="s">
        <v>111</v>
      </c>
      <c r="D42" s="31"/>
      <c r="E42" s="32">
        <v>0</v>
      </c>
      <c r="F42" s="32">
        <v>0</v>
      </c>
      <c r="G42" s="37">
        <f t="shared" si="10"/>
        <v>0</v>
      </c>
      <c r="H42" s="37">
        <v>0</v>
      </c>
      <c r="I42" s="37">
        <v>0</v>
      </c>
      <c r="J42" s="37">
        <v>0</v>
      </c>
      <c r="K42" s="37">
        <v>0</v>
      </c>
      <c r="L42" s="37">
        <f t="shared" si="11"/>
        <v>0</v>
      </c>
      <c r="M42" s="37">
        <v>0</v>
      </c>
      <c r="N42" s="37">
        <v>0</v>
      </c>
      <c r="O42" s="37">
        <v>0</v>
      </c>
      <c r="P42" s="37">
        <f t="shared" si="12"/>
        <v>0</v>
      </c>
      <c r="Q42" s="37">
        <v>0</v>
      </c>
      <c r="R42" s="37">
        <v>0</v>
      </c>
      <c r="S42" s="37">
        <v>0</v>
      </c>
      <c r="T42" s="37">
        <v>0</v>
      </c>
      <c r="U42" s="37">
        <f t="shared" si="13"/>
        <v>0</v>
      </c>
      <c r="V42" s="37">
        <v>0</v>
      </c>
      <c r="W42" s="170">
        <f t="shared" si="14"/>
        <v>0</v>
      </c>
      <c r="X42" s="37">
        <v>0</v>
      </c>
      <c r="Y42" s="171">
        <f t="shared" si="15"/>
        <v>0</v>
      </c>
    </row>
    <row r="43" spans="1:25" ht="12.75" customHeight="1">
      <c r="A43" s="114" t="s">
        <v>112</v>
      </c>
      <c r="B43" s="30"/>
      <c r="C43" s="114" t="s">
        <v>113</v>
      </c>
      <c r="D43" s="31"/>
      <c r="E43" s="32">
        <v>0</v>
      </c>
      <c r="F43" s="32">
        <v>0</v>
      </c>
      <c r="G43" s="37">
        <f t="shared" si="10"/>
        <v>0</v>
      </c>
      <c r="H43" s="37">
        <v>0</v>
      </c>
      <c r="I43" s="37">
        <v>0</v>
      </c>
      <c r="J43" s="37">
        <v>0</v>
      </c>
      <c r="K43" s="37">
        <v>0</v>
      </c>
      <c r="L43" s="37">
        <f t="shared" si="11"/>
        <v>0</v>
      </c>
      <c r="M43" s="37">
        <v>0</v>
      </c>
      <c r="N43" s="37">
        <v>0</v>
      </c>
      <c r="O43" s="37">
        <v>0</v>
      </c>
      <c r="P43" s="37">
        <f t="shared" si="12"/>
        <v>0</v>
      </c>
      <c r="Q43" s="37">
        <v>0</v>
      </c>
      <c r="R43" s="37">
        <v>0</v>
      </c>
      <c r="S43" s="37">
        <v>0</v>
      </c>
      <c r="T43" s="37">
        <v>0</v>
      </c>
      <c r="U43" s="37">
        <f t="shared" si="13"/>
        <v>0</v>
      </c>
      <c r="V43" s="37">
        <v>0</v>
      </c>
      <c r="W43" s="170">
        <f t="shared" si="14"/>
        <v>0</v>
      </c>
      <c r="X43" s="37">
        <v>0</v>
      </c>
      <c r="Y43" s="171">
        <f t="shared" si="15"/>
        <v>0</v>
      </c>
    </row>
    <row r="44" spans="1:25" ht="12.75" customHeight="1">
      <c r="A44" s="114" t="s">
        <v>114</v>
      </c>
      <c r="B44" s="30"/>
      <c r="C44" s="114" t="s">
        <v>1423</v>
      </c>
      <c r="D44" s="31"/>
      <c r="E44" s="32">
        <v>0</v>
      </c>
      <c r="F44" s="32">
        <v>0</v>
      </c>
      <c r="G44" s="37">
        <f t="shared" si="10"/>
        <v>0</v>
      </c>
      <c r="H44" s="37">
        <v>0</v>
      </c>
      <c r="I44" s="37">
        <v>0</v>
      </c>
      <c r="J44" s="37">
        <v>0</v>
      </c>
      <c r="K44" s="37">
        <v>0</v>
      </c>
      <c r="L44" s="37">
        <f t="shared" si="11"/>
        <v>0</v>
      </c>
      <c r="M44" s="37">
        <v>0</v>
      </c>
      <c r="N44" s="37">
        <v>0</v>
      </c>
      <c r="O44" s="37">
        <v>0</v>
      </c>
      <c r="P44" s="37">
        <f t="shared" si="12"/>
        <v>0</v>
      </c>
      <c r="Q44" s="37">
        <v>0</v>
      </c>
      <c r="R44" s="37">
        <v>0</v>
      </c>
      <c r="S44" s="37">
        <v>0</v>
      </c>
      <c r="T44" s="37">
        <v>0</v>
      </c>
      <c r="U44" s="37">
        <f t="shared" si="13"/>
        <v>0</v>
      </c>
      <c r="V44" s="37">
        <v>0</v>
      </c>
      <c r="W44" s="170">
        <f t="shared" si="14"/>
        <v>0</v>
      </c>
      <c r="X44" s="37">
        <v>0</v>
      </c>
      <c r="Y44" s="171">
        <f t="shared" si="15"/>
        <v>0</v>
      </c>
    </row>
    <row r="45" spans="1:25" ht="12.75" hidden="1" outlineLevel="1">
      <c r="A45" s="2" t="s">
        <v>115</v>
      </c>
      <c r="C45" s="2" t="s">
        <v>116</v>
      </c>
      <c r="D45" s="34" t="s">
        <v>117</v>
      </c>
      <c r="E45" s="2">
        <v>0</v>
      </c>
      <c r="F45" s="2">
        <v>0</v>
      </c>
      <c r="G45" s="2">
        <f>E45+F45</f>
        <v>0</v>
      </c>
      <c r="H45" s="2">
        <v>0</v>
      </c>
      <c r="I45" s="2">
        <v>0</v>
      </c>
      <c r="J45" s="2">
        <v>0</v>
      </c>
      <c r="K45" s="2">
        <v>0</v>
      </c>
      <c r="L45" s="2">
        <f>I45+J45+K45</f>
        <v>0</v>
      </c>
      <c r="M45" s="2">
        <v>0</v>
      </c>
      <c r="N45" s="2">
        <v>250361.4</v>
      </c>
      <c r="O45" s="2">
        <v>0</v>
      </c>
      <c r="P45" s="2">
        <f>M45+N45+O45</f>
        <v>250361.4</v>
      </c>
      <c r="Q45" s="2">
        <v>0</v>
      </c>
      <c r="R45" s="2">
        <v>0</v>
      </c>
      <c r="S45" s="2">
        <v>0</v>
      </c>
      <c r="T45" s="2">
        <v>0</v>
      </c>
      <c r="U45" s="2">
        <f>Q45+R45+S45+T45</f>
        <v>0</v>
      </c>
      <c r="V45" s="2">
        <v>0</v>
      </c>
      <c r="W45" s="126">
        <f>G45+H45+L45+P45+U45+V45</f>
        <v>250361.4</v>
      </c>
      <c r="X45" s="2">
        <v>0</v>
      </c>
      <c r="Y45" s="169">
        <f>W45+X45</f>
        <v>250361.4</v>
      </c>
    </row>
    <row r="46" spans="1:25" ht="12.75" hidden="1" outlineLevel="1">
      <c r="A46" s="2" t="s">
        <v>118</v>
      </c>
      <c r="C46" s="2" t="s">
        <v>119</v>
      </c>
      <c r="D46" s="34" t="s">
        <v>120</v>
      </c>
      <c r="E46" s="2">
        <v>0</v>
      </c>
      <c r="F46" s="2">
        <v>0</v>
      </c>
      <c r="G46" s="2">
        <f>E46+F46</f>
        <v>0</v>
      </c>
      <c r="H46" s="2">
        <v>0</v>
      </c>
      <c r="I46" s="2">
        <v>0</v>
      </c>
      <c r="J46" s="2">
        <v>0</v>
      </c>
      <c r="K46" s="2">
        <v>0</v>
      </c>
      <c r="L46" s="2">
        <f>I46+J46+K46</f>
        <v>0</v>
      </c>
      <c r="M46" s="2">
        <v>0</v>
      </c>
      <c r="N46" s="2">
        <v>1540413.14</v>
      </c>
      <c r="O46" s="2">
        <v>37743.96</v>
      </c>
      <c r="P46" s="2">
        <f>M46+N46+O46</f>
        <v>1578157.0999999999</v>
      </c>
      <c r="Q46" s="2">
        <v>0</v>
      </c>
      <c r="R46" s="2">
        <v>0</v>
      </c>
      <c r="S46" s="2">
        <v>0</v>
      </c>
      <c r="T46" s="2">
        <v>0</v>
      </c>
      <c r="U46" s="2">
        <f>Q46+R46+S46+T46</f>
        <v>0</v>
      </c>
      <c r="V46" s="2">
        <v>0</v>
      </c>
      <c r="W46" s="126">
        <f>G46+H46+L46+P46+U46+V46</f>
        <v>1578157.0999999999</v>
      </c>
      <c r="X46" s="2">
        <v>0</v>
      </c>
      <c r="Y46" s="169">
        <f>W46+X46</f>
        <v>1578157.0999999999</v>
      </c>
    </row>
    <row r="47" spans="1:25" ht="12.75" hidden="1" outlineLevel="1">
      <c r="A47" s="2" t="s">
        <v>121</v>
      </c>
      <c r="C47" s="2" t="s">
        <v>122</v>
      </c>
      <c r="D47" s="34" t="s">
        <v>123</v>
      </c>
      <c r="E47" s="2">
        <v>0</v>
      </c>
      <c r="F47" s="2">
        <v>0</v>
      </c>
      <c r="G47" s="2">
        <f>E47+F47</f>
        <v>0</v>
      </c>
      <c r="H47" s="2">
        <v>0</v>
      </c>
      <c r="I47" s="2">
        <v>0</v>
      </c>
      <c r="J47" s="2">
        <v>0</v>
      </c>
      <c r="K47" s="2">
        <v>0</v>
      </c>
      <c r="L47" s="2">
        <f>I47+J47+K47</f>
        <v>0</v>
      </c>
      <c r="M47" s="2">
        <v>0</v>
      </c>
      <c r="N47" s="2">
        <v>2829.97</v>
      </c>
      <c r="O47" s="2">
        <v>0</v>
      </c>
      <c r="P47" s="2">
        <f>M47+N47+O47</f>
        <v>2829.97</v>
      </c>
      <c r="Q47" s="2">
        <v>0</v>
      </c>
      <c r="R47" s="2">
        <v>0</v>
      </c>
      <c r="S47" s="2">
        <v>0</v>
      </c>
      <c r="T47" s="2">
        <v>0</v>
      </c>
      <c r="U47" s="2">
        <f>Q47+R47+S47+T47</f>
        <v>0</v>
      </c>
      <c r="V47" s="2">
        <v>0</v>
      </c>
      <c r="W47" s="126">
        <f>G47+H47+L47+P47+U47+V47</f>
        <v>2829.97</v>
      </c>
      <c r="X47" s="2">
        <v>0</v>
      </c>
      <c r="Y47" s="169">
        <f>W47+X47</f>
        <v>2829.97</v>
      </c>
    </row>
    <row r="48" spans="1:25" ht="12.75" hidden="1" outlineLevel="1">
      <c r="A48" s="2" t="s">
        <v>124</v>
      </c>
      <c r="C48" s="2" t="s">
        <v>125</v>
      </c>
      <c r="D48" s="34" t="s">
        <v>126</v>
      </c>
      <c r="E48" s="2">
        <v>7518713.31</v>
      </c>
      <c r="F48" s="2">
        <v>0</v>
      </c>
      <c r="G48" s="2">
        <f>E48+F48</f>
        <v>7518713.31</v>
      </c>
      <c r="H48" s="2">
        <v>0</v>
      </c>
      <c r="I48" s="2">
        <v>0</v>
      </c>
      <c r="J48" s="2">
        <v>0</v>
      </c>
      <c r="K48" s="2">
        <v>85023.61</v>
      </c>
      <c r="L48" s="2">
        <f>I48+J48+K48</f>
        <v>85023.61</v>
      </c>
      <c r="M48" s="2">
        <v>0</v>
      </c>
      <c r="N48" s="2">
        <v>29045.04</v>
      </c>
      <c r="O48" s="2">
        <v>0</v>
      </c>
      <c r="P48" s="2">
        <f>M48+N48+O48</f>
        <v>29045.04</v>
      </c>
      <c r="Q48" s="2">
        <v>809335.15</v>
      </c>
      <c r="R48" s="2">
        <v>0</v>
      </c>
      <c r="S48" s="2">
        <v>0</v>
      </c>
      <c r="T48" s="2">
        <v>0</v>
      </c>
      <c r="U48" s="2">
        <f>Q48+R48+S48+T48</f>
        <v>809335.15</v>
      </c>
      <c r="V48" s="2">
        <v>39332.03</v>
      </c>
      <c r="W48" s="126">
        <f>G48+H48+L48+P48+U48+V48</f>
        <v>8481449.139999999</v>
      </c>
      <c r="X48" s="2">
        <v>0</v>
      </c>
      <c r="Y48" s="169">
        <f>W48+X48</f>
        <v>8481449.139999999</v>
      </c>
    </row>
    <row r="49" spans="1:25" ht="12.75" hidden="1" outlineLevel="1">
      <c r="A49" s="2" t="s">
        <v>127</v>
      </c>
      <c r="C49" s="2" t="s">
        <v>128</v>
      </c>
      <c r="D49" s="34" t="s">
        <v>129</v>
      </c>
      <c r="E49" s="2">
        <v>117531.77</v>
      </c>
      <c r="F49" s="2">
        <v>0</v>
      </c>
      <c r="G49" s="2">
        <f>E49+F49</f>
        <v>117531.77</v>
      </c>
      <c r="H49" s="2">
        <v>4861.63</v>
      </c>
      <c r="I49" s="2">
        <v>0</v>
      </c>
      <c r="J49" s="2">
        <v>0</v>
      </c>
      <c r="K49" s="2">
        <v>1329.08</v>
      </c>
      <c r="L49" s="2">
        <f>I49+J49+K49</f>
        <v>1329.08</v>
      </c>
      <c r="M49" s="2">
        <v>0</v>
      </c>
      <c r="N49" s="2">
        <v>454.03</v>
      </c>
      <c r="O49" s="2">
        <v>0</v>
      </c>
      <c r="P49" s="2">
        <f>M49+N49+O49</f>
        <v>454.03</v>
      </c>
      <c r="Q49" s="2">
        <v>12651.45</v>
      </c>
      <c r="R49" s="2">
        <v>0</v>
      </c>
      <c r="S49" s="2">
        <v>0</v>
      </c>
      <c r="T49" s="2">
        <v>0</v>
      </c>
      <c r="U49" s="2">
        <f>Q49+R49+S49+T49</f>
        <v>12651.45</v>
      </c>
      <c r="V49" s="2">
        <v>614.83</v>
      </c>
      <c r="W49" s="126">
        <f>G49+H49+L49+P49+U49+V49</f>
        <v>137442.79</v>
      </c>
      <c r="X49" s="2">
        <v>0</v>
      </c>
      <c r="Y49" s="169">
        <f>W49+X49</f>
        <v>137442.79</v>
      </c>
    </row>
    <row r="50" spans="1:25" ht="12.75" customHeight="1" collapsed="1">
      <c r="A50" s="114" t="s">
        <v>130</v>
      </c>
      <c r="B50" s="30"/>
      <c r="C50" s="114" t="s">
        <v>1424</v>
      </c>
      <c r="D50" s="31"/>
      <c r="E50" s="32">
        <v>7636245.079999999</v>
      </c>
      <c r="F50" s="32">
        <v>0</v>
      </c>
      <c r="G50" s="37">
        <f t="shared" si="10"/>
        <v>7636245.079999999</v>
      </c>
      <c r="H50" s="37">
        <v>4861.63</v>
      </c>
      <c r="I50" s="37">
        <v>0</v>
      </c>
      <c r="J50" s="37">
        <v>0</v>
      </c>
      <c r="K50" s="37">
        <v>86352.69</v>
      </c>
      <c r="L50" s="37">
        <f t="shared" si="11"/>
        <v>86352.69</v>
      </c>
      <c r="M50" s="37">
        <v>0</v>
      </c>
      <c r="N50" s="37">
        <v>1823103.58</v>
      </c>
      <c r="O50" s="37">
        <v>37743.96</v>
      </c>
      <c r="P50" s="37">
        <f t="shared" si="12"/>
        <v>1860847.54</v>
      </c>
      <c r="Q50" s="37">
        <v>821986.6</v>
      </c>
      <c r="R50" s="37">
        <v>0</v>
      </c>
      <c r="S50" s="37">
        <v>0</v>
      </c>
      <c r="T50" s="37">
        <v>0</v>
      </c>
      <c r="U50" s="37">
        <f t="shared" si="13"/>
        <v>821986.6</v>
      </c>
      <c r="V50" s="37">
        <v>39946.86</v>
      </c>
      <c r="W50" s="170">
        <f t="shared" si="14"/>
        <v>10450240.399999999</v>
      </c>
      <c r="X50" s="37">
        <v>0</v>
      </c>
      <c r="Y50" s="171">
        <f t="shared" si="15"/>
        <v>10450240.399999999</v>
      </c>
    </row>
    <row r="51" spans="1:25" ht="12.75" hidden="1" outlineLevel="1">
      <c r="A51" s="2" t="s">
        <v>131</v>
      </c>
      <c r="C51" s="2" t="s">
        <v>132</v>
      </c>
      <c r="D51" s="34" t="s">
        <v>133</v>
      </c>
      <c r="E51" s="2">
        <v>0</v>
      </c>
      <c r="F51" s="2">
        <v>0</v>
      </c>
      <c r="G51" s="2">
        <f>E51+F51</f>
        <v>0</v>
      </c>
      <c r="H51" s="2">
        <v>0</v>
      </c>
      <c r="I51" s="2">
        <v>0</v>
      </c>
      <c r="J51" s="2">
        <v>0</v>
      </c>
      <c r="K51" s="2">
        <v>0</v>
      </c>
      <c r="L51" s="2">
        <f>I51+J51+K51</f>
        <v>0</v>
      </c>
      <c r="M51" s="2">
        <v>0</v>
      </c>
      <c r="N51" s="2">
        <v>0</v>
      </c>
      <c r="O51" s="2">
        <v>0</v>
      </c>
      <c r="P51" s="2">
        <f>M51+N51+O51</f>
        <v>0</v>
      </c>
      <c r="Q51" s="2">
        <v>0</v>
      </c>
      <c r="R51" s="2">
        <v>0</v>
      </c>
      <c r="S51" s="2">
        <v>0</v>
      </c>
      <c r="T51" s="2">
        <v>1037113.32</v>
      </c>
      <c r="U51" s="2">
        <f>Q51+R51+S51+T51</f>
        <v>1037113.32</v>
      </c>
      <c r="V51" s="2">
        <v>0</v>
      </c>
      <c r="W51" s="126">
        <f>G51+H51+L51+P51+U51+V51</f>
        <v>1037113.32</v>
      </c>
      <c r="X51" s="2">
        <v>0</v>
      </c>
      <c r="Y51" s="169">
        <f>W51+X51</f>
        <v>1037113.32</v>
      </c>
    </row>
    <row r="52" spans="1:25" ht="12.75" hidden="1" outlineLevel="1">
      <c r="A52" s="2" t="s">
        <v>134</v>
      </c>
      <c r="C52" s="2" t="s">
        <v>135</v>
      </c>
      <c r="D52" s="34" t="s">
        <v>136</v>
      </c>
      <c r="E52" s="2">
        <v>0</v>
      </c>
      <c r="F52" s="2">
        <v>0</v>
      </c>
      <c r="G52" s="2">
        <f>E52+F52</f>
        <v>0</v>
      </c>
      <c r="H52" s="2">
        <v>0</v>
      </c>
      <c r="I52" s="2">
        <v>0</v>
      </c>
      <c r="J52" s="2">
        <v>0</v>
      </c>
      <c r="K52" s="2">
        <v>0</v>
      </c>
      <c r="L52" s="2">
        <f>I52+J52+K52</f>
        <v>0</v>
      </c>
      <c r="M52" s="2">
        <v>0</v>
      </c>
      <c r="N52" s="2">
        <v>0</v>
      </c>
      <c r="O52" s="2">
        <v>0</v>
      </c>
      <c r="P52" s="2">
        <f>M52+N52+O52</f>
        <v>0</v>
      </c>
      <c r="Q52" s="2">
        <v>0</v>
      </c>
      <c r="R52" s="2">
        <v>0</v>
      </c>
      <c r="S52" s="2">
        <v>0</v>
      </c>
      <c r="T52" s="2">
        <v>-854378.35</v>
      </c>
      <c r="U52" s="2">
        <f>Q52+R52+S52+T52</f>
        <v>-854378.35</v>
      </c>
      <c r="V52" s="2">
        <v>0</v>
      </c>
      <c r="W52" s="126">
        <f>G52+H52+L52+P52+U52+V52</f>
        <v>-854378.35</v>
      </c>
      <c r="X52" s="2">
        <v>0</v>
      </c>
      <c r="Y52" s="169">
        <f>W52+X52</f>
        <v>-854378.35</v>
      </c>
    </row>
    <row r="53" spans="1:25" ht="12.75" customHeight="1" collapsed="1">
      <c r="A53" s="114" t="s">
        <v>137</v>
      </c>
      <c r="B53" s="30"/>
      <c r="C53" s="114" t="s">
        <v>138</v>
      </c>
      <c r="D53" s="31"/>
      <c r="E53" s="32">
        <v>0</v>
      </c>
      <c r="F53" s="32">
        <v>0</v>
      </c>
      <c r="G53" s="37">
        <f t="shared" si="10"/>
        <v>0</v>
      </c>
      <c r="H53" s="37">
        <v>0</v>
      </c>
      <c r="I53" s="37">
        <v>0</v>
      </c>
      <c r="J53" s="37">
        <v>0</v>
      </c>
      <c r="K53" s="37">
        <v>0</v>
      </c>
      <c r="L53" s="37">
        <f t="shared" si="11"/>
        <v>0</v>
      </c>
      <c r="M53" s="37">
        <v>0</v>
      </c>
      <c r="N53" s="37">
        <v>0</v>
      </c>
      <c r="O53" s="37">
        <v>0</v>
      </c>
      <c r="P53" s="37">
        <f t="shared" si="12"/>
        <v>0</v>
      </c>
      <c r="Q53" s="37">
        <v>0</v>
      </c>
      <c r="R53" s="37">
        <v>0</v>
      </c>
      <c r="S53" s="37">
        <v>0</v>
      </c>
      <c r="T53" s="37">
        <v>182734.97</v>
      </c>
      <c r="U53" s="37">
        <f t="shared" si="13"/>
        <v>182734.97</v>
      </c>
      <c r="V53" s="37">
        <v>0</v>
      </c>
      <c r="W53" s="170">
        <f t="shared" si="14"/>
        <v>182734.97</v>
      </c>
      <c r="X53" s="37">
        <v>0</v>
      </c>
      <c r="Y53" s="171">
        <f t="shared" si="15"/>
        <v>182734.97</v>
      </c>
    </row>
    <row r="54" spans="1:25" ht="12.75" customHeight="1">
      <c r="A54" s="34"/>
      <c r="B54" s="30"/>
      <c r="C54" s="114"/>
      <c r="D54" s="31"/>
      <c r="E54" s="32"/>
      <c r="F54" s="32"/>
      <c r="G54" s="37"/>
      <c r="H54" s="37"/>
      <c r="I54" s="37"/>
      <c r="J54" s="37"/>
      <c r="K54" s="37"/>
      <c r="L54" s="4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70"/>
      <c r="X54" s="37"/>
      <c r="Y54" s="171"/>
    </row>
    <row r="55" spans="1:25" s="172" customFormat="1" ht="12.75" customHeight="1">
      <c r="A55" s="29"/>
      <c r="B55" s="23" t="s">
        <v>139</v>
      </c>
      <c r="C55" s="124"/>
      <c r="D55" s="24"/>
      <c r="E55" s="27">
        <f aca="true" t="shared" si="16" ref="E55:Y55">+E42+E43+E44+E50+E53+E41</f>
        <v>7636245.079999999</v>
      </c>
      <c r="F55" s="27">
        <f t="shared" si="16"/>
        <v>0</v>
      </c>
      <c r="G55" s="40">
        <f t="shared" si="16"/>
        <v>7636245.079999999</v>
      </c>
      <c r="H55" s="40">
        <f t="shared" si="16"/>
        <v>4861.63</v>
      </c>
      <c r="I55" s="40">
        <f t="shared" si="16"/>
        <v>0</v>
      </c>
      <c r="J55" s="40">
        <f t="shared" si="16"/>
        <v>0</v>
      </c>
      <c r="K55" s="40">
        <f t="shared" si="16"/>
        <v>86352.69</v>
      </c>
      <c r="L55" s="40">
        <f t="shared" si="16"/>
        <v>86352.69</v>
      </c>
      <c r="M55" s="40">
        <f t="shared" si="16"/>
        <v>0</v>
      </c>
      <c r="N55" s="40">
        <f t="shared" si="16"/>
        <v>1823103.58</v>
      </c>
      <c r="O55" s="40">
        <f t="shared" si="16"/>
        <v>37743.96</v>
      </c>
      <c r="P55" s="40">
        <f t="shared" si="16"/>
        <v>1860847.54</v>
      </c>
      <c r="Q55" s="40">
        <f t="shared" si="16"/>
        <v>821986.6</v>
      </c>
      <c r="R55" s="40">
        <f t="shared" si="16"/>
        <v>0</v>
      </c>
      <c r="S55" s="40">
        <f t="shared" si="16"/>
        <v>0</v>
      </c>
      <c r="T55" s="40">
        <f t="shared" si="16"/>
        <v>182734.97</v>
      </c>
      <c r="U55" s="40">
        <f t="shared" si="16"/>
        <v>1004721.57</v>
      </c>
      <c r="V55" s="40">
        <f t="shared" si="16"/>
        <v>39946.86</v>
      </c>
      <c r="W55" s="173">
        <f t="shared" si="16"/>
        <v>10632975.37</v>
      </c>
      <c r="X55" s="40">
        <f t="shared" si="16"/>
        <v>0</v>
      </c>
      <c r="Y55" s="40">
        <f t="shared" si="16"/>
        <v>10632975.37</v>
      </c>
    </row>
    <row r="56" spans="1:25" ht="12.75" customHeight="1">
      <c r="A56" s="34"/>
      <c r="B56" s="30"/>
      <c r="C56" s="114"/>
      <c r="D56" s="31"/>
      <c r="E56" s="32"/>
      <c r="F56" s="32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170"/>
      <c r="X56" s="37"/>
      <c r="Y56" s="37"/>
    </row>
    <row r="57" spans="1:25" s="172" customFormat="1" ht="12.75" customHeight="1">
      <c r="A57" s="29"/>
      <c r="B57" s="23" t="s">
        <v>140</v>
      </c>
      <c r="C57" s="124"/>
      <c r="D57" s="24"/>
      <c r="E57" s="27">
        <f aca="true" t="shared" si="17" ref="E57:Y57">+E38+E55</f>
        <v>17318599.86</v>
      </c>
      <c r="F57" s="27">
        <f t="shared" si="17"/>
        <v>5.684341886080802E-14</v>
      </c>
      <c r="G57" s="42">
        <f t="shared" si="17"/>
        <v>17318599.86</v>
      </c>
      <c r="H57" s="42">
        <f t="shared" si="17"/>
        <v>2311898.119999999</v>
      </c>
      <c r="I57" s="42">
        <f t="shared" si="17"/>
        <v>0</v>
      </c>
      <c r="J57" s="42">
        <f t="shared" si="17"/>
        <v>0</v>
      </c>
      <c r="K57" s="42">
        <f t="shared" si="17"/>
        <v>130961.89</v>
      </c>
      <c r="L57" s="42">
        <f>I57+J57+K57</f>
        <v>130961.89</v>
      </c>
      <c r="M57" s="42">
        <f t="shared" si="17"/>
        <v>0</v>
      </c>
      <c r="N57" s="42">
        <f t="shared" si="17"/>
        <v>2215704.2800000003</v>
      </c>
      <c r="O57" s="42">
        <f t="shared" si="17"/>
        <v>37743.96</v>
      </c>
      <c r="P57" s="42">
        <f>M57+N57+O57</f>
        <v>2253448.24</v>
      </c>
      <c r="Q57" s="42">
        <f t="shared" si="17"/>
        <v>1246619.1099999999</v>
      </c>
      <c r="R57" s="42">
        <f t="shared" si="17"/>
        <v>0</v>
      </c>
      <c r="S57" s="42">
        <f t="shared" si="17"/>
        <v>0</v>
      </c>
      <c r="T57" s="42">
        <f t="shared" si="17"/>
        <v>182734.98</v>
      </c>
      <c r="U57" s="42">
        <f t="shared" si="17"/>
        <v>1429354.0899999999</v>
      </c>
      <c r="V57" s="42">
        <f t="shared" si="17"/>
        <v>81390.39</v>
      </c>
      <c r="W57" s="174">
        <f t="shared" si="17"/>
        <v>23525652.589999996</v>
      </c>
      <c r="X57" s="42">
        <f t="shared" si="17"/>
        <v>0</v>
      </c>
      <c r="Y57" s="42">
        <f t="shared" si="17"/>
        <v>23525652.589999996</v>
      </c>
    </row>
    <row r="58" spans="1:25" ht="12.75" customHeight="1">
      <c r="A58" s="34"/>
      <c r="B58" s="30"/>
      <c r="C58" s="114"/>
      <c r="D58" s="31"/>
      <c r="E58" s="32"/>
      <c r="F58" s="32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170"/>
      <c r="X58" s="32"/>
      <c r="Y58" s="160"/>
    </row>
    <row r="59" spans="1:25" ht="12.75" customHeight="1">
      <c r="A59" s="29"/>
      <c r="B59" s="23" t="s">
        <v>1425</v>
      </c>
      <c r="C59" s="124"/>
      <c r="D59" s="24"/>
      <c r="E59" s="27"/>
      <c r="F59" s="27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173"/>
      <c r="X59" s="27"/>
      <c r="Y59" s="160"/>
    </row>
    <row r="60" spans="1:25" ht="12.75" customHeight="1">
      <c r="A60" s="34"/>
      <c r="B60" s="23"/>
      <c r="C60" s="124"/>
      <c r="D60" s="24"/>
      <c r="E60" s="32"/>
      <c r="F60" s="32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170"/>
      <c r="X60" s="32"/>
      <c r="Y60" s="160"/>
    </row>
    <row r="61" spans="1:25" ht="12.75" customHeight="1">
      <c r="A61" s="29"/>
      <c r="B61" s="23" t="s">
        <v>1426</v>
      </c>
      <c r="C61" s="124"/>
      <c r="D61" s="24"/>
      <c r="E61" s="27"/>
      <c r="F61" s="27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173"/>
      <c r="X61" s="27"/>
      <c r="Y61" s="160"/>
    </row>
    <row r="62" spans="1:25" ht="12.75" hidden="1" outlineLevel="1">
      <c r="A62" s="2" t="s">
        <v>141</v>
      </c>
      <c r="C62" s="2" t="s">
        <v>142</v>
      </c>
      <c r="D62" s="34" t="s">
        <v>143</v>
      </c>
      <c r="E62" s="2">
        <v>66534.87</v>
      </c>
      <c r="F62" s="2">
        <v>0</v>
      </c>
      <c r="G62" s="2">
        <f>E62+F62</f>
        <v>66534.87</v>
      </c>
      <c r="H62" s="2">
        <v>51091.12</v>
      </c>
      <c r="I62" s="2">
        <v>0</v>
      </c>
      <c r="J62" s="2">
        <v>0</v>
      </c>
      <c r="K62" s="2">
        <v>0</v>
      </c>
      <c r="L62" s="2">
        <f>I62+J62+K62</f>
        <v>0</v>
      </c>
      <c r="M62" s="2">
        <v>0</v>
      </c>
      <c r="N62" s="2">
        <v>0</v>
      </c>
      <c r="O62" s="2">
        <v>0</v>
      </c>
      <c r="P62" s="2">
        <f>M62+N62+O62</f>
        <v>0</v>
      </c>
      <c r="Q62" s="2">
        <v>0</v>
      </c>
      <c r="R62" s="2">
        <v>0</v>
      </c>
      <c r="S62" s="2">
        <v>0</v>
      </c>
      <c r="T62" s="2">
        <v>0</v>
      </c>
      <c r="U62" s="2">
        <f>Q62+R62+S62+T62</f>
        <v>0</v>
      </c>
      <c r="V62" s="2">
        <v>68605.34</v>
      </c>
      <c r="W62" s="126">
        <f>G62+H62+L62+P62+U62+V62</f>
        <v>186231.33</v>
      </c>
      <c r="X62" s="2">
        <v>0</v>
      </c>
      <c r="Y62" s="169">
        <f>W62+X62</f>
        <v>186231.33</v>
      </c>
    </row>
    <row r="63" spans="1:25" ht="12.75" hidden="1" outlineLevel="1">
      <c r="A63" s="2" t="s">
        <v>144</v>
      </c>
      <c r="C63" s="2" t="s">
        <v>145</v>
      </c>
      <c r="D63" s="34" t="s">
        <v>146</v>
      </c>
      <c r="E63" s="2">
        <v>32895.87</v>
      </c>
      <c r="F63" s="2">
        <v>0</v>
      </c>
      <c r="G63" s="2">
        <f>E63+F63</f>
        <v>32895.87</v>
      </c>
      <c r="H63" s="2">
        <v>39400.73</v>
      </c>
      <c r="I63" s="2">
        <v>0</v>
      </c>
      <c r="J63" s="2">
        <v>0</v>
      </c>
      <c r="K63" s="2">
        <v>0</v>
      </c>
      <c r="L63" s="2">
        <f>I63+J63+K63</f>
        <v>0</v>
      </c>
      <c r="M63" s="2">
        <v>0</v>
      </c>
      <c r="N63" s="2">
        <v>0</v>
      </c>
      <c r="O63" s="2">
        <v>0</v>
      </c>
      <c r="P63" s="2">
        <f>M63+N63+O63</f>
        <v>0</v>
      </c>
      <c r="Q63" s="2">
        <v>0</v>
      </c>
      <c r="R63" s="2">
        <v>0</v>
      </c>
      <c r="S63" s="2">
        <v>0</v>
      </c>
      <c r="T63" s="2">
        <v>0</v>
      </c>
      <c r="U63" s="2">
        <f>Q63+R63+S63+T63</f>
        <v>0</v>
      </c>
      <c r="V63" s="2">
        <v>0</v>
      </c>
      <c r="W63" s="126">
        <f>G63+H63+L63+P63+U63+V63</f>
        <v>72296.6</v>
      </c>
      <c r="X63" s="2">
        <v>0</v>
      </c>
      <c r="Y63" s="169">
        <f>W63+X63</f>
        <v>72296.6</v>
      </c>
    </row>
    <row r="64" spans="1:25" ht="12.75" customHeight="1" collapsed="1">
      <c r="A64" s="114" t="s">
        <v>147</v>
      </c>
      <c r="B64" s="30"/>
      <c r="C64" s="114" t="s">
        <v>1427</v>
      </c>
      <c r="D64" s="31"/>
      <c r="E64" s="32">
        <v>99430.74</v>
      </c>
      <c r="F64" s="32">
        <v>0</v>
      </c>
      <c r="G64" s="35">
        <f>E64+F64</f>
        <v>99430.74</v>
      </c>
      <c r="H64" s="35">
        <v>90491.85</v>
      </c>
      <c r="I64" s="35">
        <v>0</v>
      </c>
      <c r="J64" s="35">
        <v>0</v>
      </c>
      <c r="K64" s="35">
        <v>0</v>
      </c>
      <c r="L64" s="35">
        <f aca="true" t="shared" si="18" ref="L64:L76">I64+J64+K64</f>
        <v>0</v>
      </c>
      <c r="M64" s="35">
        <v>0</v>
      </c>
      <c r="N64" s="35">
        <v>0</v>
      </c>
      <c r="O64" s="35">
        <v>0</v>
      </c>
      <c r="P64" s="35">
        <f aca="true" t="shared" si="19" ref="P64:P83">M64+N64+O64</f>
        <v>0</v>
      </c>
      <c r="Q64" s="35">
        <v>0</v>
      </c>
      <c r="R64" s="35">
        <v>0</v>
      </c>
      <c r="S64" s="35">
        <v>0</v>
      </c>
      <c r="T64" s="35">
        <v>0</v>
      </c>
      <c r="U64" s="35">
        <f>Q64+R64+S64+T64</f>
        <v>0</v>
      </c>
      <c r="V64" s="35">
        <v>68605.34</v>
      </c>
      <c r="W64" s="167">
        <f aca="true" t="shared" si="20" ref="W64:W83">G64+H64+L64+P64+U64+V64</f>
        <v>258527.93000000002</v>
      </c>
      <c r="X64" s="35">
        <v>0</v>
      </c>
      <c r="Y64" s="168">
        <f>W64+X64</f>
        <v>258527.93000000002</v>
      </c>
    </row>
    <row r="65" spans="1:25" ht="12.75" hidden="1" outlineLevel="1">
      <c r="A65" s="2" t="s">
        <v>148</v>
      </c>
      <c r="C65" s="2" t="s">
        <v>149</v>
      </c>
      <c r="D65" s="34" t="s">
        <v>150</v>
      </c>
      <c r="E65" s="2">
        <v>189858.65</v>
      </c>
      <c r="F65" s="2">
        <v>0</v>
      </c>
      <c r="G65" s="2">
        <f>E65+F65</f>
        <v>189858.65</v>
      </c>
      <c r="H65" s="2">
        <v>162914.91</v>
      </c>
      <c r="I65" s="2">
        <v>0</v>
      </c>
      <c r="J65" s="2">
        <v>0</v>
      </c>
      <c r="K65" s="2">
        <v>0</v>
      </c>
      <c r="L65" s="2">
        <f>I65+J65+K65</f>
        <v>0</v>
      </c>
      <c r="M65" s="2">
        <v>0</v>
      </c>
      <c r="N65" s="2">
        <v>0</v>
      </c>
      <c r="O65" s="2">
        <v>0</v>
      </c>
      <c r="P65" s="2">
        <f>M65+N65+O65</f>
        <v>0</v>
      </c>
      <c r="Q65" s="2">
        <v>0</v>
      </c>
      <c r="R65" s="2">
        <v>0</v>
      </c>
      <c r="S65" s="2">
        <v>0</v>
      </c>
      <c r="T65" s="2">
        <v>0</v>
      </c>
      <c r="U65" s="2">
        <f>Q65+R65+S65+T65</f>
        <v>0</v>
      </c>
      <c r="V65" s="2">
        <v>0</v>
      </c>
      <c r="W65" s="126">
        <f>G65+H65+L65+P65+U65+V65</f>
        <v>352773.56</v>
      </c>
      <c r="X65" s="2">
        <v>0</v>
      </c>
      <c r="Y65" s="169">
        <f>W65+X65</f>
        <v>352773.56</v>
      </c>
    </row>
    <row r="66" spans="1:25" ht="12.75" customHeight="1" collapsed="1">
      <c r="A66" s="114" t="s">
        <v>151</v>
      </c>
      <c r="B66" s="30"/>
      <c r="C66" s="114" t="s">
        <v>152</v>
      </c>
      <c r="D66" s="31"/>
      <c r="E66" s="32">
        <v>189858.65</v>
      </c>
      <c r="F66" s="32">
        <v>0</v>
      </c>
      <c r="G66" s="37">
        <f aca="true" t="shared" si="21" ref="G66:G76">E66+F66</f>
        <v>189858.65</v>
      </c>
      <c r="H66" s="37">
        <v>162914.91</v>
      </c>
      <c r="I66" s="37">
        <v>0</v>
      </c>
      <c r="J66" s="37">
        <v>0</v>
      </c>
      <c r="K66" s="37">
        <v>0</v>
      </c>
      <c r="L66" s="37">
        <f t="shared" si="18"/>
        <v>0</v>
      </c>
      <c r="M66" s="37">
        <v>0</v>
      </c>
      <c r="N66" s="37">
        <v>0</v>
      </c>
      <c r="O66" s="37">
        <v>0</v>
      </c>
      <c r="P66" s="37">
        <f t="shared" si="19"/>
        <v>0</v>
      </c>
      <c r="Q66" s="37">
        <v>0</v>
      </c>
      <c r="R66" s="37">
        <v>0</v>
      </c>
      <c r="S66" s="37">
        <v>0</v>
      </c>
      <c r="T66" s="37">
        <v>0</v>
      </c>
      <c r="U66" s="37">
        <f aca="true" t="shared" si="22" ref="U66:U76">Q66+R66+S66+T66</f>
        <v>0</v>
      </c>
      <c r="V66" s="37">
        <v>0</v>
      </c>
      <c r="W66" s="170">
        <f t="shared" si="20"/>
        <v>352773.56</v>
      </c>
      <c r="X66" s="37">
        <v>0</v>
      </c>
      <c r="Y66" s="171">
        <f aca="true" t="shared" si="23" ref="Y66:Y83">W66+X66</f>
        <v>352773.56</v>
      </c>
    </row>
    <row r="67" spans="1:25" ht="12.75" hidden="1" outlineLevel="1">
      <c r="A67" s="2" t="s">
        <v>153</v>
      </c>
      <c r="C67" s="2" t="s">
        <v>154</v>
      </c>
      <c r="D67" s="34" t="s">
        <v>155</v>
      </c>
      <c r="E67" s="2">
        <v>2864628.7</v>
      </c>
      <c r="F67" s="2">
        <v>8520.4</v>
      </c>
      <c r="G67" s="2">
        <f>E67+F67</f>
        <v>2873149.1</v>
      </c>
      <c r="H67" s="2">
        <v>529414.6</v>
      </c>
      <c r="I67" s="2">
        <v>0</v>
      </c>
      <c r="J67" s="2">
        <v>0</v>
      </c>
      <c r="K67" s="2">
        <v>0</v>
      </c>
      <c r="L67" s="2">
        <f>I67+J67+K67</f>
        <v>0</v>
      </c>
      <c r="M67" s="2">
        <v>0</v>
      </c>
      <c r="N67" s="2">
        <v>0</v>
      </c>
      <c r="O67" s="2">
        <v>0</v>
      </c>
      <c r="P67" s="2">
        <f>M67+N67+O67</f>
        <v>0</v>
      </c>
      <c r="Q67" s="2">
        <v>0</v>
      </c>
      <c r="R67" s="2">
        <v>0</v>
      </c>
      <c r="S67" s="2">
        <v>0</v>
      </c>
      <c r="T67" s="2">
        <v>0</v>
      </c>
      <c r="U67" s="2">
        <f>Q67+R67+S67+T67</f>
        <v>0</v>
      </c>
      <c r="V67" s="2">
        <v>0</v>
      </c>
      <c r="W67" s="126">
        <f>G67+H67+L67+P67+U67+V67</f>
        <v>3402563.7</v>
      </c>
      <c r="X67" s="2">
        <v>0</v>
      </c>
      <c r="Y67" s="169">
        <f>W67+X67</f>
        <v>3402563.7</v>
      </c>
    </row>
    <row r="68" spans="1:25" ht="12.75" customHeight="1" collapsed="1">
      <c r="A68" s="114" t="s">
        <v>156</v>
      </c>
      <c r="B68" s="30"/>
      <c r="C68" s="114" t="s">
        <v>157</v>
      </c>
      <c r="D68" s="31"/>
      <c r="E68" s="32">
        <v>2864628.7</v>
      </c>
      <c r="F68" s="32">
        <v>8520.4</v>
      </c>
      <c r="G68" s="37">
        <f t="shared" si="21"/>
        <v>2873149.1</v>
      </c>
      <c r="H68" s="37">
        <v>529414.6</v>
      </c>
      <c r="I68" s="37">
        <v>0</v>
      </c>
      <c r="J68" s="37">
        <v>0</v>
      </c>
      <c r="K68" s="37">
        <v>0</v>
      </c>
      <c r="L68" s="37">
        <f t="shared" si="18"/>
        <v>0</v>
      </c>
      <c r="M68" s="37">
        <v>0</v>
      </c>
      <c r="N68" s="37">
        <v>0</v>
      </c>
      <c r="O68" s="37">
        <v>0</v>
      </c>
      <c r="P68" s="37">
        <f t="shared" si="19"/>
        <v>0</v>
      </c>
      <c r="Q68" s="37">
        <v>0</v>
      </c>
      <c r="R68" s="37">
        <v>0</v>
      </c>
      <c r="S68" s="37">
        <v>0</v>
      </c>
      <c r="T68" s="37">
        <v>0</v>
      </c>
      <c r="U68" s="37">
        <f t="shared" si="22"/>
        <v>0</v>
      </c>
      <c r="V68" s="37">
        <v>0</v>
      </c>
      <c r="W68" s="170">
        <f t="shared" si="20"/>
        <v>3402563.7</v>
      </c>
      <c r="X68" s="37">
        <v>0</v>
      </c>
      <c r="Y68" s="171">
        <f t="shared" si="23"/>
        <v>3402563.7</v>
      </c>
    </row>
    <row r="69" spans="1:25" ht="12.75" customHeight="1">
      <c r="A69" s="114" t="s">
        <v>158</v>
      </c>
      <c r="B69" s="30"/>
      <c r="C69" s="114" t="s">
        <v>159</v>
      </c>
      <c r="D69" s="31"/>
      <c r="E69" s="32">
        <v>0</v>
      </c>
      <c r="F69" s="32">
        <v>0</v>
      </c>
      <c r="G69" s="37">
        <f t="shared" si="21"/>
        <v>0</v>
      </c>
      <c r="H69" s="37">
        <v>0</v>
      </c>
      <c r="I69" s="37">
        <v>0</v>
      </c>
      <c r="J69" s="37">
        <v>0</v>
      </c>
      <c r="K69" s="37">
        <v>0</v>
      </c>
      <c r="L69" s="37">
        <f t="shared" si="18"/>
        <v>0</v>
      </c>
      <c r="M69" s="37">
        <v>0</v>
      </c>
      <c r="N69" s="37">
        <v>0</v>
      </c>
      <c r="O69" s="37">
        <v>0</v>
      </c>
      <c r="P69" s="37">
        <f t="shared" si="19"/>
        <v>0</v>
      </c>
      <c r="Q69" s="37">
        <v>0</v>
      </c>
      <c r="R69" s="37">
        <v>0</v>
      </c>
      <c r="S69" s="37">
        <v>0</v>
      </c>
      <c r="T69" s="37">
        <v>0</v>
      </c>
      <c r="U69" s="37">
        <f t="shared" si="22"/>
        <v>0</v>
      </c>
      <c r="V69" s="37">
        <v>0</v>
      </c>
      <c r="W69" s="170">
        <f t="shared" si="20"/>
        <v>0</v>
      </c>
      <c r="X69" s="37">
        <v>0</v>
      </c>
      <c r="Y69" s="171">
        <f t="shared" si="23"/>
        <v>0</v>
      </c>
    </row>
    <row r="70" spans="1:25" ht="12.75" customHeight="1">
      <c r="A70" s="114" t="s">
        <v>160</v>
      </c>
      <c r="B70" s="30"/>
      <c r="C70" s="114" t="s">
        <v>161</v>
      </c>
      <c r="D70" s="31"/>
      <c r="E70" s="32">
        <v>0</v>
      </c>
      <c r="F70" s="32">
        <v>0</v>
      </c>
      <c r="G70" s="37">
        <f t="shared" si="21"/>
        <v>0</v>
      </c>
      <c r="H70" s="37">
        <v>0</v>
      </c>
      <c r="I70" s="37">
        <v>0</v>
      </c>
      <c r="J70" s="37">
        <v>0</v>
      </c>
      <c r="K70" s="37">
        <v>0</v>
      </c>
      <c r="L70" s="37">
        <f t="shared" si="18"/>
        <v>0</v>
      </c>
      <c r="M70" s="37">
        <v>0</v>
      </c>
      <c r="N70" s="37">
        <v>0</v>
      </c>
      <c r="O70" s="37">
        <v>0</v>
      </c>
      <c r="P70" s="37">
        <f t="shared" si="19"/>
        <v>0</v>
      </c>
      <c r="Q70" s="37">
        <v>0</v>
      </c>
      <c r="R70" s="37">
        <v>0</v>
      </c>
      <c r="S70" s="37">
        <v>0</v>
      </c>
      <c r="T70" s="37">
        <v>0</v>
      </c>
      <c r="U70" s="37">
        <f t="shared" si="22"/>
        <v>0</v>
      </c>
      <c r="V70" s="37">
        <v>0</v>
      </c>
      <c r="W70" s="170">
        <f t="shared" si="20"/>
        <v>0</v>
      </c>
      <c r="X70" s="37">
        <v>0</v>
      </c>
      <c r="Y70" s="171">
        <f t="shared" si="23"/>
        <v>0</v>
      </c>
    </row>
    <row r="71" spans="1:25" ht="12.75" hidden="1" outlineLevel="1">
      <c r="A71" s="2" t="s">
        <v>162</v>
      </c>
      <c r="C71" s="2" t="s">
        <v>163</v>
      </c>
      <c r="D71" s="34" t="s">
        <v>164</v>
      </c>
      <c r="E71" s="2">
        <v>0</v>
      </c>
      <c r="F71" s="2">
        <v>0</v>
      </c>
      <c r="G71" s="2">
        <f>E71+F71</f>
        <v>0</v>
      </c>
      <c r="H71" s="2">
        <v>1533519.83</v>
      </c>
      <c r="I71" s="2">
        <v>0</v>
      </c>
      <c r="J71" s="2">
        <v>0</v>
      </c>
      <c r="K71" s="2">
        <v>0</v>
      </c>
      <c r="L71" s="2">
        <f>I71+J71+K71</f>
        <v>0</v>
      </c>
      <c r="M71" s="2">
        <v>0</v>
      </c>
      <c r="N71" s="2">
        <v>0</v>
      </c>
      <c r="O71" s="2">
        <v>0</v>
      </c>
      <c r="P71" s="2">
        <f>M71+N71+O71</f>
        <v>0</v>
      </c>
      <c r="Q71" s="2">
        <v>0</v>
      </c>
      <c r="R71" s="2">
        <v>0</v>
      </c>
      <c r="S71" s="2">
        <v>0</v>
      </c>
      <c r="T71" s="2">
        <v>0</v>
      </c>
      <c r="U71" s="2">
        <f>Q71+R71+S71+T71</f>
        <v>0</v>
      </c>
      <c r="V71" s="2">
        <v>0</v>
      </c>
      <c r="W71" s="126">
        <f>G71+H71+L71+P71+U71+V71</f>
        <v>1533519.83</v>
      </c>
      <c r="X71" s="2">
        <v>0</v>
      </c>
      <c r="Y71" s="169">
        <f>W71+X71</f>
        <v>1533519.83</v>
      </c>
    </row>
    <row r="72" spans="1:25" ht="12.75" customHeight="1" collapsed="1">
      <c r="A72" s="114" t="s">
        <v>165</v>
      </c>
      <c r="B72" s="30"/>
      <c r="C72" s="114" t="s">
        <v>166</v>
      </c>
      <c r="D72" s="31"/>
      <c r="E72" s="32">
        <v>0</v>
      </c>
      <c r="F72" s="32">
        <v>0</v>
      </c>
      <c r="G72" s="37">
        <f t="shared" si="21"/>
        <v>0</v>
      </c>
      <c r="H72" s="37">
        <v>1533519.83</v>
      </c>
      <c r="I72" s="37">
        <v>0</v>
      </c>
      <c r="J72" s="37">
        <v>0</v>
      </c>
      <c r="K72" s="37">
        <v>0</v>
      </c>
      <c r="L72" s="37">
        <f t="shared" si="18"/>
        <v>0</v>
      </c>
      <c r="M72" s="37">
        <v>0</v>
      </c>
      <c r="N72" s="37">
        <v>0</v>
      </c>
      <c r="O72" s="37">
        <v>0</v>
      </c>
      <c r="P72" s="37">
        <f t="shared" si="19"/>
        <v>0</v>
      </c>
      <c r="Q72" s="37">
        <v>0</v>
      </c>
      <c r="R72" s="37">
        <v>0</v>
      </c>
      <c r="S72" s="37">
        <v>0</v>
      </c>
      <c r="T72" s="37">
        <v>0</v>
      </c>
      <c r="U72" s="37">
        <f t="shared" si="22"/>
        <v>0</v>
      </c>
      <c r="V72" s="37">
        <v>0</v>
      </c>
      <c r="W72" s="170">
        <f t="shared" si="20"/>
        <v>1533519.83</v>
      </c>
      <c r="X72" s="37">
        <v>0</v>
      </c>
      <c r="Y72" s="171">
        <f t="shared" si="23"/>
        <v>1533519.83</v>
      </c>
    </row>
    <row r="73" spans="1:25" ht="12.75" hidden="1" outlineLevel="1">
      <c r="A73" s="2" t="s">
        <v>167</v>
      </c>
      <c r="C73" s="2" t="s">
        <v>168</v>
      </c>
      <c r="D73" s="34" t="s">
        <v>169</v>
      </c>
      <c r="E73" s="2">
        <v>0</v>
      </c>
      <c r="F73" s="2">
        <v>0</v>
      </c>
      <c r="G73" s="2">
        <f>E73+F73</f>
        <v>0</v>
      </c>
      <c r="H73" s="2">
        <v>0</v>
      </c>
      <c r="I73" s="2">
        <v>0</v>
      </c>
      <c r="J73" s="2">
        <v>0</v>
      </c>
      <c r="K73" s="2">
        <v>0</v>
      </c>
      <c r="L73" s="2">
        <f>I73+J73+K73</f>
        <v>0</v>
      </c>
      <c r="M73" s="2">
        <v>0</v>
      </c>
      <c r="N73" s="2">
        <v>0</v>
      </c>
      <c r="O73" s="2">
        <v>0</v>
      </c>
      <c r="P73" s="2">
        <f>M73+N73+O73</f>
        <v>0</v>
      </c>
      <c r="Q73" s="2">
        <v>0</v>
      </c>
      <c r="R73" s="2">
        <v>0</v>
      </c>
      <c r="S73" s="2">
        <v>0</v>
      </c>
      <c r="T73" s="2">
        <v>0</v>
      </c>
      <c r="U73" s="2">
        <f>Q73+R73+S73+T73</f>
        <v>0</v>
      </c>
      <c r="V73" s="2">
        <v>46331.14</v>
      </c>
      <c r="W73" s="126">
        <f>G73+H73+L73+P73+U73+V73</f>
        <v>46331.14</v>
      </c>
      <c r="X73" s="2">
        <v>0</v>
      </c>
      <c r="Y73" s="169">
        <f>W73+X73</f>
        <v>46331.14</v>
      </c>
    </row>
    <row r="74" spans="1:25" ht="12.75" hidden="1" outlineLevel="1">
      <c r="A74" s="2" t="s">
        <v>170</v>
      </c>
      <c r="C74" s="2" t="s">
        <v>171</v>
      </c>
      <c r="D74" s="34" t="s">
        <v>172</v>
      </c>
      <c r="E74" s="2">
        <v>0</v>
      </c>
      <c r="F74" s="2">
        <v>0</v>
      </c>
      <c r="G74" s="2">
        <f>E74+F74</f>
        <v>0</v>
      </c>
      <c r="H74" s="2">
        <v>0</v>
      </c>
      <c r="I74" s="2">
        <v>0</v>
      </c>
      <c r="J74" s="2">
        <v>0</v>
      </c>
      <c r="K74" s="2">
        <v>0</v>
      </c>
      <c r="L74" s="2">
        <f>I74+J74+K74</f>
        <v>0</v>
      </c>
      <c r="M74" s="2">
        <v>0</v>
      </c>
      <c r="N74" s="2">
        <v>0</v>
      </c>
      <c r="O74" s="2">
        <v>0</v>
      </c>
      <c r="P74" s="2">
        <f>M74+N74+O74</f>
        <v>0</v>
      </c>
      <c r="Q74" s="2">
        <v>0</v>
      </c>
      <c r="R74" s="2">
        <v>0</v>
      </c>
      <c r="S74" s="2">
        <v>0</v>
      </c>
      <c r="T74" s="2">
        <v>0</v>
      </c>
      <c r="U74" s="2">
        <f>Q74+R74+S74+T74</f>
        <v>0</v>
      </c>
      <c r="V74" s="2">
        <v>-49053.06</v>
      </c>
      <c r="W74" s="126">
        <f>G74+H74+L74+P74+U74+V74</f>
        <v>-49053.06</v>
      </c>
      <c r="X74" s="2">
        <v>0</v>
      </c>
      <c r="Y74" s="169">
        <f>W74+X74</f>
        <v>-49053.06</v>
      </c>
    </row>
    <row r="75" spans="1:25" ht="12.75" hidden="1" outlineLevel="1">
      <c r="A75" s="2" t="s">
        <v>173</v>
      </c>
      <c r="C75" s="2" t="s">
        <v>174</v>
      </c>
      <c r="D75" s="34" t="s">
        <v>175</v>
      </c>
      <c r="E75" s="2">
        <v>0</v>
      </c>
      <c r="F75" s="2">
        <v>0</v>
      </c>
      <c r="G75" s="2">
        <f>E75+F75</f>
        <v>0</v>
      </c>
      <c r="H75" s="2">
        <v>0</v>
      </c>
      <c r="I75" s="2">
        <v>0</v>
      </c>
      <c r="J75" s="2">
        <v>0</v>
      </c>
      <c r="K75" s="2">
        <v>0</v>
      </c>
      <c r="L75" s="2">
        <f>I75+J75+K75</f>
        <v>0</v>
      </c>
      <c r="M75" s="2">
        <v>0</v>
      </c>
      <c r="N75" s="2">
        <v>0</v>
      </c>
      <c r="O75" s="2">
        <v>0</v>
      </c>
      <c r="P75" s="2">
        <f>M75+N75+O75</f>
        <v>0</v>
      </c>
      <c r="Q75" s="2">
        <v>0</v>
      </c>
      <c r="R75" s="2">
        <v>0</v>
      </c>
      <c r="S75" s="2">
        <v>0</v>
      </c>
      <c r="T75" s="2">
        <v>0</v>
      </c>
      <c r="U75" s="2">
        <f>Q75+R75+S75+T75</f>
        <v>0</v>
      </c>
      <c r="V75" s="2">
        <v>27911.44</v>
      </c>
      <c r="W75" s="126">
        <f>G75+H75+L75+P75+U75+V75</f>
        <v>27911.44</v>
      </c>
      <c r="X75" s="2">
        <v>0</v>
      </c>
      <c r="Y75" s="169">
        <f>W75+X75</f>
        <v>27911.44</v>
      </c>
    </row>
    <row r="76" spans="1:25" ht="12.75" customHeight="1" collapsed="1">
      <c r="A76" s="114" t="s">
        <v>176</v>
      </c>
      <c r="B76" s="30"/>
      <c r="C76" s="114" t="s">
        <v>177</v>
      </c>
      <c r="D76" s="31"/>
      <c r="E76" s="32">
        <v>0</v>
      </c>
      <c r="F76" s="32">
        <v>0</v>
      </c>
      <c r="G76" s="37">
        <f t="shared" si="21"/>
        <v>0</v>
      </c>
      <c r="H76" s="37">
        <v>0</v>
      </c>
      <c r="I76" s="37">
        <v>0</v>
      </c>
      <c r="J76" s="37">
        <v>0</v>
      </c>
      <c r="K76" s="37">
        <v>0</v>
      </c>
      <c r="L76" s="37">
        <f t="shared" si="18"/>
        <v>0</v>
      </c>
      <c r="M76" s="37">
        <v>0</v>
      </c>
      <c r="N76" s="37">
        <v>0</v>
      </c>
      <c r="O76" s="37">
        <v>0</v>
      </c>
      <c r="P76" s="37">
        <f t="shared" si="19"/>
        <v>0</v>
      </c>
      <c r="Q76" s="37">
        <v>0</v>
      </c>
      <c r="R76" s="37">
        <v>0</v>
      </c>
      <c r="S76" s="37">
        <v>0</v>
      </c>
      <c r="T76" s="37">
        <v>0</v>
      </c>
      <c r="U76" s="37">
        <f t="shared" si="22"/>
        <v>0</v>
      </c>
      <c r="V76" s="37">
        <v>25189.52</v>
      </c>
      <c r="W76" s="170">
        <f t="shared" si="20"/>
        <v>25189.52</v>
      </c>
      <c r="X76" s="37">
        <v>0</v>
      </c>
      <c r="Y76" s="171">
        <f t="shared" si="23"/>
        <v>25189.52</v>
      </c>
    </row>
    <row r="77" spans="1:25" ht="12.75" customHeight="1">
      <c r="A77" s="114" t="s">
        <v>1411</v>
      </c>
      <c r="B77" s="30"/>
      <c r="C77" s="114" t="s">
        <v>1431</v>
      </c>
      <c r="D77" s="31"/>
      <c r="E77" s="32">
        <v>0</v>
      </c>
      <c r="F77" s="32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f t="shared" si="19"/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f>V57-V64-V66-V68-V69-V70-V72-V76-V80-V81-V82-V83</f>
        <v>-12404.469999999998</v>
      </c>
      <c r="W77" s="170">
        <f t="shared" si="20"/>
        <v>-12404.469999999998</v>
      </c>
      <c r="X77" s="37">
        <v>0</v>
      </c>
      <c r="Y77" s="171">
        <f t="shared" si="23"/>
        <v>-12404.469999999998</v>
      </c>
    </row>
    <row r="78" spans="1:25" ht="12.75" customHeight="1">
      <c r="A78" s="114" t="s">
        <v>184</v>
      </c>
      <c r="B78" s="30"/>
      <c r="C78" s="114" t="s">
        <v>185</v>
      </c>
      <c r="D78" s="31"/>
      <c r="E78" s="32">
        <v>0</v>
      </c>
      <c r="F78" s="32">
        <v>0</v>
      </c>
      <c r="G78" s="37">
        <f aca="true" t="shared" si="24" ref="G78:G83">E78+F78</f>
        <v>0</v>
      </c>
      <c r="H78" s="37">
        <v>0</v>
      </c>
      <c r="I78" s="37">
        <v>0</v>
      </c>
      <c r="J78" s="37">
        <v>0</v>
      </c>
      <c r="K78" s="37">
        <v>0</v>
      </c>
      <c r="L78" s="37">
        <f aca="true" t="shared" si="25" ref="L78:L83">I78+J78+K78</f>
        <v>0</v>
      </c>
      <c r="M78" s="37">
        <v>0</v>
      </c>
      <c r="N78" s="37">
        <v>0</v>
      </c>
      <c r="O78" s="37">
        <v>0</v>
      </c>
      <c r="P78" s="37">
        <f t="shared" si="19"/>
        <v>0</v>
      </c>
      <c r="Q78" s="37">
        <v>0</v>
      </c>
      <c r="R78" s="37">
        <v>0</v>
      </c>
      <c r="S78" s="37">
        <v>0</v>
      </c>
      <c r="T78" s="37">
        <v>0</v>
      </c>
      <c r="U78" s="37">
        <f aca="true" t="shared" si="26" ref="U78:U83">Q78+R78+S78+T78</f>
        <v>0</v>
      </c>
      <c r="V78" s="37">
        <v>0</v>
      </c>
      <c r="W78" s="170">
        <f t="shared" si="20"/>
        <v>0</v>
      </c>
      <c r="X78" s="37">
        <v>0</v>
      </c>
      <c r="Y78" s="171">
        <f t="shared" si="23"/>
        <v>0</v>
      </c>
    </row>
    <row r="79" spans="1:25" ht="12.75" hidden="1" outlineLevel="1">
      <c r="A79" s="2" t="s">
        <v>186</v>
      </c>
      <c r="C79" s="2" t="s">
        <v>187</v>
      </c>
      <c r="D79" s="34" t="s">
        <v>188</v>
      </c>
      <c r="E79" s="2">
        <v>0</v>
      </c>
      <c r="F79" s="2">
        <v>0</v>
      </c>
      <c r="G79" s="2">
        <f t="shared" si="24"/>
        <v>0</v>
      </c>
      <c r="H79" s="2">
        <v>0</v>
      </c>
      <c r="I79" s="2">
        <v>0</v>
      </c>
      <c r="J79" s="2">
        <v>0</v>
      </c>
      <c r="K79" s="2">
        <v>0</v>
      </c>
      <c r="L79" s="2">
        <f t="shared" si="25"/>
        <v>0</v>
      </c>
      <c r="M79" s="2">
        <v>0</v>
      </c>
      <c r="N79" s="2">
        <v>228109.71</v>
      </c>
      <c r="O79" s="2">
        <v>0</v>
      </c>
      <c r="P79" s="2">
        <f>M79+N79+O79</f>
        <v>228109.71</v>
      </c>
      <c r="Q79" s="2">
        <v>0</v>
      </c>
      <c r="R79" s="2">
        <v>0</v>
      </c>
      <c r="S79" s="2">
        <v>0</v>
      </c>
      <c r="T79" s="2">
        <v>0</v>
      </c>
      <c r="U79" s="2">
        <f t="shared" si="26"/>
        <v>0</v>
      </c>
      <c r="V79" s="2">
        <v>0</v>
      </c>
      <c r="W79" s="126">
        <f>G79+H79+L79+P79+U79+V79</f>
        <v>228109.71</v>
      </c>
      <c r="X79" s="2">
        <v>0</v>
      </c>
      <c r="Y79" s="169">
        <f>W79+X79</f>
        <v>228109.71</v>
      </c>
    </row>
    <row r="80" spans="1:25" ht="12.75" customHeight="1" collapsed="1">
      <c r="A80" s="114" t="s">
        <v>189</v>
      </c>
      <c r="B80" s="30"/>
      <c r="C80" s="114" t="s">
        <v>1433</v>
      </c>
      <c r="D80" s="31"/>
      <c r="E80" s="32">
        <v>0</v>
      </c>
      <c r="F80" s="32">
        <v>0</v>
      </c>
      <c r="G80" s="37">
        <f t="shared" si="24"/>
        <v>0</v>
      </c>
      <c r="H80" s="37">
        <v>0</v>
      </c>
      <c r="I80" s="37">
        <v>0</v>
      </c>
      <c r="J80" s="37">
        <v>0</v>
      </c>
      <c r="K80" s="37">
        <v>0</v>
      </c>
      <c r="L80" s="37">
        <f t="shared" si="25"/>
        <v>0</v>
      </c>
      <c r="M80" s="37">
        <v>0</v>
      </c>
      <c r="N80" s="37">
        <v>228109.71</v>
      </c>
      <c r="O80" s="37">
        <v>0</v>
      </c>
      <c r="P80" s="37">
        <f t="shared" si="19"/>
        <v>228109.71</v>
      </c>
      <c r="Q80" s="37">
        <v>0</v>
      </c>
      <c r="R80" s="37">
        <v>0</v>
      </c>
      <c r="S80" s="37">
        <v>0</v>
      </c>
      <c r="T80" s="37">
        <v>0</v>
      </c>
      <c r="U80" s="37">
        <f t="shared" si="26"/>
        <v>0</v>
      </c>
      <c r="V80" s="37">
        <v>0</v>
      </c>
      <c r="W80" s="170">
        <f t="shared" si="20"/>
        <v>228109.71</v>
      </c>
      <c r="X80" s="37">
        <v>0</v>
      </c>
      <c r="Y80" s="171">
        <f t="shared" si="23"/>
        <v>228109.71</v>
      </c>
    </row>
    <row r="81" spans="1:25" ht="12.75" customHeight="1">
      <c r="A81" s="114" t="s">
        <v>190</v>
      </c>
      <c r="B81" s="30"/>
      <c r="C81" s="114" t="s">
        <v>191</v>
      </c>
      <c r="D81" s="31"/>
      <c r="E81" s="32">
        <v>0</v>
      </c>
      <c r="F81" s="32">
        <v>0</v>
      </c>
      <c r="G81" s="37">
        <f t="shared" si="24"/>
        <v>0</v>
      </c>
      <c r="H81" s="37">
        <v>0</v>
      </c>
      <c r="I81" s="37">
        <v>0</v>
      </c>
      <c r="J81" s="37">
        <v>0</v>
      </c>
      <c r="K81" s="37">
        <v>0</v>
      </c>
      <c r="L81" s="37">
        <f t="shared" si="25"/>
        <v>0</v>
      </c>
      <c r="M81" s="37">
        <v>0</v>
      </c>
      <c r="N81" s="37">
        <v>0</v>
      </c>
      <c r="O81" s="37">
        <v>0</v>
      </c>
      <c r="P81" s="37">
        <f t="shared" si="19"/>
        <v>0</v>
      </c>
      <c r="Q81" s="37">
        <v>0</v>
      </c>
      <c r="R81" s="37">
        <v>0</v>
      </c>
      <c r="S81" s="37">
        <v>0</v>
      </c>
      <c r="T81" s="37">
        <v>0</v>
      </c>
      <c r="U81" s="37">
        <f t="shared" si="26"/>
        <v>0</v>
      </c>
      <c r="V81" s="37">
        <v>0</v>
      </c>
      <c r="W81" s="170">
        <f t="shared" si="20"/>
        <v>0</v>
      </c>
      <c r="X81" s="37">
        <v>0</v>
      </c>
      <c r="Y81" s="171">
        <f t="shared" si="23"/>
        <v>0</v>
      </c>
    </row>
    <row r="82" spans="1:25" ht="12.75" customHeight="1">
      <c r="A82" s="114" t="s">
        <v>192</v>
      </c>
      <c r="B82" s="30"/>
      <c r="C82" s="114" t="s">
        <v>1434</v>
      </c>
      <c r="D82" s="31"/>
      <c r="E82" s="32">
        <v>0</v>
      </c>
      <c r="F82" s="32">
        <v>0</v>
      </c>
      <c r="G82" s="37">
        <f t="shared" si="24"/>
        <v>0</v>
      </c>
      <c r="H82" s="37">
        <v>0</v>
      </c>
      <c r="I82" s="37">
        <v>0</v>
      </c>
      <c r="J82" s="37">
        <v>0</v>
      </c>
      <c r="K82" s="37">
        <v>0</v>
      </c>
      <c r="L82" s="37">
        <f t="shared" si="25"/>
        <v>0</v>
      </c>
      <c r="M82" s="37">
        <v>0</v>
      </c>
      <c r="N82" s="37">
        <v>0</v>
      </c>
      <c r="O82" s="37">
        <v>0</v>
      </c>
      <c r="P82" s="37">
        <f t="shared" si="19"/>
        <v>0</v>
      </c>
      <c r="Q82" s="37">
        <v>0</v>
      </c>
      <c r="R82" s="37">
        <v>0</v>
      </c>
      <c r="S82" s="37">
        <v>0</v>
      </c>
      <c r="T82" s="37">
        <v>0</v>
      </c>
      <c r="U82" s="37">
        <f t="shared" si="26"/>
        <v>0</v>
      </c>
      <c r="V82" s="37">
        <v>0</v>
      </c>
      <c r="W82" s="170">
        <f t="shared" si="20"/>
        <v>0</v>
      </c>
      <c r="X82" s="37">
        <v>0</v>
      </c>
      <c r="Y82" s="171">
        <f t="shared" si="23"/>
        <v>0</v>
      </c>
    </row>
    <row r="83" spans="1:25" ht="12.75" customHeight="1">
      <c r="A83" s="114" t="s">
        <v>193</v>
      </c>
      <c r="B83" s="30"/>
      <c r="C83" s="114" t="s">
        <v>194</v>
      </c>
      <c r="D83" s="31"/>
      <c r="E83" s="32">
        <v>0</v>
      </c>
      <c r="F83" s="32">
        <v>0</v>
      </c>
      <c r="G83" s="37">
        <f t="shared" si="24"/>
        <v>0</v>
      </c>
      <c r="H83" s="37">
        <v>0</v>
      </c>
      <c r="I83" s="37">
        <v>0</v>
      </c>
      <c r="J83" s="37">
        <v>0</v>
      </c>
      <c r="K83" s="37">
        <v>0</v>
      </c>
      <c r="L83" s="37">
        <f t="shared" si="25"/>
        <v>0</v>
      </c>
      <c r="M83" s="37">
        <v>0</v>
      </c>
      <c r="N83" s="37">
        <v>0</v>
      </c>
      <c r="O83" s="37">
        <v>0</v>
      </c>
      <c r="P83" s="37">
        <f t="shared" si="19"/>
        <v>0</v>
      </c>
      <c r="Q83" s="37">
        <v>0</v>
      </c>
      <c r="R83" s="37">
        <v>0</v>
      </c>
      <c r="S83" s="37">
        <v>0</v>
      </c>
      <c r="T83" s="37">
        <v>0</v>
      </c>
      <c r="U83" s="37">
        <f t="shared" si="26"/>
        <v>0</v>
      </c>
      <c r="V83" s="37">
        <v>0</v>
      </c>
      <c r="W83" s="170">
        <f t="shared" si="20"/>
        <v>0</v>
      </c>
      <c r="X83" s="37">
        <v>0</v>
      </c>
      <c r="Y83" s="171">
        <f t="shared" si="23"/>
        <v>0</v>
      </c>
    </row>
    <row r="84" spans="1:25" ht="12.75" customHeight="1">
      <c r="A84" s="34"/>
      <c r="B84" s="30"/>
      <c r="C84" s="114"/>
      <c r="D84" s="31"/>
      <c r="E84" s="32"/>
      <c r="F84" s="32"/>
      <c r="G84" s="37"/>
      <c r="H84" s="37"/>
      <c r="I84" s="37"/>
      <c r="J84" s="37"/>
      <c r="K84" s="37"/>
      <c r="L84" s="37"/>
      <c r="M84" s="37"/>
      <c r="N84" s="37"/>
      <c r="O84" s="37"/>
      <c r="P84" s="40"/>
      <c r="Q84" s="37"/>
      <c r="R84" s="37"/>
      <c r="S84" s="37"/>
      <c r="T84" s="37"/>
      <c r="U84" s="37"/>
      <c r="V84" s="37"/>
      <c r="W84" s="170"/>
      <c r="X84" s="37"/>
      <c r="Y84" s="171"/>
    </row>
    <row r="85" spans="1:25" s="172" customFormat="1" ht="12.75" customHeight="1">
      <c r="A85" s="29"/>
      <c r="B85" s="23" t="s">
        <v>195</v>
      </c>
      <c r="C85" s="124"/>
      <c r="D85" s="24"/>
      <c r="E85" s="27">
        <f aca="true" t="shared" si="27" ref="E85:Y85">E64+E66+E68+E69+E76+E70+E72+E77+E80+E81+E82+E83+E78</f>
        <v>3153918.0900000003</v>
      </c>
      <c r="F85" s="27">
        <f t="shared" si="27"/>
        <v>8520.4</v>
      </c>
      <c r="G85" s="40">
        <f t="shared" si="27"/>
        <v>3162438.49</v>
      </c>
      <c r="H85" s="40">
        <f t="shared" si="27"/>
        <v>2316341.19</v>
      </c>
      <c r="I85" s="40">
        <f t="shared" si="27"/>
        <v>0</v>
      </c>
      <c r="J85" s="40">
        <f t="shared" si="27"/>
        <v>0</v>
      </c>
      <c r="K85" s="40">
        <f t="shared" si="27"/>
        <v>0</v>
      </c>
      <c r="L85" s="40">
        <f t="shared" si="27"/>
        <v>0</v>
      </c>
      <c r="M85" s="40">
        <f t="shared" si="27"/>
        <v>0</v>
      </c>
      <c r="N85" s="40">
        <f t="shared" si="27"/>
        <v>228109.71</v>
      </c>
      <c r="O85" s="40">
        <f t="shared" si="27"/>
        <v>0</v>
      </c>
      <c r="P85" s="40">
        <f t="shared" si="27"/>
        <v>228109.71</v>
      </c>
      <c r="Q85" s="40">
        <f t="shared" si="27"/>
        <v>0</v>
      </c>
      <c r="R85" s="40">
        <f t="shared" si="27"/>
        <v>0</v>
      </c>
      <c r="S85" s="40">
        <f t="shared" si="27"/>
        <v>0</v>
      </c>
      <c r="T85" s="40">
        <f t="shared" si="27"/>
        <v>0</v>
      </c>
      <c r="U85" s="40">
        <f t="shared" si="27"/>
        <v>0</v>
      </c>
      <c r="V85" s="40">
        <f t="shared" si="27"/>
        <v>81390.39</v>
      </c>
      <c r="W85" s="40">
        <f t="shared" si="27"/>
        <v>5788279.780000001</v>
      </c>
      <c r="X85" s="40">
        <f t="shared" si="27"/>
        <v>0</v>
      </c>
      <c r="Y85" s="40">
        <f t="shared" si="27"/>
        <v>5788279.780000001</v>
      </c>
    </row>
    <row r="86" spans="1:25" ht="12.75" customHeight="1">
      <c r="A86" s="34"/>
      <c r="B86" s="30"/>
      <c r="C86" s="114"/>
      <c r="D86" s="31"/>
      <c r="E86" s="32"/>
      <c r="F86" s="32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170"/>
      <c r="X86" s="37"/>
      <c r="Y86" s="171"/>
    </row>
    <row r="87" spans="1:25" ht="12.75" customHeight="1">
      <c r="A87" s="29"/>
      <c r="B87" s="23" t="s">
        <v>1435</v>
      </c>
      <c r="C87" s="124"/>
      <c r="D87" s="24"/>
      <c r="E87" s="27"/>
      <c r="F87" s="27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173"/>
      <c r="X87" s="40"/>
      <c r="Y87" s="171"/>
    </row>
    <row r="88" spans="1:25" ht="12.75" customHeight="1">
      <c r="A88" s="2" t="s">
        <v>196</v>
      </c>
      <c r="B88" s="30"/>
      <c r="C88" s="114" t="s">
        <v>1430</v>
      </c>
      <c r="D88" s="31"/>
      <c r="E88" s="32">
        <v>0</v>
      </c>
      <c r="F88" s="32">
        <v>0</v>
      </c>
      <c r="G88" s="37">
        <f>E88+F88</f>
        <v>0</v>
      </c>
      <c r="H88" s="37">
        <v>0</v>
      </c>
      <c r="I88" s="37">
        <v>0</v>
      </c>
      <c r="J88" s="37">
        <v>0</v>
      </c>
      <c r="K88" s="37">
        <v>0</v>
      </c>
      <c r="L88" s="37">
        <f>I88+J88+K88</f>
        <v>0</v>
      </c>
      <c r="M88" s="37">
        <v>0</v>
      </c>
      <c r="N88" s="37">
        <v>0</v>
      </c>
      <c r="O88" s="37">
        <v>0</v>
      </c>
      <c r="P88" s="37">
        <f>M88+N88+O88</f>
        <v>0</v>
      </c>
      <c r="Q88" s="37">
        <v>0</v>
      </c>
      <c r="R88" s="37">
        <v>0</v>
      </c>
      <c r="S88" s="37">
        <v>0</v>
      </c>
      <c r="T88" s="37">
        <v>0</v>
      </c>
      <c r="U88" s="37">
        <f>Q88+R88+S88+T88</f>
        <v>0</v>
      </c>
      <c r="V88" s="37">
        <v>0</v>
      </c>
      <c r="W88" s="170">
        <f>G88+H88+L88+P88+U88+V88</f>
        <v>0</v>
      </c>
      <c r="X88" s="37">
        <v>0</v>
      </c>
      <c r="Y88" s="171">
        <f>W88+X88</f>
        <v>0</v>
      </c>
    </row>
    <row r="89" spans="1:25" ht="12.75" customHeight="1">
      <c r="A89" s="114" t="s">
        <v>197</v>
      </c>
      <c r="B89" s="30"/>
      <c r="C89" s="114" t="s">
        <v>198</v>
      </c>
      <c r="D89" s="31"/>
      <c r="E89" s="32">
        <v>0</v>
      </c>
      <c r="F89" s="32">
        <v>0</v>
      </c>
      <c r="G89" s="37">
        <f>E89+F89</f>
        <v>0</v>
      </c>
      <c r="H89" s="37">
        <v>0</v>
      </c>
      <c r="I89" s="37">
        <v>0</v>
      </c>
      <c r="J89" s="37">
        <v>0</v>
      </c>
      <c r="K89" s="37">
        <v>0</v>
      </c>
      <c r="L89" s="37">
        <f>I89+J89+K89</f>
        <v>0</v>
      </c>
      <c r="M89" s="37">
        <v>0</v>
      </c>
      <c r="N89" s="37">
        <v>0</v>
      </c>
      <c r="O89" s="37">
        <v>0</v>
      </c>
      <c r="P89" s="37">
        <f>M89+N89+O89</f>
        <v>0</v>
      </c>
      <c r="Q89" s="37">
        <v>0</v>
      </c>
      <c r="R89" s="37">
        <v>0</v>
      </c>
      <c r="S89" s="37">
        <v>0</v>
      </c>
      <c r="T89" s="37">
        <v>0</v>
      </c>
      <c r="U89" s="37">
        <f>Q89+R89+S89+T89</f>
        <v>0</v>
      </c>
      <c r="V89" s="37">
        <v>0</v>
      </c>
      <c r="W89" s="170">
        <f>G89+H89+L89+P89+U89+V89</f>
        <v>0</v>
      </c>
      <c r="X89" s="37">
        <v>0</v>
      </c>
      <c r="Y89" s="171">
        <f>W89+X89</f>
        <v>0</v>
      </c>
    </row>
    <row r="90" spans="1:25" ht="12.75" customHeight="1">
      <c r="A90" s="114" t="s">
        <v>199</v>
      </c>
      <c r="B90" s="30"/>
      <c r="C90" s="114" t="s">
        <v>1436</v>
      </c>
      <c r="D90" s="31"/>
      <c r="E90" s="32">
        <v>0</v>
      </c>
      <c r="F90" s="32">
        <v>0</v>
      </c>
      <c r="G90" s="37">
        <f>E90+F90</f>
        <v>0</v>
      </c>
      <c r="H90" s="37">
        <v>0</v>
      </c>
      <c r="I90" s="37">
        <v>0</v>
      </c>
      <c r="J90" s="37">
        <v>0</v>
      </c>
      <c r="K90" s="37">
        <v>0</v>
      </c>
      <c r="L90" s="37">
        <f>I90+J90+K90</f>
        <v>0</v>
      </c>
      <c r="M90" s="37">
        <v>0</v>
      </c>
      <c r="N90" s="37">
        <v>0</v>
      </c>
      <c r="O90" s="37">
        <v>0</v>
      </c>
      <c r="P90" s="37">
        <f>M90+N90+O90</f>
        <v>0</v>
      </c>
      <c r="Q90" s="37">
        <v>0</v>
      </c>
      <c r="R90" s="37">
        <v>0</v>
      </c>
      <c r="S90" s="37">
        <v>0</v>
      </c>
      <c r="T90" s="37">
        <v>0</v>
      </c>
      <c r="U90" s="37">
        <f>Q90+R90+S90+T90</f>
        <v>0</v>
      </c>
      <c r="V90" s="37">
        <v>0</v>
      </c>
      <c r="W90" s="170">
        <f>G90+H90+L90+P90+U90+V90</f>
        <v>0</v>
      </c>
      <c r="X90" s="37">
        <v>0</v>
      </c>
      <c r="Y90" s="171">
        <f>W90+X90</f>
        <v>0</v>
      </c>
    </row>
    <row r="91" spans="1:25" ht="12.75" customHeight="1">
      <c r="A91" s="34"/>
      <c r="B91" s="30"/>
      <c r="C91" s="114"/>
      <c r="D91" s="31"/>
      <c r="E91" s="32"/>
      <c r="F91" s="32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170"/>
      <c r="X91" s="37"/>
      <c r="Y91" s="171"/>
    </row>
    <row r="92" spans="1:25" s="172" customFormat="1" ht="12.75" customHeight="1">
      <c r="A92" s="29"/>
      <c r="B92" s="23" t="s">
        <v>200</v>
      </c>
      <c r="C92" s="124"/>
      <c r="D92" s="24"/>
      <c r="E92" s="27">
        <f aca="true" t="shared" si="28" ref="E92:Y92">E88+E89+E90</f>
        <v>0</v>
      </c>
      <c r="F92" s="27">
        <f t="shared" si="28"/>
        <v>0</v>
      </c>
      <c r="G92" s="40">
        <f t="shared" si="28"/>
        <v>0</v>
      </c>
      <c r="H92" s="40">
        <f t="shared" si="28"/>
        <v>0</v>
      </c>
      <c r="I92" s="40">
        <f t="shared" si="28"/>
        <v>0</v>
      </c>
      <c r="J92" s="40">
        <f t="shared" si="28"/>
        <v>0</v>
      </c>
      <c r="K92" s="40">
        <f t="shared" si="28"/>
        <v>0</v>
      </c>
      <c r="L92" s="40">
        <f t="shared" si="28"/>
        <v>0</v>
      </c>
      <c r="M92" s="40">
        <f t="shared" si="28"/>
        <v>0</v>
      </c>
      <c r="N92" s="40">
        <f t="shared" si="28"/>
        <v>0</v>
      </c>
      <c r="O92" s="40">
        <f t="shared" si="28"/>
        <v>0</v>
      </c>
      <c r="P92" s="40">
        <f t="shared" si="28"/>
        <v>0</v>
      </c>
      <c r="Q92" s="40">
        <f t="shared" si="28"/>
        <v>0</v>
      </c>
      <c r="R92" s="40">
        <f t="shared" si="28"/>
        <v>0</v>
      </c>
      <c r="S92" s="40">
        <f t="shared" si="28"/>
        <v>0</v>
      </c>
      <c r="T92" s="40">
        <f t="shared" si="28"/>
        <v>0</v>
      </c>
      <c r="U92" s="40">
        <f t="shared" si="28"/>
        <v>0</v>
      </c>
      <c r="V92" s="40">
        <f t="shared" si="28"/>
        <v>0</v>
      </c>
      <c r="W92" s="173">
        <f t="shared" si="28"/>
        <v>0</v>
      </c>
      <c r="X92" s="40">
        <f t="shared" si="28"/>
        <v>0</v>
      </c>
      <c r="Y92" s="40">
        <f t="shared" si="28"/>
        <v>0</v>
      </c>
    </row>
    <row r="93" spans="1:25" ht="12.75" customHeight="1">
      <c r="A93" s="34"/>
      <c r="B93" s="30"/>
      <c r="C93" s="114"/>
      <c r="D93" s="31"/>
      <c r="E93" s="32"/>
      <c r="F93" s="32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170"/>
      <c r="X93" s="37"/>
      <c r="Y93" s="37"/>
    </row>
    <row r="94" spans="1:25" s="172" customFormat="1" ht="12.75" customHeight="1">
      <c r="A94" s="29"/>
      <c r="B94" s="23" t="s">
        <v>201</v>
      </c>
      <c r="C94" s="124"/>
      <c r="D94" s="24"/>
      <c r="E94" s="27">
        <f aca="true" t="shared" si="29" ref="E94:Y94">E85+E92</f>
        <v>3153918.0900000003</v>
      </c>
      <c r="F94" s="27">
        <f t="shared" si="29"/>
        <v>8520.4</v>
      </c>
      <c r="G94" s="40">
        <f t="shared" si="29"/>
        <v>3162438.49</v>
      </c>
      <c r="H94" s="40">
        <f t="shared" si="29"/>
        <v>2316341.19</v>
      </c>
      <c r="I94" s="40">
        <f t="shared" si="29"/>
        <v>0</v>
      </c>
      <c r="J94" s="40">
        <f t="shared" si="29"/>
        <v>0</v>
      </c>
      <c r="K94" s="40">
        <f t="shared" si="29"/>
        <v>0</v>
      </c>
      <c r="L94" s="40">
        <f t="shared" si="29"/>
        <v>0</v>
      </c>
      <c r="M94" s="40">
        <f t="shared" si="29"/>
        <v>0</v>
      </c>
      <c r="N94" s="40">
        <f t="shared" si="29"/>
        <v>228109.71</v>
      </c>
      <c r="O94" s="40">
        <f t="shared" si="29"/>
        <v>0</v>
      </c>
      <c r="P94" s="40">
        <f t="shared" si="29"/>
        <v>228109.71</v>
      </c>
      <c r="Q94" s="40">
        <f t="shared" si="29"/>
        <v>0</v>
      </c>
      <c r="R94" s="40">
        <f t="shared" si="29"/>
        <v>0</v>
      </c>
      <c r="S94" s="40">
        <f t="shared" si="29"/>
        <v>0</v>
      </c>
      <c r="T94" s="40">
        <f t="shared" si="29"/>
        <v>0</v>
      </c>
      <c r="U94" s="40">
        <f t="shared" si="29"/>
        <v>0</v>
      </c>
      <c r="V94" s="40">
        <f t="shared" si="29"/>
        <v>81390.39</v>
      </c>
      <c r="W94" s="173">
        <f t="shared" si="29"/>
        <v>5788279.780000001</v>
      </c>
      <c r="X94" s="40">
        <f t="shared" si="29"/>
        <v>0</v>
      </c>
      <c r="Y94" s="40">
        <f t="shared" si="29"/>
        <v>5788279.780000001</v>
      </c>
    </row>
    <row r="95" spans="1:25" ht="12.75" customHeight="1">
      <c r="A95" s="34"/>
      <c r="B95" s="30"/>
      <c r="C95" s="114"/>
      <c r="D95" s="31"/>
      <c r="E95" s="32"/>
      <c r="F95" s="32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170"/>
      <c r="X95" s="37"/>
      <c r="Y95" s="171"/>
    </row>
    <row r="96" spans="1:25" ht="12.75" customHeight="1">
      <c r="A96" s="34"/>
      <c r="B96" s="23" t="s">
        <v>1437</v>
      </c>
      <c r="C96" s="124"/>
      <c r="D96" s="24"/>
      <c r="E96" s="32"/>
      <c r="F96" s="32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170"/>
      <c r="X96" s="37"/>
      <c r="Y96" s="171"/>
    </row>
    <row r="97" spans="1:25" ht="12.75" customHeight="1">
      <c r="A97" s="34"/>
      <c r="B97" s="30"/>
      <c r="C97" s="114"/>
      <c r="D97" s="31"/>
      <c r="E97" s="32"/>
      <c r="F97" s="32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170"/>
      <c r="X97" s="37"/>
      <c r="Y97" s="171"/>
    </row>
    <row r="98" spans="1:25" ht="12.75" customHeight="1">
      <c r="A98" s="114"/>
      <c r="B98" s="30" t="s">
        <v>202</v>
      </c>
      <c r="C98" s="114"/>
      <c r="D98" s="31"/>
      <c r="E98" s="32">
        <v>0</v>
      </c>
      <c r="F98" s="32">
        <v>0</v>
      </c>
      <c r="G98" s="37">
        <f>E98+F98</f>
        <v>0</v>
      </c>
      <c r="H98" s="37">
        <v>0</v>
      </c>
      <c r="I98" s="37">
        <v>0</v>
      </c>
      <c r="J98" s="37">
        <v>0</v>
      </c>
      <c r="K98" s="37">
        <v>0</v>
      </c>
      <c r="L98" s="37">
        <f>I98+J98+K98</f>
        <v>0</v>
      </c>
      <c r="M98" s="37">
        <v>0</v>
      </c>
      <c r="N98" s="37">
        <v>0</v>
      </c>
      <c r="O98" s="37">
        <v>0</v>
      </c>
      <c r="P98" s="37">
        <f>M98+N98+O98</f>
        <v>0</v>
      </c>
      <c r="Q98" s="37">
        <v>0</v>
      </c>
      <c r="R98" s="37">
        <v>0</v>
      </c>
      <c r="S98" s="37">
        <v>0</v>
      </c>
      <c r="T98" s="37">
        <f>T57-T94</f>
        <v>182734.98</v>
      </c>
      <c r="U98" s="37">
        <f>Q98+R98+S98+T98</f>
        <v>182734.98</v>
      </c>
      <c r="V98" s="37">
        <v>0</v>
      </c>
      <c r="W98" s="170">
        <f>G98+H98+L98+P98+U98+V98</f>
        <v>182734.98</v>
      </c>
      <c r="X98" s="37">
        <v>0</v>
      </c>
      <c r="Y98" s="171">
        <f>W98+X98</f>
        <v>182734.98</v>
      </c>
    </row>
    <row r="99" spans="1:25" ht="12.75" customHeight="1" hidden="1">
      <c r="A99" s="114"/>
      <c r="B99" s="30" t="s">
        <v>203</v>
      </c>
      <c r="C99" s="114"/>
      <c r="D99" s="31"/>
      <c r="E99" s="32">
        <v>0</v>
      </c>
      <c r="F99" s="32">
        <v>0</v>
      </c>
      <c r="G99" s="37">
        <f>E99+F99</f>
        <v>0</v>
      </c>
      <c r="H99" s="37">
        <v>0</v>
      </c>
      <c r="I99" s="37">
        <v>0</v>
      </c>
      <c r="J99" s="37">
        <v>0</v>
      </c>
      <c r="K99" s="37">
        <v>0</v>
      </c>
      <c r="L99" s="37">
        <f>I99+J99+K99</f>
        <v>0</v>
      </c>
      <c r="M99" s="37">
        <v>0</v>
      </c>
      <c r="N99" s="37">
        <v>0</v>
      </c>
      <c r="O99" s="37"/>
      <c r="P99" s="37">
        <f>M99+N99+O99</f>
        <v>0</v>
      </c>
      <c r="Q99" s="37">
        <v>0</v>
      </c>
      <c r="R99" s="37">
        <v>0</v>
      </c>
      <c r="S99" s="37">
        <v>0</v>
      </c>
      <c r="T99" s="37">
        <v>0</v>
      </c>
      <c r="U99" s="37">
        <f>Q99+R99+S99+T99</f>
        <v>0</v>
      </c>
      <c r="V99" s="37">
        <v>0</v>
      </c>
      <c r="W99" s="170">
        <f>G99+H99+L99+P99+U99+V99</f>
        <v>0</v>
      </c>
      <c r="X99" s="171">
        <f>X57-X94</f>
        <v>0</v>
      </c>
      <c r="Y99" s="171">
        <f>W99+X99</f>
        <v>0</v>
      </c>
    </row>
    <row r="100" spans="1:25" ht="12.75" customHeight="1">
      <c r="A100" s="114"/>
      <c r="B100" s="30" t="s">
        <v>204</v>
      </c>
      <c r="C100" s="114"/>
      <c r="D100" s="31"/>
      <c r="E100" s="32"/>
      <c r="F100" s="32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170"/>
      <c r="X100" s="37"/>
      <c r="Y100" s="171"/>
    </row>
    <row r="101" spans="1:25" ht="12.75" customHeight="1">
      <c r="A101" s="114"/>
      <c r="B101" s="30"/>
      <c r="C101" s="114" t="s">
        <v>205</v>
      </c>
      <c r="D101" s="31"/>
      <c r="E101" s="32">
        <v>0</v>
      </c>
      <c r="F101" s="32">
        <v>0</v>
      </c>
      <c r="G101" s="37">
        <f>E101+F101</f>
        <v>0</v>
      </c>
      <c r="H101" s="37">
        <v>0</v>
      </c>
      <c r="I101" s="37">
        <v>0</v>
      </c>
      <c r="J101" s="37">
        <f>J57-J94</f>
        <v>0</v>
      </c>
      <c r="K101" s="37">
        <v>0</v>
      </c>
      <c r="L101" s="37">
        <f>I101+J101+K101</f>
        <v>0</v>
      </c>
      <c r="M101" s="37">
        <v>0</v>
      </c>
      <c r="N101" s="37">
        <f>N57-N94</f>
        <v>1987594.5700000003</v>
      </c>
      <c r="O101" s="37">
        <v>0</v>
      </c>
      <c r="P101" s="37">
        <f>M101+N101+O101</f>
        <v>1987594.5700000003</v>
      </c>
      <c r="Q101" s="37">
        <v>0</v>
      </c>
      <c r="R101" s="37">
        <v>0</v>
      </c>
      <c r="S101" s="37">
        <v>0</v>
      </c>
      <c r="T101" s="37">
        <v>0</v>
      </c>
      <c r="U101" s="37">
        <f>Q101+R101+S101+T101</f>
        <v>0</v>
      </c>
      <c r="V101" s="37">
        <v>0</v>
      </c>
      <c r="W101" s="170">
        <f>G101+H101+L101+P101+U101+V101</f>
        <v>1987594.5700000003</v>
      </c>
      <c r="X101" s="37">
        <v>0</v>
      </c>
      <c r="Y101" s="171">
        <f>W101+X101</f>
        <v>1987594.5700000003</v>
      </c>
    </row>
    <row r="102" spans="1:25" ht="12.75" customHeight="1">
      <c r="A102" s="114"/>
      <c r="B102" s="30"/>
      <c r="C102" s="114" t="s">
        <v>206</v>
      </c>
      <c r="D102" s="31"/>
      <c r="E102" s="32">
        <v>0</v>
      </c>
      <c r="F102" s="32">
        <v>0</v>
      </c>
      <c r="G102" s="37">
        <f>E102+F102</f>
        <v>0</v>
      </c>
      <c r="H102" s="37">
        <f>H57-H94</f>
        <v>-4443.070000000764</v>
      </c>
      <c r="I102" s="37">
        <v>0</v>
      </c>
      <c r="J102" s="37">
        <v>0</v>
      </c>
      <c r="K102" s="37">
        <f>K57-K94</f>
        <v>130961.89</v>
      </c>
      <c r="L102" s="37">
        <f>I102+J102+K102</f>
        <v>130961.89</v>
      </c>
      <c r="M102" s="37">
        <v>0</v>
      </c>
      <c r="N102" s="37">
        <v>0</v>
      </c>
      <c r="O102" s="37">
        <f>O57-O94</f>
        <v>37743.96</v>
      </c>
      <c r="P102" s="37">
        <f>M102+N102+O102</f>
        <v>37743.96</v>
      </c>
      <c r="Q102" s="37">
        <v>0</v>
      </c>
      <c r="R102" s="37">
        <f>R57-R94</f>
        <v>0</v>
      </c>
      <c r="S102" s="37">
        <f>S57-S94</f>
        <v>0</v>
      </c>
      <c r="T102" s="37">
        <v>0</v>
      </c>
      <c r="U102" s="37">
        <f>Q102+R102+S102+T102</f>
        <v>0</v>
      </c>
      <c r="V102" s="37">
        <v>0</v>
      </c>
      <c r="W102" s="170">
        <f>G102+H102+L102+P102+U102+V102</f>
        <v>164262.77999999924</v>
      </c>
      <c r="X102" s="37">
        <v>0</v>
      </c>
      <c r="Y102" s="171">
        <f>W102+X102</f>
        <v>164262.77999999924</v>
      </c>
    </row>
    <row r="103" spans="1:25" ht="12.75" customHeight="1">
      <c r="A103" s="114"/>
      <c r="B103" s="30" t="s">
        <v>207</v>
      </c>
      <c r="C103" s="114"/>
      <c r="D103" s="31"/>
      <c r="E103" s="32">
        <f>E57-E94</f>
        <v>14164681.77</v>
      </c>
      <c r="F103" s="32">
        <f>F57-F94</f>
        <v>-8520.4</v>
      </c>
      <c r="G103" s="37">
        <f>E103+F103</f>
        <v>14156161.37</v>
      </c>
      <c r="H103" s="37">
        <v>0</v>
      </c>
      <c r="I103" s="37">
        <f>I57-I94</f>
        <v>0</v>
      </c>
      <c r="J103" s="37">
        <v>0</v>
      </c>
      <c r="K103" s="37">
        <v>0</v>
      </c>
      <c r="L103" s="37">
        <f>I103+J103+K103</f>
        <v>0</v>
      </c>
      <c r="M103" s="37">
        <f>M57-M94</f>
        <v>0</v>
      </c>
      <c r="N103" s="37">
        <v>0</v>
      </c>
      <c r="O103" s="37">
        <v>0</v>
      </c>
      <c r="P103" s="37">
        <f>M103+N103+O103</f>
        <v>0</v>
      </c>
      <c r="Q103" s="37">
        <f>Q57-Q94</f>
        <v>1246619.1099999999</v>
      </c>
      <c r="R103" s="37">
        <v>0</v>
      </c>
      <c r="S103" s="37">
        <v>0</v>
      </c>
      <c r="T103" s="37">
        <v>0</v>
      </c>
      <c r="U103" s="37">
        <f>Q103+R103+S103+T103</f>
        <v>1246619.1099999999</v>
      </c>
      <c r="V103" s="37">
        <f>V57-V94</f>
        <v>0</v>
      </c>
      <c r="W103" s="170">
        <f>G103+H103+L103+P103+U103+V103</f>
        <v>15402780.479999999</v>
      </c>
      <c r="X103" s="37">
        <v>0</v>
      </c>
      <c r="Y103" s="171">
        <f>W103+X103</f>
        <v>15402780.479999999</v>
      </c>
    </row>
    <row r="104" spans="1:25" ht="12.75" customHeight="1">
      <c r="A104" s="29"/>
      <c r="B104" s="23"/>
      <c r="C104" s="124"/>
      <c r="D104" s="24"/>
      <c r="E104" s="27"/>
      <c r="F104" s="27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173"/>
      <c r="X104" s="40"/>
      <c r="Y104" s="171"/>
    </row>
    <row r="105" spans="1:25" s="172" customFormat="1" ht="12.75" customHeight="1">
      <c r="A105" s="29"/>
      <c r="B105" s="23" t="s">
        <v>208</v>
      </c>
      <c r="C105" s="124"/>
      <c r="D105" s="24"/>
      <c r="E105" s="27">
        <f aca="true" t="shared" si="30" ref="E105:Y105">+E98+E99+E101+E102+E103</f>
        <v>14164681.77</v>
      </c>
      <c r="F105" s="27">
        <f t="shared" si="30"/>
        <v>-8520.4</v>
      </c>
      <c r="G105" s="40">
        <f t="shared" si="30"/>
        <v>14156161.37</v>
      </c>
      <c r="H105" s="40">
        <f t="shared" si="30"/>
        <v>-4443.070000000764</v>
      </c>
      <c r="I105" s="40">
        <f t="shared" si="30"/>
        <v>0</v>
      </c>
      <c r="J105" s="40">
        <f t="shared" si="30"/>
        <v>0</v>
      </c>
      <c r="K105" s="40">
        <f t="shared" si="30"/>
        <v>130961.89</v>
      </c>
      <c r="L105" s="40">
        <f t="shared" si="30"/>
        <v>130961.89</v>
      </c>
      <c r="M105" s="40">
        <f t="shared" si="30"/>
        <v>0</v>
      </c>
      <c r="N105" s="40">
        <f t="shared" si="30"/>
        <v>1987594.5700000003</v>
      </c>
      <c r="O105" s="40">
        <f t="shared" si="30"/>
        <v>37743.96</v>
      </c>
      <c r="P105" s="40">
        <f t="shared" si="30"/>
        <v>2025338.5300000003</v>
      </c>
      <c r="Q105" s="40">
        <f t="shared" si="30"/>
        <v>1246619.1099999999</v>
      </c>
      <c r="R105" s="40">
        <f t="shared" si="30"/>
        <v>0</v>
      </c>
      <c r="S105" s="40">
        <f t="shared" si="30"/>
        <v>0</v>
      </c>
      <c r="T105" s="40">
        <f t="shared" si="30"/>
        <v>182734.98</v>
      </c>
      <c r="U105" s="40">
        <f t="shared" si="30"/>
        <v>1429354.0899999999</v>
      </c>
      <c r="V105" s="40">
        <f t="shared" si="30"/>
        <v>0</v>
      </c>
      <c r="W105" s="173">
        <f t="shared" si="30"/>
        <v>17737372.81</v>
      </c>
      <c r="X105" s="40">
        <f t="shared" si="30"/>
        <v>0</v>
      </c>
      <c r="Y105" s="40">
        <f t="shared" si="30"/>
        <v>17737372.81</v>
      </c>
    </row>
    <row r="106" spans="1:25" ht="12.75" customHeight="1">
      <c r="A106" s="34"/>
      <c r="B106" s="30"/>
      <c r="C106" s="114"/>
      <c r="D106" s="31"/>
      <c r="E106" s="32"/>
      <c r="F106" s="32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170"/>
      <c r="X106" s="37"/>
      <c r="Y106" s="37"/>
    </row>
    <row r="107" spans="1:25" s="172" customFormat="1" ht="12.75" customHeight="1">
      <c r="A107" s="29"/>
      <c r="B107" s="23" t="s">
        <v>209</v>
      </c>
      <c r="C107" s="124"/>
      <c r="D107" s="24"/>
      <c r="E107" s="27">
        <f aca="true" t="shared" si="31" ref="E107:Y107">+E94+E105</f>
        <v>17318599.86</v>
      </c>
      <c r="F107" s="27">
        <f t="shared" si="31"/>
        <v>0</v>
      </c>
      <c r="G107" s="42">
        <f t="shared" si="31"/>
        <v>17318599.86</v>
      </c>
      <c r="H107" s="42">
        <f t="shared" si="31"/>
        <v>2311898.119999999</v>
      </c>
      <c r="I107" s="42">
        <f t="shared" si="31"/>
        <v>0</v>
      </c>
      <c r="J107" s="42">
        <f t="shared" si="31"/>
        <v>0</v>
      </c>
      <c r="K107" s="42">
        <f t="shared" si="31"/>
        <v>130961.89</v>
      </c>
      <c r="L107" s="42">
        <f t="shared" si="31"/>
        <v>130961.89</v>
      </c>
      <c r="M107" s="42">
        <f t="shared" si="31"/>
        <v>0</v>
      </c>
      <c r="N107" s="42">
        <f t="shared" si="31"/>
        <v>2215704.2800000003</v>
      </c>
      <c r="O107" s="42">
        <f t="shared" si="31"/>
        <v>37743.96</v>
      </c>
      <c r="P107" s="42">
        <f t="shared" si="31"/>
        <v>2253448.24</v>
      </c>
      <c r="Q107" s="42">
        <f t="shared" si="31"/>
        <v>1246619.1099999999</v>
      </c>
      <c r="R107" s="42">
        <f t="shared" si="31"/>
        <v>0</v>
      </c>
      <c r="S107" s="42">
        <f t="shared" si="31"/>
        <v>0</v>
      </c>
      <c r="T107" s="42">
        <f t="shared" si="31"/>
        <v>182734.98</v>
      </c>
      <c r="U107" s="42">
        <f t="shared" si="31"/>
        <v>1429354.0899999999</v>
      </c>
      <c r="V107" s="42">
        <f t="shared" si="31"/>
        <v>81390.39</v>
      </c>
      <c r="W107" s="174">
        <f t="shared" si="31"/>
        <v>23525652.59</v>
      </c>
      <c r="X107" s="42">
        <f t="shared" si="31"/>
        <v>0</v>
      </c>
      <c r="Y107" s="42">
        <f t="shared" si="31"/>
        <v>23525652.59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2"/>
  <sheetViews>
    <sheetView zoomScale="75" zoomScaleNormal="75" workbookViewId="0" topLeftCell="A1">
      <pane xSplit="4" ySplit="9" topLeftCell="E65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221" sqref="C221"/>
    </sheetView>
  </sheetViews>
  <sheetFormatPr defaultColWidth="9.140625" defaultRowHeight="12.75" outlineLevelRow="1" outlineLevelCol="1"/>
  <cols>
    <col min="1" max="1" width="1.28515625" style="85" hidden="1" customWidth="1"/>
    <col min="2" max="2" width="3.421875" style="84" customWidth="1"/>
    <col min="3" max="3" width="49.57421875" style="84" customWidth="1"/>
    <col min="4" max="4" width="15.421875" style="84" customWidth="1"/>
    <col min="5" max="6" width="19.57421875" style="85" hidden="1" customWidth="1" outlineLevel="1"/>
    <col min="7" max="7" width="17.8515625" style="84" customWidth="1" collapsed="1"/>
    <col min="8" max="8" width="17.8515625" style="85" customWidth="1"/>
    <col min="9" max="11" width="17.8515625" style="85" hidden="1" customWidth="1" outlineLevel="1"/>
    <col min="12" max="12" width="17.8515625" style="85" customWidth="1" collapsed="1"/>
    <col min="13" max="15" width="17.8515625" style="85" hidden="1" customWidth="1" outlineLevel="1"/>
    <col min="16" max="16" width="17.8515625" style="85" customWidth="1" collapsed="1"/>
    <col min="17" max="20" width="17.8515625" style="85" hidden="1" customWidth="1" outlineLevel="1"/>
    <col min="21" max="21" width="17.8515625" style="84" customWidth="1" collapsed="1"/>
    <col min="22" max="22" width="17.8515625" style="84" customWidth="1"/>
    <col min="23" max="24" width="17.8515625" style="85" hidden="1" customWidth="1"/>
    <col min="25" max="25" width="17.8515625" style="84" hidden="1" customWidth="1"/>
    <col min="26" max="26" width="17.8515625" style="85" hidden="1" customWidth="1"/>
    <col min="27" max="27" width="0" style="85" hidden="1" customWidth="1"/>
    <col min="28" max="16384" width="8.00390625" style="175" customWidth="1"/>
  </cols>
  <sheetData>
    <row r="1" spans="1:26" ht="9" customHeight="1" hidden="1">
      <c r="A1" s="85" t="s">
        <v>210</v>
      </c>
      <c r="B1" s="84" t="s">
        <v>1411</v>
      </c>
      <c r="C1" s="84" t="s">
        <v>1412</v>
      </c>
      <c r="D1" s="84" t="s">
        <v>20</v>
      </c>
      <c r="E1" s="85" t="s">
        <v>22</v>
      </c>
      <c r="F1" s="85" t="s">
        <v>21</v>
      </c>
      <c r="G1" s="84" t="s">
        <v>1413</v>
      </c>
      <c r="H1" s="85" t="s">
        <v>1461</v>
      </c>
      <c r="I1" s="85" t="s">
        <v>23</v>
      </c>
      <c r="J1" s="85" t="s">
        <v>24</v>
      </c>
      <c r="K1" s="85" t="s">
        <v>25</v>
      </c>
      <c r="L1" s="85" t="s">
        <v>1413</v>
      </c>
      <c r="M1" s="85" t="s">
        <v>26</v>
      </c>
      <c r="N1" s="85" t="s">
        <v>27</v>
      </c>
      <c r="O1" s="85" t="s">
        <v>28</v>
      </c>
      <c r="P1" s="85" t="s">
        <v>1413</v>
      </c>
      <c r="Q1" s="84" t="s">
        <v>211</v>
      </c>
      <c r="R1" s="84" t="s">
        <v>30</v>
      </c>
      <c r="S1" s="84" t="s">
        <v>31</v>
      </c>
      <c r="T1" s="84" t="s">
        <v>212</v>
      </c>
      <c r="U1" s="84" t="s">
        <v>1413</v>
      </c>
      <c r="V1" s="84" t="s">
        <v>1413</v>
      </c>
      <c r="W1" s="85" t="s">
        <v>34</v>
      </c>
      <c r="X1" s="85" t="s">
        <v>1413</v>
      </c>
      <c r="Y1" s="84" t="s">
        <v>33</v>
      </c>
      <c r="Z1" s="85" t="s">
        <v>1413</v>
      </c>
    </row>
    <row r="2" spans="1:31" s="180" customFormat="1" ht="15.75" customHeight="1">
      <c r="A2" s="176"/>
      <c r="B2" s="5" t="str">
        <f>"University of Missouri - "&amp;RBN</f>
        <v>University of Missouri - Extension</v>
      </c>
      <c r="C2" s="177"/>
      <c r="D2" s="177"/>
      <c r="E2" s="178"/>
      <c r="F2" s="178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9"/>
      <c r="AA2" s="176"/>
      <c r="AE2" s="181" t="s">
        <v>1462</v>
      </c>
    </row>
    <row r="3" spans="1:27" s="184" customFormat="1" ht="15.75" customHeight="1">
      <c r="A3" s="182"/>
      <c r="B3" s="183" t="s">
        <v>213</v>
      </c>
      <c r="C3" s="52"/>
      <c r="D3" s="52"/>
      <c r="E3" s="98"/>
      <c r="F3" s="98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90"/>
      <c r="AA3" s="182"/>
    </row>
    <row r="4" spans="1:27" s="184" customFormat="1" ht="15.75" customHeight="1">
      <c r="A4" s="182"/>
      <c r="B4" s="92" t="str">
        <f>"For the Year Ending "&amp;TEXT(AA4,"MMMM DD, YYY")</f>
        <v>For the Year Ending June 30, 2006</v>
      </c>
      <c r="C4" s="52"/>
      <c r="D4" s="52"/>
      <c r="E4" s="98"/>
      <c r="F4" s="9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90"/>
      <c r="AA4" s="185" t="s">
        <v>1464</v>
      </c>
    </row>
    <row r="5" spans="1:27" s="184" customFormat="1" ht="12.75" customHeight="1">
      <c r="A5" s="182"/>
      <c r="B5" s="18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82"/>
    </row>
    <row r="6" spans="2:26" ht="12.75">
      <c r="B6" s="187"/>
      <c r="C6" s="188"/>
      <c r="D6" s="189"/>
      <c r="E6" s="113"/>
      <c r="F6" s="113"/>
      <c r="G6" s="190"/>
      <c r="H6" s="191"/>
      <c r="I6" s="150"/>
      <c r="J6" s="150"/>
      <c r="K6" s="150"/>
      <c r="L6" s="151"/>
      <c r="M6" s="150" t="s">
        <v>1440</v>
      </c>
      <c r="N6" s="150" t="s">
        <v>1469</v>
      </c>
      <c r="O6" s="150" t="s">
        <v>36</v>
      </c>
      <c r="P6" s="151"/>
      <c r="Q6" s="110" t="s">
        <v>37</v>
      </c>
      <c r="R6" s="110"/>
      <c r="S6" s="110"/>
      <c r="T6" s="110"/>
      <c r="U6" s="192"/>
      <c r="V6" s="192" t="s">
        <v>214</v>
      </c>
      <c r="W6" s="193"/>
      <c r="X6" s="151"/>
      <c r="Y6" s="192"/>
      <c r="Z6" s="193"/>
    </row>
    <row r="7" spans="2:26" ht="12.75">
      <c r="B7" s="194"/>
      <c r="C7" s="195"/>
      <c r="D7" s="196"/>
      <c r="E7" s="113"/>
      <c r="F7" s="113"/>
      <c r="G7" s="194"/>
      <c r="H7" s="197"/>
      <c r="I7" s="150" t="s">
        <v>1440</v>
      </c>
      <c r="J7" s="150" t="s">
        <v>1469</v>
      </c>
      <c r="K7" s="150" t="s">
        <v>36</v>
      </c>
      <c r="L7" s="103"/>
      <c r="M7" s="150" t="s">
        <v>38</v>
      </c>
      <c r="N7" s="150" t="s">
        <v>38</v>
      </c>
      <c r="O7" s="150" t="s">
        <v>38</v>
      </c>
      <c r="P7" s="103" t="s">
        <v>38</v>
      </c>
      <c r="Q7" s="150" t="s">
        <v>1440</v>
      </c>
      <c r="R7" s="150" t="s">
        <v>39</v>
      </c>
      <c r="S7" s="110"/>
      <c r="T7" s="110"/>
      <c r="U7" s="103"/>
      <c r="V7" s="103" t="s">
        <v>46</v>
      </c>
      <c r="W7" s="198"/>
      <c r="X7" s="103" t="s">
        <v>214</v>
      </c>
      <c r="Y7" s="199"/>
      <c r="Z7" s="198"/>
    </row>
    <row r="8" spans="2:26" ht="12.75">
      <c r="B8" s="100"/>
      <c r="C8" s="64"/>
      <c r="D8" s="200"/>
      <c r="E8" s="110"/>
      <c r="F8" s="110"/>
      <c r="G8" s="199" t="s">
        <v>1465</v>
      </c>
      <c r="H8" s="199"/>
      <c r="I8" s="150" t="s">
        <v>40</v>
      </c>
      <c r="J8" s="150" t="s">
        <v>40</v>
      </c>
      <c r="K8" s="150" t="s">
        <v>40</v>
      </c>
      <c r="L8" s="103" t="s">
        <v>40</v>
      </c>
      <c r="M8" s="150" t="s">
        <v>41</v>
      </c>
      <c r="N8" s="150" t="s">
        <v>41</v>
      </c>
      <c r="O8" s="150" t="s">
        <v>41</v>
      </c>
      <c r="P8" s="103" t="s">
        <v>41</v>
      </c>
      <c r="Q8" s="150" t="s">
        <v>42</v>
      </c>
      <c r="R8" s="150" t="s">
        <v>42</v>
      </c>
      <c r="S8" s="150" t="s">
        <v>43</v>
      </c>
      <c r="T8" s="150" t="s">
        <v>44</v>
      </c>
      <c r="U8" s="103" t="s">
        <v>215</v>
      </c>
      <c r="V8" s="103" t="s">
        <v>216</v>
      </c>
      <c r="W8" s="103" t="s">
        <v>47</v>
      </c>
      <c r="X8" s="103" t="s">
        <v>46</v>
      </c>
      <c r="Y8" s="103"/>
      <c r="Z8" s="103" t="s">
        <v>1466</v>
      </c>
    </row>
    <row r="9" spans="2:26" ht="12.75">
      <c r="B9" s="104"/>
      <c r="C9" s="201"/>
      <c r="D9" s="202"/>
      <c r="E9" s="150" t="s">
        <v>49</v>
      </c>
      <c r="F9" s="150" t="s">
        <v>1440</v>
      </c>
      <c r="G9" s="150" t="s">
        <v>1440</v>
      </c>
      <c r="H9" s="150" t="s">
        <v>1469</v>
      </c>
      <c r="I9" s="150" t="s">
        <v>1470</v>
      </c>
      <c r="J9" s="150" t="s">
        <v>1470</v>
      </c>
      <c r="K9" s="150" t="s">
        <v>1470</v>
      </c>
      <c r="L9" s="165" t="s">
        <v>1470</v>
      </c>
      <c r="M9" s="150" t="s">
        <v>1470</v>
      </c>
      <c r="N9" s="150" t="s">
        <v>1470</v>
      </c>
      <c r="O9" s="150" t="s">
        <v>1470</v>
      </c>
      <c r="P9" s="165" t="s">
        <v>1470</v>
      </c>
      <c r="Q9" s="150" t="s">
        <v>50</v>
      </c>
      <c r="R9" s="150" t="s">
        <v>50</v>
      </c>
      <c r="S9" s="150" t="s">
        <v>47</v>
      </c>
      <c r="T9" s="150" t="s">
        <v>51</v>
      </c>
      <c r="U9" s="165" t="s">
        <v>1470</v>
      </c>
      <c r="V9" s="165" t="s">
        <v>47</v>
      </c>
      <c r="W9" s="165" t="s">
        <v>1470</v>
      </c>
      <c r="X9" s="165" t="s">
        <v>217</v>
      </c>
      <c r="Y9" s="165" t="s">
        <v>52</v>
      </c>
      <c r="Z9" s="165" t="s">
        <v>1470</v>
      </c>
    </row>
    <row r="10" spans="1:27" ht="15">
      <c r="A10" s="203"/>
      <c r="B10" s="65" t="s">
        <v>1446</v>
      </c>
      <c r="C10" s="112"/>
      <c r="D10" s="66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203"/>
    </row>
    <row r="11" spans="1:27" ht="12" customHeight="1">
      <c r="A11" s="116" t="s">
        <v>218</v>
      </c>
      <c r="B11" s="115"/>
      <c r="C11" s="116" t="s">
        <v>219</v>
      </c>
      <c r="D11" s="117"/>
      <c r="E11" s="113">
        <v>0</v>
      </c>
      <c r="F11" s="113">
        <v>0</v>
      </c>
      <c r="G11" s="119">
        <f>E11+F11</f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f>I11+J11+K11</f>
        <v>0</v>
      </c>
      <c r="M11" s="119">
        <v>0</v>
      </c>
      <c r="N11" s="119">
        <v>0</v>
      </c>
      <c r="O11" s="119">
        <v>0</v>
      </c>
      <c r="P11" s="119">
        <f>M11+N11+O11</f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f>Q11+R11+S11+T11</f>
        <v>0</v>
      </c>
      <c r="V11" s="119">
        <f>G11+H11+L11+P11+U11</f>
        <v>0</v>
      </c>
      <c r="W11" s="119">
        <v>0</v>
      </c>
      <c r="X11" s="119">
        <f>V11+W11</f>
        <v>0</v>
      </c>
      <c r="Y11" s="119">
        <v>0</v>
      </c>
      <c r="Z11" s="119">
        <f>X11+Y11</f>
        <v>0</v>
      </c>
      <c r="AA11" s="116"/>
    </row>
    <row r="12" spans="1:26" ht="12.75" hidden="1" outlineLevel="1">
      <c r="A12" s="85" t="s">
        <v>1484</v>
      </c>
      <c r="C12" s="84" t="s">
        <v>1485</v>
      </c>
      <c r="D12" s="84" t="s">
        <v>220</v>
      </c>
      <c r="E12" s="85">
        <v>0</v>
      </c>
      <c r="F12" s="85">
        <v>0</v>
      </c>
      <c r="G12" s="84">
        <f>E12+F12</f>
        <v>0</v>
      </c>
      <c r="H12" s="85">
        <v>188.26</v>
      </c>
      <c r="I12" s="85">
        <v>0</v>
      </c>
      <c r="J12" s="85">
        <v>0</v>
      </c>
      <c r="K12" s="85">
        <v>0</v>
      </c>
      <c r="L12" s="85">
        <f>J12+I12+K12</f>
        <v>0</v>
      </c>
      <c r="M12" s="85">
        <v>0</v>
      </c>
      <c r="N12" s="85">
        <v>0</v>
      </c>
      <c r="O12" s="85">
        <v>0</v>
      </c>
      <c r="P12" s="85">
        <f>M12+N12+O12</f>
        <v>0</v>
      </c>
      <c r="Q12" s="84">
        <v>0</v>
      </c>
      <c r="R12" s="84">
        <v>0</v>
      </c>
      <c r="S12" s="84">
        <v>0</v>
      </c>
      <c r="T12" s="84">
        <v>0</v>
      </c>
      <c r="U12" s="84">
        <f>Q12+R12+S12+T12</f>
        <v>0</v>
      </c>
      <c r="V12" s="84">
        <f>G12+H12+L12+P12+U12</f>
        <v>188.26</v>
      </c>
      <c r="W12" s="85">
        <v>0</v>
      </c>
      <c r="X12" s="85">
        <f>V12+W12</f>
        <v>188.26</v>
      </c>
      <c r="Y12" s="84">
        <v>0</v>
      </c>
      <c r="Z12" s="85">
        <f>X12+Y12</f>
        <v>188.26</v>
      </c>
    </row>
    <row r="13" spans="1:26" ht="12.75" hidden="1" outlineLevel="1">
      <c r="A13" s="85" t="s">
        <v>1486</v>
      </c>
      <c r="C13" s="84" t="s">
        <v>1487</v>
      </c>
      <c r="D13" s="84" t="s">
        <v>221</v>
      </c>
      <c r="E13" s="85">
        <v>0</v>
      </c>
      <c r="F13" s="85">
        <v>0</v>
      </c>
      <c r="G13" s="84">
        <f>E13+F13</f>
        <v>0</v>
      </c>
      <c r="H13" s="85">
        <v>2832.42</v>
      </c>
      <c r="I13" s="85">
        <v>0</v>
      </c>
      <c r="J13" s="85">
        <v>0</v>
      </c>
      <c r="K13" s="85">
        <v>0</v>
      </c>
      <c r="L13" s="85">
        <f>J13+I13+K13</f>
        <v>0</v>
      </c>
      <c r="M13" s="85">
        <v>0</v>
      </c>
      <c r="N13" s="85">
        <v>0</v>
      </c>
      <c r="O13" s="85">
        <v>0</v>
      </c>
      <c r="P13" s="85">
        <f>M13+N13+O13</f>
        <v>0</v>
      </c>
      <c r="Q13" s="84">
        <v>0</v>
      </c>
      <c r="R13" s="84">
        <v>0</v>
      </c>
      <c r="S13" s="84">
        <v>0</v>
      </c>
      <c r="T13" s="84">
        <v>0</v>
      </c>
      <c r="U13" s="84">
        <f>Q13+R13+S13+T13</f>
        <v>0</v>
      </c>
      <c r="V13" s="84">
        <f>G13+H13+L13+P13+U13</f>
        <v>2832.42</v>
      </c>
      <c r="W13" s="85">
        <v>0</v>
      </c>
      <c r="X13" s="85">
        <f>V13+W13</f>
        <v>2832.42</v>
      </c>
      <c r="Y13" s="84">
        <v>0</v>
      </c>
      <c r="Z13" s="85">
        <f>X13+Y13</f>
        <v>2832.42</v>
      </c>
    </row>
    <row r="14" spans="1:26" ht="12.75" hidden="1" outlineLevel="1">
      <c r="A14" s="85" t="s">
        <v>1488</v>
      </c>
      <c r="C14" s="84" t="s">
        <v>1489</v>
      </c>
      <c r="D14" s="84" t="s">
        <v>222</v>
      </c>
      <c r="E14" s="85">
        <v>0</v>
      </c>
      <c r="F14" s="85">
        <v>0</v>
      </c>
      <c r="G14" s="84">
        <f>E14+F14</f>
        <v>0</v>
      </c>
      <c r="H14" s="85">
        <v>2493.8</v>
      </c>
      <c r="I14" s="85">
        <v>0</v>
      </c>
      <c r="J14" s="85">
        <v>0</v>
      </c>
      <c r="K14" s="85">
        <v>0</v>
      </c>
      <c r="L14" s="85">
        <f>J14+I14+K14</f>
        <v>0</v>
      </c>
      <c r="M14" s="85">
        <v>0</v>
      </c>
      <c r="N14" s="85">
        <v>0</v>
      </c>
      <c r="O14" s="85">
        <v>0</v>
      </c>
      <c r="P14" s="85">
        <f>M14+N14+O14</f>
        <v>0</v>
      </c>
      <c r="Q14" s="84">
        <v>0</v>
      </c>
      <c r="R14" s="84">
        <v>0</v>
      </c>
      <c r="S14" s="84">
        <v>0</v>
      </c>
      <c r="T14" s="84">
        <v>0</v>
      </c>
      <c r="U14" s="84">
        <f>Q14+R14+S14+T14</f>
        <v>0</v>
      </c>
      <c r="V14" s="84">
        <f>G14+H14+L14+P14+U14</f>
        <v>2493.8</v>
      </c>
      <c r="W14" s="85">
        <v>0</v>
      </c>
      <c r="X14" s="85">
        <f>V14+W14</f>
        <v>2493.8</v>
      </c>
      <c r="Y14" s="84">
        <v>0</v>
      </c>
      <c r="Z14" s="85">
        <f>X14+Y14</f>
        <v>2493.8</v>
      </c>
    </row>
    <row r="15" spans="1:27" ht="12" customHeight="1" collapsed="1">
      <c r="A15" s="116" t="s">
        <v>223</v>
      </c>
      <c r="B15" s="115"/>
      <c r="C15" s="116" t="s">
        <v>1365</v>
      </c>
      <c r="D15" s="117"/>
      <c r="E15" s="113">
        <v>0</v>
      </c>
      <c r="F15" s="113">
        <v>3408.05</v>
      </c>
      <c r="G15" s="120">
        <f>E15+F15</f>
        <v>3408.05</v>
      </c>
      <c r="H15" s="120">
        <v>5514.48</v>
      </c>
      <c r="I15" s="120">
        <v>0</v>
      </c>
      <c r="J15" s="120">
        <v>0</v>
      </c>
      <c r="K15" s="120">
        <v>0</v>
      </c>
      <c r="L15" s="120">
        <f>J15+I15+K15</f>
        <v>0</v>
      </c>
      <c r="M15" s="120">
        <v>0</v>
      </c>
      <c r="N15" s="120">
        <v>0</v>
      </c>
      <c r="O15" s="120">
        <v>0</v>
      </c>
      <c r="P15" s="120">
        <f>M15+N15+O15</f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f>Q15+R15+S15+T15</f>
        <v>0</v>
      </c>
      <c r="V15" s="120">
        <f>G15+H15+L15+P15+U15</f>
        <v>8922.529999999999</v>
      </c>
      <c r="W15" s="120">
        <v>0</v>
      </c>
      <c r="X15" s="120">
        <f>V15+W15</f>
        <v>8922.529999999999</v>
      </c>
      <c r="Y15" s="120">
        <v>0</v>
      </c>
      <c r="Z15" s="120">
        <f>X15+Y15</f>
        <v>8922.529999999999</v>
      </c>
      <c r="AA15" s="116"/>
    </row>
    <row r="16" spans="1:27" ht="15.75">
      <c r="A16" s="204"/>
      <c r="B16" s="121"/>
      <c r="C16" s="122" t="s">
        <v>224</v>
      </c>
      <c r="D16" s="76"/>
      <c r="E16" s="158">
        <f aca="true" t="shared" si="0" ref="E16:Z16">E11-E15</f>
        <v>0</v>
      </c>
      <c r="F16" s="158">
        <f t="shared" si="0"/>
        <v>-3408.05</v>
      </c>
      <c r="G16" s="123">
        <f t="shared" si="0"/>
        <v>-3408.05</v>
      </c>
      <c r="H16" s="123">
        <f t="shared" si="0"/>
        <v>-5514.48</v>
      </c>
      <c r="I16" s="123">
        <f t="shared" si="0"/>
        <v>0</v>
      </c>
      <c r="J16" s="123">
        <f t="shared" si="0"/>
        <v>0</v>
      </c>
      <c r="K16" s="123">
        <f t="shared" si="0"/>
        <v>0</v>
      </c>
      <c r="L16" s="123">
        <f t="shared" si="0"/>
        <v>0</v>
      </c>
      <c r="M16" s="123">
        <f t="shared" si="0"/>
        <v>0</v>
      </c>
      <c r="N16" s="123">
        <f t="shared" si="0"/>
        <v>0</v>
      </c>
      <c r="O16" s="123">
        <f t="shared" si="0"/>
        <v>0</v>
      </c>
      <c r="P16" s="123">
        <f t="shared" si="0"/>
        <v>0</v>
      </c>
      <c r="Q16" s="123">
        <f t="shared" si="0"/>
        <v>0</v>
      </c>
      <c r="R16" s="123">
        <f t="shared" si="0"/>
        <v>0</v>
      </c>
      <c r="S16" s="123">
        <f t="shared" si="0"/>
        <v>0</v>
      </c>
      <c r="T16" s="123">
        <f t="shared" si="0"/>
        <v>0</v>
      </c>
      <c r="U16" s="123">
        <f t="shared" si="0"/>
        <v>0</v>
      </c>
      <c r="V16" s="123">
        <f t="shared" si="0"/>
        <v>-8922.529999999999</v>
      </c>
      <c r="W16" s="123">
        <f t="shared" si="0"/>
        <v>0</v>
      </c>
      <c r="X16" s="123">
        <f t="shared" si="0"/>
        <v>-8922.529999999999</v>
      </c>
      <c r="Y16" s="123">
        <f t="shared" si="0"/>
        <v>0</v>
      </c>
      <c r="Z16" s="123">
        <f t="shared" si="0"/>
        <v>-8922.529999999999</v>
      </c>
      <c r="AA16" s="203"/>
    </row>
    <row r="17" spans="2:26" ht="12" customHeight="1">
      <c r="B17" s="115"/>
      <c r="C17" s="116"/>
      <c r="D17" s="117"/>
      <c r="E17" s="113"/>
      <c r="F17" s="11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7" ht="12.75">
      <c r="A18" s="116" t="s">
        <v>225</v>
      </c>
      <c r="B18" s="115"/>
      <c r="C18" s="116" t="s">
        <v>1367</v>
      </c>
      <c r="D18" s="117"/>
      <c r="E18" s="113">
        <v>0</v>
      </c>
      <c r="F18" s="113">
        <v>0</v>
      </c>
      <c r="G18" s="120">
        <f>E18+F18</f>
        <v>0</v>
      </c>
      <c r="H18" s="120">
        <v>1873855.3</v>
      </c>
      <c r="I18" s="120">
        <v>0</v>
      </c>
      <c r="J18" s="120">
        <v>0</v>
      </c>
      <c r="K18" s="120">
        <v>0</v>
      </c>
      <c r="L18" s="120">
        <f>J18+I18+K18</f>
        <v>0</v>
      </c>
      <c r="M18" s="120">
        <v>0</v>
      </c>
      <c r="N18" s="120">
        <v>0</v>
      </c>
      <c r="O18" s="120">
        <v>0</v>
      </c>
      <c r="P18" s="120">
        <f>M18+N18+O18</f>
        <v>0</v>
      </c>
      <c r="Q18" s="120">
        <v>0</v>
      </c>
      <c r="R18" s="120">
        <v>0</v>
      </c>
      <c r="S18" s="120">
        <v>0</v>
      </c>
      <c r="T18" s="120">
        <v>0</v>
      </c>
      <c r="U18" s="120"/>
      <c r="V18" s="120">
        <f>G18+H18+L18+P18</f>
        <v>1873855.3</v>
      </c>
      <c r="W18" s="120">
        <v>0</v>
      </c>
      <c r="X18" s="120">
        <f>V18+W18</f>
        <v>1873855.3</v>
      </c>
      <c r="Y18" s="120">
        <v>0</v>
      </c>
      <c r="Z18" s="120">
        <f>X18+Y18</f>
        <v>1873855.3</v>
      </c>
      <c r="AA18" s="116"/>
    </row>
    <row r="19" spans="1:27" ht="12.75">
      <c r="A19" s="116" t="s">
        <v>226</v>
      </c>
      <c r="B19" s="115"/>
      <c r="C19" s="116" t="s">
        <v>1368</v>
      </c>
      <c r="D19" s="117"/>
      <c r="E19" s="113">
        <v>0</v>
      </c>
      <c r="F19" s="113">
        <v>0</v>
      </c>
      <c r="G19" s="120">
        <f>E19+F19</f>
        <v>0</v>
      </c>
      <c r="H19" s="120">
        <v>9370098.020000001</v>
      </c>
      <c r="I19" s="120">
        <v>0</v>
      </c>
      <c r="J19" s="120">
        <v>0</v>
      </c>
      <c r="K19" s="120">
        <v>0</v>
      </c>
      <c r="L19" s="120">
        <f>J19+I19+K19</f>
        <v>0</v>
      </c>
      <c r="M19" s="120">
        <v>0</v>
      </c>
      <c r="N19" s="120">
        <v>0</v>
      </c>
      <c r="O19" s="120">
        <v>0</v>
      </c>
      <c r="P19" s="120">
        <f>M19+N19+O19</f>
        <v>0</v>
      </c>
      <c r="Q19" s="120">
        <v>0</v>
      </c>
      <c r="R19" s="120">
        <v>0</v>
      </c>
      <c r="S19" s="120">
        <v>0</v>
      </c>
      <c r="T19" s="120">
        <v>0</v>
      </c>
      <c r="U19" s="120"/>
      <c r="V19" s="120">
        <f>G19+H19+L19+P19+U19</f>
        <v>9370098.020000001</v>
      </c>
      <c r="W19" s="120">
        <v>0</v>
      </c>
      <c r="X19" s="120">
        <f>V19+W19</f>
        <v>9370098.020000001</v>
      </c>
      <c r="Y19" s="120">
        <v>0</v>
      </c>
      <c r="Z19" s="120">
        <f>X19+Y19</f>
        <v>9370098.020000001</v>
      </c>
      <c r="AA19" s="116"/>
    </row>
    <row r="20" spans="1:27" ht="12.75">
      <c r="A20" s="116" t="s">
        <v>227</v>
      </c>
      <c r="B20" s="115"/>
      <c r="C20" s="116" t="s">
        <v>1369</v>
      </c>
      <c r="D20" s="117"/>
      <c r="E20" s="113">
        <v>0</v>
      </c>
      <c r="F20" s="113">
        <v>0</v>
      </c>
      <c r="G20" s="120">
        <f>E20+F20</f>
        <v>0</v>
      </c>
      <c r="H20" s="120">
        <v>2551716.19</v>
      </c>
      <c r="I20" s="120">
        <v>0</v>
      </c>
      <c r="J20" s="120">
        <v>0</v>
      </c>
      <c r="K20" s="120">
        <v>0</v>
      </c>
      <c r="L20" s="120">
        <f>J20+I20+K20</f>
        <v>0</v>
      </c>
      <c r="M20" s="120">
        <v>0</v>
      </c>
      <c r="N20" s="120">
        <v>0</v>
      </c>
      <c r="O20" s="120">
        <v>0</v>
      </c>
      <c r="P20" s="120">
        <f>M20+N20+O20</f>
        <v>0</v>
      </c>
      <c r="Q20" s="120">
        <v>0</v>
      </c>
      <c r="R20" s="120">
        <v>0</v>
      </c>
      <c r="S20" s="120">
        <v>0</v>
      </c>
      <c r="T20" s="120">
        <v>0</v>
      </c>
      <c r="U20" s="120"/>
      <c r="V20" s="120">
        <f>G20+H20+L20+P20+U20</f>
        <v>2551716.19</v>
      </c>
      <c r="W20" s="120">
        <v>0</v>
      </c>
      <c r="X20" s="120">
        <f>V20+W20</f>
        <v>2551716.19</v>
      </c>
      <c r="Y20" s="120">
        <v>0</v>
      </c>
      <c r="Z20" s="120">
        <f>X20+Y20</f>
        <v>2551716.19</v>
      </c>
      <c r="AA20" s="116"/>
    </row>
    <row r="21" spans="1:26" ht="12.75" hidden="1" outlineLevel="1">
      <c r="A21" s="85" t="s">
        <v>1</v>
      </c>
      <c r="C21" s="84" t="s">
        <v>2</v>
      </c>
      <c r="D21" s="84" t="s">
        <v>228</v>
      </c>
      <c r="E21" s="85">
        <v>0</v>
      </c>
      <c r="F21" s="85">
        <v>0</v>
      </c>
      <c r="G21" s="84">
        <f>E21+F21</f>
        <v>0</v>
      </c>
      <c r="H21" s="85">
        <v>18595</v>
      </c>
      <c r="I21" s="85">
        <v>0</v>
      </c>
      <c r="J21" s="85">
        <v>0</v>
      </c>
      <c r="K21" s="85">
        <v>0</v>
      </c>
      <c r="L21" s="85">
        <f>J21+I21+K21</f>
        <v>0</v>
      </c>
      <c r="M21" s="85">
        <v>0</v>
      </c>
      <c r="N21" s="85">
        <v>0</v>
      </c>
      <c r="O21" s="85">
        <v>0</v>
      </c>
      <c r="P21" s="85">
        <f>M21+N21+O21</f>
        <v>0</v>
      </c>
      <c r="Q21" s="84">
        <v>0</v>
      </c>
      <c r="R21" s="84">
        <v>0</v>
      </c>
      <c r="S21" s="84">
        <v>0</v>
      </c>
      <c r="T21" s="84">
        <v>0</v>
      </c>
      <c r="U21" s="84">
        <f>Q21+R21+S21+T21</f>
        <v>0</v>
      </c>
      <c r="V21" s="84">
        <f>G21+H21+L21+P21+U21</f>
        <v>18595</v>
      </c>
      <c r="W21" s="85">
        <v>0</v>
      </c>
      <c r="X21" s="85">
        <f>V21+W21</f>
        <v>18595</v>
      </c>
      <c r="Y21" s="84">
        <v>0</v>
      </c>
      <c r="Z21" s="85">
        <f>X21+Y21</f>
        <v>18595</v>
      </c>
    </row>
    <row r="22" spans="1:27" ht="12.75" collapsed="1">
      <c r="A22" s="116" t="s">
        <v>229</v>
      </c>
      <c r="B22" s="115"/>
      <c r="C22" s="116" t="s">
        <v>4</v>
      </c>
      <c r="D22" s="117"/>
      <c r="E22" s="113">
        <v>0</v>
      </c>
      <c r="F22" s="113">
        <v>292522.37</v>
      </c>
      <c r="G22" s="120">
        <f>E22+F22</f>
        <v>292522.37</v>
      </c>
      <c r="H22" s="120">
        <v>18595</v>
      </c>
      <c r="I22" s="120">
        <v>0</v>
      </c>
      <c r="J22" s="120">
        <v>0</v>
      </c>
      <c r="K22" s="120">
        <v>0</v>
      </c>
      <c r="L22" s="120">
        <f>J22+I22+K22</f>
        <v>0</v>
      </c>
      <c r="M22" s="120">
        <v>0</v>
      </c>
      <c r="N22" s="120">
        <v>0</v>
      </c>
      <c r="O22" s="120">
        <v>0</v>
      </c>
      <c r="P22" s="120">
        <f>M22+N22+O22</f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f>Q22+R22+S22+T22</f>
        <v>0</v>
      </c>
      <c r="V22" s="120">
        <f>G22+H22+L22+P22+U22</f>
        <v>311117.37</v>
      </c>
      <c r="W22" s="120">
        <v>0</v>
      </c>
      <c r="X22" s="120">
        <f>V22+W22</f>
        <v>311117.37</v>
      </c>
      <c r="Y22" s="120">
        <v>0</v>
      </c>
      <c r="Z22" s="120">
        <f>X22+Y22</f>
        <v>311117.37</v>
      </c>
      <c r="AA22" s="116"/>
    </row>
    <row r="23" spans="1:27" ht="12.75">
      <c r="A23" s="116"/>
      <c r="B23" s="115"/>
      <c r="C23" s="116" t="s">
        <v>230</v>
      </c>
      <c r="D23" s="117"/>
      <c r="E23" s="113"/>
      <c r="F23" s="113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16"/>
    </row>
    <row r="24" spans="1:27" ht="12.75">
      <c r="A24" s="116"/>
      <c r="B24" s="115"/>
      <c r="C24" s="116" t="s">
        <v>231</v>
      </c>
      <c r="D24" s="117"/>
      <c r="E24" s="113">
        <v>0</v>
      </c>
      <c r="F24" s="113">
        <v>0</v>
      </c>
      <c r="G24" s="120">
        <f aca="true" t="shared" si="1" ref="G24:G34">E24+F24</f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f aca="true" t="shared" si="2" ref="L24:L34">J24+I24+K24</f>
        <v>0</v>
      </c>
      <c r="M24" s="120">
        <v>0</v>
      </c>
      <c r="N24" s="120">
        <v>0</v>
      </c>
      <c r="O24" s="120">
        <v>0</v>
      </c>
      <c r="P24" s="120">
        <f aca="true" t="shared" si="3" ref="P24:P34">M24+N24+O24</f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f aca="true" t="shared" si="4" ref="U24:U34">Q24+R24+S24+T24</f>
        <v>0</v>
      </c>
      <c r="V24" s="120">
        <f aca="true" t="shared" si="5" ref="V24:V34">G24+H24+L24+P24+U24</f>
        <v>0</v>
      </c>
      <c r="W24" s="120">
        <v>0</v>
      </c>
      <c r="X24" s="120">
        <f aca="true" t="shared" si="6" ref="X24:X34">V24+W24</f>
        <v>0</v>
      </c>
      <c r="Y24" s="120">
        <v>0</v>
      </c>
      <c r="Z24" s="120">
        <f aca="true" t="shared" si="7" ref="Z24:Z34">X24+Y24</f>
        <v>0</v>
      </c>
      <c r="AA24" s="116"/>
    </row>
    <row r="25" spans="1:27" ht="12.75">
      <c r="A25" s="116"/>
      <c r="B25" s="115"/>
      <c r="C25" s="116" t="s">
        <v>232</v>
      </c>
      <c r="D25" s="117"/>
      <c r="E25" s="113">
        <v>0</v>
      </c>
      <c r="F25" s="113">
        <v>0</v>
      </c>
      <c r="G25" s="120">
        <f t="shared" si="1"/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f t="shared" si="2"/>
        <v>0</v>
      </c>
      <c r="M25" s="120">
        <v>0</v>
      </c>
      <c r="N25" s="120">
        <v>0</v>
      </c>
      <c r="O25" s="120">
        <v>0</v>
      </c>
      <c r="P25" s="120">
        <f t="shared" si="3"/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f t="shared" si="4"/>
        <v>0</v>
      </c>
      <c r="V25" s="120">
        <f t="shared" si="5"/>
        <v>0</v>
      </c>
      <c r="W25" s="120">
        <v>0</v>
      </c>
      <c r="X25" s="120">
        <f t="shared" si="6"/>
        <v>0</v>
      </c>
      <c r="Y25" s="120">
        <v>0</v>
      </c>
      <c r="Z25" s="120">
        <f t="shared" si="7"/>
        <v>0</v>
      </c>
      <c r="AA25" s="116"/>
    </row>
    <row r="26" spans="1:27" ht="12.75">
      <c r="A26" s="116"/>
      <c r="B26" s="115"/>
      <c r="C26" s="116" t="s">
        <v>233</v>
      </c>
      <c r="D26" s="117"/>
      <c r="E26" s="113">
        <v>0</v>
      </c>
      <c r="F26" s="113">
        <v>0</v>
      </c>
      <c r="G26" s="120">
        <f t="shared" si="1"/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f t="shared" si="2"/>
        <v>0</v>
      </c>
      <c r="M26" s="120">
        <v>0</v>
      </c>
      <c r="N26" s="120">
        <v>0</v>
      </c>
      <c r="O26" s="120">
        <v>0</v>
      </c>
      <c r="P26" s="120">
        <f t="shared" si="3"/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f t="shared" si="4"/>
        <v>0</v>
      </c>
      <c r="V26" s="120">
        <f t="shared" si="5"/>
        <v>0</v>
      </c>
      <c r="W26" s="120">
        <v>0</v>
      </c>
      <c r="X26" s="120">
        <f t="shared" si="6"/>
        <v>0</v>
      </c>
      <c r="Y26" s="120">
        <v>0</v>
      </c>
      <c r="Z26" s="120">
        <f t="shared" si="7"/>
        <v>0</v>
      </c>
      <c r="AA26" s="116"/>
    </row>
    <row r="27" spans="1:27" ht="12.75">
      <c r="A27" s="116" t="s">
        <v>234</v>
      </c>
      <c r="B27" s="115"/>
      <c r="C27" s="116" t="s">
        <v>235</v>
      </c>
      <c r="D27" s="117"/>
      <c r="E27" s="113">
        <v>0</v>
      </c>
      <c r="F27" s="113">
        <v>0</v>
      </c>
      <c r="G27" s="120">
        <f t="shared" si="1"/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 t="shared" si="2"/>
        <v>0</v>
      </c>
      <c r="M27" s="120">
        <v>0</v>
      </c>
      <c r="N27" s="120">
        <v>0</v>
      </c>
      <c r="O27" s="120">
        <v>0</v>
      </c>
      <c r="P27" s="120">
        <f t="shared" si="3"/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f t="shared" si="4"/>
        <v>0</v>
      </c>
      <c r="V27" s="120">
        <f t="shared" si="5"/>
        <v>0</v>
      </c>
      <c r="W27" s="120">
        <v>0</v>
      </c>
      <c r="X27" s="120">
        <f t="shared" si="6"/>
        <v>0</v>
      </c>
      <c r="Y27" s="120">
        <v>0</v>
      </c>
      <c r="Z27" s="120">
        <f t="shared" si="7"/>
        <v>0</v>
      </c>
      <c r="AA27" s="116"/>
    </row>
    <row r="28" spans="1:27" ht="12.75">
      <c r="A28" s="116"/>
      <c r="B28" s="115"/>
      <c r="C28" s="116" t="s">
        <v>236</v>
      </c>
      <c r="D28" s="117"/>
      <c r="E28" s="113">
        <v>0</v>
      </c>
      <c r="F28" s="113">
        <v>0</v>
      </c>
      <c r="G28" s="120">
        <f t="shared" si="1"/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f t="shared" si="2"/>
        <v>0</v>
      </c>
      <c r="M28" s="120">
        <v>0</v>
      </c>
      <c r="N28" s="120">
        <v>0</v>
      </c>
      <c r="O28" s="120">
        <v>0</v>
      </c>
      <c r="P28" s="120">
        <f t="shared" si="3"/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f t="shared" si="4"/>
        <v>0</v>
      </c>
      <c r="V28" s="120">
        <f t="shared" si="5"/>
        <v>0</v>
      </c>
      <c r="W28" s="120">
        <v>0</v>
      </c>
      <c r="X28" s="120">
        <f t="shared" si="6"/>
        <v>0</v>
      </c>
      <c r="Y28" s="120">
        <v>0</v>
      </c>
      <c r="Z28" s="120">
        <f t="shared" si="7"/>
        <v>0</v>
      </c>
      <c r="AA28" s="116"/>
    </row>
    <row r="29" spans="1:27" ht="12.75">
      <c r="A29" s="116" t="s">
        <v>237</v>
      </c>
      <c r="B29" s="115"/>
      <c r="C29" s="116" t="s">
        <v>1372</v>
      </c>
      <c r="D29" s="117"/>
      <c r="E29" s="113">
        <v>0</v>
      </c>
      <c r="F29" s="113">
        <v>0</v>
      </c>
      <c r="G29" s="120">
        <f t="shared" si="1"/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f t="shared" si="2"/>
        <v>0</v>
      </c>
      <c r="M29" s="120">
        <v>0</v>
      </c>
      <c r="N29" s="120">
        <v>0</v>
      </c>
      <c r="O29" s="120">
        <v>0</v>
      </c>
      <c r="P29" s="120">
        <f t="shared" si="3"/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f t="shared" si="4"/>
        <v>0</v>
      </c>
      <c r="V29" s="120">
        <f t="shared" si="5"/>
        <v>0</v>
      </c>
      <c r="W29" s="120">
        <v>0</v>
      </c>
      <c r="X29" s="120">
        <f t="shared" si="6"/>
        <v>0</v>
      </c>
      <c r="Y29" s="120">
        <v>0</v>
      </c>
      <c r="Z29" s="120">
        <f t="shared" si="7"/>
        <v>0</v>
      </c>
      <c r="AA29" s="116"/>
    </row>
    <row r="30" spans="1:26" ht="12.75" hidden="1" outlineLevel="1">
      <c r="A30" s="85" t="s">
        <v>238</v>
      </c>
      <c r="C30" s="84" t="s">
        <v>239</v>
      </c>
      <c r="D30" s="84" t="s">
        <v>240</v>
      </c>
      <c r="E30" s="85">
        <v>0</v>
      </c>
      <c r="F30" s="85">
        <v>0</v>
      </c>
      <c r="G30" s="84">
        <f t="shared" si="1"/>
        <v>0</v>
      </c>
      <c r="H30" s="85">
        <v>0</v>
      </c>
      <c r="I30" s="85">
        <v>0</v>
      </c>
      <c r="J30" s="85">
        <v>0</v>
      </c>
      <c r="K30" s="85">
        <v>0</v>
      </c>
      <c r="L30" s="85">
        <f t="shared" si="2"/>
        <v>0</v>
      </c>
      <c r="M30" s="85">
        <v>0</v>
      </c>
      <c r="N30" s="85">
        <v>0</v>
      </c>
      <c r="O30" s="85">
        <v>0</v>
      </c>
      <c r="P30" s="85">
        <f t="shared" si="3"/>
        <v>0</v>
      </c>
      <c r="Q30" s="84">
        <v>0</v>
      </c>
      <c r="R30" s="84">
        <v>0</v>
      </c>
      <c r="S30" s="84">
        <v>0</v>
      </c>
      <c r="T30" s="84">
        <v>0</v>
      </c>
      <c r="U30" s="84">
        <f t="shared" si="4"/>
        <v>0</v>
      </c>
      <c r="V30" s="84">
        <f t="shared" si="5"/>
        <v>0</v>
      </c>
      <c r="W30" s="85">
        <v>0</v>
      </c>
      <c r="X30" s="85">
        <f t="shared" si="6"/>
        <v>0</v>
      </c>
      <c r="Y30" s="84">
        <v>100354.37</v>
      </c>
      <c r="Z30" s="85">
        <f t="shared" si="7"/>
        <v>100354.37</v>
      </c>
    </row>
    <row r="31" spans="1:26" ht="12.75" hidden="1" outlineLevel="1">
      <c r="A31" s="85" t="s">
        <v>241</v>
      </c>
      <c r="C31" s="84" t="s">
        <v>242</v>
      </c>
      <c r="D31" s="84" t="s">
        <v>243</v>
      </c>
      <c r="E31" s="85">
        <v>0</v>
      </c>
      <c r="F31" s="85">
        <v>0</v>
      </c>
      <c r="G31" s="84">
        <f t="shared" si="1"/>
        <v>0</v>
      </c>
      <c r="H31" s="85">
        <v>150454.28</v>
      </c>
      <c r="I31" s="85">
        <v>0</v>
      </c>
      <c r="J31" s="85">
        <v>0</v>
      </c>
      <c r="K31" s="85">
        <v>0</v>
      </c>
      <c r="L31" s="85">
        <f t="shared" si="2"/>
        <v>0</v>
      </c>
      <c r="M31" s="85">
        <v>0</v>
      </c>
      <c r="N31" s="85">
        <v>0</v>
      </c>
      <c r="O31" s="85">
        <v>0</v>
      </c>
      <c r="P31" s="85">
        <f t="shared" si="3"/>
        <v>0</v>
      </c>
      <c r="Q31" s="84">
        <v>0</v>
      </c>
      <c r="R31" s="84">
        <v>0</v>
      </c>
      <c r="S31" s="84">
        <v>0</v>
      </c>
      <c r="T31" s="84">
        <v>0</v>
      </c>
      <c r="U31" s="84">
        <f t="shared" si="4"/>
        <v>0</v>
      </c>
      <c r="V31" s="84">
        <f t="shared" si="5"/>
        <v>150454.28</v>
      </c>
      <c r="W31" s="85">
        <v>0</v>
      </c>
      <c r="X31" s="85">
        <f t="shared" si="6"/>
        <v>150454.28</v>
      </c>
      <c r="Y31" s="84">
        <v>206627.93</v>
      </c>
      <c r="Z31" s="85">
        <f t="shared" si="7"/>
        <v>357082.20999999996</v>
      </c>
    </row>
    <row r="32" spans="1:27" ht="12.75" collapsed="1">
      <c r="A32" s="116" t="s">
        <v>244</v>
      </c>
      <c r="B32" s="115"/>
      <c r="C32" s="116" t="s">
        <v>1373</v>
      </c>
      <c r="D32" s="117"/>
      <c r="E32" s="113">
        <v>0</v>
      </c>
      <c r="F32" s="113">
        <v>1451880.83</v>
      </c>
      <c r="G32" s="120">
        <f t="shared" si="1"/>
        <v>1451880.83</v>
      </c>
      <c r="H32" s="120">
        <v>150454.28</v>
      </c>
      <c r="I32" s="120">
        <v>0</v>
      </c>
      <c r="J32" s="120">
        <v>0</v>
      </c>
      <c r="K32" s="120">
        <v>0</v>
      </c>
      <c r="L32" s="120">
        <f t="shared" si="2"/>
        <v>0</v>
      </c>
      <c r="M32" s="120">
        <v>0</v>
      </c>
      <c r="N32" s="120">
        <v>0</v>
      </c>
      <c r="O32" s="120">
        <v>0</v>
      </c>
      <c r="P32" s="120">
        <f t="shared" si="3"/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f t="shared" si="4"/>
        <v>0</v>
      </c>
      <c r="V32" s="120">
        <f t="shared" si="5"/>
        <v>1602335.11</v>
      </c>
      <c r="W32" s="120">
        <v>0</v>
      </c>
      <c r="X32" s="120">
        <f t="shared" si="6"/>
        <v>1602335.11</v>
      </c>
      <c r="Y32" s="120">
        <v>306982.3</v>
      </c>
      <c r="Z32" s="120">
        <f t="shared" si="7"/>
        <v>1909317.4100000001</v>
      </c>
      <c r="AA32" s="116"/>
    </row>
    <row r="33" spans="1:26" ht="12.75" hidden="1" outlineLevel="1">
      <c r="A33" s="85" t="s">
        <v>245</v>
      </c>
      <c r="C33" s="84" t="s">
        <v>246</v>
      </c>
      <c r="D33" s="84" t="s">
        <v>247</v>
      </c>
      <c r="E33" s="85">
        <v>0</v>
      </c>
      <c r="F33" s="85">
        <v>0</v>
      </c>
      <c r="G33" s="84">
        <f t="shared" si="1"/>
        <v>0</v>
      </c>
      <c r="H33" s="85">
        <v>-1328490.92</v>
      </c>
      <c r="I33" s="85">
        <v>0</v>
      </c>
      <c r="J33" s="85">
        <v>0</v>
      </c>
      <c r="K33" s="85">
        <v>0</v>
      </c>
      <c r="L33" s="85">
        <f t="shared" si="2"/>
        <v>0</v>
      </c>
      <c r="M33" s="85">
        <v>0</v>
      </c>
      <c r="N33" s="85">
        <v>0</v>
      </c>
      <c r="O33" s="85">
        <v>0</v>
      </c>
      <c r="P33" s="85">
        <f t="shared" si="3"/>
        <v>0</v>
      </c>
      <c r="Q33" s="84">
        <v>0</v>
      </c>
      <c r="R33" s="84">
        <v>0</v>
      </c>
      <c r="S33" s="84">
        <v>0</v>
      </c>
      <c r="T33" s="84">
        <v>0</v>
      </c>
      <c r="U33" s="84">
        <f t="shared" si="4"/>
        <v>0</v>
      </c>
      <c r="V33" s="84">
        <f t="shared" si="5"/>
        <v>-1328490.92</v>
      </c>
      <c r="W33" s="85">
        <v>0</v>
      </c>
      <c r="X33" s="85">
        <f t="shared" si="6"/>
        <v>-1328490.92</v>
      </c>
      <c r="Y33" s="84">
        <v>0</v>
      </c>
      <c r="Z33" s="85">
        <f t="shared" si="7"/>
        <v>-1328490.92</v>
      </c>
    </row>
    <row r="34" spans="1:27" ht="12.75" collapsed="1">
      <c r="A34" s="84" t="s">
        <v>248</v>
      </c>
      <c r="B34" s="115"/>
      <c r="C34" s="116" t="s">
        <v>249</v>
      </c>
      <c r="D34" s="117"/>
      <c r="E34" s="113">
        <v>0</v>
      </c>
      <c r="F34" s="113">
        <v>1314024.8</v>
      </c>
      <c r="G34" s="120">
        <f t="shared" si="1"/>
        <v>1314024.8</v>
      </c>
      <c r="H34" s="120">
        <v>-1328490.92</v>
      </c>
      <c r="I34" s="120">
        <v>0</v>
      </c>
      <c r="J34" s="120">
        <v>0</v>
      </c>
      <c r="K34" s="120">
        <v>0</v>
      </c>
      <c r="L34" s="120">
        <f t="shared" si="2"/>
        <v>0</v>
      </c>
      <c r="M34" s="120">
        <v>0</v>
      </c>
      <c r="N34" s="120">
        <v>0</v>
      </c>
      <c r="O34" s="120">
        <v>0</v>
      </c>
      <c r="P34" s="120">
        <f t="shared" si="3"/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f t="shared" si="4"/>
        <v>0</v>
      </c>
      <c r="V34" s="120">
        <f t="shared" si="5"/>
        <v>-14466.119999999879</v>
      </c>
      <c r="W34" s="120">
        <v>0</v>
      </c>
      <c r="X34" s="120">
        <f t="shared" si="6"/>
        <v>-14466.119999999879</v>
      </c>
      <c r="Y34" s="120">
        <v>0</v>
      </c>
      <c r="Z34" s="120">
        <f t="shared" si="7"/>
        <v>-14466.119999999879</v>
      </c>
      <c r="AA34" s="84"/>
    </row>
    <row r="35" spans="1:27" ht="15.75">
      <c r="A35" s="205"/>
      <c r="B35" s="121"/>
      <c r="C35" s="112" t="s">
        <v>250</v>
      </c>
      <c r="D35" s="66"/>
      <c r="E35" s="158">
        <f aca="true" t="shared" si="8" ref="E35:T35">+E16+E18+E19+E20+E22+E24+E25+E26+E27+E28+E29+E32+E34</f>
        <v>0</v>
      </c>
      <c r="F35" s="158">
        <f t="shared" si="8"/>
        <v>3055019.95</v>
      </c>
      <c r="G35" s="123">
        <f t="shared" si="8"/>
        <v>3055019.95</v>
      </c>
      <c r="H35" s="123">
        <f t="shared" si="8"/>
        <v>12630713.39</v>
      </c>
      <c r="I35" s="123">
        <f t="shared" si="8"/>
        <v>0</v>
      </c>
      <c r="J35" s="123">
        <f t="shared" si="8"/>
        <v>0</v>
      </c>
      <c r="K35" s="123">
        <f t="shared" si="8"/>
        <v>0</v>
      </c>
      <c r="L35" s="123">
        <f t="shared" si="8"/>
        <v>0</v>
      </c>
      <c r="M35" s="123">
        <f t="shared" si="8"/>
        <v>0</v>
      </c>
      <c r="N35" s="123">
        <f t="shared" si="8"/>
        <v>0</v>
      </c>
      <c r="O35" s="123">
        <f t="shared" si="8"/>
        <v>0</v>
      </c>
      <c r="P35" s="123">
        <f t="shared" si="8"/>
        <v>0</v>
      </c>
      <c r="Q35" s="123">
        <f t="shared" si="8"/>
        <v>0</v>
      </c>
      <c r="R35" s="123">
        <f t="shared" si="8"/>
        <v>0</v>
      </c>
      <c r="S35" s="123">
        <f t="shared" si="8"/>
        <v>0</v>
      </c>
      <c r="T35" s="123">
        <f t="shared" si="8"/>
        <v>0</v>
      </c>
      <c r="U35" s="123">
        <f>+U16+U22+U24+U25+U26+U27+U28+U29+U32+U34</f>
        <v>0</v>
      </c>
      <c r="V35" s="123">
        <f>+V16+V18+V19+V20+V22+V24+V25+V26+V27+V28+V29+V32+V34</f>
        <v>15685733.34</v>
      </c>
      <c r="W35" s="158">
        <f>+W16+W18+W19+W20+W22+W24+W25+W26+W27+W28+W29+W32+W34</f>
        <v>0</v>
      </c>
      <c r="X35" s="158">
        <f>+X16+X18+X19+X20+X22+X24+X25+X26+X27+X28+X29+X32+X34</f>
        <v>15685733.34</v>
      </c>
      <c r="Y35" s="158">
        <f>+Y16+Y18+Y19+Y20+Y22+Y24+Y25+Y26+Y27+Y28+Y29+Y32+Y34</f>
        <v>306982.3</v>
      </c>
      <c r="Z35" s="158">
        <f>+Z16+Z18+Z19+Z20+Z22+Z24+Z25+Z26+Z27+Z28+Z29+Z32+Z34</f>
        <v>15992715.64</v>
      </c>
      <c r="AA35" s="203"/>
    </row>
    <row r="36" spans="2:26" ht="12.75">
      <c r="B36" s="115"/>
      <c r="C36" s="116"/>
      <c r="D36" s="117"/>
      <c r="E36" s="113"/>
      <c r="F36" s="113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7" ht="15">
      <c r="A37" s="203"/>
      <c r="B37" s="121" t="s">
        <v>1374</v>
      </c>
      <c r="C37" s="122"/>
      <c r="D37" s="76"/>
      <c r="E37" s="113"/>
      <c r="F37" s="11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203"/>
    </row>
    <row r="38" spans="1:26" ht="12.75" hidden="1" outlineLevel="1">
      <c r="A38" s="85" t="s">
        <v>251</v>
      </c>
      <c r="C38" s="84" t="s">
        <v>252</v>
      </c>
      <c r="D38" s="84" t="s">
        <v>253</v>
      </c>
      <c r="E38" s="85">
        <v>0</v>
      </c>
      <c r="F38" s="85">
        <v>2026989.38</v>
      </c>
      <c r="G38" s="84">
        <f aca="true" t="shared" si="9" ref="G38:G69">E38+F38</f>
        <v>2026989.38</v>
      </c>
      <c r="H38" s="85">
        <v>88052.81</v>
      </c>
      <c r="I38" s="85">
        <v>0</v>
      </c>
      <c r="J38" s="85">
        <v>0</v>
      </c>
      <c r="K38" s="85">
        <v>0</v>
      </c>
      <c r="L38" s="85">
        <f aca="true" t="shared" si="10" ref="L38:L69">J38+I38+K38</f>
        <v>0</v>
      </c>
      <c r="M38" s="85">
        <v>0</v>
      </c>
      <c r="N38" s="85">
        <v>0</v>
      </c>
      <c r="O38" s="85">
        <v>0</v>
      </c>
      <c r="P38" s="85">
        <f aca="true" t="shared" si="11" ref="P38:P69">M38+N38+O38</f>
        <v>0</v>
      </c>
      <c r="Q38" s="84">
        <v>0</v>
      </c>
      <c r="R38" s="84">
        <v>0</v>
      </c>
      <c r="S38" s="84">
        <v>0</v>
      </c>
      <c r="T38" s="84">
        <v>0</v>
      </c>
      <c r="U38" s="84">
        <f aca="true" t="shared" si="12" ref="U38:U69">Q38+R38+S38+T38</f>
        <v>0</v>
      </c>
      <c r="V38" s="84">
        <f aca="true" t="shared" si="13" ref="V38:V69">G38+H38+L38+P38+U38</f>
        <v>2115042.19</v>
      </c>
      <c r="W38" s="85">
        <v>0</v>
      </c>
      <c r="X38" s="85">
        <f aca="true" t="shared" si="14" ref="X38:X69">V38+W38</f>
        <v>2115042.19</v>
      </c>
      <c r="Y38" s="84">
        <v>0</v>
      </c>
      <c r="Z38" s="85">
        <f aca="true" t="shared" si="15" ref="Z38:Z69">X38+Y38</f>
        <v>2115042.19</v>
      </c>
    </row>
    <row r="39" spans="1:26" ht="12.75" hidden="1" outlineLevel="1">
      <c r="A39" s="85" t="s">
        <v>254</v>
      </c>
      <c r="C39" s="84" t="s">
        <v>255</v>
      </c>
      <c r="D39" s="84" t="s">
        <v>256</v>
      </c>
      <c r="E39" s="85">
        <v>0</v>
      </c>
      <c r="F39" s="85">
        <v>1120149.09</v>
      </c>
      <c r="G39" s="84">
        <f t="shared" si="9"/>
        <v>1120149.09</v>
      </c>
      <c r="H39" s="85">
        <v>29666.42</v>
      </c>
      <c r="I39" s="85">
        <v>0</v>
      </c>
      <c r="J39" s="85">
        <v>0</v>
      </c>
      <c r="K39" s="85">
        <v>0</v>
      </c>
      <c r="L39" s="85">
        <f t="shared" si="10"/>
        <v>0</v>
      </c>
      <c r="M39" s="85">
        <v>0</v>
      </c>
      <c r="N39" s="85">
        <v>0</v>
      </c>
      <c r="O39" s="85">
        <v>0</v>
      </c>
      <c r="P39" s="85">
        <f t="shared" si="11"/>
        <v>0</v>
      </c>
      <c r="Q39" s="84">
        <v>0</v>
      </c>
      <c r="R39" s="84">
        <v>0</v>
      </c>
      <c r="S39" s="84">
        <v>0</v>
      </c>
      <c r="T39" s="84">
        <v>0</v>
      </c>
      <c r="U39" s="84">
        <f t="shared" si="12"/>
        <v>0</v>
      </c>
      <c r="V39" s="84">
        <f t="shared" si="13"/>
        <v>1149815.51</v>
      </c>
      <c r="W39" s="85">
        <v>0</v>
      </c>
      <c r="X39" s="85">
        <f t="shared" si="14"/>
        <v>1149815.51</v>
      </c>
      <c r="Y39" s="84">
        <v>0</v>
      </c>
      <c r="Z39" s="85">
        <f t="shared" si="15"/>
        <v>1149815.51</v>
      </c>
    </row>
    <row r="40" spans="1:26" ht="12.75" hidden="1" outlineLevel="1">
      <c r="A40" s="85" t="s">
        <v>257</v>
      </c>
      <c r="C40" s="84" t="s">
        <v>258</v>
      </c>
      <c r="D40" s="84" t="s">
        <v>259</v>
      </c>
      <c r="E40" s="85">
        <v>0</v>
      </c>
      <c r="F40" s="85">
        <v>13224144.59</v>
      </c>
      <c r="G40" s="84">
        <f t="shared" si="9"/>
        <v>13224144.59</v>
      </c>
      <c r="H40" s="85">
        <v>1407993.08</v>
      </c>
      <c r="I40" s="85">
        <v>0</v>
      </c>
      <c r="J40" s="85">
        <v>0</v>
      </c>
      <c r="K40" s="85">
        <v>0</v>
      </c>
      <c r="L40" s="85">
        <f t="shared" si="10"/>
        <v>0</v>
      </c>
      <c r="M40" s="85">
        <v>0</v>
      </c>
      <c r="N40" s="85">
        <v>0</v>
      </c>
      <c r="O40" s="85">
        <v>0</v>
      </c>
      <c r="P40" s="85">
        <f t="shared" si="11"/>
        <v>0</v>
      </c>
      <c r="Q40" s="84">
        <v>0</v>
      </c>
      <c r="R40" s="84">
        <v>0</v>
      </c>
      <c r="S40" s="84">
        <v>0</v>
      </c>
      <c r="T40" s="84">
        <v>0</v>
      </c>
      <c r="U40" s="84">
        <f t="shared" si="12"/>
        <v>0</v>
      </c>
      <c r="V40" s="84">
        <f t="shared" si="13"/>
        <v>14632137.67</v>
      </c>
      <c r="W40" s="85">
        <v>0</v>
      </c>
      <c r="X40" s="85">
        <f t="shared" si="14"/>
        <v>14632137.67</v>
      </c>
      <c r="Y40" s="84">
        <v>0</v>
      </c>
      <c r="Z40" s="85">
        <f t="shared" si="15"/>
        <v>14632137.67</v>
      </c>
    </row>
    <row r="41" spans="1:26" ht="12.75" hidden="1" outlineLevel="1">
      <c r="A41" s="85" t="s">
        <v>260</v>
      </c>
      <c r="C41" s="84" t="s">
        <v>261</v>
      </c>
      <c r="D41" s="84" t="s">
        <v>262</v>
      </c>
      <c r="E41" s="85">
        <v>0</v>
      </c>
      <c r="F41" s="85">
        <v>147567.53</v>
      </c>
      <c r="G41" s="84">
        <f t="shared" si="9"/>
        <v>147567.53</v>
      </c>
      <c r="H41" s="85">
        <v>62069.75</v>
      </c>
      <c r="I41" s="85">
        <v>0</v>
      </c>
      <c r="J41" s="85">
        <v>0</v>
      </c>
      <c r="K41" s="85">
        <v>0</v>
      </c>
      <c r="L41" s="85">
        <f t="shared" si="10"/>
        <v>0</v>
      </c>
      <c r="M41" s="85">
        <v>0</v>
      </c>
      <c r="N41" s="85">
        <v>0</v>
      </c>
      <c r="O41" s="85">
        <v>0</v>
      </c>
      <c r="P41" s="85">
        <f t="shared" si="11"/>
        <v>0</v>
      </c>
      <c r="Q41" s="84">
        <v>0</v>
      </c>
      <c r="R41" s="84">
        <v>0</v>
      </c>
      <c r="S41" s="84">
        <v>0</v>
      </c>
      <c r="T41" s="84">
        <v>0</v>
      </c>
      <c r="U41" s="84">
        <f t="shared" si="12"/>
        <v>0</v>
      </c>
      <c r="V41" s="84">
        <f t="shared" si="13"/>
        <v>209637.28</v>
      </c>
      <c r="W41" s="85">
        <v>0</v>
      </c>
      <c r="X41" s="85">
        <f t="shared" si="14"/>
        <v>209637.28</v>
      </c>
      <c r="Y41" s="84">
        <v>0</v>
      </c>
      <c r="Z41" s="85">
        <f t="shared" si="15"/>
        <v>209637.28</v>
      </c>
    </row>
    <row r="42" spans="1:26" ht="12.75" hidden="1" outlineLevel="1">
      <c r="A42" s="85" t="s">
        <v>263</v>
      </c>
      <c r="C42" s="84" t="s">
        <v>264</v>
      </c>
      <c r="D42" s="84" t="s">
        <v>265</v>
      </c>
      <c r="E42" s="85">
        <v>0</v>
      </c>
      <c r="F42" s="85">
        <v>1797848.47</v>
      </c>
      <c r="G42" s="84">
        <f t="shared" si="9"/>
        <v>1797848.47</v>
      </c>
      <c r="H42" s="85">
        <v>241575.05</v>
      </c>
      <c r="I42" s="85">
        <v>0</v>
      </c>
      <c r="J42" s="85">
        <v>0</v>
      </c>
      <c r="K42" s="85">
        <v>0</v>
      </c>
      <c r="L42" s="85">
        <f t="shared" si="10"/>
        <v>0</v>
      </c>
      <c r="M42" s="85">
        <v>0</v>
      </c>
      <c r="N42" s="85">
        <v>0</v>
      </c>
      <c r="O42" s="85">
        <v>0</v>
      </c>
      <c r="P42" s="85">
        <f t="shared" si="11"/>
        <v>0</v>
      </c>
      <c r="Q42" s="84">
        <v>0</v>
      </c>
      <c r="R42" s="84">
        <v>0</v>
      </c>
      <c r="S42" s="84">
        <v>0</v>
      </c>
      <c r="T42" s="84">
        <v>0</v>
      </c>
      <c r="U42" s="84">
        <f t="shared" si="12"/>
        <v>0</v>
      </c>
      <c r="V42" s="84">
        <f t="shared" si="13"/>
        <v>2039423.52</v>
      </c>
      <c r="W42" s="85">
        <v>0</v>
      </c>
      <c r="X42" s="85">
        <f t="shared" si="14"/>
        <v>2039423.52</v>
      </c>
      <c r="Y42" s="84">
        <v>0</v>
      </c>
      <c r="Z42" s="85">
        <f t="shared" si="15"/>
        <v>2039423.52</v>
      </c>
    </row>
    <row r="43" spans="1:26" ht="12.75" hidden="1" outlineLevel="1">
      <c r="A43" s="85" t="s">
        <v>266</v>
      </c>
      <c r="C43" s="84" t="s">
        <v>267</v>
      </c>
      <c r="D43" s="84" t="s">
        <v>268</v>
      </c>
      <c r="E43" s="85">
        <v>0</v>
      </c>
      <c r="F43" s="85">
        <v>1851258.615</v>
      </c>
      <c r="G43" s="84">
        <f t="shared" si="9"/>
        <v>1851258.615</v>
      </c>
      <c r="H43" s="85">
        <v>981954.397</v>
      </c>
      <c r="I43" s="85">
        <v>0</v>
      </c>
      <c r="J43" s="85">
        <v>0</v>
      </c>
      <c r="K43" s="85">
        <v>0</v>
      </c>
      <c r="L43" s="85">
        <f t="shared" si="10"/>
        <v>0</v>
      </c>
      <c r="M43" s="85">
        <v>0</v>
      </c>
      <c r="N43" s="85">
        <v>0</v>
      </c>
      <c r="O43" s="85">
        <v>0</v>
      </c>
      <c r="P43" s="85">
        <f t="shared" si="11"/>
        <v>0</v>
      </c>
      <c r="Q43" s="84">
        <v>0</v>
      </c>
      <c r="R43" s="84">
        <v>0</v>
      </c>
      <c r="S43" s="84">
        <v>0</v>
      </c>
      <c r="T43" s="84">
        <v>0</v>
      </c>
      <c r="U43" s="84">
        <f t="shared" si="12"/>
        <v>0</v>
      </c>
      <c r="V43" s="84">
        <f t="shared" si="13"/>
        <v>2833213.012</v>
      </c>
      <c r="W43" s="85">
        <v>0</v>
      </c>
      <c r="X43" s="85">
        <f t="shared" si="14"/>
        <v>2833213.012</v>
      </c>
      <c r="Y43" s="84">
        <v>0</v>
      </c>
      <c r="Z43" s="85">
        <f t="shared" si="15"/>
        <v>2833213.012</v>
      </c>
    </row>
    <row r="44" spans="1:26" ht="12.75" hidden="1" outlineLevel="1">
      <c r="A44" s="85" t="s">
        <v>269</v>
      </c>
      <c r="C44" s="84" t="s">
        <v>270</v>
      </c>
      <c r="D44" s="84" t="s">
        <v>271</v>
      </c>
      <c r="E44" s="85">
        <v>0</v>
      </c>
      <c r="F44" s="85">
        <v>1748562.832</v>
      </c>
      <c r="G44" s="84">
        <f t="shared" si="9"/>
        <v>1748562.832</v>
      </c>
      <c r="H44" s="85">
        <v>2572154.428</v>
      </c>
      <c r="I44" s="85">
        <v>0</v>
      </c>
      <c r="J44" s="85">
        <v>0</v>
      </c>
      <c r="K44" s="85">
        <v>0</v>
      </c>
      <c r="L44" s="85">
        <f t="shared" si="10"/>
        <v>0</v>
      </c>
      <c r="M44" s="85">
        <v>0</v>
      </c>
      <c r="N44" s="85">
        <v>0</v>
      </c>
      <c r="O44" s="85">
        <v>0</v>
      </c>
      <c r="P44" s="85">
        <f t="shared" si="11"/>
        <v>0</v>
      </c>
      <c r="Q44" s="84">
        <v>0</v>
      </c>
      <c r="R44" s="84">
        <v>0</v>
      </c>
      <c r="S44" s="84">
        <v>0</v>
      </c>
      <c r="T44" s="84">
        <v>0</v>
      </c>
      <c r="U44" s="84">
        <f t="shared" si="12"/>
        <v>0</v>
      </c>
      <c r="V44" s="84">
        <f t="shared" si="13"/>
        <v>4320717.26</v>
      </c>
      <c r="W44" s="85">
        <v>0</v>
      </c>
      <c r="X44" s="85">
        <f t="shared" si="14"/>
        <v>4320717.26</v>
      </c>
      <c r="Y44" s="84">
        <v>0</v>
      </c>
      <c r="Z44" s="85">
        <f t="shared" si="15"/>
        <v>4320717.26</v>
      </c>
    </row>
    <row r="45" spans="1:26" ht="12.75" hidden="1" outlineLevel="1">
      <c r="A45" s="85" t="s">
        <v>272</v>
      </c>
      <c r="C45" s="84" t="s">
        <v>273</v>
      </c>
      <c r="D45" s="84" t="s">
        <v>274</v>
      </c>
      <c r="E45" s="85">
        <v>0</v>
      </c>
      <c r="F45" s="85">
        <v>2122411.349</v>
      </c>
      <c r="G45" s="84">
        <f t="shared" si="9"/>
        <v>2122411.349</v>
      </c>
      <c r="H45" s="85">
        <v>597792.586</v>
      </c>
      <c r="I45" s="85">
        <v>0</v>
      </c>
      <c r="J45" s="85">
        <v>0</v>
      </c>
      <c r="K45" s="85">
        <v>0</v>
      </c>
      <c r="L45" s="85">
        <f t="shared" si="10"/>
        <v>0</v>
      </c>
      <c r="M45" s="85">
        <v>0</v>
      </c>
      <c r="N45" s="85">
        <v>0</v>
      </c>
      <c r="O45" s="85">
        <v>0</v>
      </c>
      <c r="P45" s="85">
        <f t="shared" si="11"/>
        <v>0</v>
      </c>
      <c r="Q45" s="84">
        <v>0</v>
      </c>
      <c r="R45" s="84">
        <v>0</v>
      </c>
      <c r="S45" s="84">
        <v>0</v>
      </c>
      <c r="T45" s="84">
        <v>0</v>
      </c>
      <c r="U45" s="84">
        <f t="shared" si="12"/>
        <v>0</v>
      </c>
      <c r="V45" s="84">
        <f t="shared" si="13"/>
        <v>2720203.935</v>
      </c>
      <c r="W45" s="85">
        <v>0</v>
      </c>
      <c r="X45" s="85">
        <f t="shared" si="14"/>
        <v>2720203.935</v>
      </c>
      <c r="Y45" s="84">
        <v>0</v>
      </c>
      <c r="Z45" s="85">
        <f t="shared" si="15"/>
        <v>2720203.935</v>
      </c>
    </row>
    <row r="46" spans="1:26" ht="12.75" hidden="1" outlineLevel="1">
      <c r="A46" s="85" t="s">
        <v>275</v>
      </c>
      <c r="C46" s="84" t="s">
        <v>276</v>
      </c>
      <c r="D46" s="84" t="s">
        <v>277</v>
      </c>
      <c r="E46" s="85">
        <v>0</v>
      </c>
      <c r="F46" s="85">
        <v>18038.57</v>
      </c>
      <c r="G46" s="84">
        <f t="shared" si="9"/>
        <v>18038.57</v>
      </c>
      <c r="H46" s="85">
        <v>4435.2</v>
      </c>
      <c r="I46" s="85">
        <v>0</v>
      </c>
      <c r="J46" s="85">
        <v>0</v>
      </c>
      <c r="K46" s="85">
        <v>0</v>
      </c>
      <c r="L46" s="85">
        <f t="shared" si="10"/>
        <v>0</v>
      </c>
      <c r="M46" s="85">
        <v>0</v>
      </c>
      <c r="N46" s="85">
        <v>0</v>
      </c>
      <c r="O46" s="85">
        <v>0</v>
      </c>
      <c r="P46" s="85">
        <f t="shared" si="11"/>
        <v>0</v>
      </c>
      <c r="Q46" s="84">
        <v>0</v>
      </c>
      <c r="R46" s="84">
        <v>0</v>
      </c>
      <c r="S46" s="84">
        <v>0</v>
      </c>
      <c r="T46" s="84">
        <v>0</v>
      </c>
      <c r="U46" s="84">
        <f t="shared" si="12"/>
        <v>0</v>
      </c>
      <c r="V46" s="84">
        <f t="shared" si="13"/>
        <v>22473.77</v>
      </c>
      <c r="W46" s="85">
        <v>0</v>
      </c>
      <c r="X46" s="85">
        <f t="shared" si="14"/>
        <v>22473.77</v>
      </c>
      <c r="Y46" s="84">
        <v>0</v>
      </c>
      <c r="Z46" s="85">
        <f t="shared" si="15"/>
        <v>22473.77</v>
      </c>
    </row>
    <row r="47" spans="1:26" ht="12.75" hidden="1" outlineLevel="1">
      <c r="A47" s="85" t="s">
        <v>278</v>
      </c>
      <c r="C47" s="84" t="s">
        <v>279</v>
      </c>
      <c r="D47" s="84" t="s">
        <v>280</v>
      </c>
      <c r="E47" s="85">
        <v>0</v>
      </c>
      <c r="F47" s="85">
        <v>110797.124</v>
      </c>
      <c r="G47" s="84">
        <f t="shared" si="9"/>
        <v>110797.124</v>
      </c>
      <c r="H47" s="85">
        <v>15307.37</v>
      </c>
      <c r="I47" s="85">
        <v>0</v>
      </c>
      <c r="J47" s="85">
        <v>0</v>
      </c>
      <c r="K47" s="85">
        <v>0</v>
      </c>
      <c r="L47" s="85">
        <f t="shared" si="10"/>
        <v>0</v>
      </c>
      <c r="M47" s="85">
        <v>0</v>
      </c>
      <c r="N47" s="85">
        <v>0</v>
      </c>
      <c r="O47" s="85">
        <v>0</v>
      </c>
      <c r="P47" s="85">
        <f t="shared" si="11"/>
        <v>0</v>
      </c>
      <c r="Q47" s="84">
        <v>0</v>
      </c>
      <c r="R47" s="84">
        <v>0</v>
      </c>
      <c r="S47" s="84">
        <v>0</v>
      </c>
      <c r="T47" s="84">
        <v>0</v>
      </c>
      <c r="U47" s="84">
        <f t="shared" si="12"/>
        <v>0</v>
      </c>
      <c r="V47" s="84">
        <f t="shared" si="13"/>
        <v>126104.49399999999</v>
      </c>
      <c r="W47" s="85">
        <v>0</v>
      </c>
      <c r="X47" s="85">
        <f t="shared" si="14"/>
        <v>126104.49399999999</v>
      </c>
      <c r="Y47" s="84">
        <v>0</v>
      </c>
      <c r="Z47" s="85">
        <f t="shared" si="15"/>
        <v>126104.49399999999</v>
      </c>
    </row>
    <row r="48" spans="1:26" ht="12.75" hidden="1" outlineLevel="1">
      <c r="A48" s="85" t="s">
        <v>281</v>
      </c>
      <c r="C48" s="84" t="s">
        <v>282</v>
      </c>
      <c r="D48" s="84" t="s">
        <v>283</v>
      </c>
      <c r="E48" s="85">
        <v>7308.63</v>
      </c>
      <c r="F48" s="85">
        <v>517761.15</v>
      </c>
      <c r="G48" s="84">
        <f t="shared" si="9"/>
        <v>525069.78</v>
      </c>
      <c r="H48" s="85">
        <v>218141.96</v>
      </c>
      <c r="I48" s="85">
        <v>0</v>
      </c>
      <c r="J48" s="85">
        <v>0</v>
      </c>
      <c r="K48" s="85">
        <v>0</v>
      </c>
      <c r="L48" s="85">
        <f t="shared" si="10"/>
        <v>0</v>
      </c>
      <c r="M48" s="85">
        <v>0</v>
      </c>
      <c r="N48" s="85">
        <v>0</v>
      </c>
      <c r="O48" s="85">
        <v>0</v>
      </c>
      <c r="P48" s="85">
        <f t="shared" si="11"/>
        <v>0</v>
      </c>
      <c r="Q48" s="84">
        <v>0</v>
      </c>
      <c r="R48" s="84">
        <v>0</v>
      </c>
      <c r="S48" s="84">
        <v>0</v>
      </c>
      <c r="T48" s="84">
        <v>0</v>
      </c>
      <c r="U48" s="84">
        <f t="shared" si="12"/>
        <v>0</v>
      </c>
      <c r="V48" s="84">
        <f t="shared" si="13"/>
        <v>743211.74</v>
      </c>
      <c r="W48" s="85">
        <v>0</v>
      </c>
      <c r="X48" s="85">
        <f t="shared" si="14"/>
        <v>743211.74</v>
      </c>
      <c r="Y48" s="84">
        <v>0</v>
      </c>
      <c r="Z48" s="85">
        <f t="shared" si="15"/>
        <v>743211.74</v>
      </c>
    </row>
    <row r="49" spans="1:26" ht="12.75" hidden="1" outlineLevel="1">
      <c r="A49" s="85" t="s">
        <v>284</v>
      </c>
      <c r="C49" s="84" t="s">
        <v>285</v>
      </c>
      <c r="D49" s="84" t="s">
        <v>286</v>
      </c>
      <c r="E49" s="85">
        <v>0</v>
      </c>
      <c r="F49" s="85">
        <v>46956.78</v>
      </c>
      <c r="G49" s="84">
        <f t="shared" si="9"/>
        <v>46956.78</v>
      </c>
      <c r="H49" s="85">
        <v>21073.152000000002</v>
      </c>
      <c r="I49" s="85">
        <v>0</v>
      </c>
      <c r="J49" s="85">
        <v>0</v>
      </c>
      <c r="K49" s="85">
        <v>0</v>
      </c>
      <c r="L49" s="85">
        <f t="shared" si="10"/>
        <v>0</v>
      </c>
      <c r="M49" s="85">
        <v>0</v>
      </c>
      <c r="N49" s="85">
        <v>0</v>
      </c>
      <c r="O49" s="85">
        <v>0</v>
      </c>
      <c r="P49" s="85">
        <f t="shared" si="11"/>
        <v>0</v>
      </c>
      <c r="Q49" s="84">
        <v>0</v>
      </c>
      <c r="R49" s="84">
        <v>0</v>
      </c>
      <c r="S49" s="84">
        <v>0</v>
      </c>
      <c r="T49" s="84">
        <v>0</v>
      </c>
      <c r="U49" s="84">
        <f t="shared" si="12"/>
        <v>0</v>
      </c>
      <c r="V49" s="84">
        <f t="shared" si="13"/>
        <v>68029.932</v>
      </c>
      <c r="W49" s="85">
        <v>0</v>
      </c>
      <c r="X49" s="85">
        <f t="shared" si="14"/>
        <v>68029.932</v>
      </c>
      <c r="Y49" s="84">
        <v>0</v>
      </c>
      <c r="Z49" s="85">
        <f t="shared" si="15"/>
        <v>68029.932</v>
      </c>
    </row>
    <row r="50" spans="1:27" ht="12.75" collapsed="1">
      <c r="A50" s="116" t="s">
        <v>287</v>
      </c>
      <c r="B50" s="115"/>
      <c r="C50" s="116" t="s">
        <v>1375</v>
      </c>
      <c r="D50" s="117"/>
      <c r="E50" s="113">
        <v>7308.63</v>
      </c>
      <c r="F50" s="113">
        <v>24732485.479999997</v>
      </c>
      <c r="G50" s="120">
        <f t="shared" si="9"/>
        <v>24739794.109999996</v>
      </c>
      <c r="H50" s="120">
        <v>6240216.203</v>
      </c>
      <c r="I50" s="120">
        <v>0</v>
      </c>
      <c r="J50" s="120">
        <v>0</v>
      </c>
      <c r="K50" s="120">
        <v>0</v>
      </c>
      <c r="L50" s="120">
        <f t="shared" si="10"/>
        <v>0</v>
      </c>
      <c r="M50" s="120">
        <v>0</v>
      </c>
      <c r="N50" s="120">
        <v>0</v>
      </c>
      <c r="O50" s="120">
        <v>0</v>
      </c>
      <c r="P50" s="120">
        <f t="shared" si="11"/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f t="shared" si="12"/>
        <v>0</v>
      </c>
      <c r="V50" s="120">
        <f t="shared" si="13"/>
        <v>30980010.312999994</v>
      </c>
      <c r="W50" s="120">
        <v>0</v>
      </c>
      <c r="X50" s="120">
        <f t="shared" si="14"/>
        <v>30980010.312999994</v>
      </c>
      <c r="Y50" s="120">
        <v>0</v>
      </c>
      <c r="Z50" s="120">
        <f t="shared" si="15"/>
        <v>30980010.312999994</v>
      </c>
      <c r="AA50" s="116"/>
    </row>
    <row r="51" spans="1:26" ht="12.75" hidden="1" outlineLevel="1">
      <c r="A51" s="85" t="s">
        <v>288</v>
      </c>
      <c r="C51" s="84" t="s">
        <v>289</v>
      </c>
      <c r="D51" s="84" t="s">
        <v>290</v>
      </c>
      <c r="E51" s="85">
        <v>0</v>
      </c>
      <c r="F51" s="85">
        <v>558315.4</v>
      </c>
      <c r="G51" s="84">
        <f t="shared" si="9"/>
        <v>558315.4</v>
      </c>
      <c r="H51" s="85">
        <v>16440.57</v>
      </c>
      <c r="I51" s="85">
        <v>0</v>
      </c>
      <c r="J51" s="85">
        <v>0</v>
      </c>
      <c r="K51" s="85">
        <v>0</v>
      </c>
      <c r="L51" s="85">
        <f t="shared" si="10"/>
        <v>0</v>
      </c>
      <c r="M51" s="85">
        <v>0</v>
      </c>
      <c r="N51" s="85">
        <v>0</v>
      </c>
      <c r="O51" s="85">
        <v>0</v>
      </c>
      <c r="P51" s="85">
        <f t="shared" si="11"/>
        <v>0</v>
      </c>
      <c r="Q51" s="84">
        <v>0</v>
      </c>
      <c r="R51" s="84">
        <v>0</v>
      </c>
      <c r="S51" s="84">
        <v>0</v>
      </c>
      <c r="T51" s="84">
        <v>0</v>
      </c>
      <c r="U51" s="84">
        <f t="shared" si="12"/>
        <v>0</v>
      </c>
      <c r="V51" s="84">
        <f t="shared" si="13"/>
        <v>574755.97</v>
      </c>
      <c r="W51" s="85">
        <v>0</v>
      </c>
      <c r="X51" s="85">
        <f t="shared" si="14"/>
        <v>574755.97</v>
      </c>
      <c r="Y51" s="84">
        <v>0</v>
      </c>
      <c r="Z51" s="85">
        <f t="shared" si="15"/>
        <v>574755.97</v>
      </c>
    </row>
    <row r="52" spans="1:26" ht="12.75" hidden="1" outlineLevel="1">
      <c r="A52" s="85" t="s">
        <v>291</v>
      </c>
      <c r="C52" s="84" t="s">
        <v>292</v>
      </c>
      <c r="D52" s="84" t="s">
        <v>293</v>
      </c>
      <c r="E52" s="85">
        <v>0</v>
      </c>
      <c r="F52" s="85">
        <v>319568.74</v>
      </c>
      <c r="G52" s="84">
        <f t="shared" si="9"/>
        <v>319568.74</v>
      </c>
      <c r="H52" s="85">
        <v>8061.14</v>
      </c>
      <c r="I52" s="85">
        <v>0</v>
      </c>
      <c r="J52" s="85">
        <v>0</v>
      </c>
      <c r="K52" s="85">
        <v>0</v>
      </c>
      <c r="L52" s="85">
        <f t="shared" si="10"/>
        <v>0</v>
      </c>
      <c r="M52" s="85">
        <v>0</v>
      </c>
      <c r="N52" s="85">
        <v>0</v>
      </c>
      <c r="O52" s="85">
        <v>0</v>
      </c>
      <c r="P52" s="85">
        <f t="shared" si="11"/>
        <v>0</v>
      </c>
      <c r="Q52" s="84">
        <v>0</v>
      </c>
      <c r="R52" s="84">
        <v>0</v>
      </c>
      <c r="S52" s="84">
        <v>0</v>
      </c>
      <c r="T52" s="84">
        <v>0</v>
      </c>
      <c r="U52" s="84">
        <f t="shared" si="12"/>
        <v>0</v>
      </c>
      <c r="V52" s="84">
        <f t="shared" si="13"/>
        <v>327629.88</v>
      </c>
      <c r="W52" s="85">
        <v>0</v>
      </c>
      <c r="X52" s="85">
        <f t="shared" si="14"/>
        <v>327629.88</v>
      </c>
      <c r="Y52" s="84">
        <v>0</v>
      </c>
      <c r="Z52" s="85">
        <f t="shared" si="15"/>
        <v>327629.88</v>
      </c>
    </row>
    <row r="53" spans="1:26" ht="12.75" hidden="1" outlineLevel="1">
      <c r="A53" s="85" t="s">
        <v>294</v>
      </c>
      <c r="C53" s="84" t="s">
        <v>295</v>
      </c>
      <c r="D53" s="84" t="s">
        <v>296</v>
      </c>
      <c r="E53" s="85">
        <v>0</v>
      </c>
      <c r="F53" s="85">
        <v>3636301.58</v>
      </c>
      <c r="G53" s="84">
        <f t="shared" si="9"/>
        <v>3636301.58</v>
      </c>
      <c r="H53" s="85">
        <v>368995.81</v>
      </c>
      <c r="I53" s="85">
        <v>0</v>
      </c>
      <c r="J53" s="85">
        <v>0</v>
      </c>
      <c r="K53" s="85">
        <v>0</v>
      </c>
      <c r="L53" s="85">
        <f t="shared" si="10"/>
        <v>0</v>
      </c>
      <c r="M53" s="85">
        <v>0</v>
      </c>
      <c r="N53" s="85">
        <v>0</v>
      </c>
      <c r="O53" s="85">
        <v>0</v>
      </c>
      <c r="P53" s="85">
        <f t="shared" si="11"/>
        <v>0</v>
      </c>
      <c r="Q53" s="84">
        <v>0</v>
      </c>
      <c r="R53" s="84">
        <v>0</v>
      </c>
      <c r="S53" s="84">
        <v>0</v>
      </c>
      <c r="T53" s="84">
        <v>0</v>
      </c>
      <c r="U53" s="84">
        <f t="shared" si="12"/>
        <v>0</v>
      </c>
      <c r="V53" s="84">
        <f t="shared" si="13"/>
        <v>4005297.39</v>
      </c>
      <c r="W53" s="85">
        <v>0</v>
      </c>
      <c r="X53" s="85">
        <f t="shared" si="14"/>
        <v>4005297.39</v>
      </c>
      <c r="Y53" s="84">
        <v>0</v>
      </c>
      <c r="Z53" s="85">
        <f t="shared" si="15"/>
        <v>4005297.39</v>
      </c>
    </row>
    <row r="54" spans="1:26" ht="12.75" hidden="1" outlineLevel="1">
      <c r="A54" s="85" t="s">
        <v>297</v>
      </c>
      <c r="C54" s="84" t="s">
        <v>298</v>
      </c>
      <c r="D54" s="84" t="s">
        <v>299</v>
      </c>
      <c r="E54" s="85">
        <v>0</v>
      </c>
      <c r="F54" s="85">
        <v>2427.94</v>
      </c>
      <c r="G54" s="84">
        <f t="shared" si="9"/>
        <v>2427.94</v>
      </c>
      <c r="H54" s="85">
        <v>1100.51</v>
      </c>
      <c r="I54" s="85">
        <v>0</v>
      </c>
      <c r="J54" s="85">
        <v>0</v>
      </c>
      <c r="K54" s="85">
        <v>0</v>
      </c>
      <c r="L54" s="85">
        <f t="shared" si="10"/>
        <v>0</v>
      </c>
      <c r="M54" s="85">
        <v>0</v>
      </c>
      <c r="N54" s="85">
        <v>0</v>
      </c>
      <c r="O54" s="85">
        <v>0</v>
      </c>
      <c r="P54" s="85">
        <f t="shared" si="11"/>
        <v>0</v>
      </c>
      <c r="Q54" s="84">
        <v>0</v>
      </c>
      <c r="R54" s="84">
        <v>0</v>
      </c>
      <c r="S54" s="84">
        <v>0</v>
      </c>
      <c r="T54" s="84">
        <v>0</v>
      </c>
      <c r="U54" s="84">
        <f t="shared" si="12"/>
        <v>0</v>
      </c>
      <c r="V54" s="84">
        <f t="shared" si="13"/>
        <v>3528.45</v>
      </c>
      <c r="W54" s="85">
        <v>0</v>
      </c>
      <c r="X54" s="85">
        <f t="shared" si="14"/>
        <v>3528.45</v>
      </c>
      <c r="Y54" s="84">
        <v>0</v>
      </c>
      <c r="Z54" s="85">
        <f t="shared" si="15"/>
        <v>3528.45</v>
      </c>
    </row>
    <row r="55" spans="1:26" ht="12.75" hidden="1" outlineLevel="1">
      <c r="A55" s="85" t="s">
        <v>300</v>
      </c>
      <c r="C55" s="84" t="s">
        <v>301</v>
      </c>
      <c r="D55" s="84" t="s">
        <v>302</v>
      </c>
      <c r="E55" s="85">
        <v>0</v>
      </c>
      <c r="F55" s="85">
        <v>488036.42</v>
      </c>
      <c r="G55" s="84">
        <f t="shared" si="9"/>
        <v>488036.42</v>
      </c>
      <c r="H55" s="85">
        <v>68853.02</v>
      </c>
      <c r="I55" s="85">
        <v>0</v>
      </c>
      <c r="J55" s="85">
        <v>0</v>
      </c>
      <c r="K55" s="85">
        <v>0</v>
      </c>
      <c r="L55" s="85">
        <f t="shared" si="10"/>
        <v>0</v>
      </c>
      <c r="M55" s="85">
        <v>0</v>
      </c>
      <c r="N55" s="85">
        <v>0</v>
      </c>
      <c r="O55" s="85">
        <v>0</v>
      </c>
      <c r="P55" s="85">
        <f t="shared" si="11"/>
        <v>0</v>
      </c>
      <c r="Q55" s="84">
        <v>0</v>
      </c>
      <c r="R55" s="84">
        <v>0</v>
      </c>
      <c r="S55" s="84">
        <v>0</v>
      </c>
      <c r="T55" s="84">
        <v>0</v>
      </c>
      <c r="U55" s="84">
        <f t="shared" si="12"/>
        <v>0</v>
      </c>
      <c r="V55" s="84">
        <f t="shared" si="13"/>
        <v>556889.44</v>
      </c>
      <c r="W55" s="85">
        <v>0</v>
      </c>
      <c r="X55" s="85">
        <f t="shared" si="14"/>
        <v>556889.44</v>
      </c>
      <c r="Y55" s="84">
        <v>0</v>
      </c>
      <c r="Z55" s="85">
        <f t="shared" si="15"/>
        <v>556889.44</v>
      </c>
    </row>
    <row r="56" spans="1:26" ht="12.75" hidden="1" outlineLevel="1">
      <c r="A56" s="85" t="s">
        <v>303</v>
      </c>
      <c r="C56" s="84" t="s">
        <v>304</v>
      </c>
      <c r="D56" s="84" t="s">
        <v>305</v>
      </c>
      <c r="E56" s="85">
        <v>0</v>
      </c>
      <c r="F56" s="85">
        <v>509176.332</v>
      </c>
      <c r="G56" s="84">
        <f t="shared" si="9"/>
        <v>509176.332</v>
      </c>
      <c r="H56" s="85">
        <v>266865.054</v>
      </c>
      <c r="I56" s="85">
        <v>0</v>
      </c>
      <c r="J56" s="85">
        <v>0</v>
      </c>
      <c r="K56" s="85">
        <v>0</v>
      </c>
      <c r="L56" s="85">
        <f t="shared" si="10"/>
        <v>0</v>
      </c>
      <c r="M56" s="85">
        <v>0</v>
      </c>
      <c r="N56" s="85">
        <v>0</v>
      </c>
      <c r="O56" s="85">
        <v>0</v>
      </c>
      <c r="P56" s="85">
        <f t="shared" si="11"/>
        <v>0</v>
      </c>
      <c r="Q56" s="84">
        <v>0</v>
      </c>
      <c r="R56" s="84">
        <v>0</v>
      </c>
      <c r="S56" s="84">
        <v>0</v>
      </c>
      <c r="T56" s="84">
        <v>0</v>
      </c>
      <c r="U56" s="84">
        <f t="shared" si="12"/>
        <v>0</v>
      </c>
      <c r="V56" s="84">
        <f t="shared" si="13"/>
        <v>776041.3859999999</v>
      </c>
      <c r="W56" s="85">
        <v>0</v>
      </c>
      <c r="X56" s="85">
        <f t="shared" si="14"/>
        <v>776041.3859999999</v>
      </c>
      <c r="Y56" s="84">
        <v>0</v>
      </c>
      <c r="Z56" s="85">
        <f t="shared" si="15"/>
        <v>776041.3859999999</v>
      </c>
    </row>
    <row r="57" spans="1:26" ht="12.75" hidden="1" outlineLevel="1">
      <c r="A57" s="85" t="s">
        <v>306</v>
      </c>
      <c r="C57" s="84" t="s">
        <v>307</v>
      </c>
      <c r="D57" s="84" t="s">
        <v>308</v>
      </c>
      <c r="E57" s="85">
        <v>0</v>
      </c>
      <c r="F57" s="85">
        <v>460355.102</v>
      </c>
      <c r="G57" s="84">
        <f t="shared" si="9"/>
        <v>460355.102</v>
      </c>
      <c r="H57" s="85">
        <v>733485.777</v>
      </c>
      <c r="I57" s="85">
        <v>0</v>
      </c>
      <c r="J57" s="85">
        <v>0</v>
      </c>
      <c r="K57" s="85">
        <v>0</v>
      </c>
      <c r="L57" s="85">
        <f t="shared" si="10"/>
        <v>0</v>
      </c>
      <c r="M57" s="85">
        <v>0</v>
      </c>
      <c r="N57" s="85">
        <v>0</v>
      </c>
      <c r="O57" s="85">
        <v>0</v>
      </c>
      <c r="P57" s="85">
        <f t="shared" si="11"/>
        <v>0</v>
      </c>
      <c r="Q57" s="84">
        <v>0</v>
      </c>
      <c r="R57" s="84">
        <v>0</v>
      </c>
      <c r="S57" s="84">
        <v>0</v>
      </c>
      <c r="T57" s="84">
        <v>0</v>
      </c>
      <c r="U57" s="84">
        <f t="shared" si="12"/>
        <v>0</v>
      </c>
      <c r="V57" s="84">
        <f t="shared" si="13"/>
        <v>1193840.879</v>
      </c>
      <c r="W57" s="85">
        <v>0</v>
      </c>
      <c r="X57" s="85">
        <f t="shared" si="14"/>
        <v>1193840.879</v>
      </c>
      <c r="Y57" s="84">
        <v>0</v>
      </c>
      <c r="Z57" s="85">
        <f t="shared" si="15"/>
        <v>1193840.879</v>
      </c>
    </row>
    <row r="58" spans="1:26" ht="12.75" hidden="1" outlineLevel="1">
      <c r="A58" s="85" t="s">
        <v>309</v>
      </c>
      <c r="C58" s="84" t="s">
        <v>310</v>
      </c>
      <c r="D58" s="84" t="s">
        <v>311</v>
      </c>
      <c r="E58" s="85">
        <v>0</v>
      </c>
      <c r="F58" s="85">
        <v>588764.432</v>
      </c>
      <c r="G58" s="84">
        <f t="shared" si="9"/>
        <v>588764.432</v>
      </c>
      <c r="H58" s="85">
        <v>159792.65500000003</v>
      </c>
      <c r="I58" s="85">
        <v>0</v>
      </c>
      <c r="J58" s="85">
        <v>0</v>
      </c>
      <c r="K58" s="85">
        <v>0</v>
      </c>
      <c r="L58" s="85">
        <f t="shared" si="10"/>
        <v>0</v>
      </c>
      <c r="M58" s="85">
        <v>0</v>
      </c>
      <c r="N58" s="85">
        <v>0</v>
      </c>
      <c r="O58" s="85">
        <v>0</v>
      </c>
      <c r="P58" s="85">
        <f t="shared" si="11"/>
        <v>0</v>
      </c>
      <c r="Q58" s="84">
        <v>0</v>
      </c>
      <c r="R58" s="84">
        <v>0</v>
      </c>
      <c r="S58" s="84">
        <v>0</v>
      </c>
      <c r="T58" s="84">
        <v>0</v>
      </c>
      <c r="U58" s="84">
        <f t="shared" si="12"/>
        <v>0</v>
      </c>
      <c r="V58" s="84">
        <f t="shared" si="13"/>
        <v>748557.087</v>
      </c>
      <c r="W58" s="85">
        <v>0</v>
      </c>
      <c r="X58" s="85">
        <f t="shared" si="14"/>
        <v>748557.087</v>
      </c>
      <c r="Y58" s="84">
        <v>0</v>
      </c>
      <c r="Z58" s="85">
        <f t="shared" si="15"/>
        <v>748557.087</v>
      </c>
    </row>
    <row r="59" spans="1:26" ht="12.75" hidden="1" outlineLevel="1">
      <c r="A59" s="85" t="s">
        <v>312</v>
      </c>
      <c r="C59" s="84" t="s">
        <v>313</v>
      </c>
      <c r="D59" s="84" t="s">
        <v>314</v>
      </c>
      <c r="E59" s="85">
        <v>0</v>
      </c>
      <c r="F59" s="85">
        <v>4450.02</v>
      </c>
      <c r="G59" s="84">
        <f t="shared" si="9"/>
        <v>4450.02</v>
      </c>
      <c r="H59" s="85">
        <v>336.83</v>
      </c>
      <c r="I59" s="85">
        <v>0</v>
      </c>
      <c r="J59" s="85">
        <v>0</v>
      </c>
      <c r="K59" s="85">
        <v>0</v>
      </c>
      <c r="L59" s="85">
        <f t="shared" si="10"/>
        <v>0</v>
      </c>
      <c r="M59" s="85">
        <v>0</v>
      </c>
      <c r="N59" s="85">
        <v>0</v>
      </c>
      <c r="O59" s="85">
        <v>0</v>
      </c>
      <c r="P59" s="85">
        <f t="shared" si="11"/>
        <v>0</v>
      </c>
      <c r="Q59" s="84">
        <v>0</v>
      </c>
      <c r="R59" s="84">
        <v>0</v>
      </c>
      <c r="S59" s="84">
        <v>0</v>
      </c>
      <c r="T59" s="84">
        <v>0</v>
      </c>
      <c r="U59" s="84">
        <f t="shared" si="12"/>
        <v>0</v>
      </c>
      <c r="V59" s="84">
        <f t="shared" si="13"/>
        <v>4786.85</v>
      </c>
      <c r="W59" s="85">
        <v>0</v>
      </c>
      <c r="X59" s="85">
        <f t="shared" si="14"/>
        <v>4786.85</v>
      </c>
      <c r="Y59" s="84">
        <v>0</v>
      </c>
      <c r="Z59" s="85">
        <f t="shared" si="15"/>
        <v>4786.85</v>
      </c>
    </row>
    <row r="60" spans="1:26" ht="12.75" hidden="1" outlineLevel="1">
      <c r="A60" s="85" t="s">
        <v>315</v>
      </c>
      <c r="C60" s="84" t="s">
        <v>316</v>
      </c>
      <c r="D60" s="84" t="s">
        <v>317</v>
      </c>
      <c r="E60" s="85">
        <v>0</v>
      </c>
      <c r="F60" s="85">
        <v>2481.758</v>
      </c>
      <c r="G60" s="84">
        <f t="shared" si="9"/>
        <v>2481.758</v>
      </c>
      <c r="H60" s="85">
        <v>444.81</v>
      </c>
      <c r="I60" s="85">
        <v>0</v>
      </c>
      <c r="J60" s="85">
        <v>0</v>
      </c>
      <c r="K60" s="85">
        <v>0</v>
      </c>
      <c r="L60" s="85">
        <f t="shared" si="10"/>
        <v>0</v>
      </c>
      <c r="M60" s="85">
        <v>0</v>
      </c>
      <c r="N60" s="85">
        <v>0</v>
      </c>
      <c r="O60" s="85">
        <v>0</v>
      </c>
      <c r="P60" s="85">
        <f t="shared" si="11"/>
        <v>0</v>
      </c>
      <c r="Q60" s="84">
        <v>0</v>
      </c>
      <c r="R60" s="84">
        <v>0</v>
      </c>
      <c r="S60" s="84">
        <v>0</v>
      </c>
      <c r="T60" s="84">
        <v>0</v>
      </c>
      <c r="U60" s="84">
        <f t="shared" si="12"/>
        <v>0</v>
      </c>
      <c r="V60" s="84">
        <f t="shared" si="13"/>
        <v>2926.5679999999998</v>
      </c>
      <c r="W60" s="85">
        <v>0</v>
      </c>
      <c r="X60" s="85">
        <f t="shared" si="14"/>
        <v>2926.5679999999998</v>
      </c>
      <c r="Y60" s="84">
        <v>0</v>
      </c>
      <c r="Z60" s="85">
        <f t="shared" si="15"/>
        <v>2926.5679999999998</v>
      </c>
    </row>
    <row r="61" spans="1:26" ht="12.75" hidden="1" outlineLevel="1">
      <c r="A61" s="85" t="s">
        <v>318</v>
      </c>
      <c r="C61" s="84" t="s">
        <v>319</v>
      </c>
      <c r="D61" s="84" t="s">
        <v>320</v>
      </c>
      <c r="E61" s="85">
        <v>0</v>
      </c>
      <c r="F61" s="85">
        <v>88.56</v>
      </c>
      <c r="G61" s="84">
        <f t="shared" si="9"/>
        <v>88.56</v>
      </c>
      <c r="H61" s="85">
        <v>0</v>
      </c>
      <c r="I61" s="85">
        <v>0</v>
      </c>
      <c r="J61" s="85">
        <v>0</v>
      </c>
      <c r="K61" s="85">
        <v>0</v>
      </c>
      <c r="L61" s="85">
        <f t="shared" si="10"/>
        <v>0</v>
      </c>
      <c r="M61" s="85">
        <v>0</v>
      </c>
      <c r="N61" s="85">
        <v>0</v>
      </c>
      <c r="O61" s="85">
        <v>0</v>
      </c>
      <c r="P61" s="85">
        <f t="shared" si="11"/>
        <v>0</v>
      </c>
      <c r="Q61" s="84">
        <v>0</v>
      </c>
      <c r="R61" s="84">
        <v>0</v>
      </c>
      <c r="S61" s="84">
        <v>0</v>
      </c>
      <c r="T61" s="84">
        <v>0</v>
      </c>
      <c r="U61" s="84">
        <f t="shared" si="12"/>
        <v>0</v>
      </c>
      <c r="V61" s="84">
        <f t="shared" si="13"/>
        <v>88.56</v>
      </c>
      <c r="W61" s="85">
        <v>0</v>
      </c>
      <c r="X61" s="85">
        <f t="shared" si="14"/>
        <v>88.56</v>
      </c>
      <c r="Y61" s="84">
        <v>0</v>
      </c>
      <c r="Z61" s="85">
        <f t="shared" si="15"/>
        <v>88.56</v>
      </c>
    </row>
    <row r="62" spans="1:26" ht="12.75" hidden="1" outlineLevel="1">
      <c r="A62" s="85" t="s">
        <v>321</v>
      </c>
      <c r="C62" s="84" t="s">
        <v>322</v>
      </c>
      <c r="D62" s="84" t="s">
        <v>323</v>
      </c>
      <c r="E62" s="85">
        <v>0</v>
      </c>
      <c r="F62" s="85">
        <v>1035.57</v>
      </c>
      <c r="G62" s="84">
        <f t="shared" si="9"/>
        <v>1035.57</v>
      </c>
      <c r="H62" s="85">
        <v>251.011</v>
      </c>
      <c r="I62" s="85">
        <v>0</v>
      </c>
      <c r="J62" s="85">
        <v>0</v>
      </c>
      <c r="K62" s="85">
        <v>0</v>
      </c>
      <c r="L62" s="85">
        <f t="shared" si="10"/>
        <v>0</v>
      </c>
      <c r="M62" s="85">
        <v>0</v>
      </c>
      <c r="N62" s="85">
        <v>0</v>
      </c>
      <c r="O62" s="85">
        <v>0</v>
      </c>
      <c r="P62" s="85">
        <f t="shared" si="11"/>
        <v>0</v>
      </c>
      <c r="Q62" s="84">
        <v>0</v>
      </c>
      <c r="R62" s="84">
        <v>0</v>
      </c>
      <c r="S62" s="84">
        <v>0</v>
      </c>
      <c r="T62" s="84">
        <v>0</v>
      </c>
      <c r="U62" s="84">
        <f t="shared" si="12"/>
        <v>0</v>
      </c>
      <c r="V62" s="84">
        <f t="shared" si="13"/>
        <v>1286.581</v>
      </c>
      <c r="W62" s="85">
        <v>0</v>
      </c>
      <c r="X62" s="85">
        <f t="shared" si="14"/>
        <v>1286.581</v>
      </c>
      <c r="Y62" s="84">
        <v>0</v>
      </c>
      <c r="Z62" s="85">
        <f t="shared" si="15"/>
        <v>1286.581</v>
      </c>
    </row>
    <row r="63" spans="1:26" ht="12.75" hidden="1" outlineLevel="1">
      <c r="A63" s="85" t="s">
        <v>324</v>
      </c>
      <c r="C63" s="84" t="s">
        <v>325</v>
      </c>
      <c r="D63" s="84" t="s">
        <v>326</v>
      </c>
      <c r="E63" s="85">
        <v>0</v>
      </c>
      <c r="F63" s="85">
        <v>13238.2</v>
      </c>
      <c r="G63" s="84">
        <f t="shared" si="9"/>
        <v>13238.2</v>
      </c>
      <c r="H63" s="85">
        <v>1189.35</v>
      </c>
      <c r="I63" s="85">
        <v>0</v>
      </c>
      <c r="J63" s="85">
        <v>0</v>
      </c>
      <c r="K63" s="85">
        <v>0</v>
      </c>
      <c r="L63" s="85">
        <f t="shared" si="10"/>
        <v>0</v>
      </c>
      <c r="M63" s="85">
        <v>0</v>
      </c>
      <c r="N63" s="85">
        <v>0</v>
      </c>
      <c r="O63" s="85">
        <v>0</v>
      </c>
      <c r="P63" s="85">
        <f t="shared" si="11"/>
        <v>0</v>
      </c>
      <c r="Q63" s="84">
        <v>0</v>
      </c>
      <c r="R63" s="84">
        <v>0</v>
      </c>
      <c r="S63" s="84">
        <v>0</v>
      </c>
      <c r="T63" s="84">
        <v>0</v>
      </c>
      <c r="U63" s="84">
        <f t="shared" si="12"/>
        <v>0</v>
      </c>
      <c r="V63" s="84">
        <f t="shared" si="13"/>
        <v>14427.550000000001</v>
      </c>
      <c r="W63" s="85">
        <v>0</v>
      </c>
      <c r="X63" s="85">
        <f t="shared" si="14"/>
        <v>14427.550000000001</v>
      </c>
      <c r="Y63" s="84">
        <v>0</v>
      </c>
      <c r="Z63" s="85">
        <f t="shared" si="15"/>
        <v>14427.550000000001</v>
      </c>
    </row>
    <row r="64" spans="1:26" ht="12.75" hidden="1" outlineLevel="1">
      <c r="A64" s="85" t="s">
        <v>327</v>
      </c>
      <c r="C64" s="84" t="s">
        <v>328</v>
      </c>
      <c r="D64" s="84" t="s">
        <v>329</v>
      </c>
      <c r="E64" s="85">
        <v>1211.77</v>
      </c>
      <c r="F64" s="85">
        <v>85844.62</v>
      </c>
      <c r="G64" s="84">
        <f t="shared" si="9"/>
        <v>87056.39</v>
      </c>
      <c r="H64" s="85">
        <v>36168</v>
      </c>
      <c r="I64" s="85">
        <v>0</v>
      </c>
      <c r="J64" s="85">
        <v>0</v>
      </c>
      <c r="K64" s="85">
        <v>0</v>
      </c>
      <c r="L64" s="85">
        <f t="shared" si="10"/>
        <v>0</v>
      </c>
      <c r="M64" s="85">
        <v>0</v>
      </c>
      <c r="N64" s="85">
        <v>0</v>
      </c>
      <c r="O64" s="85">
        <v>0</v>
      </c>
      <c r="P64" s="85">
        <f t="shared" si="11"/>
        <v>0</v>
      </c>
      <c r="Q64" s="84">
        <v>0</v>
      </c>
      <c r="R64" s="84">
        <v>0</v>
      </c>
      <c r="S64" s="84">
        <v>0</v>
      </c>
      <c r="T64" s="84">
        <v>0</v>
      </c>
      <c r="U64" s="84">
        <f t="shared" si="12"/>
        <v>0</v>
      </c>
      <c r="V64" s="84">
        <f t="shared" si="13"/>
        <v>123224.39</v>
      </c>
      <c r="W64" s="85">
        <v>0</v>
      </c>
      <c r="X64" s="85">
        <f t="shared" si="14"/>
        <v>123224.39</v>
      </c>
      <c r="Y64" s="84">
        <v>0</v>
      </c>
      <c r="Z64" s="85">
        <f t="shared" si="15"/>
        <v>123224.39</v>
      </c>
    </row>
    <row r="65" spans="1:27" ht="12.75" collapsed="1">
      <c r="A65" s="116" t="s">
        <v>330</v>
      </c>
      <c r="B65" s="115"/>
      <c r="C65" s="116" t="s">
        <v>1376</v>
      </c>
      <c r="D65" s="117"/>
      <c r="E65" s="113">
        <v>1211.77</v>
      </c>
      <c r="F65" s="113">
        <v>6670084.674000001</v>
      </c>
      <c r="G65" s="120">
        <f t="shared" si="9"/>
        <v>6671296.444</v>
      </c>
      <c r="H65" s="120">
        <v>1661984.537</v>
      </c>
      <c r="I65" s="120">
        <v>0</v>
      </c>
      <c r="J65" s="120">
        <v>0</v>
      </c>
      <c r="K65" s="120">
        <v>0</v>
      </c>
      <c r="L65" s="120">
        <f t="shared" si="10"/>
        <v>0</v>
      </c>
      <c r="M65" s="120">
        <v>0</v>
      </c>
      <c r="N65" s="120">
        <v>0</v>
      </c>
      <c r="O65" s="120">
        <v>0</v>
      </c>
      <c r="P65" s="120">
        <f t="shared" si="11"/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f t="shared" si="12"/>
        <v>0</v>
      </c>
      <c r="V65" s="120">
        <f t="shared" si="13"/>
        <v>8333280.981000001</v>
      </c>
      <c r="W65" s="120">
        <v>0</v>
      </c>
      <c r="X65" s="120">
        <f t="shared" si="14"/>
        <v>8333280.981000001</v>
      </c>
      <c r="Y65" s="120">
        <v>0</v>
      </c>
      <c r="Z65" s="120">
        <f t="shared" si="15"/>
        <v>8333280.981000001</v>
      </c>
      <c r="AA65" s="116"/>
    </row>
    <row r="66" spans="1:26" ht="12.75" hidden="1" outlineLevel="1">
      <c r="A66" s="85" t="s">
        <v>331</v>
      </c>
      <c r="C66" s="84" t="s">
        <v>332</v>
      </c>
      <c r="D66" s="84" t="s">
        <v>333</v>
      </c>
      <c r="E66" s="85">
        <v>0</v>
      </c>
      <c r="F66" s="85">
        <v>-182950.71</v>
      </c>
      <c r="G66" s="84">
        <f t="shared" si="9"/>
        <v>-182950.71</v>
      </c>
      <c r="H66" s="85">
        <v>517450.24</v>
      </c>
      <c r="I66" s="85">
        <v>0</v>
      </c>
      <c r="J66" s="85">
        <v>0</v>
      </c>
      <c r="K66" s="85">
        <v>0</v>
      </c>
      <c r="L66" s="85">
        <f t="shared" si="10"/>
        <v>0</v>
      </c>
      <c r="M66" s="85">
        <v>0</v>
      </c>
      <c r="N66" s="85">
        <v>0</v>
      </c>
      <c r="O66" s="85">
        <v>0</v>
      </c>
      <c r="P66" s="85">
        <f t="shared" si="11"/>
        <v>0</v>
      </c>
      <c r="Q66" s="84">
        <v>0</v>
      </c>
      <c r="R66" s="84">
        <v>0</v>
      </c>
      <c r="S66" s="84">
        <v>0</v>
      </c>
      <c r="T66" s="84">
        <v>0</v>
      </c>
      <c r="U66" s="84">
        <f t="shared" si="12"/>
        <v>0</v>
      </c>
      <c r="V66" s="84">
        <f t="shared" si="13"/>
        <v>334499.53</v>
      </c>
      <c r="W66" s="85">
        <v>0</v>
      </c>
      <c r="X66" s="85">
        <f t="shared" si="14"/>
        <v>334499.53</v>
      </c>
      <c r="Y66" s="84">
        <v>0</v>
      </c>
      <c r="Z66" s="85">
        <f t="shared" si="15"/>
        <v>334499.53</v>
      </c>
    </row>
    <row r="67" spans="1:26" ht="12.75" hidden="1" outlineLevel="1">
      <c r="A67" s="85" t="s">
        <v>334</v>
      </c>
      <c r="C67" s="84" t="s">
        <v>335</v>
      </c>
      <c r="D67" s="84" t="s">
        <v>336</v>
      </c>
      <c r="E67" s="85">
        <v>0</v>
      </c>
      <c r="F67" s="85">
        <v>940259.46</v>
      </c>
      <c r="G67" s="84">
        <f t="shared" si="9"/>
        <v>940259.46</v>
      </c>
      <c r="H67" s="85">
        <v>689924.15</v>
      </c>
      <c r="I67" s="85">
        <v>0</v>
      </c>
      <c r="J67" s="85">
        <v>0</v>
      </c>
      <c r="K67" s="85">
        <v>0</v>
      </c>
      <c r="L67" s="85">
        <f t="shared" si="10"/>
        <v>0</v>
      </c>
      <c r="M67" s="85">
        <v>0</v>
      </c>
      <c r="N67" s="85">
        <v>256.79</v>
      </c>
      <c r="O67" s="85">
        <v>0</v>
      </c>
      <c r="P67" s="85">
        <f t="shared" si="11"/>
        <v>256.79</v>
      </c>
      <c r="Q67" s="84">
        <v>0</v>
      </c>
      <c r="R67" s="84">
        <v>0</v>
      </c>
      <c r="S67" s="84">
        <v>0</v>
      </c>
      <c r="T67" s="84">
        <v>0</v>
      </c>
      <c r="U67" s="84">
        <f t="shared" si="12"/>
        <v>0</v>
      </c>
      <c r="V67" s="84">
        <f t="shared" si="13"/>
        <v>1630440.4</v>
      </c>
      <c r="W67" s="85">
        <v>0</v>
      </c>
      <c r="X67" s="85">
        <f t="shared" si="14"/>
        <v>1630440.4</v>
      </c>
      <c r="Y67" s="84">
        <v>0</v>
      </c>
      <c r="Z67" s="85">
        <f t="shared" si="15"/>
        <v>1630440.4</v>
      </c>
    </row>
    <row r="68" spans="1:26" ht="12.75" hidden="1" outlineLevel="1">
      <c r="A68" s="85" t="s">
        <v>337</v>
      </c>
      <c r="C68" s="84" t="s">
        <v>338</v>
      </c>
      <c r="D68" s="84" t="s">
        <v>339</v>
      </c>
      <c r="E68" s="85">
        <v>0</v>
      </c>
      <c r="F68" s="85">
        <v>210141.8</v>
      </c>
      <c r="G68" s="84">
        <f t="shared" si="9"/>
        <v>210141.8</v>
      </c>
      <c r="H68" s="85">
        <v>41204.44</v>
      </c>
      <c r="I68" s="85">
        <v>0</v>
      </c>
      <c r="J68" s="85">
        <v>0</v>
      </c>
      <c r="K68" s="85">
        <v>0</v>
      </c>
      <c r="L68" s="85">
        <f t="shared" si="10"/>
        <v>0</v>
      </c>
      <c r="M68" s="85">
        <v>0</v>
      </c>
      <c r="N68" s="85">
        <v>0</v>
      </c>
      <c r="O68" s="85">
        <v>0</v>
      </c>
      <c r="P68" s="85">
        <f t="shared" si="11"/>
        <v>0</v>
      </c>
      <c r="Q68" s="84">
        <v>0</v>
      </c>
      <c r="R68" s="84">
        <v>0</v>
      </c>
      <c r="S68" s="84">
        <v>0</v>
      </c>
      <c r="T68" s="84">
        <v>0</v>
      </c>
      <c r="U68" s="84">
        <f t="shared" si="12"/>
        <v>0</v>
      </c>
      <c r="V68" s="84">
        <f t="shared" si="13"/>
        <v>251346.24</v>
      </c>
      <c r="W68" s="85">
        <v>0</v>
      </c>
      <c r="X68" s="85">
        <f t="shared" si="14"/>
        <v>251346.24</v>
      </c>
      <c r="Y68" s="84">
        <v>0</v>
      </c>
      <c r="Z68" s="85">
        <f t="shared" si="15"/>
        <v>251346.24</v>
      </c>
    </row>
    <row r="69" spans="1:26" ht="12.75" hidden="1" outlineLevel="1">
      <c r="A69" s="85" t="s">
        <v>340</v>
      </c>
      <c r="C69" s="84" t="s">
        <v>341</v>
      </c>
      <c r="D69" s="84" t="s">
        <v>342</v>
      </c>
      <c r="E69" s="85">
        <v>0</v>
      </c>
      <c r="F69" s="85">
        <v>106132.59</v>
      </c>
      <c r="G69" s="84">
        <f t="shared" si="9"/>
        <v>106132.59</v>
      </c>
      <c r="H69" s="85">
        <v>33769.43</v>
      </c>
      <c r="I69" s="85">
        <v>0</v>
      </c>
      <c r="J69" s="85">
        <v>0</v>
      </c>
      <c r="K69" s="85">
        <v>0</v>
      </c>
      <c r="L69" s="85">
        <f t="shared" si="10"/>
        <v>0</v>
      </c>
      <c r="M69" s="85">
        <v>0</v>
      </c>
      <c r="N69" s="85">
        <v>0</v>
      </c>
      <c r="O69" s="85">
        <v>0</v>
      </c>
      <c r="P69" s="85">
        <f t="shared" si="11"/>
        <v>0</v>
      </c>
      <c r="Q69" s="84">
        <v>0</v>
      </c>
      <c r="R69" s="84">
        <v>0</v>
      </c>
      <c r="S69" s="84">
        <v>0</v>
      </c>
      <c r="T69" s="84">
        <v>0</v>
      </c>
      <c r="U69" s="84">
        <f t="shared" si="12"/>
        <v>0</v>
      </c>
      <c r="V69" s="84">
        <f t="shared" si="13"/>
        <v>139902.02</v>
      </c>
      <c r="W69" s="85">
        <v>0</v>
      </c>
      <c r="X69" s="85">
        <f t="shared" si="14"/>
        <v>139902.02</v>
      </c>
      <c r="Y69" s="84">
        <v>0</v>
      </c>
      <c r="Z69" s="85">
        <f t="shared" si="15"/>
        <v>139902.02</v>
      </c>
    </row>
    <row r="70" spans="1:26" ht="12.75" hidden="1" outlineLevel="1">
      <c r="A70" s="85" t="s">
        <v>343</v>
      </c>
      <c r="C70" s="84" t="s">
        <v>344</v>
      </c>
      <c r="D70" s="84" t="s">
        <v>345</v>
      </c>
      <c r="E70" s="85">
        <v>0</v>
      </c>
      <c r="F70" s="85">
        <v>19952.42</v>
      </c>
      <c r="G70" s="84">
        <f aca="true" t="shared" si="16" ref="G70:G101">E70+F70</f>
        <v>19952.42</v>
      </c>
      <c r="H70" s="85">
        <v>2514.74</v>
      </c>
      <c r="I70" s="85">
        <v>0</v>
      </c>
      <c r="J70" s="85">
        <v>0</v>
      </c>
      <c r="K70" s="85">
        <v>0</v>
      </c>
      <c r="L70" s="85">
        <f aca="true" t="shared" si="17" ref="L70:L101">J70+I70+K70</f>
        <v>0</v>
      </c>
      <c r="M70" s="85">
        <v>0</v>
      </c>
      <c r="N70" s="85">
        <v>0</v>
      </c>
      <c r="O70" s="85">
        <v>0</v>
      </c>
      <c r="P70" s="85">
        <f aca="true" t="shared" si="18" ref="P70:P101">M70+N70+O70</f>
        <v>0</v>
      </c>
      <c r="Q70" s="84">
        <v>0</v>
      </c>
      <c r="R70" s="84">
        <v>0</v>
      </c>
      <c r="S70" s="84">
        <v>0</v>
      </c>
      <c r="T70" s="84">
        <v>0</v>
      </c>
      <c r="U70" s="84">
        <f aca="true" t="shared" si="19" ref="U70:U101">Q70+R70+S70+T70</f>
        <v>0</v>
      </c>
      <c r="V70" s="84">
        <f aca="true" t="shared" si="20" ref="V70:V101">G70+H70+L70+P70+U70</f>
        <v>22467.159999999996</v>
      </c>
      <c r="W70" s="85">
        <v>0</v>
      </c>
      <c r="X70" s="85">
        <f aca="true" t="shared" si="21" ref="X70:X101">V70+W70</f>
        <v>22467.159999999996</v>
      </c>
      <c r="Y70" s="84">
        <v>0</v>
      </c>
      <c r="Z70" s="85">
        <f aca="true" t="shared" si="22" ref="Z70:Z101">X70+Y70</f>
        <v>22467.159999999996</v>
      </c>
    </row>
    <row r="71" spans="1:26" ht="12.75" hidden="1" outlineLevel="1">
      <c r="A71" s="85" t="s">
        <v>346</v>
      </c>
      <c r="C71" s="84" t="s">
        <v>347</v>
      </c>
      <c r="D71" s="84" t="s">
        <v>348</v>
      </c>
      <c r="E71" s="85">
        <v>0</v>
      </c>
      <c r="F71" s="85">
        <v>5166.69</v>
      </c>
      <c r="G71" s="84">
        <f t="shared" si="16"/>
        <v>5166.69</v>
      </c>
      <c r="H71" s="85">
        <v>0</v>
      </c>
      <c r="I71" s="85">
        <v>0</v>
      </c>
      <c r="J71" s="85">
        <v>0</v>
      </c>
      <c r="K71" s="85">
        <v>0</v>
      </c>
      <c r="L71" s="85">
        <f t="shared" si="17"/>
        <v>0</v>
      </c>
      <c r="M71" s="85">
        <v>0</v>
      </c>
      <c r="N71" s="85">
        <v>0</v>
      </c>
      <c r="O71" s="85">
        <v>0</v>
      </c>
      <c r="P71" s="85">
        <f t="shared" si="18"/>
        <v>0</v>
      </c>
      <c r="Q71" s="84">
        <v>0</v>
      </c>
      <c r="R71" s="84">
        <v>0</v>
      </c>
      <c r="S71" s="84">
        <v>0</v>
      </c>
      <c r="T71" s="84">
        <v>0</v>
      </c>
      <c r="U71" s="84">
        <f t="shared" si="19"/>
        <v>0</v>
      </c>
      <c r="V71" s="84">
        <f t="shared" si="20"/>
        <v>5166.69</v>
      </c>
      <c r="W71" s="85">
        <v>0</v>
      </c>
      <c r="X71" s="85">
        <f t="shared" si="21"/>
        <v>5166.69</v>
      </c>
      <c r="Y71" s="84">
        <v>0</v>
      </c>
      <c r="Z71" s="85">
        <f t="shared" si="22"/>
        <v>5166.69</v>
      </c>
    </row>
    <row r="72" spans="1:26" ht="12.75" hidden="1" outlineLevel="1">
      <c r="A72" s="85" t="s">
        <v>349</v>
      </c>
      <c r="C72" s="84" t="s">
        <v>350</v>
      </c>
      <c r="D72" s="84" t="s">
        <v>351</v>
      </c>
      <c r="E72" s="85">
        <v>0</v>
      </c>
      <c r="F72" s="85">
        <v>393</v>
      </c>
      <c r="G72" s="84">
        <f t="shared" si="16"/>
        <v>393</v>
      </c>
      <c r="H72" s="85">
        <v>0</v>
      </c>
      <c r="I72" s="85">
        <v>0</v>
      </c>
      <c r="J72" s="85">
        <v>0</v>
      </c>
      <c r="K72" s="85">
        <v>0</v>
      </c>
      <c r="L72" s="85">
        <f t="shared" si="17"/>
        <v>0</v>
      </c>
      <c r="M72" s="85">
        <v>0</v>
      </c>
      <c r="N72" s="85">
        <v>0</v>
      </c>
      <c r="O72" s="85">
        <v>0</v>
      </c>
      <c r="P72" s="85">
        <f t="shared" si="18"/>
        <v>0</v>
      </c>
      <c r="Q72" s="84">
        <v>0</v>
      </c>
      <c r="R72" s="84">
        <v>0</v>
      </c>
      <c r="S72" s="84">
        <v>0</v>
      </c>
      <c r="T72" s="84">
        <v>0</v>
      </c>
      <c r="U72" s="84">
        <f t="shared" si="19"/>
        <v>0</v>
      </c>
      <c r="V72" s="84">
        <f t="shared" si="20"/>
        <v>393</v>
      </c>
      <c r="W72" s="85">
        <v>0</v>
      </c>
      <c r="X72" s="85">
        <f t="shared" si="21"/>
        <v>393</v>
      </c>
      <c r="Y72" s="84">
        <v>0</v>
      </c>
      <c r="Z72" s="85">
        <f t="shared" si="22"/>
        <v>393</v>
      </c>
    </row>
    <row r="73" spans="1:26" ht="12.75" hidden="1" outlineLevel="1">
      <c r="A73" s="85" t="s">
        <v>352</v>
      </c>
      <c r="C73" s="84" t="s">
        <v>353</v>
      </c>
      <c r="D73" s="84" t="s">
        <v>354</v>
      </c>
      <c r="E73" s="85">
        <v>0</v>
      </c>
      <c r="F73" s="85">
        <v>13226.14</v>
      </c>
      <c r="G73" s="84">
        <f t="shared" si="16"/>
        <v>13226.14</v>
      </c>
      <c r="H73" s="85">
        <v>38699.94</v>
      </c>
      <c r="I73" s="85">
        <v>0</v>
      </c>
      <c r="J73" s="85">
        <v>0</v>
      </c>
      <c r="K73" s="85">
        <v>0</v>
      </c>
      <c r="L73" s="85">
        <f t="shared" si="17"/>
        <v>0</v>
      </c>
      <c r="M73" s="85">
        <v>0</v>
      </c>
      <c r="N73" s="85">
        <v>0</v>
      </c>
      <c r="O73" s="85">
        <v>0</v>
      </c>
      <c r="P73" s="85">
        <f t="shared" si="18"/>
        <v>0</v>
      </c>
      <c r="Q73" s="84">
        <v>0</v>
      </c>
      <c r="R73" s="84">
        <v>0</v>
      </c>
      <c r="S73" s="84">
        <v>0</v>
      </c>
      <c r="T73" s="84">
        <v>0</v>
      </c>
      <c r="U73" s="84">
        <f t="shared" si="19"/>
        <v>0</v>
      </c>
      <c r="V73" s="84">
        <f t="shared" si="20"/>
        <v>51926.08</v>
      </c>
      <c r="W73" s="85">
        <v>0</v>
      </c>
      <c r="X73" s="85">
        <f t="shared" si="21"/>
        <v>51926.08</v>
      </c>
      <c r="Y73" s="84">
        <v>0</v>
      </c>
      <c r="Z73" s="85">
        <f t="shared" si="22"/>
        <v>51926.08</v>
      </c>
    </row>
    <row r="74" spans="1:26" ht="12.75" hidden="1" outlineLevel="1">
      <c r="A74" s="85" t="s">
        <v>355</v>
      </c>
      <c r="C74" s="84" t="s">
        <v>356</v>
      </c>
      <c r="D74" s="84" t="s">
        <v>357</v>
      </c>
      <c r="E74" s="85">
        <v>0</v>
      </c>
      <c r="F74" s="85">
        <v>74461.38</v>
      </c>
      <c r="G74" s="84">
        <f t="shared" si="16"/>
        <v>74461.38</v>
      </c>
      <c r="H74" s="85">
        <v>48187.15</v>
      </c>
      <c r="I74" s="85">
        <v>0</v>
      </c>
      <c r="J74" s="85">
        <v>0</v>
      </c>
      <c r="K74" s="85">
        <v>0</v>
      </c>
      <c r="L74" s="85">
        <f t="shared" si="17"/>
        <v>0</v>
      </c>
      <c r="M74" s="85">
        <v>0</v>
      </c>
      <c r="N74" s="85">
        <v>0</v>
      </c>
      <c r="O74" s="85">
        <v>0</v>
      </c>
      <c r="P74" s="85">
        <f t="shared" si="18"/>
        <v>0</v>
      </c>
      <c r="Q74" s="84">
        <v>0</v>
      </c>
      <c r="R74" s="84">
        <v>0</v>
      </c>
      <c r="S74" s="84">
        <v>0</v>
      </c>
      <c r="T74" s="84">
        <v>0</v>
      </c>
      <c r="U74" s="84">
        <f t="shared" si="19"/>
        <v>0</v>
      </c>
      <c r="V74" s="84">
        <f t="shared" si="20"/>
        <v>122648.53</v>
      </c>
      <c r="W74" s="85">
        <v>0</v>
      </c>
      <c r="X74" s="85">
        <f t="shared" si="21"/>
        <v>122648.53</v>
      </c>
      <c r="Y74" s="84">
        <v>0</v>
      </c>
      <c r="Z74" s="85">
        <f t="shared" si="22"/>
        <v>122648.53</v>
      </c>
    </row>
    <row r="75" spans="1:26" ht="12.75" hidden="1" outlineLevel="1">
      <c r="A75" s="85" t="s">
        <v>358</v>
      </c>
      <c r="C75" s="84" t="s">
        <v>359</v>
      </c>
      <c r="D75" s="84" t="s">
        <v>360</v>
      </c>
      <c r="E75" s="85">
        <v>0</v>
      </c>
      <c r="F75" s="85">
        <v>3482.4</v>
      </c>
      <c r="G75" s="84">
        <f t="shared" si="16"/>
        <v>3482.4</v>
      </c>
      <c r="H75" s="85">
        <v>466.58</v>
      </c>
      <c r="I75" s="85">
        <v>0</v>
      </c>
      <c r="J75" s="85">
        <v>0</v>
      </c>
      <c r="K75" s="85">
        <v>0</v>
      </c>
      <c r="L75" s="85">
        <f t="shared" si="17"/>
        <v>0</v>
      </c>
      <c r="M75" s="85">
        <v>0</v>
      </c>
      <c r="N75" s="85">
        <v>0</v>
      </c>
      <c r="O75" s="85">
        <v>0</v>
      </c>
      <c r="P75" s="85">
        <f t="shared" si="18"/>
        <v>0</v>
      </c>
      <c r="Q75" s="84">
        <v>0</v>
      </c>
      <c r="R75" s="84">
        <v>0</v>
      </c>
      <c r="S75" s="84">
        <v>0</v>
      </c>
      <c r="T75" s="84">
        <v>0</v>
      </c>
      <c r="U75" s="84">
        <f t="shared" si="19"/>
        <v>0</v>
      </c>
      <c r="V75" s="84">
        <f t="shared" si="20"/>
        <v>3948.98</v>
      </c>
      <c r="W75" s="85">
        <v>0</v>
      </c>
      <c r="X75" s="85">
        <f t="shared" si="21"/>
        <v>3948.98</v>
      </c>
      <c r="Y75" s="84">
        <v>0</v>
      </c>
      <c r="Z75" s="85">
        <f t="shared" si="22"/>
        <v>3948.98</v>
      </c>
    </row>
    <row r="76" spans="1:26" ht="12.75" hidden="1" outlineLevel="1">
      <c r="A76" s="85" t="s">
        <v>361</v>
      </c>
      <c r="C76" s="84" t="s">
        <v>362</v>
      </c>
      <c r="D76" s="84" t="s">
        <v>363</v>
      </c>
      <c r="E76" s="85">
        <v>0</v>
      </c>
      <c r="F76" s="85">
        <v>2707.14</v>
      </c>
      <c r="G76" s="84">
        <f t="shared" si="16"/>
        <v>2707.14</v>
      </c>
      <c r="H76" s="85">
        <v>0</v>
      </c>
      <c r="I76" s="85">
        <v>0</v>
      </c>
      <c r="J76" s="85">
        <v>0</v>
      </c>
      <c r="K76" s="85">
        <v>0</v>
      </c>
      <c r="L76" s="85">
        <f t="shared" si="17"/>
        <v>0</v>
      </c>
      <c r="M76" s="85">
        <v>0</v>
      </c>
      <c r="N76" s="85">
        <v>0</v>
      </c>
      <c r="O76" s="85">
        <v>0</v>
      </c>
      <c r="P76" s="85">
        <f t="shared" si="18"/>
        <v>0</v>
      </c>
      <c r="Q76" s="84">
        <v>0</v>
      </c>
      <c r="R76" s="84">
        <v>0</v>
      </c>
      <c r="S76" s="84">
        <v>0</v>
      </c>
      <c r="T76" s="84">
        <v>0</v>
      </c>
      <c r="U76" s="84">
        <f t="shared" si="19"/>
        <v>0</v>
      </c>
      <c r="V76" s="84">
        <f t="shared" si="20"/>
        <v>2707.14</v>
      </c>
      <c r="W76" s="85">
        <v>0</v>
      </c>
      <c r="X76" s="85">
        <f t="shared" si="21"/>
        <v>2707.14</v>
      </c>
      <c r="Y76" s="84">
        <v>0</v>
      </c>
      <c r="Z76" s="85">
        <f t="shared" si="22"/>
        <v>2707.14</v>
      </c>
    </row>
    <row r="77" spans="1:26" ht="12.75" hidden="1" outlineLevel="1">
      <c r="A77" s="85" t="s">
        <v>364</v>
      </c>
      <c r="C77" s="84" t="s">
        <v>365</v>
      </c>
      <c r="D77" s="84" t="s">
        <v>366</v>
      </c>
      <c r="E77" s="85">
        <v>0</v>
      </c>
      <c r="F77" s="85">
        <v>12829.58</v>
      </c>
      <c r="G77" s="84">
        <f t="shared" si="16"/>
        <v>12829.58</v>
      </c>
      <c r="H77" s="85">
        <v>4448.37</v>
      </c>
      <c r="I77" s="85">
        <v>0</v>
      </c>
      <c r="J77" s="85">
        <v>0</v>
      </c>
      <c r="K77" s="85">
        <v>0</v>
      </c>
      <c r="L77" s="85">
        <f t="shared" si="17"/>
        <v>0</v>
      </c>
      <c r="M77" s="85">
        <v>0</v>
      </c>
      <c r="N77" s="85">
        <v>0</v>
      </c>
      <c r="O77" s="85">
        <v>0</v>
      </c>
      <c r="P77" s="85">
        <f t="shared" si="18"/>
        <v>0</v>
      </c>
      <c r="Q77" s="84">
        <v>0</v>
      </c>
      <c r="R77" s="84">
        <v>0</v>
      </c>
      <c r="S77" s="84">
        <v>0</v>
      </c>
      <c r="T77" s="84">
        <v>0</v>
      </c>
      <c r="U77" s="84">
        <f t="shared" si="19"/>
        <v>0</v>
      </c>
      <c r="V77" s="84">
        <f t="shared" si="20"/>
        <v>17277.95</v>
      </c>
      <c r="W77" s="85">
        <v>0</v>
      </c>
      <c r="X77" s="85">
        <f t="shared" si="21"/>
        <v>17277.95</v>
      </c>
      <c r="Y77" s="84">
        <v>0</v>
      </c>
      <c r="Z77" s="85">
        <f t="shared" si="22"/>
        <v>17277.95</v>
      </c>
    </row>
    <row r="78" spans="1:26" ht="12.75" hidden="1" outlineLevel="1">
      <c r="A78" s="85" t="s">
        <v>367</v>
      </c>
      <c r="C78" s="84" t="s">
        <v>368</v>
      </c>
      <c r="D78" s="84" t="s">
        <v>369</v>
      </c>
      <c r="E78" s="85">
        <v>0</v>
      </c>
      <c r="F78" s="85">
        <v>2715</v>
      </c>
      <c r="G78" s="84">
        <f t="shared" si="16"/>
        <v>2715</v>
      </c>
      <c r="H78" s="85">
        <v>543.19</v>
      </c>
      <c r="I78" s="85">
        <v>0</v>
      </c>
      <c r="J78" s="85">
        <v>0</v>
      </c>
      <c r="K78" s="85">
        <v>0</v>
      </c>
      <c r="L78" s="85">
        <f t="shared" si="17"/>
        <v>0</v>
      </c>
      <c r="M78" s="85">
        <v>0</v>
      </c>
      <c r="N78" s="85">
        <v>0</v>
      </c>
      <c r="O78" s="85">
        <v>0</v>
      </c>
      <c r="P78" s="85">
        <f t="shared" si="18"/>
        <v>0</v>
      </c>
      <c r="Q78" s="84">
        <v>0</v>
      </c>
      <c r="R78" s="84">
        <v>0</v>
      </c>
      <c r="S78" s="84">
        <v>0</v>
      </c>
      <c r="T78" s="84">
        <v>0</v>
      </c>
      <c r="U78" s="84">
        <f t="shared" si="19"/>
        <v>0</v>
      </c>
      <c r="V78" s="84">
        <f t="shared" si="20"/>
        <v>3258.19</v>
      </c>
      <c r="W78" s="85">
        <v>0</v>
      </c>
      <c r="X78" s="85">
        <f t="shared" si="21"/>
        <v>3258.19</v>
      </c>
      <c r="Y78" s="84">
        <v>0</v>
      </c>
      <c r="Z78" s="85">
        <f t="shared" si="22"/>
        <v>3258.19</v>
      </c>
    </row>
    <row r="79" spans="1:26" ht="12.75" hidden="1" outlineLevel="1">
      <c r="A79" s="85" t="s">
        <v>370</v>
      </c>
      <c r="C79" s="84" t="s">
        <v>371</v>
      </c>
      <c r="D79" s="84" t="s">
        <v>372</v>
      </c>
      <c r="E79" s="85">
        <v>0</v>
      </c>
      <c r="F79" s="85">
        <v>9935.01</v>
      </c>
      <c r="G79" s="84">
        <f t="shared" si="16"/>
        <v>9935.01</v>
      </c>
      <c r="H79" s="85">
        <v>99</v>
      </c>
      <c r="I79" s="85">
        <v>0</v>
      </c>
      <c r="J79" s="85">
        <v>0</v>
      </c>
      <c r="K79" s="85">
        <v>0</v>
      </c>
      <c r="L79" s="85">
        <f t="shared" si="17"/>
        <v>0</v>
      </c>
      <c r="M79" s="85">
        <v>0</v>
      </c>
      <c r="N79" s="85">
        <v>0</v>
      </c>
      <c r="O79" s="85">
        <v>0</v>
      </c>
      <c r="P79" s="85">
        <f t="shared" si="18"/>
        <v>0</v>
      </c>
      <c r="Q79" s="84">
        <v>0</v>
      </c>
      <c r="R79" s="84">
        <v>0</v>
      </c>
      <c r="S79" s="84">
        <v>0</v>
      </c>
      <c r="T79" s="84">
        <v>0</v>
      </c>
      <c r="U79" s="84">
        <f t="shared" si="19"/>
        <v>0</v>
      </c>
      <c r="V79" s="84">
        <f t="shared" si="20"/>
        <v>10034.01</v>
      </c>
      <c r="W79" s="85">
        <v>0</v>
      </c>
      <c r="X79" s="85">
        <f t="shared" si="21"/>
        <v>10034.01</v>
      </c>
      <c r="Y79" s="84">
        <v>0</v>
      </c>
      <c r="Z79" s="85">
        <f t="shared" si="22"/>
        <v>10034.01</v>
      </c>
    </row>
    <row r="80" spans="1:26" ht="12.75" hidden="1" outlineLevel="1">
      <c r="A80" s="85" t="s">
        <v>373</v>
      </c>
      <c r="C80" s="84" t="s">
        <v>374</v>
      </c>
      <c r="D80" s="84" t="s">
        <v>375</v>
      </c>
      <c r="E80" s="85">
        <v>0</v>
      </c>
      <c r="F80" s="85">
        <v>33035.78</v>
      </c>
      <c r="G80" s="84">
        <f t="shared" si="16"/>
        <v>33035.78</v>
      </c>
      <c r="H80" s="85">
        <v>0</v>
      </c>
      <c r="I80" s="85">
        <v>0</v>
      </c>
      <c r="J80" s="85">
        <v>0</v>
      </c>
      <c r="K80" s="85">
        <v>0</v>
      </c>
      <c r="L80" s="85">
        <f t="shared" si="17"/>
        <v>0</v>
      </c>
      <c r="M80" s="85">
        <v>0</v>
      </c>
      <c r="N80" s="85">
        <v>0</v>
      </c>
      <c r="O80" s="85">
        <v>0</v>
      </c>
      <c r="P80" s="85">
        <f t="shared" si="18"/>
        <v>0</v>
      </c>
      <c r="Q80" s="84">
        <v>0</v>
      </c>
      <c r="R80" s="84">
        <v>0</v>
      </c>
      <c r="S80" s="84">
        <v>0</v>
      </c>
      <c r="T80" s="84">
        <v>0</v>
      </c>
      <c r="U80" s="84">
        <f t="shared" si="19"/>
        <v>0</v>
      </c>
      <c r="V80" s="84">
        <f t="shared" si="20"/>
        <v>33035.78</v>
      </c>
      <c r="W80" s="85">
        <v>0</v>
      </c>
      <c r="X80" s="85">
        <f t="shared" si="21"/>
        <v>33035.78</v>
      </c>
      <c r="Y80" s="84">
        <v>0</v>
      </c>
      <c r="Z80" s="85">
        <f t="shared" si="22"/>
        <v>33035.78</v>
      </c>
    </row>
    <row r="81" spans="1:26" ht="12.75" hidden="1" outlineLevel="1">
      <c r="A81" s="85" t="s">
        <v>376</v>
      </c>
      <c r="C81" s="84" t="s">
        <v>377</v>
      </c>
      <c r="D81" s="84" t="s">
        <v>378</v>
      </c>
      <c r="E81" s="85">
        <v>0</v>
      </c>
      <c r="F81" s="85">
        <v>2000</v>
      </c>
      <c r="G81" s="84">
        <f t="shared" si="16"/>
        <v>2000</v>
      </c>
      <c r="H81" s="85">
        <v>0</v>
      </c>
      <c r="I81" s="85">
        <v>0</v>
      </c>
      <c r="J81" s="85">
        <v>0</v>
      </c>
      <c r="K81" s="85">
        <v>0</v>
      </c>
      <c r="L81" s="85">
        <f t="shared" si="17"/>
        <v>0</v>
      </c>
      <c r="M81" s="85">
        <v>0</v>
      </c>
      <c r="N81" s="85">
        <v>0</v>
      </c>
      <c r="O81" s="85">
        <v>0</v>
      </c>
      <c r="P81" s="85">
        <f t="shared" si="18"/>
        <v>0</v>
      </c>
      <c r="Q81" s="84">
        <v>0</v>
      </c>
      <c r="R81" s="84">
        <v>0</v>
      </c>
      <c r="S81" s="84">
        <v>0</v>
      </c>
      <c r="T81" s="84">
        <v>0</v>
      </c>
      <c r="U81" s="84">
        <f t="shared" si="19"/>
        <v>0</v>
      </c>
      <c r="V81" s="84">
        <f t="shared" si="20"/>
        <v>2000</v>
      </c>
      <c r="W81" s="85">
        <v>0</v>
      </c>
      <c r="X81" s="85">
        <f t="shared" si="21"/>
        <v>2000</v>
      </c>
      <c r="Y81" s="84">
        <v>0</v>
      </c>
      <c r="Z81" s="85">
        <f t="shared" si="22"/>
        <v>2000</v>
      </c>
    </row>
    <row r="82" spans="1:26" ht="12.75" hidden="1" outlineLevel="1">
      <c r="A82" s="85" t="s">
        <v>379</v>
      </c>
      <c r="C82" s="84" t="s">
        <v>380</v>
      </c>
      <c r="D82" s="84" t="s">
        <v>381</v>
      </c>
      <c r="E82" s="85">
        <v>0</v>
      </c>
      <c r="F82" s="85">
        <v>53802.74</v>
      </c>
      <c r="G82" s="84">
        <f t="shared" si="16"/>
        <v>53802.74</v>
      </c>
      <c r="H82" s="85">
        <v>30180.41</v>
      </c>
      <c r="I82" s="85">
        <v>0</v>
      </c>
      <c r="J82" s="85">
        <v>0</v>
      </c>
      <c r="K82" s="85">
        <v>0</v>
      </c>
      <c r="L82" s="85">
        <f t="shared" si="17"/>
        <v>0</v>
      </c>
      <c r="M82" s="85">
        <v>0</v>
      </c>
      <c r="N82" s="85">
        <v>1593.29</v>
      </c>
      <c r="O82" s="85">
        <v>0</v>
      </c>
      <c r="P82" s="85">
        <f t="shared" si="18"/>
        <v>1593.29</v>
      </c>
      <c r="Q82" s="84">
        <v>0</v>
      </c>
      <c r="R82" s="84">
        <v>0</v>
      </c>
      <c r="S82" s="84">
        <v>0</v>
      </c>
      <c r="T82" s="84">
        <v>0</v>
      </c>
      <c r="U82" s="84">
        <f t="shared" si="19"/>
        <v>0</v>
      </c>
      <c r="V82" s="84">
        <f t="shared" si="20"/>
        <v>85576.43999999999</v>
      </c>
      <c r="W82" s="85">
        <v>0</v>
      </c>
      <c r="X82" s="85">
        <f t="shared" si="21"/>
        <v>85576.43999999999</v>
      </c>
      <c r="Y82" s="84">
        <v>0</v>
      </c>
      <c r="Z82" s="85">
        <f t="shared" si="22"/>
        <v>85576.43999999999</v>
      </c>
    </row>
    <row r="83" spans="1:26" ht="12.75" hidden="1" outlineLevel="1">
      <c r="A83" s="85" t="s">
        <v>382</v>
      </c>
      <c r="C83" s="84" t="s">
        <v>383</v>
      </c>
      <c r="D83" s="84" t="s">
        <v>384</v>
      </c>
      <c r="E83" s="85">
        <v>0</v>
      </c>
      <c r="F83" s="85">
        <v>31744.36</v>
      </c>
      <c r="G83" s="84">
        <f t="shared" si="16"/>
        <v>31744.36</v>
      </c>
      <c r="H83" s="85">
        <v>12063.96</v>
      </c>
      <c r="I83" s="85">
        <v>0</v>
      </c>
      <c r="J83" s="85">
        <v>0</v>
      </c>
      <c r="K83" s="85">
        <v>0</v>
      </c>
      <c r="L83" s="85">
        <f t="shared" si="17"/>
        <v>0</v>
      </c>
      <c r="M83" s="85">
        <v>0</v>
      </c>
      <c r="N83" s="85">
        <v>16.23</v>
      </c>
      <c r="O83" s="85">
        <v>0</v>
      </c>
      <c r="P83" s="85">
        <f t="shared" si="18"/>
        <v>16.23</v>
      </c>
      <c r="Q83" s="84">
        <v>0</v>
      </c>
      <c r="R83" s="84">
        <v>0</v>
      </c>
      <c r="S83" s="84">
        <v>0</v>
      </c>
      <c r="T83" s="84">
        <v>0</v>
      </c>
      <c r="U83" s="84">
        <f t="shared" si="19"/>
        <v>0</v>
      </c>
      <c r="V83" s="84">
        <f t="shared" si="20"/>
        <v>43824.55</v>
      </c>
      <c r="W83" s="85">
        <v>0</v>
      </c>
      <c r="X83" s="85">
        <f t="shared" si="21"/>
        <v>43824.55</v>
      </c>
      <c r="Y83" s="84">
        <v>0</v>
      </c>
      <c r="Z83" s="85">
        <f t="shared" si="22"/>
        <v>43824.55</v>
      </c>
    </row>
    <row r="84" spans="1:26" ht="12.75" hidden="1" outlineLevel="1">
      <c r="A84" s="85" t="s">
        <v>385</v>
      </c>
      <c r="C84" s="84" t="s">
        <v>386</v>
      </c>
      <c r="D84" s="84" t="s">
        <v>387</v>
      </c>
      <c r="E84" s="85">
        <v>0</v>
      </c>
      <c r="F84" s="85">
        <v>2589.93</v>
      </c>
      <c r="G84" s="84">
        <f t="shared" si="16"/>
        <v>2589.93</v>
      </c>
      <c r="H84" s="85">
        <v>7</v>
      </c>
      <c r="I84" s="85">
        <v>0</v>
      </c>
      <c r="J84" s="85">
        <v>0</v>
      </c>
      <c r="K84" s="85">
        <v>0</v>
      </c>
      <c r="L84" s="85">
        <f t="shared" si="17"/>
        <v>0</v>
      </c>
      <c r="M84" s="85">
        <v>0</v>
      </c>
      <c r="N84" s="85">
        <v>0</v>
      </c>
      <c r="O84" s="85">
        <v>0</v>
      </c>
      <c r="P84" s="85">
        <f t="shared" si="18"/>
        <v>0</v>
      </c>
      <c r="Q84" s="84">
        <v>0</v>
      </c>
      <c r="R84" s="84">
        <v>0</v>
      </c>
      <c r="S84" s="84">
        <v>0</v>
      </c>
      <c r="T84" s="84">
        <v>0</v>
      </c>
      <c r="U84" s="84">
        <f t="shared" si="19"/>
        <v>0</v>
      </c>
      <c r="V84" s="84">
        <f t="shared" si="20"/>
        <v>2596.93</v>
      </c>
      <c r="W84" s="85">
        <v>0</v>
      </c>
      <c r="X84" s="85">
        <f t="shared" si="21"/>
        <v>2596.93</v>
      </c>
      <c r="Y84" s="84">
        <v>0</v>
      </c>
      <c r="Z84" s="85">
        <f t="shared" si="22"/>
        <v>2596.93</v>
      </c>
    </row>
    <row r="85" spans="1:26" ht="12.75" hidden="1" outlineLevel="1">
      <c r="A85" s="85" t="s">
        <v>388</v>
      </c>
      <c r="C85" s="84" t="s">
        <v>389</v>
      </c>
      <c r="D85" s="84" t="s">
        <v>390</v>
      </c>
      <c r="E85" s="85">
        <v>0</v>
      </c>
      <c r="F85" s="85">
        <v>2115.04</v>
      </c>
      <c r="G85" s="84">
        <f t="shared" si="16"/>
        <v>2115.04</v>
      </c>
      <c r="H85" s="85">
        <v>101.56</v>
      </c>
      <c r="I85" s="85">
        <v>0</v>
      </c>
      <c r="J85" s="85">
        <v>0</v>
      </c>
      <c r="K85" s="85">
        <v>0</v>
      </c>
      <c r="L85" s="85">
        <f t="shared" si="17"/>
        <v>0</v>
      </c>
      <c r="M85" s="85">
        <v>0</v>
      </c>
      <c r="N85" s="85">
        <v>0</v>
      </c>
      <c r="O85" s="85">
        <v>0</v>
      </c>
      <c r="P85" s="85">
        <f t="shared" si="18"/>
        <v>0</v>
      </c>
      <c r="Q85" s="84">
        <v>0</v>
      </c>
      <c r="R85" s="84">
        <v>0</v>
      </c>
      <c r="S85" s="84">
        <v>0</v>
      </c>
      <c r="T85" s="84">
        <v>0</v>
      </c>
      <c r="U85" s="84">
        <f t="shared" si="19"/>
        <v>0</v>
      </c>
      <c r="V85" s="84">
        <f t="shared" si="20"/>
        <v>2216.6</v>
      </c>
      <c r="W85" s="85">
        <v>0</v>
      </c>
      <c r="X85" s="85">
        <f t="shared" si="21"/>
        <v>2216.6</v>
      </c>
      <c r="Y85" s="84">
        <v>0</v>
      </c>
      <c r="Z85" s="85">
        <f t="shared" si="22"/>
        <v>2216.6</v>
      </c>
    </row>
    <row r="86" spans="1:26" ht="12.75" hidden="1" outlineLevel="1">
      <c r="A86" s="85" t="s">
        <v>391</v>
      </c>
      <c r="C86" s="84" t="s">
        <v>392</v>
      </c>
      <c r="D86" s="84" t="s">
        <v>393</v>
      </c>
      <c r="E86" s="85">
        <v>0</v>
      </c>
      <c r="F86" s="85">
        <v>8707.69</v>
      </c>
      <c r="G86" s="84">
        <f t="shared" si="16"/>
        <v>8707.69</v>
      </c>
      <c r="H86" s="85">
        <v>173.75</v>
      </c>
      <c r="I86" s="85">
        <v>0</v>
      </c>
      <c r="J86" s="85">
        <v>0</v>
      </c>
      <c r="K86" s="85">
        <v>0</v>
      </c>
      <c r="L86" s="85">
        <f t="shared" si="17"/>
        <v>0</v>
      </c>
      <c r="M86" s="85">
        <v>0</v>
      </c>
      <c r="N86" s="85">
        <v>0</v>
      </c>
      <c r="O86" s="85">
        <v>0</v>
      </c>
      <c r="P86" s="85">
        <f t="shared" si="18"/>
        <v>0</v>
      </c>
      <c r="Q86" s="84">
        <v>0</v>
      </c>
      <c r="R86" s="84">
        <v>0</v>
      </c>
      <c r="S86" s="84">
        <v>0</v>
      </c>
      <c r="T86" s="84">
        <v>0</v>
      </c>
      <c r="U86" s="84">
        <f t="shared" si="19"/>
        <v>0</v>
      </c>
      <c r="V86" s="84">
        <f t="shared" si="20"/>
        <v>8881.44</v>
      </c>
      <c r="W86" s="85">
        <v>0</v>
      </c>
      <c r="X86" s="85">
        <f t="shared" si="21"/>
        <v>8881.44</v>
      </c>
      <c r="Y86" s="84">
        <v>0</v>
      </c>
      <c r="Z86" s="85">
        <f t="shared" si="22"/>
        <v>8881.44</v>
      </c>
    </row>
    <row r="87" spans="1:26" ht="12.75" hidden="1" outlineLevel="1">
      <c r="A87" s="85" t="s">
        <v>394</v>
      </c>
      <c r="C87" s="84" t="s">
        <v>395</v>
      </c>
      <c r="D87" s="84" t="s">
        <v>396</v>
      </c>
      <c r="E87" s="85">
        <v>0</v>
      </c>
      <c r="F87" s="85">
        <v>40737.63</v>
      </c>
      <c r="G87" s="84">
        <f t="shared" si="16"/>
        <v>40737.63</v>
      </c>
      <c r="H87" s="85">
        <v>0</v>
      </c>
      <c r="I87" s="85">
        <v>0</v>
      </c>
      <c r="J87" s="85">
        <v>0</v>
      </c>
      <c r="K87" s="85">
        <v>0</v>
      </c>
      <c r="L87" s="85">
        <f t="shared" si="17"/>
        <v>0</v>
      </c>
      <c r="M87" s="85">
        <v>0</v>
      </c>
      <c r="N87" s="85">
        <v>0</v>
      </c>
      <c r="O87" s="85">
        <v>0</v>
      </c>
      <c r="P87" s="85">
        <f t="shared" si="18"/>
        <v>0</v>
      </c>
      <c r="Q87" s="84">
        <v>0</v>
      </c>
      <c r="R87" s="84">
        <v>0</v>
      </c>
      <c r="S87" s="84">
        <v>0</v>
      </c>
      <c r="T87" s="84">
        <v>0</v>
      </c>
      <c r="U87" s="84">
        <f t="shared" si="19"/>
        <v>0</v>
      </c>
      <c r="V87" s="84">
        <f t="shared" si="20"/>
        <v>40737.63</v>
      </c>
      <c r="W87" s="85">
        <v>0</v>
      </c>
      <c r="X87" s="85">
        <f t="shared" si="21"/>
        <v>40737.63</v>
      </c>
      <c r="Y87" s="84">
        <v>0</v>
      </c>
      <c r="Z87" s="85">
        <f t="shared" si="22"/>
        <v>40737.63</v>
      </c>
    </row>
    <row r="88" spans="1:26" ht="12.75" hidden="1" outlineLevel="1">
      <c r="A88" s="85" t="s">
        <v>397</v>
      </c>
      <c r="C88" s="84" t="s">
        <v>398</v>
      </c>
      <c r="D88" s="84" t="s">
        <v>399</v>
      </c>
      <c r="E88" s="85">
        <v>0</v>
      </c>
      <c r="F88" s="85">
        <v>275186.86</v>
      </c>
      <c r="G88" s="84">
        <f t="shared" si="16"/>
        <v>275186.86</v>
      </c>
      <c r="H88" s="85">
        <v>31873.94</v>
      </c>
      <c r="I88" s="85">
        <v>0</v>
      </c>
      <c r="J88" s="85">
        <v>0</v>
      </c>
      <c r="K88" s="85">
        <v>0</v>
      </c>
      <c r="L88" s="85">
        <f t="shared" si="17"/>
        <v>0</v>
      </c>
      <c r="M88" s="85">
        <v>0</v>
      </c>
      <c r="N88" s="85">
        <v>0</v>
      </c>
      <c r="O88" s="85">
        <v>0</v>
      </c>
      <c r="P88" s="85">
        <f t="shared" si="18"/>
        <v>0</v>
      </c>
      <c r="Q88" s="84">
        <v>0</v>
      </c>
      <c r="R88" s="84">
        <v>0</v>
      </c>
      <c r="S88" s="84">
        <v>0</v>
      </c>
      <c r="T88" s="84">
        <v>0</v>
      </c>
      <c r="U88" s="84">
        <f t="shared" si="19"/>
        <v>0</v>
      </c>
      <c r="V88" s="84">
        <f t="shared" si="20"/>
        <v>307060.8</v>
      </c>
      <c r="W88" s="85">
        <v>0</v>
      </c>
      <c r="X88" s="85">
        <f t="shared" si="21"/>
        <v>307060.8</v>
      </c>
      <c r="Y88" s="84">
        <v>0</v>
      </c>
      <c r="Z88" s="85">
        <f t="shared" si="22"/>
        <v>307060.8</v>
      </c>
    </row>
    <row r="89" spans="1:26" ht="12.75" hidden="1" outlineLevel="1">
      <c r="A89" s="85" t="s">
        <v>400</v>
      </c>
      <c r="C89" s="84" t="s">
        <v>401</v>
      </c>
      <c r="D89" s="84" t="s">
        <v>402</v>
      </c>
      <c r="E89" s="85">
        <v>0</v>
      </c>
      <c r="F89" s="85">
        <v>1730.18</v>
      </c>
      <c r="G89" s="84">
        <f t="shared" si="16"/>
        <v>1730.18</v>
      </c>
      <c r="H89" s="85">
        <v>0</v>
      </c>
      <c r="I89" s="85">
        <v>0</v>
      </c>
      <c r="J89" s="85">
        <v>0</v>
      </c>
      <c r="K89" s="85">
        <v>0</v>
      </c>
      <c r="L89" s="85">
        <f t="shared" si="17"/>
        <v>0</v>
      </c>
      <c r="M89" s="85">
        <v>0</v>
      </c>
      <c r="N89" s="85">
        <v>0</v>
      </c>
      <c r="O89" s="85">
        <v>0</v>
      </c>
      <c r="P89" s="85">
        <f t="shared" si="18"/>
        <v>0</v>
      </c>
      <c r="Q89" s="84">
        <v>0</v>
      </c>
      <c r="R89" s="84">
        <v>0</v>
      </c>
      <c r="S89" s="84">
        <v>0</v>
      </c>
      <c r="T89" s="84">
        <v>0</v>
      </c>
      <c r="U89" s="84">
        <f t="shared" si="19"/>
        <v>0</v>
      </c>
      <c r="V89" s="84">
        <f t="shared" si="20"/>
        <v>1730.18</v>
      </c>
      <c r="W89" s="85">
        <v>0</v>
      </c>
      <c r="X89" s="85">
        <f t="shared" si="21"/>
        <v>1730.18</v>
      </c>
      <c r="Y89" s="84">
        <v>0</v>
      </c>
      <c r="Z89" s="85">
        <f t="shared" si="22"/>
        <v>1730.18</v>
      </c>
    </row>
    <row r="90" spans="1:26" ht="12.75" hidden="1" outlineLevel="1">
      <c r="A90" s="85" t="s">
        <v>403</v>
      </c>
      <c r="C90" s="84" t="s">
        <v>404</v>
      </c>
      <c r="D90" s="84" t="s">
        <v>405</v>
      </c>
      <c r="E90" s="85">
        <v>0</v>
      </c>
      <c r="F90" s="85">
        <v>10455.56</v>
      </c>
      <c r="G90" s="84">
        <f t="shared" si="16"/>
        <v>10455.56</v>
      </c>
      <c r="H90" s="85">
        <v>2097</v>
      </c>
      <c r="I90" s="85">
        <v>0</v>
      </c>
      <c r="J90" s="85">
        <v>0</v>
      </c>
      <c r="K90" s="85">
        <v>0</v>
      </c>
      <c r="L90" s="85">
        <f t="shared" si="17"/>
        <v>0</v>
      </c>
      <c r="M90" s="85">
        <v>0</v>
      </c>
      <c r="N90" s="85">
        <v>0</v>
      </c>
      <c r="O90" s="85">
        <v>0</v>
      </c>
      <c r="P90" s="85">
        <f t="shared" si="18"/>
        <v>0</v>
      </c>
      <c r="Q90" s="84">
        <v>0</v>
      </c>
      <c r="R90" s="84">
        <v>0</v>
      </c>
      <c r="S90" s="84">
        <v>0</v>
      </c>
      <c r="T90" s="84">
        <v>0</v>
      </c>
      <c r="U90" s="84">
        <f t="shared" si="19"/>
        <v>0</v>
      </c>
      <c r="V90" s="84">
        <f t="shared" si="20"/>
        <v>12552.56</v>
      </c>
      <c r="W90" s="85">
        <v>0</v>
      </c>
      <c r="X90" s="85">
        <f t="shared" si="21"/>
        <v>12552.56</v>
      </c>
      <c r="Y90" s="84">
        <v>0</v>
      </c>
      <c r="Z90" s="85">
        <f t="shared" si="22"/>
        <v>12552.56</v>
      </c>
    </row>
    <row r="91" spans="1:26" ht="12.75" hidden="1" outlineLevel="1">
      <c r="A91" s="85" t="s">
        <v>406</v>
      </c>
      <c r="C91" s="84" t="s">
        <v>407</v>
      </c>
      <c r="D91" s="84" t="s">
        <v>408</v>
      </c>
      <c r="E91" s="85">
        <v>0</v>
      </c>
      <c r="F91" s="85">
        <v>424.46</v>
      </c>
      <c r="G91" s="84">
        <f t="shared" si="16"/>
        <v>424.46</v>
      </c>
      <c r="H91" s="85">
        <v>0</v>
      </c>
      <c r="I91" s="85">
        <v>0</v>
      </c>
      <c r="J91" s="85">
        <v>0</v>
      </c>
      <c r="K91" s="85">
        <v>0</v>
      </c>
      <c r="L91" s="85">
        <f t="shared" si="17"/>
        <v>0</v>
      </c>
      <c r="M91" s="85">
        <v>0</v>
      </c>
      <c r="N91" s="85">
        <v>0</v>
      </c>
      <c r="O91" s="85">
        <v>0</v>
      </c>
      <c r="P91" s="85">
        <f t="shared" si="18"/>
        <v>0</v>
      </c>
      <c r="Q91" s="84">
        <v>0</v>
      </c>
      <c r="R91" s="84">
        <v>0</v>
      </c>
      <c r="S91" s="84">
        <v>0</v>
      </c>
      <c r="T91" s="84">
        <v>0</v>
      </c>
      <c r="U91" s="84">
        <f t="shared" si="19"/>
        <v>0</v>
      </c>
      <c r="V91" s="84">
        <f t="shared" si="20"/>
        <v>424.46</v>
      </c>
      <c r="W91" s="85">
        <v>0</v>
      </c>
      <c r="X91" s="85">
        <f t="shared" si="21"/>
        <v>424.46</v>
      </c>
      <c r="Y91" s="84">
        <v>0</v>
      </c>
      <c r="Z91" s="85">
        <f t="shared" si="22"/>
        <v>424.46</v>
      </c>
    </row>
    <row r="92" spans="1:26" ht="12.75" hidden="1" outlineLevel="1">
      <c r="A92" s="85" t="s">
        <v>409</v>
      </c>
      <c r="C92" s="84" t="s">
        <v>410</v>
      </c>
      <c r="D92" s="84" t="s">
        <v>411</v>
      </c>
      <c r="E92" s="85">
        <v>0</v>
      </c>
      <c r="F92" s="85">
        <v>23397.41</v>
      </c>
      <c r="G92" s="84">
        <f t="shared" si="16"/>
        <v>23397.41</v>
      </c>
      <c r="H92" s="85">
        <v>9344.34</v>
      </c>
      <c r="I92" s="85">
        <v>0</v>
      </c>
      <c r="J92" s="85">
        <v>0</v>
      </c>
      <c r="K92" s="85">
        <v>0</v>
      </c>
      <c r="L92" s="85">
        <f t="shared" si="17"/>
        <v>0</v>
      </c>
      <c r="M92" s="85">
        <v>0</v>
      </c>
      <c r="N92" s="85">
        <v>0</v>
      </c>
      <c r="O92" s="85">
        <v>0</v>
      </c>
      <c r="P92" s="85">
        <f t="shared" si="18"/>
        <v>0</v>
      </c>
      <c r="Q92" s="84">
        <v>0</v>
      </c>
      <c r="R92" s="84">
        <v>0</v>
      </c>
      <c r="S92" s="84">
        <v>0</v>
      </c>
      <c r="T92" s="84">
        <v>0</v>
      </c>
      <c r="U92" s="84">
        <f t="shared" si="19"/>
        <v>0</v>
      </c>
      <c r="V92" s="84">
        <f t="shared" si="20"/>
        <v>32741.75</v>
      </c>
      <c r="W92" s="85">
        <v>0</v>
      </c>
      <c r="X92" s="85">
        <f t="shared" si="21"/>
        <v>32741.75</v>
      </c>
      <c r="Y92" s="84">
        <v>0</v>
      </c>
      <c r="Z92" s="85">
        <f t="shared" si="22"/>
        <v>32741.75</v>
      </c>
    </row>
    <row r="93" spans="1:26" ht="12.75" hidden="1" outlineLevel="1">
      <c r="A93" s="85" t="s">
        <v>412</v>
      </c>
      <c r="C93" s="84" t="s">
        <v>413</v>
      </c>
      <c r="D93" s="84" t="s">
        <v>414</v>
      </c>
      <c r="E93" s="85">
        <v>0</v>
      </c>
      <c r="F93" s="85">
        <v>73292.36</v>
      </c>
      <c r="G93" s="84">
        <f t="shared" si="16"/>
        <v>73292.36</v>
      </c>
      <c r="H93" s="85">
        <v>5949.25</v>
      </c>
      <c r="I93" s="85">
        <v>0</v>
      </c>
      <c r="J93" s="85">
        <v>0</v>
      </c>
      <c r="K93" s="85">
        <v>0</v>
      </c>
      <c r="L93" s="85">
        <f t="shared" si="17"/>
        <v>0</v>
      </c>
      <c r="M93" s="85">
        <v>0</v>
      </c>
      <c r="N93" s="85">
        <v>0</v>
      </c>
      <c r="O93" s="85">
        <v>0</v>
      </c>
      <c r="P93" s="85">
        <f t="shared" si="18"/>
        <v>0</v>
      </c>
      <c r="Q93" s="84">
        <v>0</v>
      </c>
      <c r="R93" s="84">
        <v>0</v>
      </c>
      <c r="S93" s="84">
        <v>0</v>
      </c>
      <c r="T93" s="84">
        <v>0</v>
      </c>
      <c r="U93" s="84">
        <f t="shared" si="19"/>
        <v>0</v>
      </c>
      <c r="V93" s="84">
        <f t="shared" si="20"/>
        <v>79241.61</v>
      </c>
      <c r="W93" s="85">
        <v>0</v>
      </c>
      <c r="X93" s="85">
        <f t="shared" si="21"/>
        <v>79241.61</v>
      </c>
      <c r="Y93" s="84">
        <v>0</v>
      </c>
      <c r="Z93" s="85">
        <f t="shared" si="22"/>
        <v>79241.61</v>
      </c>
    </row>
    <row r="94" spans="1:26" ht="12.75" hidden="1" outlineLevel="1">
      <c r="A94" s="85" t="s">
        <v>415</v>
      </c>
      <c r="C94" s="84" t="s">
        <v>416</v>
      </c>
      <c r="D94" s="84" t="s">
        <v>417</v>
      </c>
      <c r="E94" s="85">
        <v>0</v>
      </c>
      <c r="F94" s="85">
        <v>35807.61</v>
      </c>
      <c r="G94" s="84">
        <f t="shared" si="16"/>
        <v>35807.61</v>
      </c>
      <c r="H94" s="85">
        <v>17536.74</v>
      </c>
      <c r="I94" s="85">
        <v>0</v>
      </c>
      <c r="J94" s="85">
        <v>0</v>
      </c>
      <c r="K94" s="85">
        <v>0</v>
      </c>
      <c r="L94" s="85">
        <f t="shared" si="17"/>
        <v>0</v>
      </c>
      <c r="M94" s="85">
        <v>0</v>
      </c>
      <c r="N94" s="85">
        <v>0</v>
      </c>
      <c r="O94" s="85">
        <v>0</v>
      </c>
      <c r="P94" s="85">
        <f t="shared" si="18"/>
        <v>0</v>
      </c>
      <c r="Q94" s="84">
        <v>0</v>
      </c>
      <c r="R94" s="84">
        <v>0</v>
      </c>
      <c r="S94" s="84">
        <v>0</v>
      </c>
      <c r="T94" s="84">
        <v>0</v>
      </c>
      <c r="U94" s="84">
        <f t="shared" si="19"/>
        <v>0</v>
      </c>
      <c r="V94" s="84">
        <f t="shared" si="20"/>
        <v>53344.350000000006</v>
      </c>
      <c r="W94" s="85">
        <v>0</v>
      </c>
      <c r="X94" s="85">
        <f t="shared" si="21"/>
        <v>53344.350000000006</v>
      </c>
      <c r="Y94" s="84">
        <v>0</v>
      </c>
      <c r="Z94" s="85">
        <f t="shared" si="22"/>
        <v>53344.350000000006</v>
      </c>
    </row>
    <row r="95" spans="1:26" ht="12.75" hidden="1" outlineLevel="1">
      <c r="A95" s="85" t="s">
        <v>418</v>
      </c>
      <c r="C95" s="84" t="s">
        <v>419</v>
      </c>
      <c r="D95" s="84" t="s">
        <v>420</v>
      </c>
      <c r="E95" s="85">
        <v>0</v>
      </c>
      <c r="F95" s="85">
        <v>47300.65</v>
      </c>
      <c r="G95" s="84">
        <f t="shared" si="16"/>
        <v>47300.65</v>
      </c>
      <c r="H95" s="85">
        <v>810.96</v>
      </c>
      <c r="I95" s="85">
        <v>0</v>
      </c>
      <c r="J95" s="85">
        <v>0</v>
      </c>
      <c r="K95" s="85">
        <v>0</v>
      </c>
      <c r="L95" s="85">
        <f t="shared" si="17"/>
        <v>0</v>
      </c>
      <c r="M95" s="85">
        <v>0</v>
      </c>
      <c r="N95" s="85">
        <v>0</v>
      </c>
      <c r="O95" s="85">
        <v>0</v>
      </c>
      <c r="P95" s="85">
        <f t="shared" si="18"/>
        <v>0</v>
      </c>
      <c r="Q95" s="84">
        <v>0</v>
      </c>
      <c r="R95" s="84">
        <v>0</v>
      </c>
      <c r="S95" s="84">
        <v>0</v>
      </c>
      <c r="T95" s="84">
        <v>0</v>
      </c>
      <c r="U95" s="84">
        <f t="shared" si="19"/>
        <v>0</v>
      </c>
      <c r="V95" s="84">
        <f t="shared" si="20"/>
        <v>48111.61</v>
      </c>
      <c r="W95" s="85">
        <v>0</v>
      </c>
      <c r="X95" s="85">
        <f t="shared" si="21"/>
        <v>48111.61</v>
      </c>
      <c r="Y95" s="84">
        <v>0</v>
      </c>
      <c r="Z95" s="85">
        <f t="shared" si="22"/>
        <v>48111.61</v>
      </c>
    </row>
    <row r="96" spans="1:26" ht="12.75" hidden="1" outlineLevel="1">
      <c r="A96" s="85" t="s">
        <v>421</v>
      </c>
      <c r="C96" s="84" t="s">
        <v>422</v>
      </c>
      <c r="D96" s="84" t="s">
        <v>423</v>
      </c>
      <c r="E96" s="85">
        <v>0</v>
      </c>
      <c r="F96" s="85">
        <v>5518</v>
      </c>
      <c r="G96" s="84">
        <f t="shared" si="16"/>
        <v>5518</v>
      </c>
      <c r="H96" s="85">
        <v>0</v>
      </c>
      <c r="I96" s="85">
        <v>0</v>
      </c>
      <c r="J96" s="85">
        <v>0</v>
      </c>
      <c r="K96" s="85">
        <v>0</v>
      </c>
      <c r="L96" s="85">
        <f t="shared" si="17"/>
        <v>0</v>
      </c>
      <c r="M96" s="85">
        <v>0</v>
      </c>
      <c r="N96" s="85">
        <v>0</v>
      </c>
      <c r="O96" s="85">
        <v>0</v>
      </c>
      <c r="P96" s="85">
        <f t="shared" si="18"/>
        <v>0</v>
      </c>
      <c r="Q96" s="84">
        <v>0</v>
      </c>
      <c r="R96" s="84">
        <v>0</v>
      </c>
      <c r="S96" s="84">
        <v>0</v>
      </c>
      <c r="T96" s="84">
        <v>0</v>
      </c>
      <c r="U96" s="84">
        <f t="shared" si="19"/>
        <v>0</v>
      </c>
      <c r="V96" s="84">
        <f t="shared" si="20"/>
        <v>5518</v>
      </c>
      <c r="W96" s="85">
        <v>0</v>
      </c>
      <c r="X96" s="85">
        <f t="shared" si="21"/>
        <v>5518</v>
      </c>
      <c r="Y96" s="84">
        <v>0</v>
      </c>
      <c r="Z96" s="85">
        <f t="shared" si="22"/>
        <v>5518</v>
      </c>
    </row>
    <row r="97" spans="1:26" ht="12.75" hidden="1" outlineLevel="1">
      <c r="A97" s="85" t="s">
        <v>424</v>
      </c>
      <c r="C97" s="84" t="s">
        <v>425</v>
      </c>
      <c r="D97" s="84" t="s">
        <v>426</v>
      </c>
      <c r="E97" s="85">
        <v>0</v>
      </c>
      <c r="F97" s="85">
        <v>14658.09</v>
      </c>
      <c r="G97" s="84">
        <f t="shared" si="16"/>
        <v>14658.09</v>
      </c>
      <c r="H97" s="85">
        <v>7397.23</v>
      </c>
      <c r="I97" s="85">
        <v>0</v>
      </c>
      <c r="J97" s="85">
        <v>0</v>
      </c>
      <c r="K97" s="85">
        <v>0</v>
      </c>
      <c r="L97" s="85">
        <f t="shared" si="17"/>
        <v>0</v>
      </c>
      <c r="M97" s="85">
        <v>0</v>
      </c>
      <c r="N97" s="85">
        <v>0</v>
      </c>
      <c r="O97" s="85">
        <v>0</v>
      </c>
      <c r="P97" s="85">
        <f t="shared" si="18"/>
        <v>0</v>
      </c>
      <c r="Q97" s="84">
        <v>0</v>
      </c>
      <c r="R97" s="84">
        <v>0</v>
      </c>
      <c r="S97" s="84">
        <v>0</v>
      </c>
      <c r="T97" s="84">
        <v>0</v>
      </c>
      <c r="U97" s="84">
        <f t="shared" si="19"/>
        <v>0</v>
      </c>
      <c r="V97" s="84">
        <f t="shared" si="20"/>
        <v>22055.32</v>
      </c>
      <c r="W97" s="85">
        <v>0</v>
      </c>
      <c r="X97" s="85">
        <f t="shared" si="21"/>
        <v>22055.32</v>
      </c>
      <c r="Y97" s="84">
        <v>0</v>
      </c>
      <c r="Z97" s="85">
        <f t="shared" si="22"/>
        <v>22055.32</v>
      </c>
    </row>
    <row r="98" spans="1:26" ht="12.75" hidden="1" outlineLevel="1">
      <c r="A98" s="85" t="s">
        <v>427</v>
      </c>
      <c r="C98" s="84" t="s">
        <v>428</v>
      </c>
      <c r="D98" s="84" t="s">
        <v>429</v>
      </c>
      <c r="E98" s="85">
        <v>0</v>
      </c>
      <c r="F98" s="85">
        <v>1276.97</v>
      </c>
      <c r="G98" s="84">
        <f t="shared" si="16"/>
        <v>1276.97</v>
      </c>
      <c r="H98" s="85">
        <v>0</v>
      </c>
      <c r="I98" s="85">
        <v>0</v>
      </c>
      <c r="J98" s="85">
        <v>0</v>
      </c>
      <c r="K98" s="85">
        <v>0</v>
      </c>
      <c r="L98" s="85">
        <f t="shared" si="17"/>
        <v>0</v>
      </c>
      <c r="M98" s="85">
        <v>0</v>
      </c>
      <c r="N98" s="85">
        <v>0</v>
      </c>
      <c r="O98" s="85">
        <v>0</v>
      </c>
      <c r="P98" s="85">
        <f t="shared" si="18"/>
        <v>0</v>
      </c>
      <c r="Q98" s="84">
        <v>0</v>
      </c>
      <c r="R98" s="84">
        <v>0</v>
      </c>
      <c r="S98" s="84">
        <v>0</v>
      </c>
      <c r="T98" s="84">
        <v>0</v>
      </c>
      <c r="U98" s="84">
        <f t="shared" si="19"/>
        <v>0</v>
      </c>
      <c r="V98" s="84">
        <f t="shared" si="20"/>
        <v>1276.97</v>
      </c>
      <c r="W98" s="85">
        <v>0</v>
      </c>
      <c r="X98" s="85">
        <f t="shared" si="21"/>
        <v>1276.97</v>
      </c>
      <c r="Y98" s="84">
        <v>0</v>
      </c>
      <c r="Z98" s="85">
        <f t="shared" si="22"/>
        <v>1276.97</v>
      </c>
    </row>
    <row r="99" spans="1:26" ht="12.75" hidden="1" outlineLevel="1">
      <c r="A99" s="85" t="s">
        <v>430</v>
      </c>
      <c r="C99" s="84" t="s">
        <v>431</v>
      </c>
      <c r="D99" s="84" t="s">
        <v>432</v>
      </c>
      <c r="E99" s="85">
        <v>0</v>
      </c>
      <c r="F99" s="85">
        <v>4095.42</v>
      </c>
      <c r="G99" s="84">
        <f t="shared" si="16"/>
        <v>4095.42</v>
      </c>
      <c r="H99" s="85">
        <v>0</v>
      </c>
      <c r="I99" s="85">
        <v>0</v>
      </c>
      <c r="J99" s="85">
        <v>0</v>
      </c>
      <c r="K99" s="85">
        <v>0</v>
      </c>
      <c r="L99" s="85">
        <f t="shared" si="17"/>
        <v>0</v>
      </c>
      <c r="M99" s="85">
        <v>0</v>
      </c>
      <c r="N99" s="85">
        <v>0</v>
      </c>
      <c r="O99" s="85">
        <v>0</v>
      </c>
      <c r="P99" s="85">
        <f t="shared" si="18"/>
        <v>0</v>
      </c>
      <c r="Q99" s="84">
        <v>0</v>
      </c>
      <c r="R99" s="84">
        <v>0</v>
      </c>
      <c r="S99" s="84">
        <v>0</v>
      </c>
      <c r="T99" s="84">
        <v>0</v>
      </c>
      <c r="U99" s="84">
        <f t="shared" si="19"/>
        <v>0</v>
      </c>
      <c r="V99" s="84">
        <f t="shared" si="20"/>
        <v>4095.42</v>
      </c>
      <c r="W99" s="85">
        <v>0</v>
      </c>
      <c r="X99" s="85">
        <f t="shared" si="21"/>
        <v>4095.42</v>
      </c>
      <c r="Y99" s="84">
        <v>0</v>
      </c>
      <c r="Z99" s="85">
        <f t="shared" si="22"/>
        <v>4095.42</v>
      </c>
    </row>
    <row r="100" spans="1:26" ht="12.75" hidden="1" outlineLevel="1">
      <c r="A100" s="85" t="s">
        <v>433</v>
      </c>
      <c r="C100" s="84" t="s">
        <v>434</v>
      </c>
      <c r="D100" s="84" t="s">
        <v>435</v>
      </c>
      <c r="E100" s="85">
        <v>0</v>
      </c>
      <c r="F100" s="85">
        <v>35394.85</v>
      </c>
      <c r="G100" s="84">
        <f t="shared" si="16"/>
        <v>35394.85</v>
      </c>
      <c r="H100" s="85">
        <v>15384.7</v>
      </c>
      <c r="I100" s="85">
        <v>0</v>
      </c>
      <c r="J100" s="85">
        <v>0</v>
      </c>
      <c r="K100" s="85">
        <v>0</v>
      </c>
      <c r="L100" s="85">
        <f t="shared" si="17"/>
        <v>0</v>
      </c>
      <c r="M100" s="85">
        <v>0</v>
      </c>
      <c r="N100" s="85">
        <v>5.53</v>
      </c>
      <c r="O100" s="85">
        <v>0</v>
      </c>
      <c r="P100" s="85">
        <f t="shared" si="18"/>
        <v>5.53</v>
      </c>
      <c r="Q100" s="84">
        <v>0</v>
      </c>
      <c r="R100" s="84">
        <v>0</v>
      </c>
      <c r="S100" s="84">
        <v>0</v>
      </c>
      <c r="T100" s="84">
        <v>0</v>
      </c>
      <c r="U100" s="84">
        <f t="shared" si="19"/>
        <v>0</v>
      </c>
      <c r="V100" s="84">
        <f t="shared" si="20"/>
        <v>50785.08</v>
      </c>
      <c r="W100" s="85">
        <v>0</v>
      </c>
      <c r="X100" s="85">
        <f t="shared" si="21"/>
        <v>50785.08</v>
      </c>
      <c r="Y100" s="84">
        <v>0</v>
      </c>
      <c r="Z100" s="85">
        <f t="shared" si="22"/>
        <v>50785.08</v>
      </c>
    </row>
    <row r="101" spans="1:26" ht="12.75" hidden="1" outlineLevel="1">
      <c r="A101" s="85" t="s">
        <v>436</v>
      </c>
      <c r="C101" s="84" t="s">
        <v>437</v>
      </c>
      <c r="D101" s="84" t="s">
        <v>438</v>
      </c>
      <c r="E101" s="85">
        <v>0</v>
      </c>
      <c r="F101" s="85">
        <v>102447.58</v>
      </c>
      <c r="G101" s="84">
        <f t="shared" si="16"/>
        <v>102447.58</v>
      </c>
      <c r="H101" s="85">
        <v>150357.5</v>
      </c>
      <c r="I101" s="85">
        <v>0</v>
      </c>
      <c r="J101" s="85">
        <v>0</v>
      </c>
      <c r="K101" s="85">
        <v>0</v>
      </c>
      <c r="L101" s="85">
        <f t="shared" si="17"/>
        <v>0</v>
      </c>
      <c r="M101" s="85">
        <v>0</v>
      </c>
      <c r="N101" s="85">
        <v>0</v>
      </c>
      <c r="O101" s="85">
        <v>0</v>
      </c>
      <c r="P101" s="85">
        <f t="shared" si="18"/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f t="shared" si="19"/>
        <v>0</v>
      </c>
      <c r="V101" s="84">
        <f t="shared" si="20"/>
        <v>252805.08000000002</v>
      </c>
      <c r="W101" s="85">
        <v>0</v>
      </c>
      <c r="X101" s="85">
        <f t="shared" si="21"/>
        <v>252805.08000000002</v>
      </c>
      <c r="Y101" s="84">
        <v>0</v>
      </c>
      <c r="Z101" s="85">
        <f t="shared" si="22"/>
        <v>252805.08000000002</v>
      </c>
    </row>
    <row r="102" spans="1:26" ht="12.75" hidden="1" outlineLevel="1">
      <c r="A102" s="85" t="s">
        <v>439</v>
      </c>
      <c r="C102" s="84" t="s">
        <v>440</v>
      </c>
      <c r="D102" s="84" t="s">
        <v>441</v>
      </c>
      <c r="E102" s="85">
        <v>0</v>
      </c>
      <c r="F102" s="85">
        <v>55027.19</v>
      </c>
      <c r="G102" s="84">
        <f aca="true" t="shared" si="23" ref="G102:G133">E102+F102</f>
        <v>55027.19</v>
      </c>
      <c r="H102" s="85">
        <v>58207.97</v>
      </c>
      <c r="I102" s="85">
        <v>0</v>
      </c>
      <c r="J102" s="85">
        <v>0</v>
      </c>
      <c r="K102" s="85">
        <v>0</v>
      </c>
      <c r="L102" s="85">
        <f aca="true" t="shared" si="24" ref="L102:L133">J102+I102+K102</f>
        <v>0</v>
      </c>
      <c r="M102" s="85">
        <v>0</v>
      </c>
      <c r="N102" s="85">
        <v>0</v>
      </c>
      <c r="O102" s="85">
        <v>0</v>
      </c>
      <c r="P102" s="85">
        <f aca="true" t="shared" si="25" ref="P102:P133">M102+N102+O102</f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f aca="true" t="shared" si="26" ref="U102:U133">Q102+R102+S102+T102</f>
        <v>0</v>
      </c>
      <c r="V102" s="84">
        <f aca="true" t="shared" si="27" ref="V102:V133">G102+H102+L102+P102+U102</f>
        <v>113235.16</v>
      </c>
      <c r="W102" s="85">
        <v>0</v>
      </c>
      <c r="X102" s="85">
        <f aca="true" t="shared" si="28" ref="X102:X133">V102+W102</f>
        <v>113235.16</v>
      </c>
      <c r="Y102" s="84">
        <v>0</v>
      </c>
      <c r="Z102" s="85">
        <f aca="true" t="shared" si="29" ref="Z102:Z133">X102+Y102</f>
        <v>113235.16</v>
      </c>
    </row>
    <row r="103" spans="1:26" ht="12.75" hidden="1" outlineLevel="1">
      <c r="A103" s="85" t="s">
        <v>442</v>
      </c>
      <c r="C103" s="84" t="s">
        <v>443</v>
      </c>
      <c r="D103" s="84" t="s">
        <v>444</v>
      </c>
      <c r="E103" s="85">
        <v>0</v>
      </c>
      <c r="F103" s="85">
        <v>445079.19</v>
      </c>
      <c r="G103" s="84">
        <f t="shared" si="23"/>
        <v>445079.19</v>
      </c>
      <c r="H103" s="85">
        <v>181944.64</v>
      </c>
      <c r="I103" s="85">
        <v>0</v>
      </c>
      <c r="J103" s="85">
        <v>0</v>
      </c>
      <c r="K103" s="85">
        <v>0</v>
      </c>
      <c r="L103" s="85">
        <f t="shared" si="24"/>
        <v>0</v>
      </c>
      <c r="M103" s="85">
        <v>0</v>
      </c>
      <c r="N103" s="85">
        <v>34.77</v>
      </c>
      <c r="O103" s="85">
        <v>0</v>
      </c>
      <c r="P103" s="85">
        <f t="shared" si="25"/>
        <v>34.77</v>
      </c>
      <c r="Q103" s="84">
        <v>0</v>
      </c>
      <c r="R103" s="84">
        <v>0</v>
      </c>
      <c r="S103" s="84">
        <v>0</v>
      </c>
      <c r="T103" s="84">
        <v>0</v>
      </c>
      <c r="U103" s="84">
        <f t="shared" si="26"/>
        <v>0</v>
      </c>
      <c r="V103" s="84">
        <f t="shared" si="27"/>
        <v>627058.6000000001</v>
      </c>
      <c r="W103" s="85">
        <v>0</v>
      </c>
      <c r="X103" s="85">
        <f t="shared" si="28"/>
        <v>627058.6000000001</v>
      </c>
      <c r="Y103" s="84">
        <v>0</v>
      </c>
      <c r="Z103" s="85">
        <f t="shared" si="29"/>
        <v>627058.6000000001</v>
      </c>
    </row>
    <row r="104" spans="1:26" ht="12.75" hidden="1" outlineLevel="1">
      <c r="A104" s="85" t="s">
        <v>445</v>
      </c>
      <c r="C104" s="84" t="s">
        <v>446</v>
      </c>
      <c r="D104" s="84" t="s">
        <v>447</v>
      </c>
      <c r="E104" s="85">
        <v>0</v>
      </c>
      <c r="F104" s="85">
        <v>83204.26</v>
      </c>
      <c r="G104" s="84">
        <f t="shared" si="23"/>
        <v>83204.26</v>
      </c>
      <c r="H104" s="85">
        <v>49789.94</v>
      </c>
      <c r="I104" s="85">
        <v>0</v>
      </c>
      <c r="J104" s="85">
        <v>0</v>
      </c>
      <c r="K104" s="85">
        <v>0</v>
      </c>
      <c r="L104" s="85">
        <f t="shared" si="24"/>
        <v>0</v>
      </c>
      <c r="M104" s="85">
        <v>0</v>
      </c>
      <c r="N104" s="85">
        <v>0</v>
      </c>
      <c r="O104" s="85">
        <v>0</v>
      </c>
      <c r="P104" s="85">
        <f t="shared" si="25"/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f t="shared" si="26"/>
        <v>0</v>
      </c>
      <c r="V104" s="84">
        <f t="shared" si="27"/>
        <v>132994.2</v>
      </c>
      <c r="W104" s="85">
        <v>0</v>
      </c>
      <c r="X104" s="85">
        <f t="shared" si="28"/>
        <v>132994.2</v>
      </c>
      <c r="Y104" s="84">
        <v>0</v>
      </c>
      <c r="Z104" s="85">
        <f t="shared" si="29"/>
        <v>132994.2</v>
      </c>
    </row>
    <row r="105" spans="1:26" ht="12.75" hidden="1" outlineLevel="1">
      <c r="A105" s="85" t="s">
        <v>448</v>
      </c>
      <c r="C105" s="84" t="s">
        <v>449</v>
      </c>
      <c r="D105" s="84" t="s">
        <v>450</v>
      </c>
      <c r="E105" s="85">
        <v>0</v>
      </c>
      <c r="F105" s="85">
        <v>134.85</v>
      </c>
      <c r="G105" s="84">
        <f t="shared" si="23"/>
        <v>134.85</v>
      </c>
      <c r="H105" s="85">
        <v>8.7</v>
      </c>
      <c r="I105" s="85">
        <v>0</v>
      </c>
      <c r="J105" s="85">
        <v>0</v>
      </c>
      <c r="K105" s="85">
        <v>0</v>
      </c>
      <c r="L105" s="85">
        <f t="shared" si="24"/>
        <v>0</v>
      </c>
      <c r="M105" s="85">
        <v>0</v>
      </c>
      <c r="N105" s="85">
        <v>0</v>
      </c>
      <c r="O105" s="85">
        <v>0</v>
      </c>
      <c r="P105" s="85">
        <f t="shared" si="25"/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f t="shared" si="26"/>
        <v>0</v>
      </c>
      <c r="V105" s="84">
        <f t="shared" si="27"/>
        <v>143.54999999999998</v>
      </c>
      <c r="W105" s="85">
        <v>0</v>
      </c>
      <c r="X105" s="85">
        <f t="shared" si="28"/>
        <v>143.54999999999998</v>
      </c>
      <c r="Y105" s="84">
        <v>0</v>
      </c>
      <c r="Z105" s="85">
        <f t="shared" si="29"/>
        <v>143.54999999999998</v>
      </c>
    </row>
    <row r="106" spans="1:26" ht="12.75" hidden="1" outlineLevel="1">
      <c r="A106" s="85" t="s">
        <v>451</v>
      </c>
      <c r="C106" s="84" t="s">
        <v>452</v>
      </c>
      <c r="D106" s="84" t="s">
        <v>453</v>
      </c>
      <c r="E106" s="85">
        <v>0</v>
      </c>
      <c r="F106" s="85">
        <v>31883.69</v>
      </c>
      <c r="G106" s="84">
        <f t="shared" si="23"/>
        <v>31883.69</v>
      </c>
      <c r="H106" s="85">
        <v>8621.17</v>
      </c>
      <c r="I106" s="85">
        <v>0</v>
      </c>
      <c r="J106" s="85">
        <v>0</v>
      </c>
      <c r="K106" s="85">
        <v>0</v>
      </c>
      <c r="L106" s="85">
        <f t="shared" si="24"/>
        <v>0</v>
      </c>
      <c r="M106" s="85">
        <v>0</v>
      </c>
      <c r="N106" s="85">
        <v>0</v>
      </c>
      <c r="O106" s="85">
        <v>0</v>
      </c>
      <c r="P106" s="85">
        <f t="shared" si="25"/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f t="shared" si="26"/>
        <v>0</v>
      </c>
      <c r="V106" s="84">
        <f t="shared" si="27"/>
        <v>40504.86</v>
      </c>
      <c r="W106" s="85">
        <v>0</v>
      </c>
      <c r="X106" s="85">
        <f t="shared" si="28"/>
        <v>40504.86</v>
      </c>
      <c r="Y106" s="84">
        <v>0</v>
      </c>
      <c r="Z106" s="85">
        <f t="shared" si="29"/>
        <v>40504.86</v>
      </c>
    </row>
    <row r="107" spans="1:26" ht="12.75" hidden="1" outlineLevel="1">
      <c r="A107" s="85" t="s">
        <v>454</v>
      </c>
      <c r="C107" s="84" t="s">
        <v>455</v>
      </c>
      <c r="D107" s="84" t="s">
        <v>456</v>
      </c>
      <c r="E107" s="85">
        <v>0</v>
      </c>
      <c r="F107" s="85">
        <v>52293</v>
      </c>
      <c r="G107" s="84">
        <f t="shared" si="23"/>
        <v>52293</v>
      </c>
      <c r="H107" s="85">
        <v>172805.11</v>
      </c>
      <c r="I107" s="85">
        <v>0</v>
      </c>
      <c r="J107" s="85">
        <v>0</v>
      </c>
      <c r="K107" s="85">
        <v>0</v>
      </c>
      <c r="L107" s="85">
        <f t="shared" si="24"/>
        <v>0</v>
      </c>
      <c r="M107" s="85">
        <v>0</v>
      </c>
      <c r="N107" s="85">
        <v>0</v>
      </c>
      <c r="O107" s="85">
        <v>0</v>
      </c>
      <c r="P107" s="85">
        <f t="shared" si="25"/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f t="shared" si="26"/>
        <v>0</v>
      </c>
      <c r="V107" s="84">
        <f t="shared" si="27"/>
        <v>225098.11</v>
      </c>
      <c r="W107" s="85">
        <v>0</v>
      </c>
      <c r="X107" s="85">
        <f t="shared" si="28"/>
        <v>225098.11</v>
      </c>
      <c r="Y107" s="84">
        <v>0</v>
      </c>
      <c r="Z107" s="85">
        <f t="shared" si="29"/>
        <v>225098.11</v>
      </c>
    </row>
    <row r="108" spans="1:26" ht="12.75" hidden="1" outlineLevel="1">
      <c r="A108" s="85" t="s">
        <v>457</v>
      </c>
      <c r="C108" s="84" t="s">
        <v>458</v>
      </c>
      <c r="D108" s="84" t="s">
        <v>459</v>
      </c>
      <c r="E108" s="85">
        <v>0</v>
      </c>
      <c r="F108" s="85">
        <v>65.42</v>
      </c>
      <c r="G108" s="84">
        <f t="shared" si="23"/>
        <v>65.42</v>
      </c>
      <c r="H108" s="85">
        <v>0</v>
      </c>
      <c r="I108" s="85">
        <v>0</v>
      </c>
      <c r="J108" s="85">
        <v>0</v>
      </c>
      <c r="K108" s="85">
        <v>0</v>
      </c>
      <c r="L108" s="85">
        <f t="shared" si="24"/>
        <v>0</v>
      </c>
      <c r="M108" s="85">
        <v>0</v>
      </c>
      <c r="N108" s="85">
        <v>0</v>
      </c>
      <c r="O108" s="85">
        <v>0</v>
      </c>
      <c r="P108" s="85">
        <f t="shared" si="25"/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f t="shared" si="26"/>
        <v>0</v>
      </c>
      <c r="V108" s="84">
        <f t="shared" si="27"/>
        <v>65.42</v>
      </c>
      <c r="W108" s="85">
        <v>0</v>
      </c>
      <c r="X108" s="85">
        <f t="shared" si="28"/>
        <v>65.42</v>
      </c>
      <c r="Y108" s="84">
        <v>0</v>
      </c>
      <c r="Z108" s="85">
        <f t="shared" si="29"/>
        <v>65.42</v>
      </c>
    </row>
    <row r="109" spans="1:26" ht="12.75" hidden="1" outlineLevel="1">
      <c r="A109" s="85" t="s">
        <v>460</v>
      </c>
      <c r="C109" s="84" t="s">
        <v>461</v>
      </c>
      <c r="D109" s="84" t="s">
        <v>462</v>
      </c>
      <c r="E109" s="85">
        <v>0</v>
      </c>
      <c r="F109" s="85">
        <v>19175.1</v>
      </c>
      <c r="G109" s="84">
        <f t="shared" si="23"/>
        <v>19175.1</v>
      </c>
      <c r="H109" s="85">
        <v>1423.04</v>
      </c>
      <c r="I109" s="85">
        <v>0</v>
      </c>
      <c r="J109" s="85">
        <v>0</v>
      </c>
      <c r="K109" s="85">
        <v>0</v>
      </c>
      <c r="L109" s="85">
        <f t="shared" si="24"/>
        <v>0</v>
      </c>
      <c r="M109" s="85">
        <v>0</v>
      </c>
      <c r="N109" s="85">
        <v>0</v>
      </c>
      <c r="O109" s="85">
        <v>0</v>
      </c>
      <c r="P109" s="85">
        <f t="shared" si="25"/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f t="shared" si="26"/>
        <v>0</v>
      </c>
      <c r="V109" s="84">
        <f t="shared" si="27"/>
        <v>20598.14</v>
      </c>
      <c r="W109" s="85">
        <v>0</v>
      </c>
      <c r="X109" s="85">
        <f t="shared" si="28"/>
        <v>20598.14</v>
      </c>
      <c r="Y109" s="84">
        <v>0</v>
      </c>
      <c r="Z109" s="85">
        <f t="shared" si="29"/>
        <v>20598.14</v>
      </c>
    </row>
    <row r="110" spans="1:26" ht="12.75" hidden="1" outlineLevel="1">
      <c r="A110" s="85" t="s">
        <v>463</v>
      </c>
      <c r="C110" s="84" t="s">
        <v>464</v>
      </c>
      <c r="D110" s="84" t="s">
        <v>465</v>
      </c>
      <c r="E110" s="85">
        <v>0</v>
      </c>
      <c r="F110" s="85">
        <v>653.59</v>
      </c>
      <c r="G110" s="84">
        <f t="shared" si="23"/>
        <v>653.59</v>
      </c>
      <c r="H110" s="85">
        <v>1049.72</v>
      </c>
      <c r="I110" s="85">
        <v>0</v>
      </c>
      <c r="J110" s="85">
        <v>0</v>
      </c>
      <c r="K110" s="85">
        <v>0</v>
      </c>
      <c r="L110" s="85">
        <f t="shared" si="24"/>
        <v>0</v>
      </c>
      <c r="M110" s="85">
        <v>0</v>
      </c>
      <c r="N110" s="85">
        <v>0</v>
      </c>
      <c r="O110" s="85">
        <v>0</v>
      </c>
      <c r="P110" s="85">
        <f t="shared" si="25"/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f t="shared" si="26"/>
        <v>0</v>
      </c>
      <c r="V110" s="84">
        <f t="shared" si="27"/>
        <v>1703.31</v>
      </c>
      <c r="W110" s="85">
        <v>0</v>
      </c>
      <c r="X110" s="85">
        <f t="shared" si="28"/>
        <v>1703.31</v>
      </c>
      <c r="Y110" s="84">
        <v>0</v>
      </c>
      <c r="Z110" s="85">
        <f t="shared" si="29"/>
        <v>1703.31</v>
      </c>
    </row>
    <row r="111" spans="1:26" ht="12.75" hidden="1" outlineLevel="1">
      <c r="A111" s="85" t="s">
        <v>466</v>
      </c>
      <c r="C111" s="84" t="s">
        <v>467</v>
      </c>
      <c r="D111" s="84" t="s">
        <v>468</v>
      </c>
      <c r="E111" s="85">
        <v>0</v>
      </c>
      <c r="F111" s="85">
        <v>4747.34</v>
      </c>
      <c r="G111" s="84">
        <f t="shared" si="23"/>
        <v>4747.34</v>
      </c>
      <c r="H111" s="85">
        <v>7027.77</v>
      </c>
      <c r="I111" s="85">
        <v>0</v>
      </c>
      <c r="J111" s="85">
        <v>0</v>
      </c>
      <c r="K111" s="85">
        <v>0</v>
      </c>
      <c r="L111" s="85">
        <f t="shared" si="24"/>
        <v>0</v>
      </c>
      <c r="M111" s="85">
        <v>0</v>
      </c>
      <c r="N111" s="85">
        <v>0</v>
      </c>
      <c r="O111" s="85">
        <v>0</v>
      </c>
      <c r="P111" s="85">
        <f t="shared" si="25"/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f t="shared" si="26"/>
        <v>0</v>
      </c>
      <c r="V111" s="84">
        <f t="shared" si="27"/>
        <v>11775.11</v>
      </c>
      <c r="W111" s="85">
        <v>0</v>
      </c>
      <c r="X111" s="85">
        <f t="shared" si="28"/>
        <v>11775.11</v>
      </c>
      <c r="Y111" s="84">
        <v>0</v>
      </c>
      <c r="Z111" s="85">
        <f t="shared" si="29"/>
        <v>11775.11</v>
      </c>
    </row>
    <row r="112" spans="1:26" ht="12.75" hidden="1" outlineLevel="1">
      <c r="A112" s="85" t="s">
        <v>469</v>
      </c>
      <c r="C112" s="84" t="s">
        <v>470</v>
      </c>
      <c r="D112" s="84" t="s">
        <v>471</v>
      </c>
      <c r="E112" s="85">
        <v>0</v>
      </c>
      <c r="F112" s="85">
        <v>22.99</v>
      </c>
      <c r="G112" s="84">
        <f t="shared" si="23"/>
        <v>22.99</v>
      </c>
      <c r="H112" s="85">
        <v>3641.45</v>
      </c>
      <c r="I112" s="85">
        <v>0</v>
      </c>
      <c r="J112" s="85">
        <v>0</v>
      </c>
      <c r="K112" s="85">
        <v>0</v>
      </c>
      <c r="L112" s="85">
        <f t="shared" si="24"/>
        <v>0</v>
      </c>
      <c r="M112" s="85">
        <v>0</v>
      </c>
      <c r="N112" s="85">
        <v>0</v>
      </c>
      <c r="O112" s="85">
        <v>0</v>
      </c>
      <c r="P112" s="85">
        <f t="shared" si="25"/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f t="shared" si="26"/>
        <v>0</v>
      </c>
      <c r="V112" s="84">
        <f t="shared" si="27"/>
        <v>3664.4399999999996</v>
      </c>
      <c r="W112" s="85">
        <v>0</v>
      </c>
      <c r="X112" s="85">
        <f t="shared" si="28"/>
        <v>3664.4399999999996</v>
      </c>
      <c r="Y112" s="84">
        <v>0</v>
      </c>
      <c r="Z112" s="85">
        <f t="shared" si="29"/>
        <v>3664.4399999999996</v>
      </c>
    </row>
    <row r="113" spans="1:26" ht="12.75" hidden="1" outlineLevel="1">
      <c r="A113" s="85" t="s">
        <v>472</v>
      </c>
      <c r="C113" s="84" t="s">
        <v>473</v>
      </c>
      <c r="D113" s="84" t="s">
        <v>474</v>
      </c>
      <c r="E113" s="85">
        <v>0</v>
      </c>
      <c r="F113" s="85">
        <v>9584.83</v>
      </c>
      <c r="G113" s="84">
        <f t="shared" si="23"/>
        <v>9584.83</v>
      </c>
      <c r="H113" s="85">
        <v>260.74</v>
      </c>
      <c r="I113" s="85">
        <v>0</v>
      </c>
      <c r="J113" s="85">
        <v>0</v>
      </c>
      <c r="K113" s="85">
        <v>0</v>
      </c>
      <c r="L113" s="85">
        <f t="shared" si="24"/>
        <v>0</v>
      </c>
      <c r="M113" s="85">
        <v>0</v>
      </c>
      <c r="N113" s="85">
        <v>0</v>
      </c>
      <c r="O113" s="85">
        <v>0</v>
      </c>
      <c r="P113" s="85">
        <f t="shared" si="25"/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f t="shared" si="26"/>
        <v>0</v>
      </c>
      <c r="V113" s="84">
        <f t="shared" si="27"/>
        <v>9845.57</v>
      </c>
      <c r="W113" s="85">
        <v>0</v>
      </c>
      <c r="X113" s="85">
        <f t="shared" si="28"/>
        <v>9845.57</v>
      </c>
      <c r="Y113" s="84">
        <v>0</v>
      </c>
      <c r="Z113" s="85">
        <f t="shared" si="29"/>
        <v>9845.57</v>
      </c>
    </row>
    <row r="114" spans="1:26" ht="12.75" hidden="1" outlineLevel="1">
      <c r="A114" s="85" t="s">
        <v>475</v>
      </c>
      <c r="C114" s="84" t="s">
        <v>476</v>
      </c>
      <c r="D114" s="84" t="s">
        <v>477</v>
      </c>
      <c r="E114" s="85">
        <v>0</v>
      </c>
      <c r="F114" s="85">
        <v>968.01</v>
      </c>
      <c r="G114" s="84">
        <f t="shared" si="23"/>
        <v>968.01</v>
      </c>
      <c r="H114" s="85">
        <v>1279.62</v>
      </c>
      <c r="I114" s="85">
        <v>0</v>
      </c>
      <c r="J114" s="85">
        <v>0</v>
      </c>
      <c r="K114" s="85">
        <v>0</v>
      </c>
      <c r="L114" s="85">
        <f t="shared" si="24"/>
        <v>0</v>
      </c>
      <c r="M114" s="85">
        <v>0</v>
      </c>
      <c r="N114" s="85">
        <v>0</v>
      </c>
      <c r="O114" s="85">
        <v>0</v>
      </c>
      <c r="P114" s="85">
        <f t="shared" si="25"/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f t="shared" si="26"/>
        <v>0</v>
      </c>
      <c r="V114" s="84">
        <f t="shared" si="27"/>
        <v>2247.63</v>
      </c>
      <c r="W114" s="85">
        <v>0</v>
      </c>
      <c r="X114" s="85">
        <f t="shared" si="28"/>
        <v>2247.63</v>
      </c>
      <c r="Y114" s="84">
        <v>0</v>
      </c>
      <c r="Z114" s="85">
        <f t="shared" si="29"/>
        <v>2247.63</v>
      </c>
    </row>
    <row r="115" spans="1:26" ht="12.75" hidden="1" outlineLevel="1">
      <c r="A115" s="85" t="s">
        <v>478</v>
      </c>
      <c r="C115" s="84" t="s">
        <v>479</v>
      </c>
      <c r="D115" s="84" t="s">
        <v>480</v>
      </c>
      <c r="E115" s="85">
        <v>0</v>
      </c>
      <c r="F115" s="85">
        <v>0</v>
      </c>
      <c r="G115" s="84">
        <f t="shared" si="23"/>
        <v>0</v>
      </c>
      <c r="H115" s="85">
        <v>38.85</v>
      </c>
      <c r="I115" s="85">
        <v>0</v>
      </c>
      <c r="J115" s="85">
        <v>0</v>
      </c>
      <c r="K115" s="85">
        <v>0</v>
      </c>
      <c r="L115" s="85">
        <f t="shared" si="24"/>
        <v>0</v>
      </c>
      <c r="M115" s="85">
        <v>0</v>
      </c>
      <c r="N115" s="85">
        <v>0</v>
      </c>
      <c r="O115" s="85">
        <v>0</v>
      </c>
      <c r="P115" s="85">
        <f t="shared" si="25"/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f t="shared" si="26"/>
        <v>0</v>
      </c>
      <c r="V115" s="84">
        <f t="shared" si="27"/>
        <v>38.85</v>
      </c>
      <c r="W115" s="85">
        <v>0</v>
      </c>
      <c r="X115" s="85">
        <f t="shared" si="28"/>
        <v>38.85</v>
      </c>
      <c r="Y115" s="84">
        <v>0</v>
      </c>
      <c r="Z115" s="85">
        <f t="shared" si="29"/>
        <v>38.85</v>
      </c>
    </row>
    <row r="116" spans="1:26" ht="12.75" hidden="1" outlineLevel="1">
      <c r="A116" s="85" t="s">
        <v>481</v>
      </c>
      <c r="C116" s="84" t="s">
        <v>482</v>
      </c>
      <c r="D116" s="84" t="s">
        <v>483</v>
      </c>
      <c r="E116" s="85">
        <v>0</v>
      </c>
      <c r="F116" s="85">
        <v>1343.48</v>
      </c>
      <c r="G116" s="84">
        <f t="shared" si="23"/>
        <v>1343.48</v>
      </c>
      <c r="H116" s="85">
        <v>765</v>
      </c>
      <c r="I116" s="85">
        <v>0</v>
      </c>
      <c r="J116" s="85">
        <v>0</v>
      </c>
      <c r="K116" s="85">
        <v>0</v>
      </c>
      <c r="L116" s="85">
        <f t="shared" si="24"/>
        <v>0</v>
      </c>
      <c r="M116" s="85">
        <v>0</v>
      </c>
      <c r="N116" s="85">
        <v>0</v>
      </c>
      <c r="O116" s="85">
        <v>0</v>
      </c>
      <c r="P116" s="85">
        <f t="shared" si="25"/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f t="shared" si="26"/>
        <v>0</v>
      </c>
      <c r="V116" s="84">
        <f t="shared" si="27"/>
        <v>2108.48</v>
      </c>
      <c r="W116" s="85">
        <v>0</v>
      </c>
      <c r="X116" s="85">
        <f t="shared" si="28"/>
        <v>2108.48</v>
      </c>
      <c r="Y116" s="84">
        <v>0</v>
      </c>
      <c r="Z116" s="85">
        <f t="shared" si="29"/>
        <v>2108.48</v>
      </c>
    </row>
    <row r="117" spans="1:26" ht="12.75" hidden="1" outlineLevel="1">
      <c r="A117" s="85" t="s">
        <v>484</v>
      </c>
      <c r="C117" s="84" t="s">
        <v>485</v>
      </c>
      <c r="D117" s="84" t="s">
        <v>486</v>
      </c>
      <c r="E117" s="85">
        <v>0</v>
      </c>
      <c r="F117" s="85">
        <v>6481.18</v>
      </c>
      <c r="G117" s="84">
        <f t="shared" si="23"/>
        <v>6481.18</v>
      </c>
      <c r="H117" s="85">
        <v>353.38</v>
      </c>
      <c r="I117" s="85">
        <v>0</v>
      </c>
      <c r="J117" s="85">
        <v>0</v>
      </c>
      <c r="K117" s="85">
        <v>0</v>
      </c>
      <c r="L117" s="85">
        <f t="shared" si="24"/>
        <v>0</v>
      </c>
      <c r="M117" s="85">
        <v>0</v>
      </c>
      <c r="N117" s="85">
        <v>0</v>
      </c>
      <c r="O117" s="85">
        <v>0</v>
      </c>
      <c r="P117" s="85">
        <f t="shared" si="25"/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f t="shared" si="26"/>
        <v>0</v>
      </c>
      <c r="V117" s="84">
        <f t="shared" si="27"/>
        <v>6834.56</v>
      </c>
      <c r="W117" s="85">
        <v>0</v>
      </c>
      <c r="X117" s="85">
        <f t="shared" si="28"/>
        <v>6834.56</v>
      </c>
      <c r="Y117" s="84">
        <v>0</v>
      </c>
      <c r="Z117" s="85">
        <f t="shared" si="29"/>
        <v>6834.56</v>
      </c>
    </row>
    <row r="118" spans="1:26" ht="12.75" hidden="1" outlineLevel="1">
      <c r="A118" s="85" t="s">
        <v>487</v>
      </c>
      <c r="C118" s="84" t="s">
        <v>488</v>
      </c>
      <c r="D118" s="84" t="s">
        <v>489</v>
      </c>
      <c r="E118" s="85">
        <v>0</v>
      </c>
      <c r="F118" s="85">
        <v>64</v>
      </c>
      <c r="G118" s="84">
        <f t="shared" si="23"/>
        <v>64</v>
      </c>
      <c r="H118" s="85">
        <v>1672.38</v>
      </c>
      <c r="I118" s="85">
        <v>0</v>
      </c>
      <c r="J118" s="85">
        <v>0</v>
      </c>
      <c r="K118" s="85">
        <v>0</v>
      </c>
      <c r="L118" s="85">
        <f t="shared" si="24"/>
        <v>0</v>
      </c>
      <c r="M118" s="85">
        <v>0</v>
      </c>
      <c r="N118" s="85">
        <v>0</v>
      </c>
      <c r="O118" s="85">
        <v>0</v>
      </c>
      <c r="P118" s="85">
        <f t="shared" si="25"/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f t="shared" si="26"/>
        <v>0</v>
      </c>
      <c r="V118" s="84">
        <f t="shared" si="27"/>
        <v>1736.38</v>
      </c>
      <c r="W118" s="85">
        <v>0</v>
      </c>
      <c r="X118" s="85">
        <f t="shared" si="28"/>
        <v>1736.38</v>
      </c>
      <c r="Y118" s="84">
        <v>0</v>
      </c>
      <c r="Z118" s="85">
        <f t="shared" si="29"/>
        <v>1736.38</v>
      </c>
    </row>
    <row r="119" spans="1:26" ht="12.75" hidden="1" outlineLevel="1">
      <c r="A119" s="85" t="s">
        <v>490</v>
      </c>
      <c r="C119" s="84" t="s">
        <v>491</v>
      </c>
      <c r="D119" s="84" t="s">
        <v>492</v>
      </c>
      <c r="E119" s="85">
        <v>0</v>
      </c>
      <c r="F119" s="85">
        <v>2593.64</v>
      </c>
      <c r="G119" s="84">
        <f t="shared" si="23"/>
        <v>2593.64</v>
      </c>
      <c r="H119" s="85">
        <v>1014</v>
      </c>
      <c r="I119" s="85">
        <v>0</v>
      </c>
      <c r="J119" s="85">
        <v>0</v>
      </c>
      <c r="K119" s="85">
        <v>0</v>
      </c>
      <c r="L119" s="85">
        <f t="shared" si="24"/>
        <v>0</v>
      </c>
      <c r="M119" s="85">
        <v>0</v>
      </c>
      <c r="N119" s="85">
        <v>0</v>
      </c>
      <c r="O119" s="85">
        <v>0</v>
      </c>
      <c r="P119" s="85">
        <f t="shared" si="25"/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f t="shared" si="26"/>
        <v>0</v>
      </c>
      <c r="V119" s="84">
        <f t="shared" si="27"/>
        <v>3607.64</v>
      </c>
      <c r="W119" s="85">
        <v>0</v>
      </c>
      <c r="X119" s="85">
        <f t="shared" si="28"/>
        <v>3607.64</v>
      </c>
      <c r="Y119" s="84">
        <v>0</v>
      </c>
      <c r="Z119" s="85">
        <f t="shared" si="29"/>
        <v>3607.64</v>
      </c>
    </row>
    <row r="120" spans="1:26" ht="12.75" hidden="1" outlineLevel="1">
      <c r="A120" s="85" t="s">
        <v>493</v>
      </c>
      <c r="C120" s="84" t="s">
        <v>494</v>
      </c>
      <c r="D120" s="84" t="s">
        <v>495</v>
      </c>
      <c r="E120" s="85">
        <v>0</v>
      </c>
      <c r="F120" s="85">
        <v>9.98</v>
      </c>
      <c r="G120" s="84">
        <f t="shared" si="23"/>
        <v>9.98</v>
      </c>
      <c r="H120" s="85">
        <v>0</v>
      </c>
      <c r="I120" s="85">
        <v>0</v>
      </c>
      <c r="J120" s="85">
        <v>0</v>
      </c>
      <c r="K120" s="85">
        <v>0</v>
      </c>
      <c r="L120" s="85">
        <f t="shared" si="24"/>
        <v>0</v>
      </c>
      <c r="M120" s="85">
        <v>0</v>
      </c>
      <c r="N120" s="85">
        <v>0</v>
      </c>
      <c r="O120" s="85">
        <v>0</v>
      </c>
      <c r="P120" s="85">
        <f t="shared" si="25"/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f t="shared" si="26"/>
        <v>0</v>
      </c>
      <c r="V120" s="84">
        <f t="shared" si="27"/>
        <v>9.98</v>
      </c>
      <c r="W120" s="85">
        <v>0</v>
      </c>
      <c r="X120" s="85">
        <f t="shared" si="28"/>
        <v>9.98</v>
      </c>
      <c r="Y120" s="84">
        <v>0</v>
      </c>
      <c r="Z120" s="85">
        <f t="shared" si="29"/>
        <v>9.98</v>
      </c>
    </row>
    <row r="121" spans="1:26" ht="12.75" hidden="1" outlineLevel="1">
      <c r="A121" s="85" t="s">
        <v>496</v>
      </c>
      <c r="C121" s="84" t="s">
        <v>497</v>
      </c>
      <c r="D121" s="84" t="s">
        <v>498</v>
      </c>
      <c r="E121" s="85">
        <v>0</v>
      </c>
      <c r="F121" s="85">
        <v>422.36</v>
      </c>
      <c r="G121" s="84">
        <f t="shared" si="23"/>
        <v>422.36</v>
      </c>
      <c r="H121" s="85">
        <v>418.89</v>
      </c>
      <c r="I121" s="85">
        <v>0</v>
      </c>
      <c r="J121" s="85">
        <v>0</v>
      </c>
      <c r="K121" s="85">
        <v>0</v>
      </c>
      <c r="L121" s="85">
        <f t="shared" si="24"/>
        <v>0</v>
      </c>
      <c r="M121" s="85">
        <v>0</v>
      </c>
      <c r="N121" s="85">
        <v>0</v>
      </c>
      <c r="O121" s="85">
        <v>0</v>
      </c>
      <c r="P121" s="85">
        <f t="shared" si="25"/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f t="shared" si="26"/>
        <v>0</v>
      </c>
      <c r="V121" s="84">
        <f t="shared" si="27"/>
        <v>841.25</v>
      </c>
      <c r="W121" s="85">
        <v>0</v>
      </c>
      <c r="X121" s="85">
        <f t="shared" si="28"/>
        <v>841.25</v>
      </c>
      <c r="Y121" s="84">
        <v>0</v>
      </c>
      <c r="Z121" s="85">
        <f t="shared" si="29"/>
        <v>841.25</v>
      </c>
    </row>
    <row r="122" spans="1:26" ht="12.75" hidden="1" outlineLevel="1">
      <c r="A122" s="85" t="s">
        <v>499</v>
      </c>
      <c r="C122" s="84" t="s">
        <v>500</v>
      </c>
      <c r="D122" s="84" t="s">
        <v>501</v>
      </c>
      <c r="E122" s="85">
        <v>0</v>
      </c>
      <c r="F122" s="85">
        <v>199.4</v>
      </c>
      <c r="G122" s="84">
        <f t="shared" si="23"/>
        <v>199.4</v>
      </c>
      <c r="H122" s="85">
        <v>0</v>
      </c>
      <c r="I122" s="85">
        <v>0</v>
      </c>
      <c r="J122" s="85">
        <v>0</v>
      </c>
      <c r="K122" s="85">
        <v>0</v>
      </c>
      <c r="L122" s="85">
        <f t="shared" si="24"/>
        <v>0</v>
      </c>
      <c r="M122" s="85">
        <v>0</v>
      </c>
      <c r="N122" s="85">
        <v>0</v>
      </c>
      <c r="O122" s="85">
        <v>0</v>
      </c>
      <c r="P122" s="85">
        <f t="shared" si="25"/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f t="shared" si="26"/>
        <v>0</v>
      </c>
      <c r="V122" s="84">
        <f t="shared" si="27"/>
        <v>199.4</v>
      </c>
      <c r="W122" s="85">
        <v>0</v>
      </c>
      <c r="X122" s="85">
        <f t="shared" si="28"/>
        <v>199.4</v>
      </c>
      <c r="Y122" s="84">
        <v>0</v>
      </c>
      <c r="Z122" s="85">
        <f t="shared" si="29"/>
        <v>199.4</v>
      </c>
    </row>
    <row r="123" spans="1:26" ht="12.75" hidden="1" outlineLevel="1">
      <c r="A123" s="85" t="s">
        <v>502</v>
      </c>
      <c r="C123" s="84" t="s">
        <v>503</v>
      </c>
      <c r="D123" s="84" t="s">
        <v>504</v>
      </c>
      <c r="E123" s="85">
        <v>0</v>
      </c>
      <c r="F123" s="85">
        <v>43</v>
      </c>
      <c r="G123" s="84">
        <f t="shared" si="23"/>
        <v>43</v>
      </c>
      <c r="H123" s="85">
        <v>27</v>
      </c>
      <c r="I123" s="85">
        <v>0</v>
      </c>
      <c r="J123" s="85">
        <v>0</v>
      </c>
      <c r="K123" s="85">
        <v>0</v>
      </c>
      <c r="L123" s="85">
        <f t="shared" si="24"/>
        <v>0</v>
      </c>
      <c r="M123" s="85">
        <v>0</v>
      </c>
      <c r="N123" s="85">
        <v>0</v>
      </c>
      <c r="O123" s="85">
        <v>0</v>
      </c>
      <c r="P123" s="85">
        <f t="shared" si="25"/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f t="shared" si="26"/>
        <v>0</v>
      </c>
      <c r="V123" s="84">
        <f t="shared" si="27"/>
        <v>70</v>
      </c>
      <c r="W123" s="85">
        <v>0</v>
      </c>
      <c r="X123" s="85">
        <f t="shared" si="28"/>
        <v>70</v>
      </c>
      <c r="Y123" s="84">
        <v>0</v>
      </c>
      <c r="Z123" s="85">
        <f t="shared" si="29"/>
        <v>70</v>
      </c>
    </row>
    <row r="124" spans="1:26" ht="12.75" hidden="1" outlineLevel="1">
      <c r="A124" s="85" t="s">
        <v>505</v>
      </c>
      <c r="C124" s="84" t="s">
        <v>506</v>
      </c>
      <c r="D124" s="84" t="s">
        <v>507</v>
      </c>
      <c r="E124" s="85">
        <v>0</v>
      </c>
      <c r="F124" s="85">
        <v>15405.92</v>
      </c>
      <c r="G124" s="84">
        <f t="shared" si="23"/>
        <v>15405.92</v>
      </c>
      <c r="H124" s="85">
        <v>73901.45</v>
      </c>
      <c r="I124" s="85">
        <v>0</v>
      </c>
      <c r="J124" s="85">
        <v>0</v>
      </c>
      <c r="K124" s="85">
        <v>0</v>
      </c>
      <c r="L124" s="85">
        <f t="shared" si="24"/>
        <v>0</v>
      </c>
      <c r="M124" s="85">
        <v>0</v>
      </c>
      <c r="N124" s="85">
        <v>0</v>
      </c>
      <c r="O124" s="85">
        <v>0</v>
      </c>
      <c r="P124" s="85">
        <f t="shared" si="25"/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f t="shared" si="26"/>
        <v>0</v>
      </c>
      <c r="V124" s="84">
        <f t="shared" si="27"/>
        <v>89307.37</v>
      </c>
      <c r="W124" s="85">
        <v>0</v>
      </c>
      <c r="X124" s="85">
        <f t="shared" si="28"/>
        <v>89307.37</v>
      </c>
      <c r="Y124" s="84">
        <v>0</v>
      </c>
      <c r="Z124" s="85">
        <f t="shared" si="29"/>
        <v>89307.37</v>
      </c>
    </row>
    <row r="125" spans="1:26" ht="12.75" hidden="1" outlineLevel="1">
      <c r="A125" s="85" t="s">
        <v>508</v>
      </c>
      <c r="C125" s="84" t="s">
        <v>509</v>
      </c>
      <c r="D125" s="84" t="s">
        <v>510</v>
      </c>
      <c r="E125" s="85">
        <v>0</v>
      </c>
      <c r="F125" s="85">
        <v>255.94</v>
      </c>
      <c r="G125" s="84">
        <f t="shared" si="23"/>
        <v>255.94</v>
      </c>
      <c r="H125" s="85">
        <v>94.98</v>
      </c>
      <c r="I125" s="85">
        <v>0</v>
      </c>
      <c r="J125" s="85">
        <v>0</v>
      </c>
      <c r="K125" s="85">
        <v>0</v>
      </c>
      <c r="L125" s="85">
        <f t="shared" si="24"/>
        <v>0</v>
      </c>
      <c r="M125" s="85">
        <v>0</v>
      </c>
      <c r="N125" s="85">
        <v>0</v>
      </c>
      <c r="O125" s="85">
        <v>0</v>
      </c>
      <c r="P125" s="85">
        <f t="shared" si="25"/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f t="shared" si="26"/>
        <v>0</v>
      </c>
      <c r="V125" s="84">
        <f t="shared" si="27"/>
        <v>350.92</v>
      </c>
      <c r="W125" s="85">
        <v>0</v>
      </c>
      <c r="X125" s="85">
        <f t="shared" si="28"/>
        <v>350.92</v>
      </c>
      <c r="Y125" s="84">
        <v>0</v>
      </c>
      <c r="Z125" s="85">
        <f t="shared" si="29"/>
        <v>350.92</v>
      </c>
    </row>
    <row r="126" spans="1:26" ht="12.75" hidden="1" outlineLevel="1">
      <c r="A126" s="85" t="s">
        <v>511</v>
      </c>
      <c r="C126" s="84" t="s">
        <v>512</v>
      </c>
      <c r="D126" s="84" t="s">
        <v>513</v>
      </c>
      <c r="E126" s="85">
        <v>0</v>
      </c>
      <c r="F126" s="85">
        <v>22842.81</v>
      </c>
      <c r="G126" s="84">
        <f t="shared" si="23"/>
        <v>22842.81</v>
      </c>
      <c r="H126" s="85">
        <v>3090.5</v>
      </c>
      <c r="I126" s="85">
        <v>0</v>
      </c>
      <c r="J126" s="85">
        <v>0</v>
      </c>
      <c r="K126" s="85">
        <v>0</v>
      </c>
      <c r="L126" s="85">
        <f t="shared" si="24"/>
        <v>0</v>
      </c>
      <c r="M126" s="85">
        <v>0</v>
      </c>
      <c r="N126" s="85">
        <v>0</v>
      </c>
      <c r="O126" s="85">
        <v>0</v>
      </c>
      <c r="P126" s="85">
        <f t="shared" si="25"/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f t="shared" si="26"/>
        <v>0</v>
      </c>
      <c r="V126" s="84">
        <f t="shared" si="27"/>
        <v>25933.31</v>
      </c>
      <c r="W126" s="85">
        <v>0</v>
      </c>
      <c r="X126" s="85">
        <f t="shared" si="28"/>
        <v>25933.31</v>
      </c>
      <c r="Y126" s="84">
        <v>0</v>
      </c>
      <c r="Z126" s="85">
        <f t="shared" si="29"/>
        <v>25933.31</v>
      </c>
    </row>
    <row r="127" spans="1:26" ht="12.75" hidden="1" outlineLevel="1">
      <c r="A127" s="85" t="s">
        <v>514</v>
      </c>
      <c r="C127" s="84" t="s">
        <v>515</v>
      </c>
      <c r="D127" s="84" t="s">
        <v>516</v>
      </c>
      <c r="E127" s="85">
        <v>0</v>
      </c>
      <c r="F127" s="85">
        <v>3542</v>
      </c>
      <c r="G127" s="84">
        <f t="shared" si="23"/>
        <v>3542</v>
      </c>
      <c r="H127" s="85">
        <v>520</v>
      </c>
      <c r="I127" s="85">
        <v>0</v>
      </c>
      <c r="J127" s="85">
        <v>0</v>
      </c>
      <c r="K127" s="85">
        <v>0</v>
      </c>
      <c r="L127" s="85">
        <f t="shared" si="24"/>
        <v>0</v>
      </c>
      <c r="M127" s="85">
        <v>0</v>
      </c>
      <c r="N127" s="85">
        <v>0</v>
      </c>
      <c r="O127" s="85">
        <v>0</v>
      </c>
      <c r="P127" s="85">
        <f t="shared" si="25"/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f t="shared" si="26"/>
        <v>0</v>
      </c>
      <c r="V127" s="84">
        <f t="shared" si="27"/>
        <v>4062</v>
      </c>
      <c r="W127" s="85">
        <v>0</v>
      </c>
      <c r="X127" s="85">
        <f t="shared" si="28"/>
        <v>4062</v>
      </c>
      <c r="Y127" s="84">
        <v>0</v>
      </c>
      <c r="Z127" s="85">
        <f t="shared" si="29"/>
        <v>4062</v>
      </c>
    </row>
    <row r="128" spans="1:26" ht="12.75" hidden="1" outlineLevel="1">
      <c r="A128" s="85" t="s">
        <v>517</v>
      </c>
      <c r="C128" s="84" t="s">
        <v>518</v>
      </c>
      <c r="D128" s="84" t="s">
        <v>519</v>
      </c>
      <c r="E128" s="85">
        <v>0</v>
      </c>
      <c r="F128" s="85">
        <v>96</v>
      </c>
      <c r="G128" s="84">
        <f t="shared" si="23"/>
        <v>96</v>
      </c>
      <c r="H128" s="85">
        <v>0</v>
      </c>
      <c r="I128" s="85">
        <v>0</v>
      </c>
      <c r="J128" s="85">
        <v>0</v>
      </c>
      <c r="K128" s="85">
        <v>0</v>
      </c>
      <c r="L128" s="85">
        <f t="shared" si="24"/>
        <v>0</v>
      </c>
      <c r="M128" s="85">
        <v>0</v>
      </c>
      <c r="N128" s="85">
        <v>0</v>
      </c>
      <c r="O128" s="85">
        <v>0</v>
      </c>
      <c r="P128" s="85">
        <f t="shared" si="25"/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f t="shared" si="26"/>
        <v>0</v>
      </c>
      <c r="V128" s="84">
        <f t="shared" si="27"/>
        <v>96</v>
      </c>
      <c r="W128" s="85">
        <v>0</v>
      </c>
      <c r="X128" s="85">
        <f t="shared" si="28"/>
        <v>96</v>
      </c>
      <c r="Y128" s="84">
        <v>0</v>
      </c>
      <c r="Z128" s="85">
        <f t="shared" si="29"/>
        <v>96</v>
      </c>
    </row>
    <row r="129" spans="1:26" ht="12.75" hidden="1" outlineLevel="1">
      <c r="A129" s="85" t="s">
        <v>520</v>
      </c>
      <c r="C129" s="84" t="s">
        <v>521</v>
      </c>
      <c r="D129" s="84" t="s">
        <v>522</v>
      </c>
      <c r="E129" s="85">
        <v>0</v>
      </c>
      <c r="F129" s="85">
        <v>18944.95</v>
      </c>
      <c r="G129" s="84">
        <f t="shared" si="23"/>
        <v>18944.95</v>
      </c>
      <c r="H129" s="85">
        <v>2385.27</v>
      </c>
      <c r="I129" s="85">
        <v>0</v>
      </c>
      <c r="J129" s="85">
        <v>0</v>
      </c>
      <c r="K129" s="85">
        <v>0</v>
      </c>
      <c r="L129" s="85">
        <f t="shared" si="24"/>
        <v>0</v>
      </c>
      <c r="M129" s="85">
        <v>0</v>
      </c>
      <c r="N129" s="85">
        <v>0</v>
      </c>
      <c r="O129" s="85">
        <v>0</v>
      </c>
      <c r="P129" s="85">
        <f t="shared" si="25"/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f t="shared" si="26"/>
        <v>0</v>
      </c>
      <c r="V129" s="84">
        <f t="shared" si="27"/>
        <v>21330.22</v>
      </c>
      <c r="W129" s="85">
        <v>0</v>
      </c>
      <c r="X129" s="85">
        <f t="shared" si="28"/>
        <v>21330.22</v>
      </c>
      <c r="Y129" s="84">
        <v>0</v>
      </c>
      <c r="Z129" s="85">
        <f t="shared" si="29"/>
        <v>21330.22</v>
      </c>
    </row>
    <row r="130" spans="1:26" ht="12.75" hidden="1" outlineLevel="1">
      <c r="A130" s="85" t="s">
        <v>523</v>
      </c>
      <c r="C130" s="84" t="s">
        <v>524</v>
      </c>
      <c r="D130" s="84" t="s">
        <v>525</v>
      </c>
      <c r="E130" s="85">
        <v>0</v>
      </c>
      <c r="F130" s="85">
        <v>21690.86</v>
      </c>
      <c r="G130" s="84">
        <f t="shared" si="23"/>
        <v>21690.86</v>
      </c>
      <c r="H130" s="85">
        <v>1114.85</v>
      </c>
      <c r="I130" s="85">
        <v>0</v>
      </c>
      <c r="J130" s="85">
        <v>0</v>
      </c>
      <c r="K130" s="85">
        <v>0</v>
      </c>
      <c r="L130" s="85">
        <f t="shared" si="24"/>
        <v>0</v>
      </c>
      <c r="M130" s="85">
        <v>0</v>
      </c>
      <c r="N130" s="85">
        <v>0</v>
      </c>
      <c r="O130" s="85">
        <v>0</v>
      </c>
      <c r="P130" s="85">
        <f t="shared" si="25"/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f t="shared" si="26"/>
        <v>0</v>
      </c>
      <c r="V130" s="84">
        <f t="shared" si="27"/>
        <v>22805.71</v>
      </c>
      <c r="W130" s="85">
        <v>0</v>
      </c>
      <c r="X130" s="85">
        <f t="shared" si="28"/>
        <v>22805.71</v>
      </c>
      <c r="Y130" s="84">
        <v>0</v>
      </c>
      <c r="Z130" s="85">
        <f t="shared" si="29"/>
        <v>22805.71</v>
      </c>
    </row>
    <row r="131" spans="1:26" ht="12.75" hidden="1" outlineLevel="1">
      <c r="A131" s="85" t="s">
        <v>526</v>
      </c>
      <c r="C131" s="84" t="s">
        <v>527</v>
      </c>
      <c r="D131" s="84" t="s">
        <v>528</v>
      </c>
      <c r="E131" s="85">
        <v>0</v>
      </c>
      <c r="F131" s="85">
        <v>84980.54</v>
      </c>
      <c r="G131" s="84">
        <f t="shared" si="23"/>
        <v>84980.54</v>
      </c>
      <c r="H131" s="85">
        <v>22600.75</v>
      </c>
      <c r="I131" s="85">
        <v>0</v>
      </c>
      <c r="J131" s="85">
        <v>0</v>
      </c>
      <c r="K131" s="85">
        <v>0</v>
      </c>
      <c r="L131" s="85">
        <f t="shared" si="24"/>
        <v>0</v>
      </c>
      <c r="M131" s="85">
        <v>0</v>
      </c>
      <c r="N131" s="85">
        <v>0</v>
      </c>
      <c r="O131" s="85">
        <v>0</v>
      </c>
      <c r="P131" s="85">
        <f t="shared" si="25"/>
        <v>0</v>
      </c>
      <c r="Q131" s="84">
        <v>746.48</v>
      </c>
      <c r="R131" s="84">
        <v>0</v>
      </c>
      <c r="S131" s="84">
        <v>0</v>
      </c>
      <c r="T131" s="84">
        <v>0</v>
      </c>
      <c r="U131" s="84">
        <f t="shared" si="26"/>
        <v>746.48</v>
      </c>
      <c r="V131" s="84">
        <f t="shared" si="27"/>
        <v>108327.76999999999</v>
      </c>
      <c r="W131" s="85">
        <v>0</v>
      </c>
      <c r="X131" s="85">
        <f t="shared" si="28"/>
        <v>108327.76999999999</v>
      </c>
      <c r="Y131" s="84">
        <v>0</v>
      </c>
      <c r="Z131" s="85">
        <f t="shared" si="29"/>
        <v>108327.76999999999</v>
      </c>
    </row>
    <row r="132" spans="1:26" ht="12.75" hidden="1" outlineLevel="1">
      <c r="A132" s="85" t="s">
        <v>529</v>
      </c>
      <c r="C132" s="84" t="s">
        <v>530</v>
      </c>
      <c r="D132" s="84" t="s">
        <v>531</v>
      </c>
      <c r="E132" s="85">
        <v>0</v>
      </c>
      <c r="F132" s="85">
        <v>29784.06</v>
      </c>
      <c r="G132" s="84">
        <f t="shared" si="23"/>
        <v>29784.06</v>
      </c>
      <c r="H132" s="85">
        <v>54140.04</v>
      </c>
      <c r="I132" s="85">
        <v>0</v>
      </c>
      <c r="J132" s="85">
        <v>0</v>
      </c>
      <c r="K132" s="85">
        <v>0</v>
      </c>
      <c r="L132" s="85">
        <f t="shared" si="24"/>
        <v>0</v>
      </c>
      <c r="M132" s="85">
        <v>0</v>
      </c>
      <c r="N132" s="85">
        <v>0</v>
      </c>
      <c r="O132" s="85">
        <v>0</v>
      </c>
      <c r="P132" s="85">
        <f t="shared" si="25"/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f t="shared" si="26"/>
        <v>0</v>
      </c>
      <c r="V132" s="84">
        <f t="shared" si="27"/>
        <v>83924.1</v>
      </c>
      <c r="W132" s="85">
        <v>0</v>
      </c>
      <c r="X132" s="85">
        <f t="shared" si="28"/>
        <v>83924.1</v>
      </c>
      <c r="Y132" s="84">
        <v>0</v>
      </c>
      <c r="Z132" s="85">
        <f t="shared" si="29"/>
        <v>83924.1</v>
      </c>
    </row>
    <row r="133" spans="1:26" ht="12.75" hidden="1" outlineLevel="1">
      <c r="A133" s="85" t="s">
        <v>532</v>
      </c>
      <c r="C133" s="84" t="s">
        <v>533</v>
      </c>
      <c r="D133" s="84" t="s">
        <v>534</v>
      </c>
      <c r="E133" s="85">
        <v>0</v>
      </c>
      <c r="F133" s="85">
        <v>4908.39</v>
      </c>
      <c r="G133" s="84">
        <f t="shared" si="23"/>
        <v>4908.39</v>
      </c>
      <c r="H133" s="85">
        <v>14064.85</v>
      </c>
      <c r="I133" s="85">
        <v>0</v>
      </c>
      <c r="J133" s="85">
        <v>0</v>
      </c>
      <c r="K133" s="85">
        <v>0</v>
      </c>
      <c r="L133" s="85">
        <f t="shared" si="24"/>
        <v>0</v>
      </c>
      <c r="M133" s="85">
        <v>0</v>
      </c>
      <c r="N133" s="85">
        <v>0</v>
      </c>
      <c r="O133" s="85">
        <v>0</v>
      </c>
      <c r="P133" s="85">
        <f t="shared" si="25"/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f t="shared" si="26"/>
        <v>0</v>
      </c>
      <c r="V133" s="84">
        <f t="shared" si="27"/>
        <v>18973.24</v>
      </c>
      <c r="W133" s="85">
        <v>0</v>
      </c>
      <c r="X133" s="85">
        <f t="shared" si="28"/>
        <v>18973.24</v>
      </c>
      <c r="Y133" s="84">
        <v>0</v>
      </c>
      <c r="Z133" s="85">
        <f t="shared" si="29"/>
        <v>18973.24</v>
      </c>
    </row>
    <row r="134" spans="1:26" ht="12.75" hidden="1" outlineLevel="1">
      <c r="A134" s="85" t="s">
        <v>535</v>
      </c>
      <c r="C134" s="84" t="s">
        <v>536</v>
      </c>
      <c r="D134" s="84" t="s">
        <v>537</v>
      </c>
      <c r="E134" s="85">
        <v>0</v>
      </c>
      <c r="F134" s="85">
        <v>34518.94</v>
      </c>
      <c r="G134" s="84">
        <f aca="true" t="shared" si="30" ref="G134:G165">E134+F134</f>
        <v>34518.94</v>
      </c>
      <c r="H134" s="85">
        <v>6545.36</v>
      </c>
      <c r="I134" s="85">
        <v>0</v>
      </c>
      <c r="J134" s="85">
        <v>0</v>
      </c>
      <c r="K134" s="85">
        <v>0</v>
      </c>
      <c r="L134" s="85">
        <f aca="true" t="shared" si="31" ref="L134:L165">J134+I134+K134</f>
        <v>0</v>
      </c>
      <c r="M134" s="85">
        <v>0</v>
      </c>
      <c r="N134" s="85">
        <v>0</v>
      </c>
      <c r="O134" s="85">
        <v>0</v>
      </c>
      <c r="P134" s="85">
        <f aca="true" t="shared" si="32" ref="P134:P165">M134+N134+O134</f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f aca="true" t="shared" si="33" ref="U134:U165">Q134+R134+S134+T134</f>
        <v>0</v>
      </c>
      <c r="V134" s="84">
        <f aca="true" t="shared" si="34" ref="V134:V165">G134+H134+L134+P134+U134</f>
        <v>41064.3</v>
      </c>
      <c r="W134" s="85">
        <v>0</v>
      </c>
      <c r="X134" s="85">
        <f aca="true" t="shared" si="35" ref="X134:X165">V134+W134</f>
        <v>41064.3</v>
      </c>
      <c r="Y134" s="84">
        <v>0</v>
      </c>
      <c r="Z134" s="85">
        <f aca="true" t="shared" si="36" ref="Z134:Z165">X134+Y134</f>
        <v>41064.3</v>
      </c>
    </row>
    <row r="135" spans="1:26" ht="12.75" hidden="1" outlineLevel="1">
      <c r="A135" s="85" t="s">
        <v>538</v>
      </c>
      <c r="C135" s="84" t="s">
        <v>539</v>
      </c>
      <c r="D135" s="84" t="s">
        <v>540</v>
      </c>
      <c r="E135" s="85">
        <v>0</v>
      </c>
      <c r="F135" s="85">
        <v>2353.5</v>
      </c>
      <c r="G135" s="84">
        <f t="shared" si="30"/>
        <v>2353.5</v>
      </c>
      <c r="H135" s="85">
        <v>2039</v>
      </c>
      <c r="I135" s="85">
        <v>0</v>
      </c>
      <c r="J135" s="85">
        <v>0</v>
      </c>
      <c r="K135" s="85">
        <v>0</v>
      </c>
      <c r="L135" s="85">
        <f t="shared" si="31"/>
        <v>0</v>
      </c>
      <c r="M135" s="85">
        <v>0</v>
      </c>
      <c r="N135" s="85">
        <v>0</v>
      </c>
      <c r="O135" s="85">
        <v>0</v>
      </c>
      <c r="P135" s="85">
        <f t="shared" si="32"/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f t="shared" si="33"/>
        <v>0</v>
      </c>
      <c r="V135" s="84">
        <f t="shared" si="34"/>
        <v>4392.5</v>
      </c>
      <c r="W135" s="85">
        <v>0</v>
      </c>
      <c r="X135" s="85">
        <f t="shared" si="35"/>
        <v>4392.5</v>
      </c>
      <c r="Y135" s="84">
        <v>0</v>
      </c>
      <c r="Z135" s="85">
        <f t="shared" si="36"/>
        <v>4392.5</v>
      </c>
    </row>
    <row r="136" spans="1:26" ht="12.75" hidden="1" outlineLevel="1">
      <c r="A136" s="85" t="s">
        <v>541</v>
      </c>
      <c r="C136" s="84" t="s">
        <v>542</v>
      </c>
      <c r="D136" s="84" t="s">
        <v>543</v>
      </c>
      <c r="E136" s="85">
        <v>0</v>
      </c>
      <c r="F136" s="85">
        <v>39814.85</v>
      </c>
      <c r="G136" s="84">
        <f t="shared" si="30"/>
        <v>39814.85</v>
      </c>
      <c r="H136" s="85">
        <v>19572.5</v>
      </c>
      <c r="I136" s="85">
        <v>0</v>
      </c>
      <c r="J136" s="85">
        <v>0</v>
      </c>
      <c r="K136" s="85">
        <v>0</v>
      </c>
      <c r="L136" s="85">
        <f t="shared" si="31"/>
        <v>0</v>
      </c>
      <c r="M136" s="85">
        <v>0</v>
      </c>
      <c r="N136" s="85">
        <v>0</v>
      </c>
      <c r="O136" s="85">
        <v>0</v>
      </c>
      <c r="P136" s="85">
        <f t="shared" si="32"/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f t="shared" si="33"/>
        <v>0</v>
      </c>
      <c r="V136" s="84">
        <f t="shared" si="34"/>
        <v>59387.35</v>
      </c>
      <c r="W136" s="85">
        <v>0</v>
      </c>
      <c r="X136" s="85">
        <f t="shared" si="35"/>
        <v>59387.35</v>
      </c>
      <c r="Y136" s="84">
        <v>0</v>
      </c>
      <c r="Z136" s="85">
        <f t="shared" si="36"/>
        <v>59387.35</v>
      </c>
    </row>
    <row r="137" spans="1:26" ht="12.75" hidden="1" outlineLevel="1">
      <c r="A137" s="85" t="s">
        <v>544</v>
      </c>
      <c r="C137" s="84" t="s">
        <v>545</v>
      </c>
      <c r="D137" s="84" t="s">
        <v>546</v>
      </c>
      <c r="E137" s="85">
        <v>0</v>
      </c>
      <c r="F137" s="85">
        <v>143284.22</v>
      </c>
      <c r="G137" s="84">
        <f t="shared" si="30"/>
        <v>143284.22</v>
      </c>
      <c r="H137" s="85">
        <v>72364.09</v>
      </c>
      <c r="I137" s="85">
        <v>0</v>
      </c>
      <c r="J137" s="85">
        <v>0</v>
      </c>
      <c r="K137" s="85">
        <v>0</v>
      </c>
      <c r="L137" s="85">
        <f t="shared" si="31"/>
        <v>0</v>
      </c>
      <c r="M137" s="85">
        <v>0</v>
      </c>
      <c r="N137" s="85">
        <v>0</v>
      </c>
      <c r="O137" s="85">
        <v>0</v>
      </c>
      <c r="P137" s="85">
        <f t="shared" si="32"/>
        <v>0</v>
      </c>
      <c r="Q137" s="84">
        <v>8167.94</v>
      </c>
      <c r="R137" s="84">
        <v>0</v>
      </c>
      <c r="S137" s="84">
        <v>0</v>
      </c>
      <c r="T137" s="84">
        <v>0</v>
      </c>
      <c r="U137" s="84">
        <f t="shared" si="33"/>
        <v>8167.94</v>
      </c>
      <c r="V137" s="84">
        <f t="shared" si="34"/>
        <v>223816.25</v>
      </c>
      <c r="W137" s="85">
        <v>0</v>
      </c>
      <c r="X137" s="85">
        <f t="shared" si="35"/>
        <v>223816.25</v>
      </c>
      <c r="Y137" s="84">
        <v>0</v>
      </c>
      <c r="Z137" s="85">
        <f t="shared" si="36"/>
        <v>223816.25</v>
      </c>
    </row>
    <row r="138" spans="1:26" ht="12.75" hidden="1" outlineLevel="1">
      <c r="A138" s="85" t="s">
        <v>547</v>
      </c>
      <c r="C138" s="84" t="s">
        <v>548</v>
      </c>
      <c r="D138" s="84" t="s">
        <v>549</v>
      </c>
      <c r="E138" s="85">
        <v>0</v>
      </c>
      <c r="F138" s="85">
        <v>219.75</v>
      </c>
      <c r="G138" s="84">
        <f t="shared" si="30"/>
        <v>219.75</v>
      </c>
      <c r="H138" s="85">
        <v>500</v>
      </c>
      <c r="I138" s="85">
        <v>0</v>
      </c>
      <c r="J138" s="85">
        <v>0</v>
      </c>
      <c r="K138" s="85">
        <v>0</v>
      </c>
      <c r="L138" s="85">
        <f t="shared" si="31"/>
        <v>0</v>
      </c>
      <c r="M138" s="85">
        <v>0</v>
      </c>
      <c r="N138" s="85">
        <v>0</v>
      </c>
      <c r="O138" s="85">
        <v>0</v>
      </c>
      <c r="P138" s="85">
        <f t="shared" si="32"/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f t="shared" si="33"/>
        <v>0</v>
      </c>
      <c r="V138" s="84">
        <f t="shared" si="34"/>
        <v>719.75</v>
      </c>
      <c r="W138" s="85">
        <v>0</v>
      </c>
      <c r="X138" s="85">
        <f t="shared" si="35"/>
        <v>719.75</v>
      </c>
      <c r="Y138" s="84">
        <v>0</v>
      </c>
      <c r="Z138" s="85">
        <f t="shared" si="36"/>
        <v>719.75</v>
      </c>
    </row>
    <row r="139" spans="1:26" ht="12.75" hidden="1" outlineLevel="1">
      <c r="A139" s="85" t="s">
        <v>550</v>
      </c>
      <c r="C139" s="84" t="s">
        <v>551</v>
      </c>
      <c r="D139" s="84" t="s">
        <v>552</v>
      </c>
      <c r="E139" s="85">
        <v>0</v>
      </c>
      <c r="F139" s="85">
        <v>28500.79</v>
      </c>
      <c r="G139" s="84">
        <f t="shared" si="30"/>
        <v>28500.79</v>
      </c>
      <c r="H139" s="85">
        <v>14984.8</v>
      </c>
      <c r="I139" s="85">
        <v>0</v>
      </c>
      <c r="J139" s="85">
        <v>0</v>
      </c>
      <c r="K139" s="85">
        <v>0</v>
      </c>
      <c r="L139" s="85">
        <f t="shared" si="31"/>
        <v>0</v>
      </c>
      <c r="M139" s="85">
        <v>0</v>
      </c>
      <c r="N139" s="85">
        <v>0</v>
      </c>
      <c r="O139" s="85">
        <v>0</v>
      </c>
      <c r="P139" s="85">
        <f t="shared" si="32"/>
        <v>0</v>
      </c>
      <c r="Q139" s="84">
        <v>392.75</v>
      </c>
      <c r="R139" s="84">
        <v>0</v>
      </c>
      <c r="S139" s="84">
        <v>0</v>
      </c>
      <c r="T139" s="84">
        <v>0</v>
      </c>
      <c r="U139" s="84">
        <f t="shared" si="33"/>
        <v>392.75</v>
      </c>
      <c r="V139" s="84">
        <f t="shared" si="34"/>
        <v>43878.34</v>
      </c>
      <c r="W139" s="85">
        <v>0</v>
      </c>
      <c r="X139" s="85">
        <f t="shared" si="35"/>
        <v>43878.34</v>
      </c>
      <c r="Y139" s="84">
        <v>0</v>
      </c>
      <c r="Z139" s="85">
        <f t="shared" si="36"/>
        <v>43878.34</v>
      </c>
    </row>
    <row r="140" spans="1:26" ht="12.75" hidden="1" outlineLevel="1">
      <c r="A140" s="85" t="s">
        <v>553</v>
      </c>
      <c r="C140" s="84" t="s">
        <v>554</v>
      </c>
      <c r="D140" s="84" t="s">
        <v>555</v>
      </c>
      <c r="E140" s="85">
        <v>0</v>
      </c>
      <c r="F140" s="85">
        <v>29803.85</v>
      </c>
      <c r="G140" s="84">
        <f t="shared" si="30"/>
        <v>29803.85</v>
      </c>
      <c r="H140" s="85">
        <v>20527</v>
      </c>
      <c r="I140" s="85">
        <v>0</v>
      </c>
      <c r="J140" s="85">
        <v>0</v>
      </c>
      <c r="K140" s="85">
        <v>0</v>
      </c>
      <c r="L140" s="85">
        <f t="shared" si="31"/>
        <v>0</v>
      </c>
      <c r="M140" s="85">
        <v>0</v>
      </c>
      <c r="N140" s="85">
        <v>0</v>
      </c>
      <c r="O140" s="85">
        <v>0</v>
      </c>
      <c r="P140" s="85">
        <f t="shared" si="32"/>
        <v>0</v>
      </c>
      <c r="Q140" s="84">
        <v>0</v>
      </c>
      <c r="R140" s="84">
        <v>0</v>
      </c>
      <c r="S140" s="84">
        <v>0</v>
      </c>
      <c r="T140" s="84">
        <v>0</v>
      </c>
      <c r="U140" s="84">
        <f t="shared" si="33"/>
        <v>0</v>
      </c>
      <c r="V140" s="84">
        <f t="shared" si="34"/>
        <v>50330.85</v>
      </c>
      <c r="W140" s="85">
        <v>0</v>
      </c>
      <c r="X140" s="85">
        <f t="shared" si="35"/>
        <v>50330.85</v>
      </c>
      <c r="Y140" s="84">
        <v>0</v>
      </c>
      <c r="Z140" s="85">
        <f t="shared" si="36"/>
        <v>50330.85</v>
      </c>
    </row>
    <row r="141" spans="1:26" ht="12.75" hidden="1" outlineLevel="1">
      <c r="A141" s="85" t="s">
        <v>556</v>
      </c>
      <c r="C141" s="84" t="s">
        <v>557</v>
      </c>
      <c r="D141" s="84" t="s">
        <v>558</v>
      </c>
      <c r="E141" s="85">
        <v>0</v>
      </c>
      <c r="F141" s="85">
        <v>5955.09</v>
      </c>
      <c r="G141" s="84">
        <f t="shared" si="30"/>
        <v>5955.09</v>
      </c>
      <c r="H141" s="85">
        <v>0</v>
      </c>
      <c r="I141" s="85">
        <v>0</v>
      </c>
      <c r="J141" s="85">
        <v>0</v>
      </c>
      <c r="K141" s="85">
        <v>0</v>
      </c>
      <c r="L141" s="85">
        <f t="shared" si="31"/>
        <v>0</v>
      </c>
      <c r="M141" s="85">
        <v>0</v>
      </c>
      <c r="N141" s="85">
        <v>0</v>
      </c>
      <c r="O141" s="85">
        <v>0</v>
      </c>
      <c r="P141" s="85">
        <f t="shared" si="32"/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f t="shared" si="33"/>
        <v>0</v>
      </c>
      <c r="V141" s="84">
        <f t="shared" si="34"/>
        <v>5955.09</v>
      </c>
      <c r="W141" s="85">
        <v>0</v>
      </c>
      <c r="X141" s="85">
        <f t="shared" si="35"/>
        <v>5955.09</v>
      </c>
      <c r="Y141" s="84">
        <v>0</v>
      </c>
      <c r="Z141" s="85">
        <f t="shared" si="36"/>
        <v>5955.09</v>
      </c>
    </row>
    <row r="142" spans="1:26" ht="12.75" hidden="1" outlineLevel="1">
      <c r="A142" s="85" t="s">
        <v>559</v>
      </c>
      <c r="C142" s="84" t="s">
        <v>560</v>
      </c>
      <c r="D142" s="84" t="s">
        <v>561</v>
      </c>
      <c r="E142" s="85">
        <v>0</v>
      </c>
      <c r="F142" s="85">
        <v>5</v>
      </c>
      <c r="G142" s="84">
        <f t="shared" si="30"/>
        <v>5</v>
      </c>
      <c r="H142" s="85">
        <v>0</v>
      </c>
      <c r="I142" s="85">
        <v>0</v>
      </c>
      <c r="J142" s="85">
        <v>0</v>
      </c>
      <c r="K142" s="85">
        <v>0</v>
      </c>
      <c r="L142" s="85">
        <f t="shared" si="31"/>
        <v>0</v>
      </c>
      <c r="M142" s="85">
        <v>0</v>
      </c>
      <c r="N142" s="85">
        <v>0</v>
      </c>
      <c r="O142" s="85">
        <v>0</v>
      </c>
      <c r="P142" s="85">
        <f t="shared" si="32"/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f t="shared" si="33"/>
        <v>0</v>
      </c>
      <c r="V142" s="84">
        <f t="shared" si="34"/>
        <v>5</v>
      </c>
      <c r="W142" s="85">
        <v>0</v>
      </c>
      <c r="X142" s="85">
        <f t="shared" si="35"/>
        <v>5</v>
      </c>
      <c r="Y142" s="84">
        <v>0</v>
      </c>
      <c r="Z142" s="85">
        <f t="shared" si="36"/>
        <v>5</v>
      </c>
    </row>
    <row r="143" spans="1:26" ht="12.75" hidden="1" outlineLevel="1">
      <c r="A143" s="85" t="s">
        <v>562</v>
      </c>
      <c r="C143" s="84" t="s">
        <v>563</v>
      </c>
      <c r="D143" s="84" t="s">
        <v>564</v>
      </c>
      <c r="E143" s="85">
        <v>0</v>
      </c>
      <c r="F143" s="85">
        <v>66514.36</v>
      </c>
      <c r="G143" s="84">
        <f t="shared" si="30"/>
        <v>66514.36</v>
      </c>
      <c r="H143" s="85">
        <v>4796.82</v>
      </c>
      <c r="I143" s="85">
        <v>0</v>
      </c>
      <c r="J143" s="85">
        <v>0</v>
      </c>
      <c r="K143" s="85">
        <v>0</v>
      </c>
      <c r="L143" s="85">
        <f t="shared" si="31"/>
        <v>0</v>
      </c>
      <c r="M143" s="85">
        <v>0</v>
      </c>
      <c r="N143" s="85">
        <v>0</v>
      </c>
      <c r="O143" s="85">
        <v>0</v>
      </c>
      <c r="P143" s="85">
        <f t="shared" si="32"/>
        <v>0</v>
      </c>
      <c r="Q143" s="84">
        <v>129.99</v>
      </c>
      <c r="R143" s="84">
        <v>0</v>
      </c>
      <c r="S143" s="84">
        <v>0</v>
      </c>
      <c r="T143" s="84">
        <v>0</v>
      </c>
      <c r="U143" s="84">
        <f t="shared" si="33"/>
        <v>129.99</v>
      </c>
      <c r="V143" s="84">
        <f t="shared" si="34"/>
        <v>71441.17</v>
      </c>
      <c r="W143" s="85">
        <v>0</v>
      </c>
      <c r="X143" s="85">
        <f t="shared" si="35"/>
        <v>71441.17</v>
      </c>
      <c r="Y143" s="84">
        <v>0</v>
      </c>
      <c r="Z143" s="85">
        <f t="shared" si="36"/>
        <v>71441.17</v>
      </c>
    </row>
    <row r="144" spans="1:26" ht="12.75" hidden="1" outlineLevel="1">
      <c r="A144" s="85" t="s">
        <v>565</v>
      </c>
      <c r="C144" s="84" t="s">
        <v>566</v>
      </c>
      <c r="D144" s="84" t="s">
        <v>567</v>
      </c>
      <c r="E144" s="85">
        <v>0</v>
      </c>
      <c r="F144" s="85">
        <v>12670.89</v>
      </c>
      <c r="G144" s="84">
        <f t="shared" si="30"/>
        <v>12670.89</v>
      </c>
      <c r="H144" s="85">
        <v>310.7</v>
      </c>
      <c r="I144" s="85">
        <v>0</v>
      </c>
      <c r="J144" s="85">
        <v>0</v>
      </c>
      <c r="K144" s="85">
        <v>0</v>
      </c>
      <c r="L144" s="85">
        <f t="shared" si="31"/>
        <v>0</v>
      </c>
      <c r="M144" s="85">
        <v>0</v>
      </c>
      <c r="N144" s="85">
        <v>0</v>
      </c>
      <c r="O144" s="85">
        <v>0</v>
      </c>
      <c r="P144" s="85">
        <f t="shared" si="32"/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f t="shared" si="33"/>
        <v>0</v>
      </c>
      <c r="V144" s="84">
        <f t="shared" si="34"/>
        <v>12981.59</v>
      </c>
      <c r="W144" s="85">
        <v>0</v>
      </c>
      <c r="X144" s="85">
        <f t="shared" si="35"/>
        <v>12981.59</v>
      </c>
      <c r="Y144" s="84">
        <v>0</v>
      </c>
      <c r="Z144" s="85">
        <f t="shared" si="36"/>
        <v>12981.59</v>
      </c>
    </row>
    <row r="145" spans="1:26" ht="12.75" hidden="1" outlineLevel="1">
      <c r="A145" s="85" t="s">
        <v>568</v>
      </c>
      <c r="C145" s="84" t="s">
        <v>569</v>
      </c>
      <c r="D145" s="84" t="s">
        <v>570</v>
      </c>
      <c r="E145" s="85">
        <v>0</v>
      </c>
      <c r="F145" s="85">
        <v>2423.46</v>
      </c>
      <c r="G145" s="84">
        <f t="shared" si="30"/>
        <v>2423.46</v>
      </c>
      <c r="H145" s="85">
        <v>14000</v>
      </c>
      <c r="I145" s="85">
        <v>0</v>
      </c>
      <c r="J145" s="85">
        <v>0</v>
      </c>
      <c r="K145" s="85">
        <v>0</v>
      </c>
      <c r="L145" s="85">
        <f t="shared" si="31"/>
        <v>0</v>
      </c>
      <c r="M145" s="85">
        <v>0</v>
      </c>
      <c r="N145" s="85">
        <v>0</v>
      </c>
      <c r="O145" s="85">
        <v>0</v>
      </c>
      <c r="P145" s="85">
        <f t="shared" si="32"/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f t="shared" si="33"/>
        <v>0</v>
      </c>
      <c r="V145" s="84">
        <f t="shared" si="34"/>
        <v>16423.46</v>
      </c>
      <c r="W145" s="85">
        <v>0</v>
      </c>
      <c r="X145" s="85">
        <f t="shared" si="35"/>
        <v>16423.46</v>
      </c>
      <c r="Y145" s="84">
        <v>0</v>
      </c>
      <c r="Z145" s="85">
        <f t="shared" si="36"/>
        <v>16423.46</v>
      </c>
    </row>
    <row r="146" spans="1:26" ht="12.75" hidden="1" outlineLevel="1">
      <c r="A146" s="85" t="s">
        <v>571</v>
      </c>
      <c r="C146" s="84" t="s">
        <v>572</v>
      </c>
      <c r="D146" s="84" t="s">
        <v>573</v>
      </c>
      <c r="E146" s="85">
        <v>0</v>
      </c>
      <c r="F146" s="85">
        <v>69</v>
      </c>
      <c r="G146" s="84">
        <f t="shared" si="30"/>
        <v>69</v>
      </c>
      <c r="H146" s="85">
        <v>25.3</v>
      </c>
      <c r="I146" s="85">
        <v>0</v>
      </c>
      <c r="J146" s="85">
        <v>0</v>
      </c>
      <c r="K146" s="85">
        <v>0</v>
      </c>
      <c r="L146" s="85">
        <f t="shared" si="31"/>
        <v>0</v>
      </c>
      <c r="M146" s="85">
        <v>0</v>
      </c>
      <c r="N146" s="85">
        <v>0</v>
      </c>
      <c r="O146" s="85">
        <v>0</v>
      </c>
      <c r="P146" s="85">
        <f t="shared" si="32"/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f t="shared" si="33"/>
        <v>0</v>
      </c>
      <c r="V146" s="84">
        <f t="shared" si="34"/>
        <v>94.3</v>
      </c>
      <c r="W146" s="85">
        <v>0</v>
      </c>
      <c r="X146" s="85">
        <f t="shared" si="35"/>
        <v>94.3</v>
      </c>
      <c r="Y146" s="84">
        <v>0</v>
      </c>
      <c r="Z146" s="85">
        <f t="shared" si="36"/>
        <v>94.3</v>
      </c>
    </row>
    <row r="147" spans="1:26" ht="12.75" hidden="1" outlineLevel="1">
      <c r="A147" s="85" t="s">
        <v>574</v>
      </c>
      <c r="C147" s="84" t="s">
        <v>575</v>
      </c>
      <c r="D147" s="84" t="s">
        <v>576</v>
      </c>
      <c r="E147" s="85">
        <v>0</v>
      </c>
      <c r="F147" s="85">
        <v>8</v>
      </c>
      <c r="G147" s="84">
        <f t="shared" si="30"/>
        <v>8</v>
      </c>
      <c r="H147" s="85">
        <v>0</v>
      </c>
      <c r="I147" s="85">
        <v>0</v>
      </c>
      <c r="J147" s="85">
        <v>0</v>
      </c>
      <c r="K147" s="85">
        <v>0</v>
      </c>
      <c r="L147" s="85">
        <f t="shared" si="31"/>
        <v>0</v>
      </c>
      <c r="M147" s="85">
        <v>0</v>
      </c>
      <c r="N147" s="85">
        <v>0</v>
      </c>
      <c r="O147" s="85">
        <v>0</v>
      </c>
      <c r="P147" s="85">
        <f t="shared" si="32"/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f t="shared" si="33"/>
        <v>0</v>
      </c>
      <c r="V147" s="84">
        <f t="shared" si="34"/>
        <v>8</v>
      </c>
      <c r="W147" s="85">
        <v>0</v>
      </c>
      <c r="X147" s="85">
        <f t="shared" si="35"/>
        <v>8</v>
      </c>
      <c r="Y147" s="84">
        <v>0</v>
      </c>
      <c r="Z147" s="85">
        <f t="shared" si="36"/>
        <v>8</v>
      </c>
    </row>
    <row r="148" spans="1:26" ht="12.75" hidden="1" outlineLevel="1">
      <c r="A148" s="85" t="s">
        <v>577</v>
      </c>
      <c r="C148" s="84" t="s">
        <v>578</v>
      </c>
      <c r="D148" s="84" t="s">
        <v>579</v>
      </c>
      <c r="E148" s="85">
        <v>0</v>
      </c>
      <c r="F148" s="85">
        <v>5218.07</v>
      </c>
      <c r="G148" s="84">
        <f t="shared" si="30"/>
        <v>5218.07</v>
      </c>
      <c r="H148" s="85">
        <v>2598.13</v>
      </c>
      <c r="I148" s="85">
        <v>0</v>
      </c>
      <c r="J148" s="85">
        <v>0</v>
      </c>
      <c r="K148" s="85">
        <v>0</v>
      </c>
      <c r="L148" s="85">
        <f t="shared" si="31"/>
        <v>0</v>
      </c>
      <c r="M148" s="85">
        <v>0</v>
      </c>
      <c r="N148" s="85">
        <v>0</v>
      </c>
      <c r="O148" s="85">
        <v>0</v>
      </c>
      <c r="P148" s="85">
        <f t="shared" si="32"/>
        <v>0</v>
      </c>
      <c r="Q148" s="84">
        <v>0</v>
      </c>
      <c r="R148" s="84">
        <v>0</v>
      </c>
      <c r="S148" s="84">
        <v>0</v>
      </c>
      <c r="T148" s="84">
        <v>0</v>
      </c>
      <c r="U148" s="84">
        <f t="shared" si="33"/>
        <v>0</v>
      </c>
      <c r="V148" s="84">
        <f t="shared" si="34"/>
        <v>7816.2</v>
      </c>
      <c r="W148" s="85">
        <v>0</v>
      </c>
      <c r="X148" s="85">
        <f t="shared" si="35"/>
        <v>7816.2</v>
      </c>
      <c r="Y148" s="84">
        <v>0</v>
      </c>
      <c r="Z148" s="85">
        <f t="shared" si="36"/>
        <v>7816.2</v>
      </c>
    </row>
    <row r="149" spans="1:26" ht="12.75" hidden="1" outlineLevel="1">
      <c r="A149" s="85" t="s">
        <v>580</v>
      </c>
      <c r="C149" s="84" t="s">
        <v>581</v>
      </c>
      <c r="D149" s="84" t="s">
        <v>582</v>
      </c>
      <c r="E149" s="85">
        <v>0</v>
      </c>
      <c r="F149" s="85">
        <v>4238.2</v>
      </c>
      <c r="G149" s="84">
        <f t="shared" si="30"/>
        <v>4238.2</v>
      </c>
      <c r="H149" s="85">
        <v>1807.5</v>
      </c>
      <c r="I149" s="85">
        <v>0</v>
      </c>
      <c r="J149" s="85">
        <v>0</v>
      </c>
      <c r="K149" s="85">
        <v>0</v>
      </c>
      <c r="L149" s="85">
        <f t="shared" si="31"/>
        <v>0</v>
      </c>
      <c r="M149" s="85">
        <v>0</v>
      </c>
      <c r="N149" s="85">
        <v>0</v>
      </c>
      <c r="O149" s="85">
        <v>0</v>
      </c>
      <c r="P149" s="85">
        <f t="shared" si="32"/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f t="shared" si="33"/>
        <v>0</v>
      </c>
      <c r="V149" s="84">
        <f t="shared" si="34"/>
        <v>6045.7</v>
      </c>
      <c r="W149" s="85">
        <v>0</v>
      </c>
      <c r="X149" s="85">
        <f t="shared" si="35"/>
        <v>6045.7</v>
      </c>
      <c r="Y149" s="84">
        <v>0</v>
      </c>
      <c r="Z149" s="85">
        <f t="shared" si="36"/>
        <v>6045.7</v>
      </c>
    </row>
    <row r="150" spans="1:26" ht="12.75" hidden="1" outlineLevel="1">
      <c r="A150" s="85" t="s">
        <v>583</v>
      </c>
      <c r="C150" s="84" t="s">
        <v>584</v>
      </c>
      <c r="D150" s="84" t="s">
        <v>585</v>
      </c>
      <c r="E150" s="85">
        <v>0</v>
      </c>
      <c r="F150" s="85">
        <v>1198904.48</v>
      </c>
      <c r="G150" s="84">
        <f t="shared" si="30"/>
        <v>1198904.48</v>
      </c>
      <c r="H150" s="85">
        <v>64536.82</v>
      </c>
      <c r="I150" s="85">
        <v>0</v>
      </c>
      <c r="J150" s="85">
        <v>0</v>
      </c>
      <c r="K150" s="85">
        <v>0</v>
      </c>
      <c r="L150" s="85">
        <f t="shared" si="31"/>
        <v>0</v>
      </c>
      <c r="M150" s="85">
        <v>0</v>
      </c>
      <c r="N150" s="85">
        <v>2986.26</v>
      </c>
      <c r="O150" s="85">
        <v>0</v>
      </c>
      <c r="P150" s="85">
        <f t="shared" si="32"/>
        <v>2986.26</v>
      </c>
      <c r="Q150" s="84">
        <v>0</v>
      </c>
      <c r="R150" s="84">
        <v>0</v>
      </c>
      <c r="S150" s="84">
        <v>0</v>
      </c>
      <c r="T150" s="84">
        <v>0</v>
      </c>
      <c r="U150" s="84">
        <f t="shared" si="33"/>
        <v>0</v>
      </c>
      <c r="V150" s="84">
        <f t="shared" si="34"/>
        <v>1266427.56</v>
      </c>
      <c r="W150" s="85">
        <v>0</v>
      </c>
      <c r="X150" s="85">
        <f t="shared" si="35"/>
        <v>1266427.56</v>
      </c>
      <c r="Y150" s="84">
        <v>239790.02</v>
      </c>
      <c r="Z150" s="85">
        <f t="shared" si="36"/>
        <v>1506217.58</v>
      </c>
    </row>
    <row r="151" spans="1:26" ht="12.75" hidden="1" outlineLevel="1">
      <c r="A151" s="85" t="s">
        <v>586</v>
      </c>
      <c r="C151" s="84" t="s">
        <v>587</v>
      </c>
      <c r="D151" s="84" t="s">
        <v>588</v>
      </c>
      <c r="E151" s="85">
        <v>0</v>
      </c>
      <c r="F151" s="85">
        <v>34.6</v>
      </c>
      <c r="G151" s="84">
        <f t="shared" si="30"/>
        <v>34.6</v>
      </c>
      <c r="H151" s="85">
        <v>0</v>
      </c>
      <c r="I151" s="85">
        <v>0</v>
      </c>
      <c r="J151" s="85">
        <v>0</v>
      </c>
      <c r="K151" s="85">
        <v>0</v>
      </c>
      <c r="L151" s="85">
        <f t="shared" si="31"/>
        <v>0</v>
      </c>
      <c r="M151" s="85">
        <v>0</v>
      </c>
      <c r="N151" s="85">
        <v>0</v>
      </c>
      <c r="O151" s="85">
        <v>0</v>
      </c>
      <c r="P151" s="85">
        <f t="shared" si="32"/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f t="shared" si="33"/>
        <v>0</v>
      </c>
      <c r="V151" s="84">
        <f t="shared" si="34"/>
        <v>34.6</v>
      </c>
      <c r="W151" s="85">
        <v>0</v>
      </c>
      <c r="X151" s="85">
        <f t="shared" si="35"/>
        <v>34.6</v>
      </c>
      <c r="Y151" s="84">
        <v>0</v>
      </c>
      <c r="Z151" s="85">
        <f t="shared" si="36"/>
        <v>34.6</v>
      </c>
    </row>
    <row r="152" spans="1:26" ht="12.75" hidden="1" outlineLevel="1">
      <c r="A152" s="85" t="s">
        <v>589</v>
      </c>
      <c r="C152" s="84" t="s">
        <v>590</v>
      </c>
      <c r="D152" s="84" t="s">
        <v>591</v>
      </c>
      <c r="E152" s="85">
        <v>0</v>
      </c>
      <c r="F152" s="85">
        <v>47.73</v>
      </c>
      <c r="G152" s="84">
        <f t="shared" si="30"/>
        <v>47.73</v>
      </c>
      <c r="H152" s="85">
        <v>0</v>
      </c>
      <c r="I152" s="85">
        <v>0</v>
      </c>
      <c r="J152" s="85">
        <v>0</v>
      </c>
      <c r="K152" s="85">
        <v>0</v>
      </c>
      <c r="L152" s="85">
        <f t="shared" si="31"/>
        <v>0</v>
      </c>
      <c r="M152" s="85">
        <v>0</v>
      </c>
      <c r="N152" s="85">
        <v>0</v>
      </c>
      <c r="O152" s="85">
        <v>0</v>
      </c>
      <c r="P152" s="85">
        <f t="shared" si="32"/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f t="shared" si="33"/>
        <v>0</v>
      </c>
      <c r="V152" s="84">
        <f t="shared" si="34"/>
        <v>47.73</v>
      </c>
      <c r="W152" s="85">
        <v>0</v>
      </c>
      <c r="X152" s="85">
        <f t="shared" si="35"/>
        <v>47.73</v>
      </c>
      <c r="Y152" s="84">
        <v>0</v>
      </c>
      <c r="Z152" s="85">
        <f t="shared" si="36"/>
        <v>47.73</v>
      </c>
    </row>
    <row r="153" spans="1:26" ht="12.75" hidden="1" outlineLevel="1">
      <c r="A153" s="85" t="s">
        <v>592</v>
      </c>
      <c r="C153" s="84" t="s">
        <v>593</v>
      </c>
      <c r="D153" s="84" t="s">
        <v>594</v>
      </c>
      <c r="E153" s="85">
        <v>0</v>
      </c>
      <c r="F153" s="85">
        <v>0</v>
      </c>
      <c r="G153" s="84">
        <f t="shared" si="30"/>
        <v>0</v>
      </c>
      <c r="H153" s="85">
        <v>832.7</v>
      </c>
      <c r="I153" s="85">
        <v>0</v>
      </c>
      <c r="J153" s="85">
        <v>0</v>
      </c>
      <c r="K153" s="85">
        <v>0</v>
      </c>
      <c r="L153" s="85">
        <f t="shared" si="31"/>
        <v>0</v>
      </c>
      <c r="M153" s="85">
        <v>0</v>
      </c>
      <c r="N153" s="85">
        <v>0</v>
      </c>
      <c r="O153" s="85">
        <v>0</v>
      </c>
      <c r="P153" s="85">
        <f t="shared" si="32"/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f t="shared" si="33"/>
        <v>0</v>
      </c>
      <c r="V153" s="84">
        <f t="shared" si="34"/>
        <v>832.7</v>
      </c>
      <c r="W153" s="85">
        <v>0</v>
      </c>
      <c r="X153" s="85">
        <f t="shared" si="35"/>
        <v>832.7</v>
      </c>
      <c r="Y153" s="84">
        <v>0</v>
      </c>
      <c r="Z153" s="85">
        <f t="shared" si="36"/>
        <v>832.7</v>
      </c>
    </row>
    <row r="154" spans="1:26" ht="12.75" hidden="1" outlineLevel="1">
      <c r="A154" s="85" t="s">
        <v>595</v>
      </c>
      <c r="C154" s="84" t="s">
        <v>596</v>
      </c>
      <c r="D154" s="84" t="s">
        <v>597</v>
      </c>
      <c r="E154" s="85">
        <v>0</v>
      </c>
      <c r="F154" s="85">
        <v>0</v>
      </c>
      <c r="G154" s="84">
        <f t="shared" si="30"/>
        <v>0</v>
      </c>
      <c r="H154" s="85">
        <v>-9000</v>
      </c>
      <c r="I154" s="85">
        <v>0</v>
      </c>
      <c r="J154" s="85">
        <v>0</v>
      </c>
      <c r="K154" s="85">
        <v>0</v>
      </c>
      <c r="L154" s="85">
        <f t="shared" si="31"/>
        <v>0</v>
      </c>
      <c r="M154" s="85">
        <v>0</v>
      </c>
      <c r="N154" s="85">
        <v>0</v>
      </c>
      <c r="O154" s="85">
        <v>0</v>
      </c>
      <c r="P154" s="85">
        <f t="shared" si="32"/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f t="shared" si="33"/>
        <v>0</v>
      </c>
      <c r="V154" s="84">
        <f t="shared" si="34"/>
        <v>-9000</v>
      </c>
      <c r="W154" s="85">
        <v>0</v>
      </c>
      <c r="X154" s="85">
        <f t="shared" si="35"/>
        <v>-9000</v>
      </c>
      <c r="Y154" s="84">
        <v>0</v>
      </c>
      <c r="Z154" s="85">
        <f t="shared" si="36"/>
        <v>-9000</v>
      </c>
    </row>
    <row r="155" spans="1:26" ht="12.75" hidden="1" outlineLevel="1">
      <c r="A155" s="85" t="s">
        <v>598</v>
      </c>
      <c r="C155" s="84" t="s">
        <v>599</v>
      </c>
      <c r="D155" s="84" t="s">
        <v>600</v>
      </c>
      <c r="E155" s="85">
        <v>0</v>
      </c>
      <c r="F155" s="85">
        <v>-60</v>
      </c>
      <c r="G155" s="84">
        <f t="shared" si="30"/>
        <v>-60</v>
      </c>
      <c r="H155" s="85">
        <v>0</v>
      </c>
      <c r="I155" s="85">
        <v>0</v>
      </c>
      <c r="J155" s="85">
        <v>0</v>
      </c>
      <c r="K155" s="85">
        <v>0</v>
      </c>
      <c r="L155" s="85">
        <f t="shared" si="31"/>
        <v>0</v>
      </c>
      <c r="M155" s="85">
        <v>0</v>
      </c>
      <c r="N155" s="85">
        <v>0</v>
      </c>
      <c r="O155" s="85">
        <v>0</v>
      </c>
      <c r="P155" s="85">
        <f t="shared" si="32"/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f t="shared" si="33"/>
        <v>0</v>
      </c>
      <c r="V155" s="84">
        <f t="shared" si="34"/>
        <v>-60</v>
      </c>
      <c r="W155" s="85">
        <v>0</v>
      </c>
      <c r="X155" s="85">
        <f t="shared" si="35"/>
        <v>-60</v>
      </c>
      <c r="Y155" s="84">
        <v>0</v>
      </c>
      <c r="Z155" s="85">
        <f t="shared" si="36"/>
        <v>-60</v>
      </c>
    </row>
    <row r="156" spans="1:26" ht="12.75" hidden="1" outlineLevel="1">
      <c r="A156" s="85" t="s">
        <v>601</v>
      </c>
      <c r="C156" s="84" t="s">
        <v>602</v>
      </c>
      <c r="D156" s="84" t="s">
        <v>603</v>
      </c>
      <c r="E156" s="85">
        <v>0</v>
      </c>
      <c r="F156" s="85">
        <v>466.52</v>
      </c>
      <c r="G156" s="84">
        <f t="shared" si="30"/>
        <v>466.52</v>
      </c>
      <c r="H156" s="85">
        <v>0</v>
      </c>
      <c r="I156" s="85">
        <v>0</v>
      </c>
      <c r="J156" s="85">
        <v>0</v>
      </c>
      <c r="K156" s="85">
        <v>0</v>
      </c>
      <c r="L156" s="85">
        <f t="shared" si="31"/>
        <v>0</v>
      </c>
      <c r="M156" s="85">
        <v>0</v>
      </c>
      <c r="N156" s="85">
        <v>0</v>
      </c>
      <c r="O156" s="85">
        <v>0</v>
      </c>
      <c r="P156" s="85">
        <f t="shared" si="32"/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f t="shared" si="33"/>
        <v>0</v>
      </c>
      <c r="V156" s="84">
        <f t="shared" si="34"/>
        <v>466.52</v>
      </c>
      <c r="W156" s="85">
        <v>0</v>
      </c>
      <c r="X156" s="85">
        <f t="shared" si="35"/>
        <v>466.52</v>
      </c>
      <c r="Y156" s="84">
        <v>0</v>
      </c>
      <c r="Z156" s="85">
        <f t="shared" si="36"/>
        <v>466.52</v>
      </c>
    </row>
    <row r="157" spans="1:26" ht="12.75" hidden="1" outlineLevel="1">
      <c r="A157" s="85" t="s">
        <v>604</v>
      </c>
      <c r="C157" s="84" t="s">
        <v>605</v>
      </c>
      <c r="D157" s="84" t="s">
        <v>606</v>
      </c>
      <c r="E157" s="85">
        <v>0</v>
      </c>
      <c r="F157" s="85">
        <v>1275</v>
      </c>
      <c r="G157" s="84">
        <f t="shared" si="30"/>
        <v>1275</v>
      </c>
      <c r="H157" s="85">
        <v>8630</v>
      </c>
      <c r="I157" s="85">
        <v>0</v>
      </c>
      <c r="J157" s="85">
        <v>0</v>
      </c>
      <c r="K157" s="85">
        <v>0</v>
      </c>
      <c r="L157" s="85">
        <f t="shared" si="31"/>
        <v>0</v>
      </c>
      <c r="M157" s="85">
        <v>0</v>
      </c>
      <c r="N157" s="85">
        <v>0</v>
      </c>
      <c r="O157" s="85">
        <v>0</v>
      </c>
      <c r="P157" s="85">
        <f t="shared" si="32"/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f t="shared" si="33"/>
        <v>0</v>
      </c>
      <c r="V157" s="84">
        <f t="shared" si="34"/>
        <v>9905</v>
      </c>
      <c r="W157" s="85">
        <v>0</v>
      </c>
      <c r="X157" s="85">
        <f t="shared" si="35"/>
        <v>9905</v>
      </c>
      <c r="Y157" s="84">
        <v>147.05</v>
      </c>
      <c r="Z157" s="85">
        <f t="shared" si="36"/>
        <v>10052.05</v>
      </c>
    </row>
    <row r="158" spans="1:26" ht="12.75" hidden="1" outlineLevel="1">
      <c r="A158" s="85" t="s">
        <v>607</v>
      </c>
      <c r="C158" s="84" t="s">
        <v>608</v>
      </c>
      <c r="D158" s="84" t="s">
        <v>609</v>
      </c>
      <c r="E158" s="85">
        <v>0</v>
      </c>
      <c r="F158" s="85">
        <v>1932.29</v>
      </c>
      <c r="G158" s="84">
        <f t="shared" si="30"/>
        <v>1932.29</v>
      </c>
      <c r="H158" s="85">
        <v>0</v>
      </c>
      <c r="I158" s="85">
        <v>0</v>
      </c>
      <c r="J158" s="85">
        <v>0</v>
      </c>
      <c r="K158" s="85">
        <v>0</v>
      </c>
      <c r="L158" s="85">
        <f t="shared" si="31"/>
        <v>0</v>
      </c>
      <c r="M158" s="85">
        <v>0</v>
      </c>
      <c r="N158" s="85">
        <v>0</v>
      </c>
      <c r="O158" s="85">
        <v>0</v>
      </c>
      <c r="P158" s="85">
        <f t="shared" si="32"/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f t="shared" si="33"/>
        <v>0</v>
      </c>
      <c r="V158" s="84">
        <f t="shared" si="34"/>
        <v>1932.29</v>
      </c>
      <c r="W158" s="85">
        <v>0</v>
      </c>
      <c r="X158" s="85">
        <f t="shared" si="35"/>
        <v>1932.29</v>
      </c>
      <c r="Y158" s="84">
        <v>0</v>
      </c>
      <c r="Z158" s="85">
        <f t="shared" si="36"/>
        <v>1932.29</v>
      </c>
    </row>
    <row r="159" spans="1:26" ht="12.75" hidden="1" outlineLevel="1">
      <c r="A159" s="85" t="s">
        <v>610</v>
      </c>
      <c r="C159" s="84" t="s">
        <v>611</v>
      </c>
      <c r="D159" s="84" t="s">
        <v>612</v>
      </c>
      <c r="E159" s="85">
        <v>0</v>
      </c>
      <c r="F159" s="85">
        <v>1479.24</v>
      </c>
      <c r="G159" s="84">
        <f t="shared" si="30"/>
        <v>1479.24</v>
      </c>
      <c r="H159" s="85">
        <v>0</v>
      </c>
      <c r="I159" s="85">
        <v>0</v>
      </c>
      <c r="J159" s="85">
        <v>0</v>
      </c>
      <c r="K159" s="85">
        <v>0</v>
      </c>
      <c r="L159" s="85">
        <f t="shared" si="31"/>
        <v>0</v>
      </c>
      <c r="M159" s="85">
        <v>0</v>
      </c>
      <c r="N159" s="85">
        <v>0</v>
      </c>
      <c r="O159" s="85">
        <v>0</v>
      </c>
      <c r="P159" s="85">
        <f t="shared" si="32"/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f t="shared" si="33"/>
        <v>0</v>
      </c>
      <c r="V159" s="84">
        <f t="shared" si="34"/>
        <v>1479.24</v>
      </c>
      <c r="W159" s="85">
        <v>0</v>
      </c>
      <c r="X159" s="85">
        <f t="shared" si="35"/>
        <v>1479.24</v>
      </c>
      <c r="Y159" s="84">
        <v>0</v>
      </c>
      <c r="Z159" s="85">
        <f t="shared" si="36"/>
        <v>1479.24</v>
      </c>
    </row>
    <row r="160" spans="1:26" ht="12.75" hidden="1" outlineLevel="1">
      <c r="A160" s="85" t="s">
        <v>613</v>
      </c>
      <c r="C160" s="84" t="s">
        <v>614</v>
      </c>
      <c r="D160" s="84" t="s">
        <v>615</v>
      </c>
      <c r="E160" s="85">
        <v>0</v>
      </c>
      <c r="F160" s="85">
        <v>10063.2</v>
      </c>
      <c r="G160" s="84">
        <f t="shared" si="30"/>
        <v>10063.2</v>
      </c>
      <c r="H160" s="85">
        <v>49877.66</v>
      </c>
      <c r="I160" s="85">
        <v>0</v>
      </c>
      <c r="J160" s="85">
        <v>0</v>
      </c>
      <c r="K160" s="85">
        <v>0</v>
      </c>
      <c r="L160" s="85">
        <f t="shared" si="31"/>
        <v>0</v>
      </c>
      <c r="M160" s="85">
        <v>0</v>
      </c>
      <c r="N160" s="85">
        <v>0</v>
      </c>
      <c r="O160" s="85">
        <v>0</v>
      </c>
      <c r="P160" s="85">
        <f t="shared" si="32"/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f t="shared" si="33"/>
        <v>0</v>
      </c>
      <c r="V160" s="84">
        <f t="shared" si="34"/>
        <v>59940.86</v>
      </c>
      <c r="W160" s="85">
        <v>0</v>
      </c>
      <c r="X160" s="85">
        <f t="shared" si="35"/>
        <v>59940.86</v>
      </c>
      <c r="Y160" s="84">
        <v>0</v>
      </c>
      <c r="Z160" s="85">
        <f t="shared" si="36"/>
        <v>59940.86</v>
      </c>
    </row>
    <row r="161" spans="1:26" ht="12.75" hidden="1" outlineLevel="1">
      <c r="A161" s="85" t="s">
        <v>616</v>
      </c>
      <c r="C161" s="84" t="s">
        <v>617</v>
      </c>
      <c r="D161" s="84" t="s">
        <v>618</v>
      </c>
      <c r="E161" s="85">
        <v>0</v>
      </c>
      <c r="F161" s="85">
        <v>285256.32</v>
      </c>
      <c r="G161" s="84">
        <f t="shared" si="30"/>
        <v>285256.32</v>
      </c>
      <c r="H161" s="85">
        <v>254081.86</v>
      </c>
      <c r="I161" s="85">
        <v>0</v>
      </c>
      <c r="J161" s="85">
        <v>0</v>
      </c>
      <c r="K161" s="85">
        <v>0</v>
      </c>
      <c r="L161" s="85">
        <f t="shared" si="31"/>
        <v>0</v>
      </c>
      <c r="M161" s="85">
        <v>0</v>
      </c>
      <c r="N161" s="85">
        <v>0</v>
      </c>
      <c r="O161" s="85">
        <v>0</v>
      </c>
      <c r="P161" s="85">
        <f t="shared" si="32"/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f t="shared" si="33"/>
        <v>0</v>
      </c>
      <c r="V161" s="84">
        <f t="shared" si="34"/>
        <v>539338.1799999999</v>
      </c>
      <c r="W161" s="85">
        <v>0</v>
      </c>
      <c r="X161" s="85">
        <f t="shared" si="35"/>
        <v>539338.1799999999</v>
      </c>
      <c r="Y161" s="84">
        <v>0</v>
      </c>
      <c r="Z161" s="85">
        <f t="shared" si="36"/>
        <v>539338.1799999999</v>
      </c>
    </row>
    <row r="162" spans="1:26" ht="12.75" hidden="1" outlineLevel="1">
      <c r="A162" s="85" t="s">
        <v>619</v>
      </c>
      <c r="C162" s="84" t="s">
        <v>620</v>
      </c>
      <c r="D162" s="84" t="s">
        <v>621</v>
      </c>
      <c r="E162" s="85">
        <v>0</v>
      </c>
      <c r="F162" s="85">
        <v>0</v>
      </c>
      <c r="G162" s="84">
        <f t="shared" si="30"/>
        <v>0</v>
      </c>
      <c r="H162" s="85">
        <v>750</v>
      </c>
      <c r="I162" s="85">
        <v>0</v>
      </c>
      <c r="J162" s="85">
        <v>0</v>
      </c>
      <c r="K162" s="85">
        <v>0</v>
      </c>
      <c r="L162" s="85">
        <f t="shared" si="31"/>
        <v>0</v>
      </c>
      <c r="M162" s="85">
        <v>0</v>
      </c>
      <c r="N162" s="85">
        <v>0</v>
      </c>
      <c r="O162" s="85">
        <v>0</v>
      </c>
      <c r="P162" s="85">
        <f t="shared" si="32"/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f t="shared" si="33"/>
        <v>0</v>
      </c>
      <c r="V162" s="84">
        <f t="shared" si="34"/>
        <v>750</v>
      </c>
      <c r="W162" s="85">
        <v>0</v>
      </c>
      <c r="X162" s="85">
        <f t="shared" si="35"/>
        <v>750</v>
      </c>
      <c r="Y162" s="84">
        <v>0</v>
      </c>
      <c r="Z162" s="85">
        <f t="shared" si="36"/>
        <v>750</v>
      </c>
    </row>
    <row r="163" spans="1:26" ht="12.75" hidden="1" outlineLevel="1">
      <c r="A163" s="85" t="s">
        <v>622</v>
      </c>
      <c r="C163" s="84" t="s">
        <v>623</v>
      </c>
      <c r="D163" s="84" t="s">
        <v>624</v>
      </c>
      <c r="E163" s="85">
        <v>0</v>
      </c>
      <c r="F163" s="85">
        <v>1099</v>
      </c>
      <c r="G163" s="84">
        <f t="shared" si="30"/>
        <v>1099</v>
      </c>
      <c r="H163" s="85">
        <v>0</v>
      </c>
      <c r="I163" s="85">
        <v>0</v>
      </c>
      <c r="J163" s="85">
        <v>0</v>
      </c>
      <c r="K163" s="85">
        <v>0</v>
      </c>
      <c r="L163" s="85">
        <f t="shared" si="31"/>
        <v>0</v>
      </c>
      <c r="M163" s="85">
        <v>0</v>
      </c>
      <c r="N163" s="85">
        <v>0</v>
      </c>
      <c r="O163" s="85">
        <v>0</v>
      </c>
      <c r="P163" s="85">
        <f t="shared" si="32"/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f t="shared" si="33"/>
        <v>0</v>
      </c>
      <c r="V163" s="84">
        <f t="shared" si="34"/>
        <v>1099</v>
      </c>
      <c r="W163" s="85">
        <v>0</v>
      </c>
      <c r="X163" s="85">
        <f t="shared" si="35"/>
        <v>1099</v>
      </c>
      <c r="Y163" s="84">
        <v>0</v>
      </c>
      <c r="Z163" s="85">
        <f t="shared" si="36"/>
        <v>1099</v>
      </c>
    </row>
    <row r="164" spans="1:26" ht="12.75" hidden="1" outlineLevel="1">
      <c r="A164" s="85" t="s">
        <v>625</v>
      </c>
      <c r="C164" s="84" t="s">
        <v>626</v>
      </c>
      <c r="D164" s="84" t="s">
        <v>627</v>
      </c>
      <c r="E164" s="85">
        <v>0</v>
      </c>
      <c r="F164" s="85">
        <v>34150.13</v>
      </c>
      <c r="G164" s="84">
        <f t="shared" si="30"/>
        <v>34150.13</v>
      </c>
      <c r="H164" s="85">
        <v>2768.75</v>
      </c>
      <c r="I164" s="85">
        <v>0</v>
      </c>
      <c r="J164" s="85">
        <v>0</v>
      </c>
      <c r="K164" s="85">
        <v>0</v>
      </c>
      <c r="L164" s="85">
        <f t="shared" si="31"/>
        <v>0</v>
      </c>
      <c r="M164" s="85">
        <v>0</v>
      </c>
      <c r="N164" s="85">
        <v>0</v>
      </c>
      <c r="O164" s="85">
        <v>0</v>
      </c>
      <c r="P164" s="85">
        <f t="shared" si="32"/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f t="shared" si="33"/>
        <v>0</v>
      </c>
      <c r="V164" s="84">
        <f t="shared" si="34"/>
        <v>36918.88</v>
      </c>
      <c r="W164" s="85">
        <v>0</v>
      </c>
      <c r="X164" s="85">
        <f t="shared" si="35"/>
        <v>36918.88</v>
      </c>
      <c r="Y164" s="84">
        <v>0</v>
      </c>
      <c r="Z164" s="85">
        <f t="shared" si="36"/>
        <v>36918.88</v>
      </c>
    </row>
    <row r="165" spans="1:26" ht="12.75" hidden="1" outlineLevel="1">
      <c r="A165" s="85" t="s">
        <v>628</v>
      </c>
      <c r="C165" s="84" t="s">
        <v>629</v>
      </c>
      <c r="D165" s="84" t="s">
        <v>630</v>
      </c>
      <c r="E165" s="85">
        <v>0</v>
      </c>
      <c r="F165" s="85">
        <v>63.2</v>
      </c>
      <c r="G165" s="84">
        <f t="shared" si="30"/>
        <v>63.2</v>
      </c>
      <c r="H165" s="85">
        <v>63.2</v>
      </c>
      <c r="I165" s="85">
        <v>0</v>
      </c>
      <c r="J165" s="85">
        <v>0</v>
      </c>
      <c r="K165" s="85">
        <v>0</v>
      </c>
      <c r="L165" s="85">
        <f t="shared" si="31"/>
        <v>0</v>
      </c>
      <c r="M165" s="85">
        <v>0</v>
      </c>
      <c r="N165" s="85">
        <v>0</v>
      </c>
      <c r="O165" s="85">
        <v>0</v>
      </c>
      <c r="P165" s="85">
        <f t="shared" si="32"/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f t="shared" si="33"/>
        <v>0</v>
      </c>
      <c r="V165" s="84">
        <f t="shared" si="34"/>
        <v>126.4</v>
      </c>
      <c r="W165" s="85">
        <v>0</v>
      </c>
      <c r="X165" s="85">
        <f t="shared" si="35"/>
        <v>126.4</v>
      </c>
      <c r="Y165" s="84">
        <v>0</v>
      </c>
      <c r="Z165" s="85">
        <f t="shared" si="36"/>
        <v>126.4</v>
      </c>
    </row>
    <row r="166" spans="1:26" ht="12.75" hidden="1" outlineLevel="1">
      <c r="A166" s="85" t="s">
        <v>631</v>
      </c>
      <c r="C166" s="84" t="s">
        <v>632</v>
      </c>
      <c r="D166" s="84" t="s">
        <v>633</v>
      </c>
      <c r="E166" s="85">
        <v>0</v>
      </c>
      <c r="F166" s="85">
        <v>18328.01</v>
      </c>
      <c r="G166" s="84">
        <f aca="true" t="shared" si="37" ref="G166:G197">E166+F166</f>
        <v>18328.01</v>
      </c>
      <c r="H166" s="85">
        <v>55720.5</v>
      </c>
      <c r="I166" s="85">
        <v>0</v>
      </c>
      <c r="J166" s="85">
        <v>0</v>
      </c>
      <c r="K166" s="85">
        <v>0</v>
      </c>
      <c r="L166" s="85">
        <f aca="true" t="shared" si="38" ref="L166:L197">J166+I166+K166</f>
        <v>0</v>
      </c>
      <c r="M166" s="85">
        <v>0</v>
      </c>
      <c r="N166" s="85">
        <v>0</v>
      </c>
      <c r="O166" s="85">
        <v>0</v>
      </c>
      <c r="P166" s="85">
        <f aca="true" t="shared" si="39" ref="P166:P197">M166+N166+O166</f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f aca="true" t="shared" si="40" ref="U166:U197">Q166+R166+S166+T166</f>
        <v>0</v>
      </c>
      <c r="V166" s="84">
        <f aca="true" t="shared" si="41" ref="V166:V197">G166+H166+L166+P166+U166</f>
        <v>74048.51</v>
      </c>
      <c r="W166" s="85">
        <v>0</v>
      </c>
      <c r="X166" s="85">
        <f aca="true" t="shared" si="42" ref="X166:X197">V166+W166</f>
        <v>74048.51</v>
      </c>
      <c r="Y166" s="84">
        <v>0</v>
      </c>
      <c r="Z166" s="85">
        <f aca="true" t="shared" si="43" ref="Z166:Z197">X166+Y166</f>
        <v>74048.51</v>
      </c>
    </row>
    <row r="167" spans="1:26" ht="12.75" hidden="1" outlineLevel="1">
      <c r="A167" s="85" t="s">
        <v>634</v>
      </c>
      <c r="C167" s="84" t="s">
        <v>635</v>
      </c>
      <c r="D167" s="84" t="s">
        <v>636</v>
      </c>
      <c r="E167" s="85">
        <v>0</v>
      </c>
      <c r="F167" s="85">
        <v>13067.5</v>
      </c>
      <c r="G167" s="84">
        <f t="shared" si="37"/>
        <v>13067.5</v>
      </c>
      <c r="H167" s="85">
        <v>0</v>
      </c>
      <c r="I167" s="85">
        <v>0</v>
      </c>
      <c r="J167" s="85">
        <v>0</v>
      </c>
      <c r="K167" s="85">
        <v>0</v>
      </c>
      <c r="L167" s="85">
        <f t="shared" si="38"/>
        <v>0</v>
      </c>
      <c r="M167" s="85">
        <v>0</v>
      </c>
      <c r="N167" s="85">
        <v>0</v>
      </c>
      <c r="O167" s="85">
        <v>0</v>
      </c>
      <c r="P167" s="85">
        <f t="shared" si="39"/>
        <v>0</v>
      </c>
      <c r="Q167" s="84">
        <v>0</v>
      </c>
      <c r="R167" s="84">
        <v>0</v>
      </c>
      <c r="S167" s="84">
        <v>0</v>
      </c>
      <c r="T167" s="84">
        <v>0</v>
      </c>
      <c r="U167" s="84">
        <f t="shared" si="40"/>
        <v>0</v>
      </c>
      <c r="V167" s="84">
        <f t="shared" si="41"/>
        <v>13067.5</v>
      </c>
      <c r="W167" s="85">
        <v>0</v>
      </c>
      <c r="X167" s="85">
        <f t="shared" si="42"/>
        <v>13067.5</v>
      </c>
      <c r="Y167" s="84">
        <v>0</v>
      </c>
      <c r="Z167" s="85">
        <f t="shared" si="43"/>
        <v>13067.5</v>
      </c>
    </row>
    <row r="168" spans="1:26" ht="12.75" hidden="1" outlineLevel="1">
      <c r="A168" s="85" t="s">
        <v>637</v>
      </c>
      <c r="C168" s="84" t="s">
        <v>638</v>
      </c>
      <c r="D168" s="84" t="s">
        <v>639</v>
      </c>
      <c r="E168" s="85">
        <v>0</v>
      </c>
      <c r="F168" s="85">
        <v>21.42</v>
      </c>
      <c r="G168" s="84">
        <f t="shared" si="37"/>
        <v>21.42</v>
      </c>
      <c r="H168" s="85">
        <v>0</v>
      </c>
      <c r="I168" s="85">
        <v>0</v>
      </c>
      <c r="J168" s="85">
        <v>0</v>
      </c>
      <c r="K168" s="85">
        <v>0</v>
      </c>
      <c r="L168" s="85">
        <f t="shared" si="38"/>
        <v>0</v>
      </c>
      <c r="M168" s="85">
        <v>0</v>
      </c>
      <c r="N168" s="85">
        <v>0</v>
      </c>
      <c r="O168" s="85">
        <v>0</v>
      </c>
      <c r="P168" s="85">
        <f t="shared" si="39"/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f t="shared" si="40"/>
        <v>0</v>
      </c>
      <c r="V168" s="84">
        <f t="shared" si="41"/>
        <v>21.42</v>
      </c>
      <c r="W168" s="85">
        <v>0</v>
      </c>
      <c r="X168" s="85">
        <f t="shared" si="42"/>
        <v>21.42</v>
      </c>
      <c r="Y168" s="84">
        <v>0</v>
      </c>
      <c r="Z168" s="85">
        <f t="shared" si="43"/>
        <v>21.42</v>
      </c>
    </row>
    <row r="169" spans="1:26" ht="12.75" hidden="1" outlineLevel="1">
      <c r="A169" s="85" t="s">
        <v>640</v>
      </c>
      <c r="C169" s="84" t="s">
        <v>641</v>
      </c>
      <c r="D169" s="84" t="s">
        <v>642</v>
      </c>
      <c r="E169" s="85">
        <v>0</v>
      </c>
      <c r="F169" s="85">
        <v>1658.75</v>
      </c>
      <c r="G169" s="84">
        <f t="shared" si="37"/>
        <v>1658.75</v>
      </c>
      <c r="H169" s="85">
        <v>0</v>
      </c>
      <c r="I169" s="85">
        <v>0</v>
      </c>
      <c r="J169" s="85">
        <v>0</v>
      </c>
      <c r="K169" s="85">
        <v>0</v>
      </c>
      <c r="L169" s="85">
        <f t="shared" si="38"/>
        <v>0</v>
      </c>
      <c r="M169" s="85">
        <v>0</v>
      </c>
      <c r="N169" s="85">
        <v>0</v>
      </c>
      <c r="O169" s="85">
        <v>0</v>
      </c>
      <c r="P169" s="85">
        <f t="shared" si="39"/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f t="shared" si="40"/>
        <v>0</v>
      </c>
      <c r="V169" s="84">
        <f t="shared" si="41"/>
        <v>1658.75</v>
      </c>
      <c r="W169" s="85">
        <v>0</v>
      </c>
      <c r="X169" s="85">
        <f t="shared" si="42"/>
        <v>1658.75</v>
      </c>
      <c r="Y169" s="84">
        <v>0</v>
      </c>
      <c r="Z169" s="85">
        <f t="shared" si="43"/>
        <v>1658.75</v>
      </c>
    </row>
    <row r="170" spans="1:26" ht="12.75" hidden="1" outlineLevel="1">
      <c r="A170" s="85" t="s">
        <v>643</v>
      </c>
      <c r="C170" s="84" t="s">
        <v>644</v>
      </c>
      <c r="D170" s="84" t="s">
        <v>645</v>
      </c>
      <c r="E170" s="85">
        <v>0</v>
      </c>
      <c r="F170" s="85">
        <v>1152.07</v>
      </c>
      <c r="G170" s="84">
        <f t="shared" si="37"/>
        <v>1152.07</v>
      </c>
      <c r="H170" s="85">
        <v>333.75</v>
      </c>
      <c r="I170" s="85">
        <v>0</v>
      </c>
      <c r="J170" s="85">
        <v>0</v>
      </c>
      <c r="K170" s="85">
        <v>0</v>
      </c>
      <c r="L170" s="85">
        <f t="shared" si="38"/>
        <v>0</v>
      </c>
      <c r="M170" s="85">
        <v>0</v>
      </c>
      <c r="N170" s="85">
        <v>0</v>
      </c>
      <c r="O170" s="85">
        <v>0</v>
      </c>
      <c r="P170" s="85">
        <f t="shared" si="39"/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f t="shared" si="40"/>
        <v>0</v>
      </c>
      <c r="V170" s="84">
        <f t="shared" si="41"/>
        <v>1485.82</v>
      </c>
      <c r="W170" s="85">
        <v>0</v>
      </c>
      <c r="X170" s="85">
        <f t="shared" si="42"/>
        <v>1485.82</v>
      </c>
      <c r="Y170" s="84">
        <v>0</v>
      </c>
      <c r="Z170" s="85">
        <f t="shared" si="43"/>
        <v>1485.82</v>
      </c>
    </row>
    <row r="171" spans="1:26" ht="12.75" hidden="1" outlineLevel="1">
      <c r="A171" s="85" t="s">
        <v>646</v>
      </c>
      <c r="C171" s="84" t="s">
        <v>647</v>
      </c>
      <c r="D171" s="84" t="s">
        <v>648</v>
      </c>
      <c r="E171" s="85">
        <v>0</v>
      </c>
      <c r="F171" s="85">
        <v>0</v>
      </c>
      <c r="G171" s="84">
        <f t="shared" si="37"/>
        <v>0</v>
      </c>
      <c r="H171" s="85">
        <v>62966</v>
      </c>
      <c r="I171" s="85">
        <v>0</v>
      </c>
      <c r="J171" s="85">
        <v>0</v>
      </c>
      <c r="K171" s="85">
        <v>0</v>
      </c>
      <c r="L171" s="85">
        <f t="shared" si="38"/>
        <v>0</v>
      </c>
      <c r="M171" s="85">
        <v>0</v>
      </c>
      <c r="N171" s="85">
        <v>0</v>
      </c>
      <c r="O171" s="85">
        <v>0</v>
      </c>
      <c r="P171" s="85">
        <f t="shared" si="39"/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f t="shared" si="40"/>
        <v>0</v>
      </c>
      <c r="V171" s="84">
        <f t="shared" si="41"/>
        <v>62966</v>
      </c>
      <c r="W171" s="85">
        <v>0</v>
      </c>
      <c r="X171" s="85">
        <f t="shared" si="42"/>
        <v>62966</v>
      </c>
      <c r="Y171" s="84">
        <v>0</v>
      </c>
      <c r="Z171" s="85">
        <f t="shared" si="43"/>
        <v>62966</v>
      </c>
    </row>
    <row r="172" spans="1:26" ht="12.75" hidden="1" outlineLevel="1">
      <c r="A172" s="85" t="s">
        <v>649</v>
      </c>
      <c r="C172" s="84" t="s">
        <v>650</v>
      </c>
      <c r="D172" s="84" t="s">
        <v>651</v>
      </c>
      <c r="E172" s="85">
        <v>0</v>
      </c>
      <c r="F172" s="85">
        <v>0</v>
      </c>
      <c r="G172" s="84">
        <f t="shared" si="37"/>
        <v>0</v>
      </c>
      <c r="H172" s="85">
        <v>338214.21</v>
      </c>
      <c r="I172" s="85">
        <v>0</v>
      </c>
      <c r="J172" s="85">
        <v>0</v>
      </c>
      <c r="K172" s="85">
        <v>0</v>
      </c>
      <c r="L172" s="85">
        <f t="shared" si="38"/>
        <v>0</v>
      </c>
      <c r="M172" s="85">
        <v>0</v>
      </c>
      <c r="N172" s="85">
        <v>0</v>
      </c>
      <c r="O172" s="85">
        <v>0</v>
      </c>
      <c r="P172" s="85">
        <f t="shared" si="39"/>
        <v>0</v>
      </c>
      <c r="Q172" s="84">
        <v>0</v>
      </c>
      <c r="R172" s="84">
        <v>0</v>
      </c>
      <c r="S172" s="84">
        <v>0</v>
      </c>
      <c r="T172" s="84">
        <v>0</v>
      </c>
      <c r="U172" s="84">
        <f t="shared" si="40"/>
        <v>0</v>
      </c>
      <c r="V172" s="84">
        <f t="shared" si="41"/>
        <v>338214.21</v>
      </c>
      <c r="W172" s="85">
        <v>0</v>
      </c>
      <c r="X172" s="85">
        <f t="shared" si="42"/>
        <v>338214.21</v>
      </c>
      <c r="Y172" s="84">
        <v>0</v>
      </c>
      <c r="Z172" s="85">
        <f t="shared" si="43"/>
        <v>338214.21</v>
      </c>
    </row>
    <row r="173" spans="1:26" ht="12.75" hidden="1" outlineLevel="1">
      <c r="A173" s="85" t="s">
        <v>652</v>
      </c>
      <c r="C173" s="84" t="s">
        <v>653</v>
      </c>
      <c r="D173" s="84" t="s">
        <v>654</v>
      </c>
      <c r="E173" s="85">
        <v>0</v>
      </c>
      <c r="F173" s="85">
        <v>291500</v>
      </c>
      <c r="G173" s="84">
        <f t="shared" si="37"/>
        <v>291500</v>
      </c>
      <c r="H173" s="85">
        <v>0</v>
      </c>
      <c r="I173" s="85">
        <v>0</v>
      </c>
      <c r="J173" s="85">
        <v>0</v>
      </c>
      <c r="K173" s="85">
        <v>0</v>
      </c>
      <c r="L173" s="85">
        <f t="shared" si="38"/>
        <v>0</v>
      </c>
      <c r="M173" s="85">
        <v>0</v>
      </c>
      <c r="N173" s="85">
        <v>0</v>
      </c>
      <c r="O173" s="85">
        <v>0</v>
      </c>
      <c r="P173" s="85">
        <f t="shared" si="39"/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f t="shared" si="40"/>
        <v>0</v>
      </c>
      <c r="V173" s="84">
        <f t="shared" si="41"/>
        <v>291500</v>
      </c>
      <c r="W173" s="85">
        <v>0</v>
      </c>
      <c r="X173" s="85">
        <f t="shared" si="42"/>
        <v>291500</v>
      </c>
      <c r="Y173" s="84">
        <v>0</v>
      </c>
      <c r="Z173" s="85">
        <f t="shared" si="43"/>
        <v>291500</v>
      </c>
    </row>
    <row r="174" spans="1:26" ht="12.75" hidden="1" outlineLevel="1">
      <c r="A174" s="85" t="s">
        <v>655</v>
      </c>
      <c r="C174" s="84" t="s">
        <v>656</v>
      </c>
      <c r="D174" s="84" t="s">
        <v>657</v>
      </c>
      <c r="E174" s="85">
        <v>0</v>
      </c>
      <c r="F174" s="85">
        <v>16352.05</v>
      </c>
      <c r="G174" s="84">
        <f t="shared" si="37"/>
        <v>16352.05</v>
      </c>
      <c r="H174" s="85">
        <v>13302.25</v>
      </c>
      <c r="I174" s="85">
        <v>0</v>
      </c>
      <c r="J174" s="85">
        <v>0</v>
      </c>
      <c r="K174" s="85">
        <v>0</v>
      </c>
      <c r="L174" s="85">
        <f t="shared" si="38"/>
        <v>0</v>
      </c>
      <c r="M174" s="85">
        <v>0</v>
      </c>
      <c r="N174" s="85">
        <v>0</v>
      </c>
      <c r="O174" s="85">
        <v>0</v>
      </c>
      <c r="P174" s="85">
        <f t="shared" si="39"/>
        <v>0</v>
      </c>
      <c r="Q174" s="84">
        <v>535.8</v>
      </c>
      <c r="R174" s="84">
        <v>0</v>
      </c>
      <c r="S174" s="84">
        <v>0</v>
      </c>
      <c r="T174" s="84">
        <v>0</v>
      </c>
      <c r="U174" s="84">
        <f t="shared" si="40"/>
        <v>535.8</v>
      </c>
      <c r="V174" s="84">
        <f t="shared" si="41"/>
        <v>30190.1</v>
      </c>
      <c r="W174" s="85">
        <v>0</v>
      </c>
      <c r="X174" s="85">
        <f t="shared" si="42"/>
        <v>30190.1</v>
      </c>
      <c r="Y174" s="84">
        <v>0</v>
      </c>
      <c r="Z174" s="85">
        <f t="shared" si="43"/>
        <v>30190.1</v>
      </c>
    </row>
    <row r="175" spans="1:26" ht="12.75" hidden="1" outlineLevel="1">
      <c r="A175" s="85" t="s">
        <v>658</v>
      </c>
      <c r="C175" s="84" t="s">
        <v>659</v>
      </c>
      <c r="D175" s="84" t="s">
        <v>660</v>
      </c>
      <c r="E175" s="85">
        <v>0</v>
      </c>
      <c r="F175" s="85">
        <v>1350.65</v>
      </c>
      <c r="G175" s="84">
        <f t="shared" si="37"/>
        <v>1350.65</v>
      </c>
      <c r="H175" s="85">
        <v>0</v>
      </c>
      <c r="I175" s="85">
        <v>0</v>
      </c>
      <c r="J175" s="85">
        <v>0</v>
      </c>
      <c r="K175" s="85">
        <v>0</v>
      </c>
      <c r="L175" s="85">
        <f t="shared" si="38"/>
        <v>0</v>
      </c>
      <c r="M175" s="85">
        <v>0</v>
      </c>
      <c r="N175" s="85">
        <v>0</v>
      </c>
      <c r="O175" s="85">
        <v>0</v>
      </c>
      <c r="P175" s="85">
        <f t="shared" si="39"/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f t="shared" si="40"/>
        <v>0</v>
      </c>
      <c r="V175" s="84">
        <f t="shared" si="41"/>
        <v>1350.65</v>
      </c>
      <c r="W175" s="85">
        <v>0</v>
      </c>
      <c r="X175" s="85">
        <f t="shared" si="42"/>
        <v>1350.65</v>
      </c>
      <c r="Y175" s="84">
        <v>0</v>
      </c>
      <c r="Z175" s="85">
        <f t="shared" si="43"/>
        <v>1350.65</v>
      </c>
    </row>
    <row r="176" spans="1:26" ht="12.75" hidden="1" outlineLevel="1">
      <c r="A176" s="85" t="s">
        <v>663</v>
      </c>
      <c r="C176" s="84" t="s">
        <v>664</v>
      </c>
      <c r="D176" s="84" t="s">
        <v>665</v>
      </c>
      <c r="E176" s="85">
        <v>0</v>
      </c>
      <c r="F176" s="85">
        <v>39160.62</v>
      </c>
      <c r="G176" s="84">
        <f t="shared" si="37"/>
        <v>39160.62</v>
      </c>
      <c r="H176" s="85">
        <v>1125</v>
      </c>
      <c r="I176" s="85">
        <v>0</v>
      </c>
      <c r="J176" s="85">
        <v>0</v>
      </c>
      <c r="K176" s="85">
        <v>0</v>
      </c>
      <c r="L176" s="85">
        <f t="shared" si="38"/>
        <v>0</v>
      </c>
      <c r="M176" s="85">
        <v>0</v>
      </c>
      <c r="N176" s="85">
        <v>0</v>
      </c>
      <c r="O176" s="85">
        <v>0</v>
      </c>
      <c r="P176" s="85">
        <f t="shared" si="39"/>
        <v>0</v>
      </c>
      <c r="Q176" s="84">
        <v>0</v>
      </c>
      <c r="R176" s="84">
        <v>0</v>
      </c>
      <c r="S176" s="84">
        <v>0</v>
      </c>
      <c r="T176" s="84">
        <v>0</v>
      </c>
      <c r="U176" s="84">
        <f t="shared" si="40"/>
        <v>0</v>
      </c>
      <c r="V176" s="84">
        <f t="shared" si="41"/>
        <v>40285.62</v>
      </c>
      <c r="W176" s="85">
        <v>0</v>
      </c>
      <c r="X176" s="85">
        <f t="shared" si="42"/>
        <v>40285.62</v>
      </c>
      <c r="Y176" s="84">
        <v>0</v>
      </c>
      <c r="Z176" s="85">
        <f t="shared" si="43"/>
        <v>40285.62</v>
      </c>
    </row>
    <row r="177" spans="1:26" ht="12.75" hidden="1" outlineLevel="1">
      <c r="A177" s="85" t="s">
        <v>666</v>
      </c>
      <c r="C177" s="84" t="s">
        <v>667</v>
      </c>
      <c r="D177" s="84" t="s">
        <v>668</v>
      </c>
      <c r="E177" s="85">
        <v>0</v>
      </c>
      <c r="F177" s="85">
        <v>108735.09</v>
      </c>
      <c r="G177" s="84">
        <f t="shared" si="37"/>
        <v>108735.09</v>
      </c>
      <c r="H177" s="85">
        <v>52674.74</v>
      </c>
      <c r="I177" s="85">
        <v>0</v>
      </c>
      <c r="J177" s="85">
        <v>0</v>
      </c>
      <c r="K177" s="85">
        <v>0</v>
      </c>
      <c r="L177" s="85">
        <f t="shared" si="38"/>
        <v>0</v>
      </c>
      <c r="M177" s="85">
        <v>0</v>
      </c>
      <c r="N177" s="85">
        <v>0</v>
      </c>
      <c r="O177" s="85">
        <v>0</v>
      </c>
      <c r="P177" s="85">
        <f t="shared" si="39"/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f t="shared" si="40"/>
        <v>0</v>
      </c>
      <c r="V177" s="84">
        <f t="shared" si="41"/>
        <v>161409.83</v>
      </c>
      <c r="W177" s="85">
        <v>0</v>
      </c>
      <c r="X177" s="85">
        <f t="shared" si="42"/>
        <v>161409.83</v>
      </c>
      <c r="Y177" s="84">
        <v>0</v>
      </c>
      <c r="Z177" s="85">
        <f t="shared" si="43"/>
        <v>161409.83</v>
      </c>
    </row>
    <row r="178" spans="1:26" ht="12.75" hidden="1" outlineLevel="1">
      <c r="A178" s="85" t="s">
        <v>669</v>
      </c>
      <c r="C178" s="84" t="s">
        <v>670</v>
      </c>
      <c r="D178" s="84" t="s">
        <v>671</v>
      </c>
      <c r="E178" s="85">
        <v>0</v>
      </c>
      <c r="F178" s="85">
        <v>35</v>
      </c>
      <c r="G178" s="84">
        <f t="shared" si="37"/>
        <v>35</v>
      </c>
      <c r="H178" s="85">
        <v>0</v>
      </c>
      <c r="I178" s="85">
        <v>0</v>
      </c>
      <c r="J178" s="85">
        <v>0</v>
      </c>
      <c r="K178" s="85">
        <v>0</v>
      </c>
      <c r="L178" s="85">
        <f t="shared" si="38"/>
        <v>0</v>
      </c>
      <c r="M178" s="85">
        <v>0</v>
      </c>
      <c r="N178" s="85">
        <v>0</v>
      </c>
      <c r="O178" s="85">
        <v>0</v>
      </c>
      <c r="P178" s="85">
        <f t="shared" si="39"/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f t="shared" si="40"/>
        <v>0</v>
      </c>
      <c r="V178" s="84">
        <f t="shared" si="41"/>
        <v>35</v>
      </c>
      <c r="W178" s="85">
        <v>0</v>
      </c>
      <c r="X178" s="85">
        <f t="shared" si="42"/>
        <v>35</v>
      </c>
      <c r="Y178" s="84">
        <v>0</v>
      </c>
      <c r="Z178" s="85">
        <f t="shared" si="43"/>
        <v>35</v>
      </c>
    </row>
    <row r="179" spans="1:26" ht="12.75" hidden="1" outlineLevel="1">
      <c r="A179" s="85" t="s">
        <v>672</v>
      </c>
      <c r="C179" s="84" t="s">
        <v>673</v>
      </c>
      <c r="D179" s="84" t="s">
        <v>674</v>
      </c>
      <c r="E179" s="85">
        <v>0</v>
      </c>
      <c r="F179" s="85">
        <v>0</v>
      </c>
      <c r="G179" s="84">
        <f t="shared" si="37"/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f t="shared" si="38"/>
        <v>0</v>
      </c>
      <c r="M179" s="85">
        <v>0</v>
      </c>
      <c r="N179" s="85">
        <v>0</v>
      </c>
      <c r="O179" s="85">
        <v>0</v>
      </c>
      <c r="P179" s="85">
        <f t="shared" si="39"/>
        <v>0</v>
      </c>
      <c r="Q179" s="84">
        <v>10000</v>
      </c>
      <c r="R179" s="84">
        <v>0</v>
      </c>
      <c r="S179" s="84">
        <v>0</v>
      </c>
      <c r="T179" s="84">
        <v>0</v>
      </c>
      <c r="U179" s="84">
        <f t="shared" si="40"/>
        <v>10000</v>
      </c>
      <c r="V179" s="84">
        <f t="shared" si="41"/>
        <v>10000</v>
      </c>
      <c r="W179" s="85">
        <v>0</v>
      </c>
      <c r="X179" s="85">
        <f t="shared" si="42"/>
        <v>10000</v>
      </c>
      <c r="Y179" s="84">
        <v>0</v>
      </c>
      <c r="Z179" s="85">
        <f t="shared" si="43"/>
        <v>10000</v>
      </c>
    </row>
    <row r="180" spans="1:26" ht="12.75" hidden="1" outlineLevel="1">
      <c r="A180" s="85" t="s">
        <v>675</v>
      </c>
      <c r="C180" s="84" t="s">
        <v>676</v>
      </c>
      <c r="D180" s="84" t="s">
        <v>677</v>
      </c>
      <c r="E180" s="85">
        <v>0</v>
      </c>
      <c r="F180" s="85">
        <v>3557.72</v>
      </c>
      <c r="G180" s="84">
        <f t="shared" si="37"/>
        <v>3557.72</v>
      </c>
      <c r="H180" s="85">
        <v>209</v>
      </c>
      <c r="I180" s="85">
        <v>0</v>
      </c>
      <c r="J180" s="85">
        <v>0</v>
      </c>
      <c r="K180" s="85">
        <v>0</v>
      </c>
      <c r="L180" s="85">
        <f t="shared" si="38"/>
        <v>0</v>
      </c>
      <c r="M180" s="85">
        <v>0</v>
      </c>
      <c r="N180" s="85">
        <v>0</v>
      </c>
      <c r="O180" s="85">
        <v>0</v>
      </c>
      <c r="P180" s="85">
        <f t="shared" si="39"/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f t="shared" si="40"/>
        <v>0</v>
      </c>
      <c r="V180" s="84">
        <f t="shared" si="41"/>
        <v>3766.72</v>
      </c>
      <c r="W180" s="85">
        <v>0</v>
      </c>
      <c r="X180" s="85">
        <f t="shared" si="42"/>
        <v>3766.72</v>
      </c>
      <c r="Y180" s="84">
        <v>0</v>
      </c>
      <c r="Z180" s="85">
        <f t="shared" si="43"/>
        <v>3766.72</v>
      </c>
    </row>
    <row r="181" spans="1:26" ht="12.75" hidden="1" outlineLevel="1">
      <c r="A181" s="85" t="s">
        <v>678</v>
      </c>
      <c r="C181" s="84" t="s">
        <v>679</v>
      </c>
      <c r="D181" s="84" t="s">
        <v>680</v>
      </c>
      <c r="E181" s="85">
        <v>0</v>
      </c>
      <c r="F181" s="85">
        <v>37290.68</v>
      </c>
      <c r="G181" s="84">
        <f t="shared" si="37"/>
        <v>37290.68</v>
      </c>
      <c r="H181" s="85">
        <v>5594.79</v>
      </c>
      <c r="I181" s="85">
        <v>0</v>
      </c>
      <c r="J181" s="85">
        <v>0</v>
      </c>
      <c r="K181" s="85">
        <v>0</v>
      </c>
      <c r="L181" s="85">
        <f t="shared" si="38"/>
        <v>0</v>
      </c>
      <c r="M181" s="85">
        <v>0</v>
      </c>
      <c r="N181" s="85">
        <v>0</v>
      </c>
      <c r="O181" s="85">
        <v>0</v>
      </c>
      <c r="P181" s="85">
        <f t="shared" si="39"/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f t="shared" si="40"/>
        <v>0</v>
      </c>
      <c r="V181" s="84">
        <f t="shared" si="41"/>
        <v>42885.47</v>
      </c>
      <c r="W181" s="85">
        <v>0</v>
      </c>
      <c r="X181" s="85">
        <f t="shared" si="42"/>
        <v>42885.47</v>
      </c>
      <c r="Y181" s="84">
        <v>0</v>
      </c>
      <c r="Z181" s="85">
        <f t="shared" si="43"/>
        <v>42885.47</v>
      </c>
    </row>
    <row r="182" spans="1:26" ht="12.75" hidden="1" outlineLevel="1">
      <c r="A182" s="85" t="s">
        <v>681</v>
      </c>
      <c r="C182" s="84" t="s">
        <v>682</v>
      </c>
      <c r="D182" s="84" t="s">
        <v>683</v>
      </c>
      <c r="E182" s="85">
        <v>0</v>
      </c>
      <c r="F182" s="85">
        <v>121576.42</v>
      </c>
      <c r="G182" s="84">
        <f t="shared" si="37"/>
        <v>121576.42</v>
      </c>
      <c r="H182" s="85">
        <v>1792.23</v>
      </c>
      <c r="I182" s="85">
        <v>0</v>
      </c>
      <c r="J182" s="85">
        <v>0</v>
      </c>
      <c r="K182" s="85">
        <v>0</v>
      </c>
      <c r="L182" s="85">
        <f t="shared" si="38"/>
        <v>0</v>
      </c>
      <c r="M182" s="85">
        <v>0</v>
      </c>
      <c r="N182" s="85">
        <v>0</v>
      </c>
      <c r="O182" s="85">
        <v>0</v>
      </c>
      <c r="P182" s="85">
        <f t="shared" si="39"/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f t="shared" si="40"/>
        <v>0</v>
      </c>
      <c r="V182" s="84">
        <f t="shared" si="41"/>
        <v>123368.65</v>
      </c>
      <c r="W182" s="85">
        <v>0</v>
      </c>
      <c r="X182" s="85">
        <f t="shared" si="42"/>
        <v>123368.65</v>
      </c>
      <c r="Y182" s="84">
        <v>0</v>
      </c>
      <c r="Z182" s="85">
        <f t="shared" si="43"/>
        <v>123368.65</v>
      </c>
    </row>
    <row r="183" spans="1:26" ht="12.75" hidden="1" outlineLevel="1">
      <c r="A183" s="85" t="s">
        <v>684</v>
      </c>
      <c r="C183" s="84" t="s">
        <v>685</v>
      </c>
      <c r="D183" s="84" t="s">
        <v>686</v>
      </c>
      <c r="E183" s="85">
        <v>0</v>
      </c>
      <c r="F183" s="85">
        <v>11378.94</v>
      </c>
      <c r="G183" s="84">
        <f t="shared" si="37"/>
        <v>11378.94</v>
      </c>
      <c r="H183" s="85">
        <v>1852.88</v>
      </c>
      <c r="I183" s="85">
        <v>0</v>
      </c>
      <c r="J183" s="85">
        <v>0</v>
      </c>
      <c r="K183" s="85">
        <v>0</v>
      </c>
      <c r="L183" s="85">
        <f t="shared" si="38"/>
        <v>0</v>
      </c>
      <c r="M183" s="85">
        <v>0</v>
      </c>
      <c r="N183" s="85">
        <v>0</v>
      </c>
      <c r="O183" s="85">
        <v>0</v>
      </c>
      <c r="P183" s="85">
        <f t="shared" si="39"/>
        <v>0</v>
      </c>
      <c r="Q183" s="84">
        <v>0</v>
      </c>
      <c r="R183" s="84">
        <v>0</v>
      </c>
      <c r="S183" s="84">
        <v>0</v>
      </c>
      <c r="T183" s="84">
        <v>0</v>
      </c>
      <c r="U183" s="84">
        <f t="shared" si="40"/>
        <v>0</v>
      </c>
      <c r="V183" s="84">
        <f t="shared" si="41"/>
        <v>13231.82</v>
      </c>
      <c r="W183" s="85">
        <v>0</v>
      </c>
      <c r="X183" s="85">
        <f t="shared" si="42"/>
        <v>13231.82</v>
      </c>
      <c r="Y183" s="84">
        <v>0</v>
      </c>
      <c r="Z183" s="85">
        <f t="shared" si="43"/>
        <v>13231.82</v>
      </c>
    </row>
    <row r="184" spans="1:26" ht="12.75" hidden="1" outlineLevel="1">
      <c r="A184" s="85" t="s">
        <v>687</v>
      </c>
      <c r="C184" s="84" t="s">
        <v>688</v>
      </c>
      <c r="D184" s="84" t="s">
        <v>689</v>
      </c>
      <c r="E184" s="85">
        <v>0</v>
      </c>
      <c r="F184" s="85">
        <v>695</v>
      </c>
      <c r="G184" s="84">
        <f t="shared" si="37"/>
        <v>695</v>
      </c>
      <c r="H184" s="85">
        <v>210.9</v>
      </c>
      <c r="I184" s="85">
        <v>0</v>
      </c>
      <c r="J184" s="85">
        <v>0</v>
      </c>
      <c r="K184" s="85">
        <v>0</v>
      </c>
      <c r="L184" s="85">
        <f t="shared" si="38"/>
        <v>0</v>
      </c>
      <c r="M184" s="85">
        <v>0</v>
      </c>
      <c r="N184" s="85">
        <v>0</v>
      </c>
      <c r="O184" s="85">
        <v>0</v>
      </c>
      <c r="P184" s="85">
        <f t="shared" si="39"/>
        <v>0</v>
      </c>
      <c r="Q184" s="84">
        <v>0</v>
      </c>
      <c r="R184" s="84">
        <v>0</v>
      </c>
      <c r="S184" s="84">
        <v>0</v>
      </c>
      <c r="T184" s="84">
        <v>0</v>
      </c>
      <c r="U184" s="84">
        <f t="shared" si="40"/>
        <v>0</v>
      </c>
      <c r="V184" s="84">
        <f t="shared" si="41"/>
        <v>905.9</v>
      </c>
      <c r="W184" s="85">
        <v>0</v>
      </c>
      <c r="X184" s="85">
        <f t="shared" si="42"/>
        <v>905.9</v>
      </c>
      <c r="Y184" s="84">
        <v>0</v>
      </c>
      <c r="Z184" s="85">
        <f t="shared" si="43"/>
        <v>905.9</v>
      </c>
    </row>
    <row r="185" spans="1:26" ht="12.75" hidden="1" outlineLevel="1">
      <c r="A185" s="85" t="s">
        <v>690</v>
      </c>
      <c r="C185" s="84" t="s">
        <v>691</v>
      </c>
      <c r="D185" s="84" t="s">
        <v>692</v>
      </c>
      <c r="E185" s="85">
        <v>0</v>
      </c>
      <c r="F185" s="85">
        <v>699.43</v>
      </c>
      <c r="G185" s="84">
        <f t="shared" si="37"/>
        <v>699.43</v>
      </c>
      <c r="H185" s="85">
        <v>368.94</v>
      </c>
      <c r="I185" s="85">
        <v>0</v>
      </c>
      <c r="J185" s="85">
        <v>0</v>
      </c>
      <c r="K185" s="85">
        <v>0</v>
      </c>
      <c r="L185" s="85">
        <f t="shared" si="38"/>
        <v>0</v>
      </c>
      <c r="M185" s="85">
        <v>0</v>
      </c>
      <c r="N185" s="85">
        <v>0</v>
      </c>
      <c r="O185" s="85">
        <v>0</v>
      </c>
      <c r="P185" s="85">
        <f t="shared" si="39"/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f t="shared" si="40"/>
        <v>0</v>
      </c>
      <c r="V185" s="84">
        <f t="shared" si="41"/>
        <v>1068.37</v>
      </c>
      <c r="W185" s="85">
        <v>0</v>
      </c>
      <c r="X185" s="85">
        <f t="shared" si="42"/>
        <v>1068.37</v>
      </c>
      <c r="Y185" s="84">
        <v>0</v>
      </c>
      <c r="Z185" s="85">
        <f t="shared" si="43"/>
        <v>1068.37</v>
      </c>
    </row>
    <row r="186" spans="1:26" ht="12.75" hidden="1" outlineLevel="1">
      <c r="A186" s="85" t="s">
        <v>693</v>
      </c>
      <c r="C186" s="84" t="s">
        <v>694</v>
      </c>
      <c r="D186" s="84" t="s">
        <v>695</v>
      </c>
      <c r="E186" s="85">
        <v>0</v>
      </c>
      <c r="F186" s="85">
        <v>0</v>
      </c>
      <c r="G186" s="84">
        <f t="shared" si="37"/>
        <v>0</v>
      </c>
      <c r="H186" s="85">
        <v>0</v>
      </c>
      <c r="I186" s="85">
        <v>0</v>
      </c>
      <c r="J186" s="85">
        <v>0</v>
      </c>
      <c r="K186" s="85">
        <v>0</v>
      </c>
      <c r="L186" s="85">
        <f t="shared" si="38"/>
        <v>0</v>
      </c>
      <c r="M186" s="85">
        <v>0</v>
      </c>
      <c r="N186" s="85">
        <v>0</v>
      </c>
      <c r="O186" s="85">
        <v>0</v>
      </c>
      <c r="P186" s="85">
        <f t="shared" si="39"/>
        <v>0</v>
      </c>
      <c r="Q186" s="84">
        <v>0</v>
      </c>
      <c r="R186" s="84">
        <v>0</v>
      </c>
      <c r="S186" s="84">
        <v>0</v>
      </c>
      <c r="T186" s="84">
        <v>8212.71</v>
      </c>
      <c r="U186" s="84">
        <f t="shared" si="40"/>
        <v>8212.71</v>
      </c>
      <c r="V186" s="84">
        <f t="shared" si="41"/>
        <v>8212.71</v>
      </c>
      <c r="W186" s="85">
        <v>0</v>
      </c>
      <c r="X186" s="85">
        <f t="shared" si="42"/>
        <v>8212.71</v>
      </c>
      <c r="Y186" s="84">
        <v>0</v>
      </c>
      <c r="Z186" s="85">
        <f t="shared" si="43"/>
        <v>8212.71</v>
      </c>
    </row>
    <row r="187" spans="1:26" ht="12.75" hidden="1" outlineLevel="1">
      <c r="A187" s="85" t="s">
        <v>696</v>
      </c>
      <c r="C187" s="84" t="s">
        <v>697</v>
      </c>
      <c r="D187" s="84" t="s">
        <v>698</v>
      </c>
      <c r="E187" s="85">
        <v>0</v>
      </c>
      <c r="F187" s="85">
        <v>0</v>
      </c>
      <c r="G187" s="84">
        <f t="shared" si="37"/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f t="shared" si="38"/>
        <v>0</v>
      </c>
      <c r="M187" s="85">
        <v>0</v>
      </c>
      <c r="N187" s="85">
        <v>0</v>
      </c>
      <c r="O187" s="85">
        <v>0</v>
      </c>
      <c r="P187" s="85">
        <f t="shared" si="39"/>
        <v>0</v>
      </c>
      <c r="Q187" s="84">
        <v>0</v>
      </c>
      <c r="R187" s="84">
        <v>0</v>
      </c>
      <c r="S187" s="84">
        <v>0</v>
      </c>
      <c r="T187" s="84">
        <v>0</v>
      </c>
      <c r="U187" s="84">
        <f t="shared" si="40"/>
        <v>0</v>
      </c>
      <c r="V187" s="84">
        <f t="shared" si="41"/>
        <v>0</v>
      </c>
      <c r="W187" s="85">
        <v>0</v>
      </c>
      <c r="X187" s="85">
        <f t="shared" si="42"/>
        <v>0</v>
      </c>
      <c r="Y187" s="84">
        <v>5635.98</v>
      </c>
      <c r="Z187" s="85">
        <f t="shared" si="43"/>
        <v>5635.98</v>
      </c>
    </row>
    <row r="188" spans="1:26" ht="12.75" hidden="1" outlineLevel="1">
      <c r="A188" s="85" t="s">
        <v>699</v>
      </c>
      <c r="C188" s="84" t="s">
        <v>700</v>
      </c>
      <c r="D188" s="84" t="s">
        <v>701</v>
      </c>
      <c r="E188" s="85">
        <v>0</v>
      </c>
      <c r="F188" s="85">
        <v>7200</v>
      </c>
      <c r="G188" s="84">
        <f t="shared" si="37"/>
        <v>7200</v>
      </c>
      <c r="H188" s="85">
        <v>0</v>
      </c>
      <c r="I188" s="85">
        <v>0</v>
      </c>
      <c r="J188" s="85">
        <v>0</v>
      </c>
      <c r="K188" s="85">
        <v>0</v>
      </c>
      <c r="L188" s="85">
        <f t="shared" si="38"/>
        <v>0</v>
      </c>
      <c r="M188" s="85">
        <v>0</v>
      </c>
      <c r="N188" s="85">
        <v>0</v>
      </c>
      <c r="O188" s="85">
        <v>0</v>
      </c>
      <c r="P188" s="85">
        <f t="shared" si="39"/>
        <v>0</v>
      </c>
      <c r="Q188" s="84">
        <v>0</v>
      </c>
      <c r="R188" s="84">
        <v>0</v>
      </c>
      <c r="S188" s="84">
        <v>0</v>
      </c>
      <c r="T188" s="84">
        <v>0</v>
      </c>
      <c r="U188" s="84">
        <f t="shared" si="40"/>
        <v>0</v>
      </c>
      <c r="V188" s="84">
        <f t="shared" si="41"/>
        <v>7200</v>
      </c>
      <c r="W188" s="85">
        <v>0</v>
      </c>
      <c r="X188" s="85">
        <f t="shared" si="42"/>
        <v>7200</v>
      </c>
      <c r="Y188" s="84">
        <v>0</v>
      </c>
      <c r="Z188" s="85">
        <f t="shared" si="43"/>
        <v>7200</v>
      </c>
    </row>
    <row r="189" spans="1:27" ht="12.75" collapsed="1">
      <c r="A189" s="116" t="s">
        <v>702</v>
      </c>
      <c r="B189" s="115"/>
      <c r="C189" s="116" t="s">
        <v>1377</v>
      </c>
      <c r="D189" s="117"/>
      <c r="E189" s="113">
        <v>0</v>
      </c>
      <c r="F189" s="113">
        <v>5524688.07</v>
      </c>
      <c r="G189" s="120">
        <f t="shared" si="37"/>
        <v>5524688.07</v>
      </c>
      <c r="H189" s="120">
        <v>3389825.01</v>
      </c>
      <c r="I189" s="120">
        <v>0</v>
      </c>
      <c r="J189" s="120">
        <v>0</v>
      </c>
      <c r="K189" s="120">
        <v>0</v>
      </c>
      <c r="L189" s="120">
        <f t="shared" si="38"/>
        <v>0</v>
      </c>
      <c r="M189" s="120">
        <v>0</v>
      </c>
      <c r="N189" s="120">
        <v>4892.87</v>
      </c>
      <c r="O189" s="120">
        <v>0</v>
      </c>
      <c r="P189" s="120">
        <f t="shared" si="39"/>
        <v>4892.87</v>
      </c>
      <c r="Q189" s="120">
        <v>19972.96</v>
      </c>
      <c r="R189" s="120">
        <v>0</v>
      </c>
      <c r="S189" s="120">
        <v>0</v>
      </c>
      <c r="T189" s="120">
        <v>8212.71</v>
      </c>
      <c r="U189" s="120">
        <f t="shared" si="40"/>
        <v>28185.67</v>
      </c>
      <c r="V189" s="120">
        <f t="shared" si="41"/>
        <v>8947591.62</v>
      </c>
      <c r="W189" s="120">
        <v>0</v>
      </c>
      <c r="X189" s="120">
        <f t="shared" si="42"/>
        <v>8947591.62</v>
      </c>
      <c r="Y189" s="120">
        <v>245573.05</v>
      </c>
      <c r="Z189" s="120">
        <f t="shared" si="43"/>
        <v>9193164.67</v>
      </c>
      <c r="AA189" s="116"/>
    </row>
    <row r="190" spans="1:27" ht="12.75">
      <c r="A190" s="116" t="s">
        <v>703</v>
      </c>
      <c r="B190" s="115"/>
      <c r="C190" s="116" t="s">
        <v>1378</v>
      </c>
      <c r="D190" s="117"/>
      <c r="E190" s="113">
        <v>0</v>
      </c>
      <c r="F190" s="113">
        <v>0</v>
      </c>
      <c r="G190" s="120">
        <f t="shared" si="37"/>
        <v>0</v>
      </c>
      <c r="H190" s="120">
        <v>0</v>
      </c>
      <c r="I190" s="120">
        <v>0</v>
      </c>
      <c r="J190" s="120">
        <v>0</v>
      </c>
      <c r="K190" s="120">
        <v>0</v>
      </c>
      <c r="L190" s="120">
        <f t="shared" si="38"/>
        <v>0</v>
      </c>
      <c r="M190" s="120">
        <v>0</v>
      </c>
      <c r="N190" s="120">
        <v>0</v>
      </c>
      <c r="O190" s="120">
        <v>0</v>
      </c>
      <c r="P190" s="120">
        <f t="shared" si="39"/>
        <v>0</v>
      </c>
      <c r="Q190" s="120">
        <v>0</v>
      </c>
      <c r="R190" s="120">
        <v>0</v>
      </c>
      <c r="S190" s="120">
        <v>0</v>
      </c>
      <c r="T190" s="120">
        <v>0</v>
      </c>
      <c r="U190" s="120">
        <f t="shared" si="40"/>
        <v>0</v>
      </c>
      <c r="V190" s="120">
        <f t="shared" si="41"/>
        <v>0</v>
      </c>
      <c r="W190" s="120">
        <v>0</v>
      </c>
      <c r="X190" s="120">
        <f t="shared" si="42"/>
        <v>0</v>
      </c>
      <c r="Y190" s="120">
        <v>0</v>
      </c>
      <c r="Z190" s="120">
        <f t="shared" si="43"/>
        <v>0</v>
      </c>
      <c r="AA190" s="116"/>
    </row>
    <row r="191" spans="1:26" ht="12.75" hidden="1" outlineLevel="1">
      <c r="A191" s="85" t="s">
        <v>704</v>
      </c>
      <c r="C191" s="84" t="s">
        <v>705</v>
      </c>
      <c r="D191" s="84" t="s">
        <v>706</v>
      </c>
      <c r="E191" s="85">
        <v>0</v>
      </c>
      <c r="F191" s="85">
        <v>0</v>
      </c>
      <c r="G191" s="84">
        <f t="shared" si="37"/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f t="shared" si="38"/>
        <v>0</v>
      </c>
      <c r="M191" s="85">
        <v>0</v>
      </c>
      <c r="N191" s="85">
        <v>0</v>
      </c>
      <c r="O191" s="85">
        <v>0</v>
      </c>
      <c r="P191" s="85">
        <f t="shared" si="39"/>
        <v>0</v>
      </c>
      <c r="Q191" s="84">
        <v>0</v>
      </c>
      <c r="R191" s="84">
        <v>0</v>
      </c>
      <c r="S191" s="84">
        <v>0</v>
      </c>
      <c r="T191" s="84">
        <v>-72349.45</v>
      </c>
      <c r="U191" s="84">
        <f t="shared" si="40"/>
        <v>-72349.45</v>
      </c>
      <c r="V191" s="84">
        <f t="shared" si="41"/>
        <v>-72349.45</v>
      </c>
      <c r="W191" s="85">
        <v>0</v>
      </c>
      <c r="X191" s="85">
        <f t="shared" si="42"/>
        <v>-72349.45</v>
      </c>
      <c r="Y191" s="84">
        <v>0</v>
      </c>
      <c r="Z191" s="85">
        <f t="shared" si="43"/>
        <v>-72349.45</v>
      </c>
    </row>
    <row r="192" spans="1:26" ht="12.75" hidden="1" outlineLevel="1">
      <c r="A192" s="85" t="s">
        <v>707</v>
      </c>
      <c r="C192" s="84" t="s">
        <v>708</v>
      </c>
      <c r="D192" s="84" t="s">
        <v>709</v>
      </c>
      <c r="E192" s="85">
        <v>0</v>
      </c>
      <c r="F192" s="85">
        <v>14250</v>
      </c>
      <c r="G192" s="84">
        <f t="shared" si="37"/>
        <v>14250</v>
      </c>
      <c r="H192" s="85">
        <v>0</v>
      </c>
      <c r="I192" s="85">
        <v>0</v>
      </c>
      <c r="J192" s="85">
        <v>0</v>
      </c>
      <c r="K192" s="85">
        <v>0</v>
      </c>
      <c r="L192" s="85">
        <f t="shared" si="38"/>
        <v>0</v>
      </c>
      <c r="M192" s="85">
        <v>0</v>
      </c>
      <c r="N192" s="85">
        <v>0</v>
      </c>
      <c r="O192" s="85">
        <v>0</v>
      </c>
      <c r="P192" s="85">
        <f t="shared" si="39"/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f t="shared" si="40"/>
        <v>0</v>
      </c>
      <c r="V192" s="84">
        <f t="shared" si="41"/>
        <v>14250</v>
      </c>
      <c r="W192" s="85">
        <v>0</v>
      </c>
      <c r="X192" s="85">
        <f t="shared" si="42"/>
        <v>14250</v>
      </c>
      <c r="Y192" s="84">
        <v>0</v>
      </c>
      <c r="Z192" s="85">
        <f t="shared" si="43"/>
        <v>14250</v>
      </c>
    </row>
    <row r="193" spans="1:26" ht="12.75" hidden="1" outlineLevel="1">
      <c r="A193" s="85" t="s">
        <v>710</v>
      </c>
      <c r="C193" s="84" t="s">
        <v>711</v>
      </c>
      <c r="D193" s="84" t="s">
        <v>712</v>
      </c>
      <c r="E193" s="85">
        <v>0</v>
      </c>
      <c r="F193" s="85">
        <v>48298</v>
      </c>
      <c r="G193" s="84">
        <f t="shared" si="37"/>
        <v>48298</v>
      </c>
      <c r="H193" s="85">
        <v>0</v>
      </c>
      <c r="I193" s="85">
        <v>0</v>
      </c>
      <c r="J193" s="85">
        <v>0</v>
      </c>
      <c r="K193" s="85">
        <v>0</v>
      </c>
      <c r="L193" s="85">
        <f t="shared" si="38"/>
        <v>0</v>
      </c>
      <c r="M193" s="85">
        <v>0</v>
      </c>
      <c r="N193" s="85">
        <v>0</v>
      </c>
      <c r="O193" s="85">
        <v>0</v>
      </c>
      <c r="P193" s="85">
        <f t="shared" si="39"/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f t="shared" si="40"/>
        <v>0</v>
      </c>
      <c r="V193" s="84">
        <f t="shared" si="41"/>
        <v>48298</v>
      </c>
      <c r="W193" s="85">
        <v>0</v>
      </c>
      <c r="X193" s="85">
        <f t="shared" si="42"/>
        <v>48298</v>
      </c>
      <c r="Y193" s="84">
        <v>0</v>
      </c>
      <c r="Z193" s="85">
        <f t="shared" si="43"/>
        <v>48298</v>
      </c>
    </row>
    <row r="194" spans="1:26" ht="12.75" hidden="1" outlineLevel="1">
      <c r="A194" s="85" t="s">
        <v>713</v>
      </c>
      <c r="C194" s="84" t="s">
        <v>714</v>
      </c>
      <c r="D194" s="84" t="s">
        <v>715</v>
      </c>
      <c r="E194" s="85">
        <v>0</v>
      </c>
      <c r="F194" s="85">
        <v>14851.45</v>
      </c>
      <c r="G194" s="84">
        <f t="shared" si="37"/>
        <v>14851.45</v>
      </c>
      <c r="H194" s="85">
        <v>0</v>
      </c>
      <c r="I194" s="85">
        <v>0</v>
      </c>
      <c r="J194" s="85">
        <v>0</v>
      </c>
      <c r="K194" s="85">
        <v>0</v>
      </c>
      <c r="L194" s="85">
        <f t="shared" si="38"/>
        <v>0</v>
      </c>
      <c r="M194" s="85">
        <v>0</v>
      </c>
      <c r="N194" s="85">
        <v>0</v>
      </c>
      <c r="O194" s="85">
        <v>0</v>
      </c>
      <c r="P194" s="85">
        <f t="shared" si="39"/>
        <v>0</v>
      </c>
      <c r="Q194" s="84">
        <v>0</v>
      </c>
      <c r="R194" s="84">
        <v>0</v>
      </c>
      <c r="S194" s="84">
        <v>0</v>
      </c>
      <c r="T194" s="84">
        <v>0</v>
      </c>
      <c r="U194" s="84">
        <f t="shared" si="40"/>
        <v>0</v>
      </c>
      <c r="V194" s="84">
        <f t="shared" si="41"/>
        <v>14851.45</v>
      </c>
      <c r="W194" s="85">
        <v>0</v>
      </c>
      <c r="X194" s="85">
        <f t="shared" si="42"/>
        <v>14851.45</v>
      </c>
      <c r="Y194" s="84">
        <v>0</v>
      </c>
      <c r="Z194" s="85">
        <f t="shared" si="43"/>
        <v>14851.45</v>
      </c>
    </row>
    <row r="195" spans="1:26" ht="12.75" hidden="1" outlineLevel="1">
      <c r="A195" s="85" t="s">
        <v>716</v>
      </c>
      <c r="C195" s="84" t="s">
        <v>717</v>
      </c>
      <c r="D195" s="84" t="s">
        <v>718</v>
      </c>
      <c r="E195" s="85">
        <v>0</v>
      </c>
      <c r="F195" s="85">
        <v>12450</v>
      </c>
      <c r="G195" s="84">
        <f t="shared" si="37"/>
        <v>12450</v>
      </c>
      <c r="H195" s="85">
        <v>0</v>
      </c>
      <c r="I195" s="85">
        <v>0</v>
      </c>
      <c r="J195" s="85">
        <v>0</v>
      </c>
      <c r="K195" s="85">
        <v>0</v>
      </c>
      <c r="L195" s="85">
        <f t="shared" si="38"/>
        <v>0</v>
      </c>
      <c r="M195" s="85">
        <v>0</v>
      </c>
      <c r="N195" s="85">
        <v>0</v>
      </c>
      <c r="O195" s="85">
        <v>0</v>
      </c>
      <c r="P195" s="85">
        <f t="shared" si="39"/>
        <v>0</v>
      </c>
      <c r="Q195" s="84">
        <v>0</v>
      </c>
      <c r="R195" s="84">
        <v>0</v>
      </c>
      <c r="S195" s="84">
        <v>0</v>
      </c>
      <c r="T195" s="84">
        <v>0</v>
      </c>
      <c r="U195" s="84">
        <f t="shared" si="40"/>
        <v>0</v>
      </c>
      <c r="V195" s="84">
        <f t="shared" si="41"/>
        <v>12450</v>
      </c>
      <c r="W195" s="85">
        <v>0</v>
      </c>
      <c r="X195" s="85">
        <f t="shared" si="42"/>
        <v>12450</v>
      </c>
      <c r="Y195" s="84">
        <v>0</v>
      </c>
      <c r="Z195" s="85">
        <f t="shared" si="43"/>
        <v>12450</v>
      </c>
    </row>
    <row r="196" spans="1:27" ht="12.75" collapsed="1">
      <c r="A196" s="116" t="s">
        <v>719</v>
      </c>
      <c r="B196" s="115"/>
      <c r="C196" s="116" t="s">
        <v>720</v>
      </c>
      <c r="D196" s="117"/>
      <c r="E196" s="113">
        <v>0</v>
      </c>
      <c r="F196" s="113">
        <v>89849.45</v>
      </c>
      <c r="G196" s="120">
        <f t="shared" si="37"/>
        <v>89849.45</v>
      </c>
      <c r="H196" s="120">
        <v>0</v>
      </c>
      <c r="I196" s="120">
        <v>0</v>
      </c>
      <c r="J196" s="120">
        <v>0</v>
      </c>
      <c r="K196" s="120">
        <v>0</v>
      </c>
      <c r="L196" s="120">
        <f t="shared" si="38"/>
        <v>0</v>
      </c>
      <c r="M196" s="120">
        <v>0</v>
      </c>
      <c r="N196" s="120">
        <v>0</v>
      </c>
      <c r="O196" s="120">
        <v>0</v>
      </c>
      <c r="P196" s="120">
        <f t="shared" si="39"/>
        <v>0</v>
      </c>
      <c r="Q196" s="120">
        <v>0</v>
      </c>
      <c r="R196" s="120">
        <v>0</v>
      </c>
      <c r="S196" s="120">
        <v>0</v>
      </c>
      <c r="T196" s="120">
        <v>-72349.45</v>
      </c>
      <c r="U196" s="120">
        <f t="shared" si="40"/>
        <v>-72349.45</v>
      </c>
      <c r="V196" s="120">
        <f t="shared" si="41"/>
        <v>17500</v>
      </c>
      <c r="W196" s="120">
        <v>0</v>
      </c>
      <c r="X196" s="120">
        <f t="shared" si="42"/>
        <v>17500</v>
      </c>
      <c r="Y196" s="120">
        <v>0</v>
      </c>
      <c r="Z196" s="120">
        <f t="shared" si="43"/>
        <v>17500</v>
      </c>
      <c r="AA196" s="116"/>
    </row>
    <row r="197" spans="1:26" ht="12.75" hidden="1" outlineLevel="1">
      <c r="A197" s="85" t="s">
        <v>721</v>
      </c>
      <c r="C197" s="84" t="s">
        <v>722</v>
      </c>
      <c r="D197" s="84" t="s">
        <v>723</v>
      </c>
      <c r="E197" s="85">
        <v>0</v>
      </c>
      <c r="F197" s="85">
        <v>0</v>
      </c>
      <c r="G197" s="84">
        <f t="shared" si="37"/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f t="shared" si="38"/>
        <v>0</v>
      </c>
      <c r="M197" s="85">
        <v>0</v>
      </c>
      <c r="N197" s="85">
        <v>0</v>
      </c>
      <c r="O197" s="85">
        <v>0</v>
      </c>
      <c r="P197" s="85">
        <f t="shared" si="39"/>
        <v>0</v>
      </c>
      <c r="Q197" s="84">
        <v>0</v>
      </c>
      <c r="R197" s="84">
        <v>0</v>
      </c>
      <c r="S197" s="84">
        <v>0</v>
      </c>
      <c r="T197" s="84">
        <v>64025.3</v>
      </c>
      <c r="U197" s="84">
        <f t="shared" si="40"/>
        <v>64025.3</v>
      </c>
      <c r="V197" s="84">
        <f t="shared" si="41"/>
        <v>64025.3</v>
      </c>
      <c r="W197" s="85">
        <v>0</v>
      </c>
      <c r="X197" s="85">
        <f t="shared" si="42"/>
        <v>64025.3</v>
      </c>
      <c r="Y197" s="84">
        <v>0</v>
      </c>
      <c r="Z197" s="85">
        <f t="shared" si="43"/>
        <v>64025.3</v>
      </c>
    </row>
    <row r="198" spans="1:27" ht="12.75" collapsed="1">
      <c r="A198" s="116" t="s">
        <v>724</v>
      </c>
      <c r="B198" s="115"/>
      <c r="C198" s="116" t="s">
        <v>1379</v>
      </c>
      <c r="D198" s="117"/>
      <c r="E198" s="113">
        <v>0</v>
      </c>
      <c r="F198" s="113">
        <v>0</v>
      </c>
      <c r="G198" s="120">
        <f>E198+F198</f>
        <v>0</v>
      </c>
      <c r="H198" s="120">
        <v>0</v>
      </c>
      <c r="I198" s="120">
        <v>0</v>
      </c>
      <c r="J198" s="120">
        <v>0</v>
      </c>
      <c r="K198" s="120">
        <v>0</v>
      </c>
      <c r="L198" s="120">
        <f>J198+I198+K198</f>
        <v>0</v>
      </c>
      <c r="M198" s="120">
        <v>0</v>
      </c>
      <c r="N198" s="120">
        <v>0</v>
      </c>
      <c r="O198" s="120">
        <v>0</v>
      </c>
      <c r="P198" s="120">
        <f>M198+N198+O198</f>
        <v>0</v>
      </c>
      <c r="Q198" s="120">
        <v>0</v>
      </c>
      <c r="R198" s="120">
        <v>0</v>
      </c>
      <c r="S198" s="120">
        <v>0</v>
      </c>
      <c r="T198" s="120">
        <v>64025.3</v>
      </c>
      <c r="U198" s="120">
        <f>Q198+R198+S198+T198</f>
        <v>64025.3</v>
      </c>
      <c r="V198" s="120">
        <f>G198+H198+L198+P198+U198</f>
        <v>64025.3</v>
      </c>
      <c r="W198" s="120">
        <v>0</v>
      </c>
      <c r="X198" s="120">
        <f>V198+W198</f>
        <v>64025.3</v>
      </c>
      <c r="Y198" s="120">
        <v>0</v>
      </c>
      <c r="Z198" s="120">
        <f>X198+Y198</f>
        <v>64025.3</v>
      </c>
      <c r="AA198" s="116"/>
    </row>
    <row r="199" spans="1:27" ht="15.75">
      <c r="A199" s="204"/>
      <c r="B199" s="121"/>
      <c r="C199" s="112" t="s">
        <v>725</v>
      </c>
      <c r="D199" s="66"/>
      <c r="E199" s="158">
        <f aca="true" t="shared" si="44" ref="E199:Z199">E50+E65+E189+E190+E198+E196</f>
        <v>8520.4</v>
      </c>
      <c r="F199" s="158">
        <f t="shared" si="44"/>
        <v>37017107.674</v>
      </c>
      <c r="G199" s="123">
        <f t="shared" si="44"/>
        <v>37025628.074</v>
      </c>
      <c r="H199" s="123">
        <f t="shared" si="44"/>
        <v>11292025.75</v>
      </c>
      <c r="I199" s="123">
        <f t="shared" si="44"/>
        <v>0</v>
      </c>
      <c r="J199" s="123">
        <f t="shared" si="44"/>
        <v>0</v>
      </c>
      <c r="K199" s="123">
        <f t="shared" si="44"/>
        <v>0</v>
      </c>
      <c r="L199" s="123">
        <f t="shared" si="44"/>
        <v>0</v>
      </c>
      <c r="M199" s="123">
        <f t="shared" si="44"/>
        <v>0</v>
      </c>
      <c r="N199" s="123">
        <f t="shared" si="44"/>
        <v>4892.87</v>
      </c>
      <c r="O199" s="123">
        <f t="shared" si="44"/>
        <v>0</v>
      </c>
      <c r="P199" s="123">
        <f t="shared" si="44"/>
        <v>4892.87</v>
      </c>
      <c r="Q199" s="123">
        <f t="shared" si="44"/>
        <v>19972.96</v>
      </c>
      <c r="R199" s="123">
        <f t="shared" si="44"/>
        <v>0</v>
      </c>
      <c r="S199" s="123">
        <f t="shared" si="44"/>
        <v>0</v>
      </c>
      <c r="T199" s="123">
        <f t="shared" si="44"/>
        <v>-111.43999999998778</v>
      </c>
      <c r="U199" s="123">
        <f t="shared" si="44"/>
        <v>19861.520000000004</v>
      </c>
      <c r="V199" s="123">
        <f t="shared" si="44"/>
        <v>48342408.21399999</v>
      </c>
      <c r="W199" s="123">
        <f t="shared" si="44"/>
        <v>0</v>
      </c>
      <c r="X199" s="123">
        <f t="shared" si="44"/>
        <v>48342408.21399999</v>
      </c>
      <c r="Y199" s="123">
        <f t="shared" si="44"/>
        <v>245573.05</v>
      </c>
      <c r="Z199" s="123">
        <f t="shared" si="44"/>
        <v>48587981.26399999</v>
      </c>
      <c r="AA199" s="203"/>
    </row>
    <row r="200" spans="2:26" ht="12.75">
      <c r="B200" s="121"/>
      <c r="C200" s="122"/>
      <c r="D200" s="76"/>
      <c r="E200" s="113"/>
      <c r="F200" s="113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7" ht="15.75">
      <c r="A201" s="204"/>
      <c r="B201" s="121" t="s">
        <v>178</v>
      </c>
      <c r="C201" s="122"/>
      <c r="D201" s="76"/>
      <c r="E201" s="158">
        <f aca="true" t="shared" si="45" ref="E201:Z201">E35-E199</f>
        <v>-8520.4</v>
      </c>
      <c r="F201" s="158">
        <f t="shared" si="45"/>
        <v>-33962087.724</v>
      </c>
      <c r="G201" s="123">
        <f t="shared" si="45"/>
        <v>-33970608.124</v>
      </c>
      <c r="H201" s="123">
        <f t="shared" si="45"/>
        <v>1338687.6400000006</v>
      </c>
      <c r="I201" s="123">
        <f t="shared" si="45"/>
        <v>0</v>
      </c>
      <c r="J201" s="123">
        <f t="shared" si="45"/>
        <v>0</v>
      </c>
      <c r="K201" s="123">
        <f t="shared" si="45"/>
        <v>0</v>
      </c>
      <c r="L201" s="123">
        <f t="shared" si="45"/>
        <v>0</v>
      </c>
      <c r="M201" s="123">
        <f t="shared" si="45"/>
        <v>0</v>
      </c>
      <c r="N201" s="123">
        <f t="shared" si="45"/>
        <v>-4892.87</v>
      </c>
      <c r="O201" s="123">
        <f t="shared" si="45"/>
        <v>0</v>
      </c>
      <c r="P201" s="123">
        <f t="shared" si="45"/>
        <v>-4892.87</v>
      </c>
      <c r="Q201" s="123">
        <f t="shared" si="45"/>
        <v>-19972.96</v>
      </c>
      <c r="R201" s="123">
        <f t="shared" si="45"/>
        <v>0</v>
      </c>
      <c r="S201" s="123">
        <f t="shared" si="45"/>
        <v>0</v>
      </c>
      <c r="T201" s="123">
        <f t="shared" si="45"/>
        <v>111.43999999998778</v>
      </c>
      <c r="U201" s="123">
        <f t="shared" si="45"/>
        <v>-19861.520000000004</v>
      </c>
      <c r="V201" s="123">
        <f t="shared" si="45"/>
        <v>-32656674.873999987</v>
      </c>
      <c r="W201" s="123">
        <f t="shared" si="45"/>
        <v>0</v>
      </c>
      <c r="X201" s="123">
        <f t="shared" si="45"/>
        <v>-32656674.873999987</v>
      </c>
      <c r="Y201" s="123">
        <f t="shared" si="45"/>
        <v>61409.25</v>
      </c>
      <c r="Z201" s="123">
        <f t="shared" si="45"/>
        <v>-32595265.62399999</v>
      </c>
      <c r="AA201" s="203"/>
    </row>
    <row r="202" spans="2:26" ht="12.75">
      <c r="B202" s="115"/>
      <c r="C202" s="116"/>
      <c r="D202" s="117"/>
      <c r="E202" s="113"/>
      <c r="F202" s="113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7" ht="12.75">
      <c r="A203" s="116" t="s">
        <v>1411</v>
      </c>
      <c r="B203" s="115"/>
      <c r="C203" s="116" t="s">
        <v>1380</v>
      </c>
      <c r="D203" s="117"/>
      <c r="E203" s="113">
        <v>0</v>
      </c>
      <c r="F203" s="113">
        <v>25623979</v>
      </c>
      <c r="G203" s="120">
        <f>E203+F203</f>
        <v>25623979</v>
      </c>
      <c r="H203" s="120">
        <v>0</v>
      </c>
      <c r="I203" s="120">
        <v>0</v>
      </c>
      <c r="J203" s="120">
        <v>0</v>
      </c>
      <c r="K203" s="120">
        <v>0</v>
      </c>
      <c r="L203" s="120">
        <f>J203+I203+K203</f>
        <v>0</v>
      </c>
      <c r="M203" s="120">
        <v>0</v>
      </c>
      <c r="N203" s="120">
        <v>0</v>
      </c>
      <c r="O203" s="120">
        <v>0</v>
      </c>
      <c r="P203" s="120">
        <f>M203+N203+O203</f>
        <v>0</v>
      </c>
      <c r="Q203" s="120">
        <v>0</v>
      </c>
      <c r="R203" s="120">
        <v>0</v>
      </c>
      <c r="S203" s="120">
        <v>0</v>
      </c>
      <c r="T203" s="120">
        <v>0</v>
      </c>
      <c r="U203" s="120">
        <f>Q203+R203+S203+T203</f>
        <v>0</v>
      </c>
      <c r="V203" s="120">
        <f>G203+H203+L203+P203+U203</f>
        <v>25623979</v>
      </c>
      <c r="W203" s="120">
        <v>0</v>
      </c>
      <c r="X203" s="120">
        <f>V203+W203</f>
        <v>25623979</v>
      </c>
      <c r="Y203" s="120">
        <v>0</v>
      </c>
      <c r="Z203" s="120">
        <f>X203+Y203</f>
        <v>25623979</v>
      </c>
      <c r="AA203" s="116"/>
    </row>
    <row r="204" spans="2:26" ht="12.75">
      <c r="B204" s="115"/>
      <c r="C204" s="116"/>
      <c r="D204" s="117"/>
      <c r="E204" s="113"/>
      <c r="F204" s="113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7" ht="15">
      <c r="A205" s="203"/>
      <c r="B205" s="121" t="s">
        <v>179</v>
      </c>
      <c r="C205" s="122"/>
      <c r="D205" s="117"/>
      <c r="E205" s="113"/>
      <c r="F205" s="113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203"/>
    </row>
    <row r="206" spans="1:27" ht="15.75">
      <c r="A206" s="204"/>
      <c r="B206" s="121" t="s">
        <v>180</v>
      </c>
      <c r="C206" s="122"/>
      <c r="D206" s="76"/>
      <c r="E206" s="158">
        <f aca="true" t="shared" si="46" ref="E206:Z206">E201+E203</f>
        <v>-8520.4</v>
      </c>
      <c r="F206" s="158">
        <f t="shared" si="46"/>
        <v>-8338108.723999999</v>
      </c>
      <c r="G206" s="123">
        <f t="shared" si="46"/>
        <v>-8346629.123999998</v>
      </c>
      <c r="H206" s="123">
        <f t="shared" si="46"/>
        <v>1338687.6400000006</v>
      </c>
      <c r="I206" s="123">
        <f t="shared" si="46"/>
        <v>0</v>
      </c>
      <c r="J206" s="123">
        <f t="shared" si="46"/>
        <v>0</v>
      </c>
      <c r="K206" s="123">
        <f t="shared" si="46"/>
        <v>0</v>
      </c>
      <c r="L206" s="123">
        <f t="shared" si="46"/>
        <v>0</v>
      </c>
      <c r="M206" s="123">
        <f t="shared" si="46"/>
        <v>0</v>
      </c>
      <c r="N206" s="123">
        <f t="shared" si="46"/>
        <v>-4892.87</v>
      </c>
      <c r="O206" s="123">
        <f t="shared" si="46"/>
        <v>0</v>
      </c>
      <c r="P206" s="123">
        <f t="shared" si="46"/>
        <v>-4892.87</v>
      </c>
      <c r="Q206" s="123">
        <f t="shared" si="46"/>
        <v>-19972.96</v>
      </c>
      <c r="R206" s="123">
        <f t="shared" si="46"/>
        <v>0</v>
      </c>
      <c r="S206" s="123">
        <f t="shared" si="46"/>
        <v>0</v>
      </c>
      <c r="T206" s="123">
        <f t="shared" si="46"/>
        <v>111.43999999998778</v>
      </c>
      <c r="U206" s="123">
        <f t="shared" si="46"/>
        <v>-19861.520000000004</v>
      </c>
      <c r="V206" s="123">
        <f t="shared" si="46"/>
        <v>-7032695.873999987</v>
      </c>
      <c r="W206" s="123">
        <f t="shared" si="46"/>
        <v>0</v>
      </c>
      <c r="X206" s="123">
        <f t="shared" si="46"/>
        <v>-7032695.873999987</v>
      </c>
      <c r="Y206" s="123">
        <f t="shared" si="46"/>
        <v>61409.25</v>
      </c>
      <c r="Z206" s="123">
        <f t="shared" si="46"/>
        <v>-6971286.6239999905</v>
      </c>
      <c r="AA206" s="203"/>
    </row>
    <row r="207" spans="2:26" ht="12.75">
      <c r="B207" s="115"/>
      <c r="C207" s="116"/>
      <c r="D207" s="117"/>
      <c r="E207" s="113"/>
      <c r="F207" s="113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7" ht="15">
      <c r="A208" s="203"/>
      <c r="B208" s="121" t="s">
        <v>1381</v>
      </c>
      <c r="C208" s="122"/>
      <c r="D208" s="76"/>
      <c r="E208" s="113"/>
      <c r="F208" s="113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203"/>
    </row>
    <row r="209" spans="1:26" ht="12.75" hidden="1" outlineLevel="1">
      <c r="A209" s="85" t="s">
        <v>726</v>
      </c>
      <c r="C209" s="84" t="s">
        <v>727</v>
      </c>
      <c r="D209" s="84" t="s">
        <v>728</v>
      </c>
      <c r="E209" s="85">
        <v>0</v>
      </c>
      <c r="F209" s="85">
        <v>9401293.2</v>
      </c>
      <c r="G209" s="84">
        <f aca="true" t="shared" si="47" ref="G209:G222">E209+F209</f>
        <v>9401293.2</v>
      </c>
      <c r="H209" s="85">
        <v>0</v>
      </c>
      <c r="I209" s="85">
        <v>0</v>
      </c>
      <c r="J209" s="85">
        <v>0</v>
      </c>
      <c r="K209" s="85">
        <v>0</v>
      </c>
      <c r="L209" s="85">
        <f aca="true" t="shared" si="48" ref="L209:L222">J209+I209+K209</f>
        <v>0</v>
      </c>
      <c r="M209" s="85">
        <v>0</v>
      </c>
      <c r="N209" s="85">
        <v>0</v>
      </c>
      <c r="O209" s="85">
        <v>0</v>
      </c>
      <c r="P209" s="85">
        <f aca="true" t="shared" si="49" ref="P209:P222">M209+N209+O209</f>
        <v>0</v>
      </c>
      <c r="Q209" s="84">
        <v>0</v>
      </c>
      <c r="R209" s="84">
        <v>0</v>
      </c>
      <c r="S209" s="84">
        <v>0</v>
      </c>
      <c r="T209" s="84">
        <v>0</v>
      </c>
      <c r="U209" s="84">
        <f aca="true" t="shared" si="50" ref="U209:U222">Q209+R209+S209+T209</f>
        <v>0</v>
      </c>
      <c r="V209" s="84">
        <f aca="true" t="shared" si="51" ref="V209:V222">G209+H209+L209+P209+U209</f>
        <v>9401293.2</v>
      </c>
      <c r="W209" s="85">
        <v>0</v>
      </c>
      <c r="X209" s="85">
        <f aca="true" t="shared" si="52" ref="X209:X222">V209+W209</f>
        <v>9401293.2</v>
      </c>
      <c r="Y209" s="84">
        <v>0</v>
      </c>
      <c r="Z209" s="85">
        <f aca="true" t="shared" si="53" ref="Z209:Z222">X209+Y209</f>
        <v>9401293.2</v>
      </c>
    </row>
    <row r="210" spans="1:27" ht="12.75" collapsed="1">
      <c r="A210" s="116" t="s">
        <v>729</v>
      </c>
      <c r="B210" s="115"/>
      <c r="C210" s="116" t="s">
        <v>1382</v>
      </c>
      <c r="D210" s="117"/>
      <c r="E210" s="113">
        <v>0</v>
      </c>
      <c r="F210" s="113">
        <v>9401293.2</v>
      </c>
      <c r="G210" s="120">
        <f t="shared" si="47"/>
        <v>9401293.2</v>
      </c>
      <c r="H210" s="120">
        <v>0</v>
      </c>
      <c r="I210" s="120">
        <v>0</v>
      </c>
      <c r="J210" s="120">
        <v>0</v>
      </c>
      <c r="K210" s="120">
        <v>0</v>
      </c>
      <c r="L210" s="120">
        <f t="shared" si="48"/>
        <v>0</v>
      </c>
      <c r="M210" s="120">
        <v>0</v>
      </c>
      <c r="N210" s="120">
        <v>0</v>
      </c>
      <c r="O210" s="120">
        <v>0</v>
      </c>
      <c r="P210" s="120">
        <f t="shared" si="49"/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f t="shared" si="50"/>
        <v>0</v>
      </c>
      <c r="V210" s="120">
        <f t="shared" si="51"/>
        <v>9401293.2</v>
      </c>
      <c r="W210" s="120">
        <v>0</v>
      </c>
      <c r="X210" s="120">
        <f t="shared" si="52"/>
        <v>9401293.2</v>
      </c>
      <c r="Y210" s="120">
        <v>0</v>
      </c>
      <c r="Z210" s="120">
        <f t="shared" si="53"/>
        <v>9401293.2</v>
      </c>
      <c r="AA210" s="116"/>
    </row>
    <row r="211" spans="1:26" ht="12.75" hidden="1" outlineLevel="1">
      <c r="A211" s="85" t="s">
        <v>730</v>
      </c>
      <c r="C211" s="84" t="s">
        <v>731</v>
      </c>
      <c r="D211" s="84" t="s">
        <v>732</v>
      </c>
      <c r="E211" s="85">
        <v>0</v>
      </c>
      <c r="F211" s="85">
        <v>0</v>
      </c>
      <c r="G211" s="84">
        <f t="shared" si="47"/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f t="shared" si="48"/>
        <v>0</v>
      </c>
      <c r="M211" s="85">
        <v>0</v>
      </c>
      <c r="N211" s="85">
        <v>38030.42</v>
      </c>
      <c r="O211" s="85">
        <v>5640.7</v>
      </c>
      <c r="P211" s="85">
        <f t="shared" si="49"/>
        <v>43671.119999999995</v>
      </c>
      <c r="Q211" s="84">
        <v>0</v>
      </c>
      <c r="R211" s="84">
        <v>0</v>
      </c>
      <c r="S211" s="84">
        <v>0</v>
      </c>
      <c r="T211" s="84">
        <v>0</v>
      </c>
      <c r="U211" s="84">
        <f t="shared" si="50"/>
        <v>0</v>
      </c>
      <c r="V211" s="84">
        <f t="shared" si="51"/>
        <v>43671.119999999995</v>
      </c>
      <c r="W211" s="85">
        <v>0</v>
      </c>
      <c r="X211" s="85">
        <f t="shared" si="52"/>
        <v>43671.119999999995</v>
      </c>
      <c r="Y211" s="84">
        <v>0</v>
      </c>
      <c r="Z211" s="85">
        <f t="shared" si="53"/>
        <v>43671.119999999995</v>
      </c>
    </row>
    <row r="212" spans="1:26" ht="12.75" hidden="1" outlineLevel="1">
      <c r="A212" s="85" t="s">
        <v>733</v>
      </c>
      <c r="C212" s="84" t="s">
        <v>734</v>
      </c>
      <c r="D212" s="84" t="s">
        <v>735</v>
      </c>
      <c r="E212" s="85">
        <v>0</v>
      </c>
      <c r="F212" s="85">
        <v>0</v>
      </c>
      <c r="G212" s="84">
        <f t="shared" si="47"/>
        <v>0</v>
      </c>
      <c r="H212" s="85">
        <v>18600.75</v>
      </c>
      <c r="I212" s="85">
        <v>0</v>
      </c>
      <c r="J212" s="85">
        <v>0</v>
      </c>
      <c r="K212" s="85">
        <v>0</v>
      </c>
      <c r="L212" s="85">
        <f t="shared" si="48"/>
        <v>0</v>
      </c>
      <c r="M212" s="85">
        <v>0</v>
      </c>
      <c r="N212" s="85">
        <v>0</v>
      </c>
      <c r="O212" s="85">
        <v>0</v>
      </c>
      <c r="P212" s="85">
        <f t="shared" si="49"/>
        <v>0</v>
      </c>
      <c r="Q212" s="84">
        <v>0</v>
      </c>
      <c r="R212" s="84">
        <v>0</v>
      </c>
      <c r="S212" s="84">
        <v>0</v>
      </c>
      <c r="T212" s="84">
        <v>0</v>
      </c>
      <c r="U212" s="84">
        <f t="shared" si="50"/>
        <v>0</v>
      </c>
      <c r="V212" s="84">
        <f t="shared" si="51"/>
        <v>18600.75</v>
      </c>
      <c r="W212" s="85">
        <v>0</v>
      </c>
      <c r="X212" s="85">
        <f t="shared" si="52"/>
        <v>18600.75</v>
      </c>
      <c r="Y212" s="84">
        <v>0</v>
      </c>
      <c r="Z212" s="85">
        <f t="shared" si="53"/>
        <v>18600.75</v>
      </c>
    </row>
    <row r="213" spans="1:26" ht="12.75" hidden="1" outlineLevel="1">
      <c r="A213" s="85" t="s">
        <v>736</v>
      </c>
      <c r="C213" s="84" t="s">
        <v>737</v>
      </c>
      <c r="D213" s="84" t="s">
        <v>738</v>
      </c>
      <c r="E213" s="85">
        <v>0</v>
      </c>
      <c r="F213" s="85">
        <v>0</v>
      </c>
      <c r="G213" s="84">
        <f t="shared" si="47"/>
        <v>0</v>
      </c>
      <c r="H213" s="85">
        <v>63260.36</v>
      </c>
      <c r="I213" s="85">
        <v>0</v>
      </c>
      <c r="J213" s="85">
        <v>0</v>
      </c>
      <c r="K213" s="85">
        <v>0</v>
      </c>
      <c r="L213" s="85">
        <f t="shared" si="48"/>
        <v>0</v>
      </c>
      <c r="M213" s="85">
        <v>0</v>
      </c>
      <c r="N213" s="85">
        <v>-63260.36</v>
      </c>
      <c r="O213" s="85">
        <v>0</v>
      </c>
      <c r="P213" s="85">
        <f t="shared" si="49"/>
        <v>-63260.36</v>
      </c>
      <c r="Q213" s="84">
        <v>0</v>
      </c>
      <c r="R213" s="84">
        <v>0</v>
      </c>
      <c r="S213" s="84">
        <v>0</v>
      </c>
      <c r="T213" s="84">
        <v>0</v>
      </c>
      <c r="U213" s="84">
        <f t="shared" si="50"/>
        <v>0</v>
      </c>
      <c r="V213" s="84">
        <f t="shared" si="51"/>
        <v>0</v>
      </c>
      <c r="W213" s="85">
        <v>0</v>
      </c>
      <c r="X213" s="85">
        <f t="shared" si="52"/>
        <v>0</v>
      </c>
      <c r="Y213" s="84">
        <v>0</v>
      </c>
      <c r="Z213" s="85">
        <f t="shared" si="53"/>
        <v>0</v>
      </c>
    </row>
    <row r="214" spans="1:26" ht="12.75" hidden="1" outlineLevel="1">
      <c r="A214" s="85" t="s">
        <v>739</v>
      </c>
      <c r="C214" s="84" t="s">
        <v>740</v>
      </c>
      <c r="D214" s="84" t="s">
        <v>741</v>
      </c>
      <c r="E214" s="85">
        <v>0</v>
      </c>
      <c r="F214" s="85">
        <v>3941.55</v>
      </c>
      <c r="G214" s="84">
        <f t="shared" si="47"/>
        <v>3941.55</v>
      </c>
      <c r="H214" s="85">
        <v>17099.53</v>
      </c>
      <c r="I214" s="85">
        <v>0</v>
      </c>
      <c r="J214" s="85">
        <v>0</v>
      </c>
      <c r="K214" s="85">
        <v>5304.39</v>
      </c>
      <c r="L214" s="85">
        <f t="shared" si="48"/>
        <v>5304.39</v>
      </c>
      <c r="M214" s="85">
        <v>0</v>
      </c>
      <c r="N214" s="85">
        <v>1890.93</v>
      </c>
      <c r="O214" s="85">
        <v>-1761.98</v>
      </c>
      <c r="P214" s="85">
        <f t="shared" si="49"/>
        <v>128.95000000000005</v>
      </c>
      <c r="Q214" s="84">
        <v>0</v>
      </c>
      <c r="R214" s="84">
        <v>0</v>
      </c>
      <c r="S214" s="84">
        <v>0</v>
      </c>
      <c r="T214" s="84">
        <v>0</v>
      </c>
      <c r="U214" s="84">
        <f t="shared" si="50"/>
        <v>0</v>
      </c>
      <c r="V214" s="84">
        <f t="shared" si="51"/>
        <v>26474.42</v>
      </c>
      <c r="W214" s="85">
        <v>0</v>
      </c>
      <c r="X214" s="85">
        <f t="shared" si="52"/>
        <v>26474.42</v>
      </c>
      <c r="Y214" s="84">
        <v>0</v>
      </c>
      <c r="Z214" s="85">
        <f t="shared" si="53"/>
        <v>26474.42</v>
      </c>
    </row>
    <row r="215" spans="1:26" ht="12.75" hidden="1" outlineLevel="1">
      <c r="A215" s="85" t="s">
        <v>742</v>
      </c>
      <c r="C215" s="84" t="s">
        <v>743</v>
      </c>
      <c r="D215" s="84" t="s">
        <v>744</v>
      </c>
      <c r="E215" s="85">
        <v>0</v>
      </c>
      <c r="F215" s="85">
        <v>0</v>
      </c>
      <c r="G215" s="84">
        <f t="shared" si="47"/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f t="shared" si="48"/>
        <v>0</v>
      </c>
      <c r="M215" s="85">
        <v>0</v>
      </c>
      <c r="N215" s="85">
        <v>6.04</v>
      </c>
      <c r="O215" s="85">
        <v>0</v>
      </c>
      <c r="P215" s="85">
        <f t="shared" si="49"/>
        <v>6.04</v>
      </c>
      <c r="Q215" s="84">
        <v>0</v>
      </c>
      <c r="R215" s="84">
        <v>0</v>
      </c>
      <c r="S215" s="84">
        <v>0</v>
      </c>
      <c r="T215" s="84">
        <v>0</v>
      </c>
      <c r="U215" s="84">
        <f t="shared" si="50"/>
        <v>0</v>
      </c>
      <c r="V215" s="84">
        <f t="shared" si="51"/>
        <v>6.04</v>
      </c>
      <c r="W215" s="85">
        <v>0</v>
      </c>
      <c r="X215" s="85">
        <f t="shared" si="52"/>
        <v>6.04</v>
      </c>
      <c r="Y215" s="84">
        <v>0</v>
      </c>
      <c r="Z215" s="85">
        <f t="shared" si="53"/>
        <v>6.04</v>
      </c>
    </row>
    <row r="216" spans="1:26" ht="12.75" hidden="1" outlineLevel="1">
      <c r="A216" s="85" t="s">
        <v>745</v>
      </c>
      <c r="C216" s="84" t="s">
        <v>746</v>
      </c>
      <c r="D216" s="84" t="s">
        <v>747</v>
      </c>
      <c r="E216" s="85">
        <v>0</v>
      </c>
      <c r="F216" s="85">
        <v>0</v>
      </c>
      <c r="G216" s="84">
        <f t="shared" si="47"/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f t="shared" si="48"/>
        <v>0</v>
      </c>
      <c r="M216" s="85">
        <v>0</v>
      </c>
      <c r="N216" s="85">
        <v>104397.37</v>
      </c>
      <c r="O216" s="85">
        <v>10385.34</v>
      </c>
      <c r="P216" s="85">
        <f t="shared" si="49"/>
        <v>114782.70999999999</v>
      </c>
      <c r="Q216" s="84">
        <v>0</v>
      </c>
      <c r="R216" s="84">
        <v>0</v>
      </c>
      <c r="S216" s="84">
        <v>0</v>
      </c>
      <c r="T216" s="84">
        <v>0</v>
      </c>
      <c r="U216" s="84">
        <f t="shared" si="50"/>
        <v>0</v>
      </c>
      <c r="V216" s="84">
        <f t="shared" si="51"/>
        <v>114782.70999999999</v>
      </c>
      <c r="W216" s="85">
        <v>0</v>
      </c>
      <c r="X216" s="85">
        <f t="shared" si="52"/>
        <v>114782.70999999999</v>
      </c>
      <c r="Y216" s="84">
        <v>0</v>
      </c>
      <c r="Z216" s="85">
        <f t="shared" si="53"/>
        <v>114782.70999999999</v>
      </c>
    </row>
    <row r="217" spans="1:26" ht="12.75" hidden="1" outlineLevel="1">
      <c r="A217" s="85" t="s">
        <v>748</v>
      </c>
      <c r="C217" s="84" t="s">
        <v>749</v>
      </c>
      <c r="D217" s="84" t="s">
        <v>750</v>
      </c>
      <c r="E217" s="85">
        <v>0</v>
      </c>
      <c r="F217" s="85">
        <v>0</v>
      </c>
      <c r="G217" s="84">
        <f t="shared" si="47"/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f t="shared" si="48"/>
        <v>0</v>
      </c>
      <c r="M217" s="85">
        <v>0</v>
      </c>
      <c r="N217" s="85">
        <v>33259.93</v>
      </c>
      <c r="O217" s="85">
        <v>23479.9</v>
      </c>
      <c r="P217" s="85">
        <f t="shared" si="49"/>
        <v>56739.83</v>
      </c>
      <c r="Q217" s="84">
        <v>0</v>
      </c>
      <c r="R217" s="84">
        <v>0</v>
      </c>
      <c r="S217" s="84">
        <v>0</v>
      </c>
      <c r="T217" s="84">
        <v>0</v>
      </c>
      <c r="U217" s="84">
        <f t="shared" si="50"/>
        <v>0</v>
      </c>
      <c r="V217" s="84">
        <f t="shared" si="51"/>
        <v>56739.83</v>
      </c>
      <c r="W217" s="85">
        <v>0</v>
      </c>
      <c r="X217" s="85">
        <f t="shared" si="52"/>
        <v>56739.83</v>
      </c>
      <c r="Y217" s="84">
        <v>0</v>
      </c>
      <c r="Z217" s="85">
        <f t="shared" si="53"/>
        <v>56739.83</v>
      </c>
    </row>
    <row r="218" spans="1:27" ht="12.75" collapsed="1">
      <c r="A218" s="116" t="s">
        <v>751</v>
      </c>
      <c r="B218" s="115"/>
      <c r="C218" s="116" t="s">
        <v>752</v>
      </c>
      <c r="D218" s="117"/>
      <c r="E218" s="113">
        <v>0</v>
      </c>
      <c r="F218" s="113">
        <v>3941.55</v>
      </c>
      <c r="G218" s="120">
        <f t="shared" si="47"/>
        <v>3941.55</v>
      </c>
      <c r="H218" s="120">
        <v>98960.64</v>
      </c>
      <c r="I218" s="120">
        <v>0</v>
      </c>
      <c r="J218" s="120">
        <v>0</v>
      </c>
      <c r="K218" s="120">
        <v>5304.39</v>
      </c>
      <c r="L218" s="120">
        <f t="shared" si="48"/>
        <v>5304.39</v>
      </c>
      <c r="M218" s="120">
        <v>0</v>
      </c>
      <c r="N218" s="120">
        <v>114324.33</v>
      </c>
      <c r="O218" s="120">
        <v>37743.96</v>
      </c>
      <c r="P218" s="120">
        <f t="shared" si="49"/>
        <v>152068.29</v>
      </c>
      <c r="Q218" s="120">
        <v>0</v>
      </c>
      <c r="R218" s="120">
        <v>0</v>
      </c>
      <c r="S218" s="120">
        <v>0</v>
      </c>
      <c r="T218" s="120">
        <v>0</v>
      </c>
      <c r="U218" s="120">
        <f t="shared" si="50"/>
        <v>0</v>
      </c>
      <c r="V218" s="120">
        <f t="shared" si="51"/>
        <v>260274.87</v>
      </c>
      <c r="W218" s="120">
        <v>0</v>
      </c>
      <c r="X218" s="120">
        <f t="shared" si="52"/>
        <v>260274.87</v>
      </c>
      <c r="Y218" s="120">
        <v>0</v>
      </c>
      <c r="Z218" s="120">
        <f t="shared" si="53"/>
        <v>260274.87</v>
      </c>
      <c r="AA218" s="116"/>
    </row>
    <row r="219" spans="1:27" ht="12.75">
      <c r="A219" s="116" t="s">
        <v>1411</v>
      </c>
      <c r="B219" s="115"/>
      <c r="C219" s="116" t="s">
        <v>1384</v>
      </c>
      <c r="D219" s="117"/>
      <c r="E219" s="113">
        <v>0</v>
      </c>
      <c r="F219" s="113">
        <v>0</v>
      </c>
      <c r="G219" s="120">
        <f t="shared" si="47"/>
        <v>0</v>
      </c>
      <c r="H219" s="120">
        <v>109500.32</v>
      </c>
      <c r="I219" s="120">
        <v>0</v>
      </c>
      <c r="J219" s="120">
        <v>0</v>
      </c>
      <c r="K219" s="120">
        <v>1410</v>
      </c>
      <c r="L219" s="120">
        <f t="shared" si="48"/>
        <v>1410</v>
      </c>
      <c r="M219" s="120">
        <v>0</v>
      </c>
      <c r="N219" s="120">
        <v>0</v>
      </c>
      <c r="O219" s="120">
        <v>0</v>
      </c>
      <c r="P219" s="120">
        <f t="shared" si="49"/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f t="shared" si="50"/>
        <v>0</v>
      </c>
      <c r="V219" s="120">
        <f t="shared" si="51"/>
        <v>110910.32</v>
      </c>
      <c r="W219" s="120">
        <v>0</v>
      </c>
      <c r="X219" s="120">
        <f t="shared" si="52"/>
        <v>110910.32</v>
      </c>
      <c r="Y219" s="120">
        <v>5229.02</v>
      </c>
      <c r="Z219" s="120">
        <f t="shared" si="53"/>
        <v>116139.34000000001</v>
      </c>
      <c r="AA219" s="116"/>
    </row>
    <row r="220" spans="1:27" ht="12.75">
      <c r="A220" s="116" t="s">
        <v>753</v>
      </c>
      <c r="B220" s="115"/>
      <c r="C220" s="116" t="s">
        <v>1385</v>
      </c>
      <c r="D220" s="117"/>
      <c r="E220" s="113">
        <v>0</v>
      </c>
      <c r="F220" s="113">
        <v>0</v>
      </c>
      <c r="G220" s="120">
        <f t="shared" si="47"/>
        <v>0</v>
      </c>
      <c r="H220" s="120">
        <v>0</v>
      </c>
      <c r="I220" s="120">
        <v>0</v>
      </c>
      <c r="J220" s="120">
        <v>0</v>
      </c>
      <c r="K220" s="120">
        <v>0</v>
      </c>
      <c r="L220" s="120">
        <f t="shared" si="48"/>
        <v>0</v>
      </c>
      <c r="M220" s="120">
        <v>0</v>
      </c>
      <c r="N220" s="120">
        <v>0</v>
      </c>
      <c r="O220" s="120">
        <v>0</v>
      </c>
      <c r="P220" s="120">
        <f t="shared" si="49"/>
        <v>0</v>
      </c>
      <c r="Q220" s="120">
        <v>0</v>
      </c>
      <c r="R220" s="120">
        <v>0</v>
      </c>
      <c r="S220" s="120">
        <v>0</v>
      </c>
      <c r="T220" s="120">
        <v>0</v>
      </c>
      <c r="U220" s="120">
        <f t="shared" si="50"/>
        <v>0</v>
      </c>
      <c r="V220" s="120">
        <f t="shared" si="51"/>
        <v>0</v>
      </c>
      <c r="W220" s="120">
        <v>0</v>
      </c>
      <c r="X220" s="120">
        <f t="shared" si="52"/>
        <v>0</v>
      </c>
      <c r="Y220" s="120">
        <v>0</v>
      </c>
      <c r="Z220" s="120">
        <f t="shared" si="53"/>
        <v>0</v>
      </c>
      <c r="AA220" s="116"/>
    </row>
    <row r="221" spans="1:27" ht="12.75">
      <c r="A221" s="116" t="s">
        <v>754</v>
      </c>
      <c r="B221" s="115"/>
      <c r="C221" s="116" t="s">
        <v>755</v>
      </c>
      <c r="D221" s="117"/>
      <c r="E221" s="113">
        <v>0</v>
      </c>
      <c r="F221" s="113">
        <v>0</v>
      </c>
      <c r="G221" s="120">
        <f t="shared" si="47"/>
        <v>0</v>
      </c>
      <c r="H221" s="120">
        <v>0</v>
      </c>
      <c r="I221" s="120">
        <v>0</v>
      </c>
      <c r="J221" s="120">
        <v>0</v>
      </c>
      <c r="K221" s="120">
        <v>0</v>
      </c>
      <c r="L221" s="120">
        <f t="shared" si="48"/>
        <v>0</v>
      </c>
      <c r="M221" s="120">
        <v>0</v>
      </c>
      <c r="N221" s="120">
        <v>0</v>
      </c>
      <c r="O221" s="120">
        <v>0</v>
      </c>
      <c r="P221" s="120">
        <f t="shared" si="49"/>
        <v>0</v>
      </c>
      <c r="Q221" s="120">
        <v>0</v>
      </c>
      <c r="R221" s="120">
        <v>0</v>
      </c>
      <c r="S221" s="120">
        <v>0</v>
      </c>
      <c r="T221" s="120">
        <v>0</v>
      </c>
      <c r="U221" s="120">
        <f t="shared" si="50"/>
        <v>0</v>
      </c>
      <c r="V221" s="120">
        <f t="shared" si="51"/>
        <v>0</v>
      </c>
      <c r="W221" s="120">
        <v>0</v>
      </c>
      <c r="X221" s="120">
        <f t="shared" si="52"/>
        <v>0</v>
      </c>
      <c r="Y221" s="120">
        <v>0</v>
      </c>
      <c r="Z221" s="120">
        <f t="shared" si="53"/>
        <v>0</v>
      </c>
      <c r="AA221" s="116"/>
    </row>
    <row r="222" spans="1:27" ht="12.75">
      <c r="A222" s="116" t="s">
        <v>756</v>
      </c>
      <c r="B222" s="115"/>
      <c r="C222" s="116" t="s">
        <v>757</v>
      </c>
      <c r="D222" s="117"/>
      <c r="E222" s="113">
        <v>0</v>
      </c>
      <c r="F222" s="113">
        <v>0</v>
      </c>
      <c r="G222" s="120">
        <f t="shared" si="47"/>
        <v>0</v>
      </c>
      <c r="H222" s="120">
        <v>0</v>
      </c>
      <c r="I222" s="120">
        <v>0</v>
      </c>
      <c r="J222" s="120">
        <v>0</v>
      </c>
      <c r="K222" s="120">
        <v>0</v>
      </c>
      <c r="L222" s="120">
        <f t="shared" si="48"/>
        <v>0</v>
      </c>
      <c r="M222" s="120">
        <v>0</v>
      </c>
      <c r="N222" s="120">
        <v>0</v>
      </c>
      <c r="O222" s="120">
        <v>0</v>
      </c>
      <c r="P222" s="120">
        <f t="shared" si="49"/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f t="shared" si="50"/>
        <v>0</v>
      </c>
      <c r="V222" s="120">
        <f t="shared" si="51"/>
        <v>0</v>
      </c>
      <c r="W222" s="120">
        <v>0</v>
      </c>
      <c r="X222" s="120">
        <f t="shared" si="52"/>
        <v>0</v>
      </c>
      <c r="Y222" s="120">
        <v>0</v>
      </c>
      <c r="Z222" s="120">
        <f t="shared" si="53"/>
        <v>0</v>
      </c>
      <c r="AA222" s="116"/>
    </row>
    <row r="223" spans="2:26" ht="12.75">
      <c r="B223" s="115"/>
      <c r="C223" s="116"/>
      <c r="D223" s="117"/>
      <c r="E223" s="113"/>
      <c r="F223" s="113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7" s="206" customFormat="1" ht="15.75">
      <c r="A224" s="204"/>
      <c r="B224" s="121"/>
      <c r="C224" s="122" t="s">
        <v>181</v>
      </c>
      <c r="D224" s="76"/>
      <c r="E224" s="158"/>
      <c r="F224" s="158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204"/>
    </row>
    <row r="225" spans="1:27" s="206" customFormat="1" ht="15.75">
      <c r="A225" s="204"/>
      <c r="B225" s="121"/>
      <c r="C225" s="122" t="s">
        <v>182</v>
      </c>
      <c r="D225" s="76"/>
      <c r="E225" s="158">
        <f aca="true" t="shared" si="54" ref="E225:Z225">E222+E220+E219+E218+E210+E221</f>
        <v>0</v>
      </c>
      <c r="F225" s="158">
        <f t="shared" si="54"/>
        <v>9405234.75</v>
      </c>
      <c r="G225" s="123">
        <f t="shared" si="54"/>
        <v>9405234.75</v>
      </c>
      <c r="H225" s="123">
        <f t="shared" si="54"/>
        <v>208460.96000000002</v>
      </c>
      <c r="I225" s="123">
        <f t="shared" si="54"/>
        <v>0</v>
      </c>
      <c r="J225" s="123">
        <f t="shared" si="54"/>
        <v>0</v>
      </c>
      <c r="K225" s="123">
        <f t="shared" si="54"/>
        <v>6714.39</v>
      </c>
      <c r="L225" s="123">
        <f t="shared" si="54"/>
        <v>6714.39</v>
      </c>
      <c r="M225" s="123">
        <f t="shared" si="54"/>
        <v>0</v>
      </c>
      <c r="N225" s="123">
        <f t="shared" si="54"/>
        <v>114324.33</v>
      </c>
      <c r="O225" s="123">
        <f t="shared" si="54"/>
        <v>37743.96</v>
      </c>
      <c r="P225" s="123">
        <f t="shared" si="54"/>
        <v>152068.29</v>
      </c>
      <c r="Q225" s="123">
        <f t="shared" si="54"/>
        <v>0</v>
      </c>
      <c r="R225" s="123">
        <f t="shared" si="54"/>
        <v>0</v>
      </c>
      <c r="S225" s="123">
        <f t="shared" si="54"/>
        <v>0</v>
      </c>
      <c r="T225" s="123">
        <f t="shared" si="54"/>
        <v>0</v>
      </c>
      <c r="U225" s="123">
        <f t="shared" si="54"/>
        <v>0</v>
      </c>
      <c r="V225" s="123">
        <f t="shared" si="54"/>
        <v>9772478.389999999</v>
      </c>
      <c r="W225" s="123">
        <f t="shared" si="54"/>
        <v>0</v>
      </c>
      <c r="X225" s="123">
        <f t="shared" si="54"/>
        <v>9772478.389999999</v>
      </c>
      <c r="Y225" s="123">
        <f t="shared" si="54"/>
        <v>5229.02</v>
      </c>
      <c r="Z225" s="123">
        <f t="shared" si="54"/>
        <v>9777707.41</v>
      </c>
      <c r="AA225" s="204"/>
    </row>
    <row r="226" spans="2:26" ht="12.75">
      <c r="B226" s="115"/>
      <c r="C226" s="116"/>
      <c r="D226" s="117"/>
      <c r="E226" s="113"/>
      <c r="F226" s="113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7" ht="12.75">
      <c r="A227" s="116"/>
      <c r="B227" s="115"/>
      <c r="C227" s="116" t="s">
        <v>1409</v>
      </c>
      <c r="D227" s="117"/>
      <c r="E227" s="113">
        <v>0</v>
      </c>
      <c r="F227" s="113">
        <v>0</v>
      </c>
      <c r="G227" s="120">
        <f>E227+F227</f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f>J227+I227+K227</f>
        <v>0</v>
      </c>
      <c r="M227" s="120">
        <v>0</v>
      </c>
      <c r="N227" s="120">
        <v>0</v>
      </c>
      <c r="O227" s="120">
        <v>0</v>
      </c>
      <c r="P227" s="120">
        <f>M227+N227+O227</f>
        <v>0</v>
      </c>
      <c r="Q227" s="120">
        <v>0</v>
      </c>
      <c r="R227" s="120">
        <v>0</v>
      </c>
      <c r="S227" s="120">
        <v>0</v>
      </c>
      <c r="T227" s="120">
        <v>0</v>
      </c>
      <c r="U227" s="120">
        <f>Q227+R227+S227+T227</f>
        <v>0</v>
      </c>
      <c r="V227" s="120">
        <f>G227+H227+L227+P227+U227</f>
        <v>0</v>
      </c>
      <c r="W227" s="120">
        <v>0</v>
      </c>
      <c r="X227" s="120">
        <f>V227+W227</f>
        <v>0</v>
      </c>
      <c r="Y227" s="120">
        <v>0</v>
      </c>
      <c r="Z227" s="120">
        <f>X227+Y227</f>
        <v>0</v>
      </c>
      <c r="AA227" s="116"/>
    </row>
    <row r="228" spans="1:27" ht="12.75">
      <c r="A228" s="116"/>
      <c r="B228" s="115"/>
      <c r="C228" s="116" t="s">
        <v>758</v>
      </c>
      <c r="D228" s="117"/>
      <c r="E228" s="113">
        <v>0</v>
      </c>
      <c r="F228" s="113">
        <v>0</v>
      </c>
      <c r="G228" s="120">
        <f>E228+F228</f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f>J228+I228+K228</f>
        <v>0</v>
      </c>
      <c r="M228" s="120">
        <v>0</v>
      </c>
      <c r="N228" s="120">
        <v>0</v>
      </c>
      <c r="O228" s="120">
        <v>0</v>
      </c>
      <c r="P228" s="120">
        <f>M228+N228+O228</f>
        <v>0</v>
      </c>
      <c r="Q228" s="120">
        <v>0</v>
      </c>
      <c r="R228" s="120">
        <v>0</v>
      </c>
      <c r="S228" s="120">
        <v>0</v>
      </c>
      <c r="T228" s="120">
        <v>0</v>
      </c>
      <c r="U228" s="120">
        <f>Q228+R228+S228+T228</f>
        <v>0</v>
      </c>
      <c r="V228" s="120">
        <f>G228+H228+L228+P228+U228</f>
        <v>0</v>
      </c>
      <c r="W228" s="120">
        <v>0</v>
      </c>
      <c r="X228" s="120">
        <f>V228+W228</f>
        <v>0</v>
      </c>
      <c r="Y228" s="120">
        <v>0</v>
      </c>
      <c r="Z228" s="120">
        <f>X228+Y228</f>
        <v>0</v>
      </c>
      <c r="AA228" s="116"/>
    </row>
    <row r="229" spans="1:27" ht="12.75">
      <c r="A229" s="207"/>
      <c r="B229" s="115"/>
      <c r="C229" s="116" t="s">
        <v>759</v>
      </c>
      <c r="D229" s="117"/>
      <c r="E229" s="113">
        <v>0</v>
      </c>
      <c r="F229" s="113">
        <v>0</v>
      </c>
      <c r="G229" s="120">
        <f>E229+F229</f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f>J229+I229+K229</f>
        <v>0</v>
      </c>
      <c r="M229" s="120">
        <v>0</v>
      </c>
      <c r="N229" s="120">
        <v>0</v>
      </c>
      <c r="O229" s="120">
        <v>0</v>
      </c>
      <c r="P229" s="120">
        <f>M229+N229+O229</f>
        <v>0</v>
      </c>
      <c r="Q229" s="120">
        <v>0</v>
      </c>
      <c r="R229" s="120">
        <v>0</v>
      </c>
      <c r="S229" s="120">
        <v>0</v>
      </c>
      <c r="T229" s="120">
        <v>0</v>
      </c>
      <c r="U229" s="120">
        <f>Q229+R229+S229+T229</f>
        <v>0</v>
      </c>
      <c r="V229" s="120">
        <f>G229+H229+L229+P229+U229</f>
        <v>0</v>
      </c>
      <c r="W229" s="120">
        <v>0</v>
      </c>
      <c r="X229" s="120">
        <f>V229+W229</f>
        <v>0</v>
      </c>
      <c r="Y229" s="120">
        <v>0</v>
      </c>
      <c r="Z229" s="120">
        <f>X229+Y229</f>
        <v>0</v>
      </c>
      <c r="AA229" s="207"/>
    </row>
    <row r="230" spans="1:27" ht="12.75">
      <c r="A230" s="207" t="s">
        <v>1411</v>
      </c>
      <c r="B230" s="115"/>
      <c r="C230" s="116" t="s">
        <v>1388</v>
      </c>
      <c r="D230" s="117"/>
      <c r="E230" s="113">
        <v>0</v>
      </c>
      <c r="F230" s="113">
        <v>0</v>
      </c>
      <c r="G230" s="120">
        <f>E230+F230</f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f>J230+I230+K230</f>
        <v>0</v>
      </c>
      <c r="M230" s="120">
        <v>0</v>
      </c>
      <c r="N230" s="120">
        <v>13860.42</v>
      </c>
      <c r="O230" s="120">
        <v>0</v>
      </c>
      <c r="P230" s="120">
        <f>M230+N230+O230</f>
        <v>13860.42</v>
      </c>
      <c r="Q230" s="120">
        <v>0</v>
      </c>
      <c r="R230" s="120">
        <v>0</v>
      </c>
      <c r="S230" s="120">
        <v>0</v>
      </c>
      <c r="T230" s="120">
        <v>0</v>
      </c>
      <c r="U230" s="120">
        <f>Q230+R230+S230+T230</f>
        <v>0</v>
      </c>
      <c r="V230" s="120">
        <f>G230+H230+L230+P230+U230</f>
        <v>13860.42</v>
      </c>
      <c r="W230" s="120">
        <v>0</v>
      </c>
      <c r="X230" s="120">
        <f>V230+W230</f>
        <v>13860.42</v>
      </c>
      <c r="Y230" s="120">
        <v>0</v>
      </c>
      <c r="Z230" s="120">
        <f>X230+Y230</f>
        <v>13860.42</v>
      </c>
      <c r="AA230" s="207"/>
    </row>
    <row r="231" spans="1:27" ht="12.75">
      <c r="A231" s="188"/>
      <c r="B231" s="121"/>
      <c r="C231" s="122"/>
      <c r="D231" s="76"/>
      <c r="E231" s="158"/>
      <c r="F231" s="158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88"/>
    </row>
    <row r="232" spans="1:27" ht="12.75">
      <c r="A232" s="188"/>
      <c r="B232" s="121"/>
      <c r="C232" s="122" t="s">
        <v>760</v>
      </c>
      <c r="D232" s="76"/>
      <c r="E232" s="158">
        <f aca="true" t="shared" si="55" ref="E232:Z232">E225+E227+E228+E229+E230</f>
        <v>0</v>
      </c>
      <c r="F232" s="158">
        <f t="shared" si="55"/>
        <v>9405234.75</v>
      </c>
      <c r="G232" s="123">
        <f t="shared" si="55"/>
        <v>9405234.75</v>
      </c>
      <c r="H232" s="123">
        <f t="shared" si="55"/>
        <v>208460.96000000002</v>
      </c>
      <c r="I232" s="123">
        <f t="shared" si="55"/>
        <v>0</v>
      </c>
      <c r="J232" s="123">
        <f t="shared" si="55"/>
        <v>0</v>
      </c>
      <c r="K232" s="123">
        <f t="shared" si="55"/>
        <v>6714.39</v>
      </c>
      <c r="L232" s="123">
        <f t="shared" si="55"/>
        <v>6714.39</v>
      </c>
      <c r="M232" s="123">
        <f t="shared" si="55"/>
        <v>0</v>
      </c>
      <c r="N232" s="123">
        <f t="shared" si="55"/>
        <v>128184.75</v>
      </c>
      <c r="O232" s="123">
        <f t="shared" si="55"/>
        <v>37743.96</v>
      </c>
      <c r="P232" s="123">
        <f t="shared" si="55"/>
        <v>165928.71000000002</v>
      </c>
      <c r="Q232" s="123">
        <f t="shared" si="55"/>
        <v>0</v>
      </c>
      <c r="R232" s="123">
        <f t="shared" si="55"/>
        <v>0</v>
      </c>
      <c r="S232" s="123">
        <f t="shared" si="55"/>
        <v>0</v>
      </c>
      <c r="T232" s="123">
        <f t="shared" si="55"/>
        <v>0</v>
      </c>
      <c r="U232" s="123">
        <f t="shared" si="55"/>
        <v>0</v>
      </c>
      <c r="V232" s="123">
        <f t="shared" si="55"/>
        <v>9786338.809999999</v>
      </c>
      <c r="W232" s="123">
        <f t="shared" si="55"/>
        <v>0</v>
      </c>
      <c r="X232" s="123">
        <f t="shared" si="55"/>
        <v>9786338.809999999</v>
      </c>
      <c r="Y232" s="123">
        <f t="shared" si="55"/>
        <v>5229.02</v>
      </c>
      <c r="Z232" s="123">
        <f t="shared" si="55"/>
        <v>9791567.83</v>
      </c>
      <c r="AA232" s="188"/>
    </row>
    <row r="233" spans="1:27" ht="12.75">
      <c r="A233" s="188"/>
      <c r="B233" s="121"/>
      <c r="C233" s="122"/>
      <c r="D233" s="76"/>
      <c r="E233" s="158"/>
      <c r="F233" s="158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88"/>
    </row>
    <row r="234" spans="1:26" ht="12.75" hidden="1" outlineLevel="1">
      <c r="A234" s="85" t="s">
        <v>761</v>
      </c>
      <c r="C234" s="84" t="s">
        <v>762</v>
      </c>
      <c r="D234" s="84" t="s">
        <v>763</v>
      </c>
      <c r="E234" s="85">
        <v>0</v>
      </c>
      <c r="F234" s="85">
        <v>0</v>
      </c>
      <c r="G234" s="84">
        <f aca="true" t="shared" si="56" ref="G234:G246">E234+F234</f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f aca="true" t="shared" si="57" ref="L234:L246">J234+I234+K234</f>
        <v>0</v>
      </c>
      <c r="M234" s="85">
        <v>0</v>
      </c>
      <c r="N234" s="85">
        <v>666.9</v>
      </c>
      <c r="O234" s="85">
        <v>0</v>
      </c>
      <c r="P234" s="85">
        <f aca="true" t="shared" si="58" ref="P234:P246">M234+N234+O234</f>
        <v>666.9</v>
      </c>
      <c r="Q234" s="84">
        <v>0</v>
      </c>
      <c r="R234" s="84">
        <v>0</v>
      </c>
      <c r="S234" s="84">
        <v>0</v>
      </c>
      <c r="T234" s="84">
        <v>0</v>
      </c>
      <c r="U234" s="84">
        <f aca="true" t="shared" si="59" ref="U234:U246">Q234+R234+S234+T234</f>
        <v>0</v>
      </c>
      <c r="V234" s="84">
        <f aca="true" t="shared" si="60" ref="V234:V246">G234+H234+L234+P234+U234</f>
        <v>666.9</v>
      </c>
      <c r="W234" s="85">
        <v>0</v>
      </c>
      <c r="X234" s="85">
        <f aca="true" t="shared" si="61" ref="X234:X246">V234+W234</f>
        <v>666.9</v>
      </c>
      <c r="Y234" s="84">
        <v>0</v>
      </c>
      <c r="Z234" s="85">
        <f aca="true" t="shared" si="62" ref="Z234:Z246">X234+Y234</f>
        <v>666.9</v>
      </c>
    </row>
    <row r="235" spans="1:26" ht="12.75" hidden="1" outlineLevel="1">
      <c r="A235" s="85" t="s">
        <v>764</v>
      </c>
      <c r="C235" s="84" t="s">
        <v>765</v>
      </c>
      <c r="D235" s="84" t="s">
        <v>766</v>
      </c>
      <c r="E235" s="85">
        <v>0</v>
      </c>
      <c r="F235" s="85">
        <v>0</v>
      </c>
      <c r="G235" s="84">
        <f t="shared" si="56"/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f t="shared" si="57"/>
        <v>0</v>
      </c>
      <c r="M235" s="85">
        <v>0</v>
      </c>
      <c r="N235" s="85">
        <v>-666.9</v>
      </c>
      <c r="O235" s="85">
        <v>0</v>
      </c>
      <c r="P235" s="85">
        <f t="shared" si="58"/>
        <v>-666.9</v>
      </c>
      <c r="Q235" s="84">
        <v>0</v>
      </c>
      <c r="R235" s="84">
        <v>0</v>
      </c>
      <c r="S235" s="84">
        <v>0</v>
      </c>
      <c r="T235" s="84">
        <v>0</v>
      </c>
      <c r="U235" s="84">
        <f t="shared" si="59"/>
        <v>0</v>
      </c>
      <c r="V235" s="84">
        <f t="shared" si="60"/>
        <v>-666.9</v>
      </c>
      <c r="W235" s="85">
        <v>0</v>
      </c>
      <c r="X235" s="85">
        <f t="shared" si="61"/>
        <v>-666.9</v>
      </c>
      <c r="Y235" s="84">
        <v>0</v>
      </c>
      <c r="Z235" s="85">
        <f t="shared" si="62"/>
        <v>-666.9</v>
      </c>
    </row>
    <row r="236" spans="1:27" ht="12.75" collapsed="1">
      <c r="A236" s="116" t="s">
        <v>767</v>
      </c>
      <c r="B236" s="115"/>
      <c r="C236" s="116" t="s">
        <v>1389</v>
      </c>
      <c r="D236" s="117"/>
      <c r="E236" s="113">
        <v>0</v>
      </c>
      <c r="F236" s="113">
        <v>0</v>
      </c>
      <c r="G236" s="120">
        <f t="shared" si="56"/>
        <v>0</v>
      </c>
      <c r="H236" s="120">
        <v>0</v>
      </c>
      <c r="I236" s="120">
        <v>0</v>
      </c>
      <c r="J236" s="120">
        <v>0</v>
      </c>
      <c r="K236" s="120">
        <v>0</v>
      </c>
      <c r="L236" s="120">
        <f t="shared" si="57"/>
        <v>0</v>
      </c>
      <c r="M236" s="120">
        <v>0</v>
      </c>
      <c r="N236" s="120">
        <v>0</v>
      </c>
      <c r="O236" s="120">
        <v>0</v>
      </c>
      <c r="P236" s="120">
        <f t="shared" si="58"/>
        <v>0</v>
      </c>
      <c r="Q236" s="120">
        <v>0</v>
      </c>
      <c r="R236" s="120">
        <v>0</v>
      </c>
      <c r="S236" s="120">
        <v>0</v>
      </c>
      <c r="T236" s="120">
        <v>0</v>
      </c>
      <c r="U236" s="120">
        <f t="shared" si="59"/>
        <v>0</v>
      </c>
      <c r="V236" s="120">
        <f t="shared" si="60"/>
        <v>0</v>
      </c>
      <c r="W236" s="120">
        <v>0</v>
      </c>
      <c r="X236" s="120">
        <f t="shared" si="61"/>
        <v>0</v>
      </c>
      <c r="Y236" s="120">
        <v>0</v>
      </c>
      <c r="Z236" s="120">
        <f t="shared" si="62"/>
        <v>0</v>
      </c>
      <c r="AA236" s="116"/>
    </row>
    <row r="237" spans="1:26" ht="12.75" hidden="1" outlineLevel="1">
      <c r="A237" s="85" t="s">
        <v>768</v>
      </c>
      <c r="C237" s="84" t="s">
        <v>769</v>
      </c>
      <c r="D237" s="84" t="s">
        <v>770</v>
      </c>
      <c r="E237" s="85">
        <v>0</v>
      </c>
      <c r="F237" s="85">
        <v>21705.74</v>
      </c>
      <c r="G237" s="84">
        <f t="shared" si="56"/>
        <v>21705.74</v>
      </c>
      <c r="H237" s="85">
        <v>7383.2</v>
      </c>
      <c r="I237" s="85">
        <v>0</v>
      </c>
      <c r="J237" s="85">
        <v>0</v>
      </c>
      <c r="K237" s="85">
        <v>0</v>
      </c>
      <c r="L237" s="85">
        <f t="shared" si="57"/>
        <v>0</v>
      </c>
      <c r="M237" s="85">
        <v>0</v>
      </c>
      <c r="N237" s="85">
        <v>157.34</v>
      </c>
      <c r="O237" s="85">
        <v>0</v>
      </c>
      <c r="P237" s="85">
        <f t="shared" si="58"/>
        <v>157.34</v>
      </c>
      <c r="Q237" s="84">
        <v>137000</v>
      </c>
      <c r="R237" s="84">
        <v>0</v>
      </c>
      <c r="S237" s="84">
        <v>0</v>
      </c>
      <c r="T237" s="84">
        <v>0</v>
      </c>
      <c r="U237" s="84">
        <f t="shared" si="59"/>
        <v>137000</v>
      </c>
      <c r="V237" s="84">
        <f t="shared" si="60"/>
        <v>166246.28</v>
      </c>
      <c r="W237" s="85">
        <v>0</v>
      </c>
      <c r="X237" s="85">
        <f t="shared" si="61"/>
        <v>166246.28</v>
      </c>
      <c r="Y237" s="84">
        <v>0</v>
      </c>
      <c r="Z237" s="85">
        <f t="shared" si="62"/>
        <v>166246.28</v>
      </c>
    </row>
    <row r="238" spans="1:26" ht="12.75" hidden="1" outlineLevel="1">
      <c r="A238" s="85" t="s">
        <v>771</v>
      </c>
      <c r="C238" s="84" t="s">
        <v>772</v>
      </c>
      <c r="D238" s="84" t="s">
        <v>773</v>
      </c>
      <c r="E238" s="85">
        <v>0</v>
      </c>
      <c r="F238" s="85">
        <v>0</v>
      </c>
      <c r="G238" s="84">
        <f t="shared" si="56"/>
        <v>0</v>
      </c>
      <c r="H238" s="85">
        <v>0</v>
      </c>
      <c r="I238" s="85">
        <v>0</v>
      </c>
      <c r="J238" s="85">
        <v>0</v>
      </c>
      <c r="K238" s="85">
        <v>-12000.32</v>
      </c>
      <c r="L238" s="85">
        <f t="shared" si="57"/>
        <v>-12000.32</v>
      </c>
      <c r="M238" s="85">
        <v>0</v>
      </c>
      <c r="N238" s="85">
        <v>0</v>
      </c>
      <c r="O238" s="85">
        <v>0</v>
      </c>
      <c r="P238" s="85">
        <f t="shared" si="58"/>
        <v>0</v>
      </c>
      <c r="Q238" s="84">
        <v>0</v>
      </c>
      <c r="R238" s="84">
        <v>0</v>
      </c>
      <c r="S238" s="84">
        <v>0</v>
      </c>
      <c r="T238" s="84">
        <v>0</v>
      </c>
      <c r="U238" s="84">
        <f t="shared" si="59"/>
        <v>0</v>
      </c>
      <c r="V238" s="84">
        <f t="shared" si="60"/>
        <v>-12000.32</v>
      </c>
      <c r="W238" s="85">
        <v>0</v>
      </c>
      <c r="X238" s="85">
        <f t="shared" si="61"/>
        <v>-12000.32</v>
      </c>
      <c r="Y238" s="84">
        <v>0</v>
      </c>
      <c r="Z238" s="85">
        <f t="shared" si="62"/>
        <v>-12000.32</v>
      </c>
    </row>
    <row r="239" spans="1:26" ht="12.75" hidden="1" outlineLevel="1">
      <c r="A239" s="85" t="s">
        <v>774</v>
      </c>
      <c r="C239" s="84" t="s">
        <v>775</v>
      </c>
      <c r="D239" s="84" t="s">
        <v>776</v>
      </c>
      <c r="E239" s="85">
        <v>0</v>
      </c>
      <c r="F239" s="85">
        <v>-143047.05</v>
      </c>
      <c r="G239" s="84">
        <f t="shared" si="56"/>
        <v>-143047.05</v>
      </c>
      <c r="H239" s="85">
        <v>0</v>
      </c>
      <c r="I239" s="85">
        <v>0</v>
      </c>
      <c r="J239" s="85">
        <v>0</v>
      </c>
      <c r="K239" s="85">
        <v>0</v>
      </c>
      <c r="L239" s="85">
        <f t="shared" si="57"/>
        <v>0</v>
      </c>
      <c r="M239" s="85">
        <v>0</v>
      </c>
      <c r="N239" s="85">
        <v>-157.94</v>
      </c>
      <c r="O239" s="85">
        <v>0</v>
      </c>
      <c r="P239" s="85">
        <f t="shared" si="58"/>
        <v>-157.94</v>
      </c>
      <c r="Q239" s="84">
        <v>-21705.14</v>
      </c>
      <c r="R239" s="84">
        <v>0</v>
      </c>
      <c r="S239" s="84">
        <v>0</v>
      </c>
      <c r="T239" s="84">
        <v>0</v>
      </c>
      <c r="U239" s="84">
        <f t="shared" si="59"/>
        <v>-21705.14</v>
      </c>
      <c r="V239" s="84">
        <f t="shared" si="60"/>
        <v>-164910.13</v>
      </c>
      <c r="W239" s="85">
        <v>0</v>
      </c>
      <c r="X239" s="85">
        <f t="shared" si="61"/>
        <v>-164910.13</v>
      </c>
      <c r="Y239" s="84">
        <v>0</v>
      </c>
      <c r="Z239" s="85">
        <f t="shared" si="62"/>
        <v>-164910.13</v>
      </c>
    </row>
    <row r="240" spans="1:27" ht="12.75" collapsed="1">
      <c r="A240" s="116" t="s">
        <v>777</v>
      </c>
      <c r="B240" s="115"/>
      <c r="C240" s="116" t="s">
        <v>1390</v>
      </c>
      <c r="D240" s="117"/>
      <c r="E240" s="113">
        <v>0</v>
      </c>
      <c r="F240" s="113">
        <v>-121341.31</v>
      </c>
      <c r="G240" s="120">
        <f t="shared" si="56"/>
        <v>-121341.31</v>
      </c>
      <c r="H240" s="120">
        <v>7383.2</v>
      </c>
      <c r="I240" s="120">
        <v>0</v>
      </c>
      <c r="J240" s="120">
        <v>0</v>
      </c>
      <c r="K240" s="120">
        <v>-12000.32</v>
      </c>
      <c r="L240" s="120">
        <f t="shared" si="57"/>
        <v>-12000.32</v>
      </c>
      <c r="M240" s="120">
        <v>0</v>
      </c>
      <c r="N240" s="120">
        <v>-0.5999999999999943</v>
      </c>
      <c r="O240" s="120">
        <v>0</v>
      </c>
      <c r="P240" s="120">
        <f t="shared" si="58"/>
        <v>-0.5999999999999943</v>
      </c>
      <c r="Q240" s="120">
        <v>115294.86</v>
      </c>
      <c r="R240" s="120">
        <v>0</v>
      </c>
      <c r="S240" s="120">
        <v>0</v>
      </c>
      <c r="T240" s="120">
        <v>0</v>
      </c>
      <c r="U240" s="120">
        <f t="shared" si="59"/>
        <v>115294.86</v>
      </c>
      <c r="V240" s="120">
        <f t="shared" si="60"/>
        <v>-10664.169999999998</v>
      </c>
      <c r="W240" s="120">
        <v>0</v>
      </c>
      <c r="X240" s="120">
        <f t="shared" si="61"/>
        <v>-10664.169999999998</v>
      </c>
      <c r="Y240" s="120">
        <v>0</v>
      </c>
      <c r="Z240" s="120">
        <f t="shared" si="62"/>
        <v>-10664.169999999998</v>
      </c>
      <c r="AA240" s="116"/>
    </row>
    <row r="241" spans="1:26" ht="12.75" hidden="1" outlineLevel="1">
      <c r="A241" s="85" t="s">
        <v>778</v>
      </c>
      <c r="C241" s="84" t="s">
        <v>779</v>
      </c>
      <c r="D241" s="84" t="s">
        <v>780</v>
      </c>
      <c r="E241" s="85">
        <v>0</v>
      </c>
      <c r="F241" s="85">
        <v>1547177.85</v>
      </c>
      <c r="G241" s="84">
        <f t="shared" si="56"/>
        <v>1547177.85</v>
      </c>
      <c r="H241" s="85">
        <v>311294.96</v>
      </c>
      <c r="I241" s="85">
        <v>0</v>
      </c>
      <c r="J241" s="85">
        <v>0</v>
      </c>
      <c r="K241" s="85">
        <v>11969.31</v>
      </c>
      <c r="L241" s="85">
        <f t="shared" si="57"/>
        <v>11969.31</v>
      </c>
      <c r="M241" s="85">
        <v>0</v>
      </c>
      <c r="N241" s="85">
        <v>0</v>
      </c>
      <c r="O241" s="85">
        <v>0</v>
      </c>
      <c r="P241" s="85">
        <f t="shared" si="58"/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f t="shared" si="59"/>
        <v>0</v>
      </c>
      <c r="V241" s="84">
        <f t="shared" si="60"/>
        <v>1870442.12</v>
      </c>
      <c r="W241" s="85">
        <v>0</v>
      </c>
      <c r="X241" s="85">
        <f t="shared" si="61"/>
        <v>1870442.12</v>
      </c>
      <c r="Y241" s="84">
        <v>0</v>
      </c>
      <c r="Z241" s="85">
        <f t="shared" si="62"/>
        <v>1870442.12</v>
      </c>
    </row>
    <row r="242" spans="1:26" ht="12.75" hidden="1" outlineLevel="1">
      <c r="A242" s="85" t="s">
        <v>781</v>
      </c>
      <c r="C242" s="84" t="s">
        <v>782</v>
      </c>
      <c r="D242" s="84" t="s">
        <v>783</v>
      </c>
      <c r="E242" s="85">
        <v>0</v>
      </c>
      <c r="F242" s="85">
        <v>50137.05</v>
      </c>
      <c r="G242" s="84">
        <f t="shared" si="56"/>
        <v>50137.05</v>
      </c>
      <c r="H242" s="85">
        <v>0</v>
      </c>
      <c r="I242" s="85">
        <v>0</v>
      </c>
      <c r="J242" s="85">
        <v>0</v>
      </c>
      <c r="K242" s="85">
        <v>0</v>
      </c>
      <c r="L242" s="85">
        <f t="shared" si="57"/>
        <v>0</v>
      </c>
      <c r="M242" s="85">
        <v>0</v>
      </c>
      <c r="N242" s="85">
        <v>0</v>
      </c>
      <c r="O242" s="85">
        <v>0</v>
      </c>
      <c r="P242" s="85">
        <f t="shared" si="58"/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f t="shared" si="59"/>
        <v>0</v>
      </c>
      <c r="V242" s="84">
        <f t="shared" si="60"/>
        <v>50137.05</v>
      </c>
      <c r="W242" s="85">
        <v>0</v>
      </c>
      <c r="X242" s="85">
        <f t="shared" si="61"/>
        <v>50137.05</v>
      </c>
      <c r="Y242" s="84">
        <v>0</v>
      </c>
      <c r="Z242" s="85">
        <f t="shared" si="62"/>
        <v>50137.05</v>
      </c>
    </row>
    <row r="243" spans="1:26" ht="12.75" hidden="1" outlineLevel="1">
      <c r="A243" s="85" t="s">
        <v>784</v>
      </c>
      <c r="C243" s="84" t="s">
        <v>785</v>
      </c>
      <c r="D243" s="84" t="s">
        <v>786</v>
      </c>
      <c r="E243" s="85">
        <v>0</v>
      </c>
      <c r="F243" s="85">
        <v>-3594645.36</v>
      </c>
      <c r="G243" s="84">
        <f t="shared" si="56"/>
        <v>-3594645.36</v>
      </c>
      <c r="H243" s="85">
        <v>-343235.71</v>
      </c>
      <c r="I243" s="85">
        <v>0</v>
      </c>
      <c r="J243" s="85">
        <v>0</v>
      </c>
      <c r="K243" s="85">
        <v>0</v>
      </c>
      <c r="L243" s="85">
        <f t="shared" si="57"/>
        <v>0</v>
      </c>
      <c r="M243" s="85">
        <v>0</v>
      </c>
      <c r="N243" s="85">
        <v>0</v>
      </c>
      <c r="O243" s="85">
        <v>0</v>
      </c>
      <c r="P243" s="85">
        <f t="shared" si="58"/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f t="shared" si="59"/>
        <v>0</v>
      </c>
      <c r="V243" s="84">
        <f t="shared" si="60"/>
        <v>-3937881.07</v>
      </c>
      <c r="W243" s="85">
        <v>0</v>
      </c>
      <c r="X243" s="85">
        <f t="shared" si="61"/>
        <v>-3937881.07</v>
      </c>
      <c r="Y243" s="84">
        <v>0</v>
      </c>
      <c r="Z243" s="85">
        <f t="shared" si="62"/>
        <v>-3937881.07</v>
      </c>
    </row>
    <row r="244" spans="1:26" ht="12.75" hidden="1" outlineLevel="1">
      <c r="A244" s="85" t="s">
        <v>787</v>
      </c>
      <c r="C244" s="84" t="s">
        <v>788</v>
      </c>
      <c r="D244" s="84" t="s">
        <v>789</v>
      </c>
      <c r="E244" s="85">
        <v>0</v>
      </c>
      <c r="F244" s="85">
        <v>0</v>
      </c>
      <c r="G244" s="84">
        <f t="shared" si="56"/>
        <v>0</v>
      </c>
      <c r="H244" s="85">
        <v>-36602.5</v>
      </c>
      <c r="I244" s="85">
        <v>0</v>
      </c>
      <c r="J244" s="85">
        <v>0</v>
      </c>
      <c r="K244" s="85">
        <v>0</v>
      </c>
      <c r="L244" s="85">
        <f t="shared" si="57"/>
        <v>0</v>
      </c>
      <c r="M244" s="85">
        <v>0</v>
      </c>
      <c r="N244" s="85">
        <v>0</v>
      </c>
      <c r="O244" s="85">
        <v>0</v>
      </c>
      <c r="P244" s="85">
        <f t="shared" si="58"/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f t="shared" si="59"/>
        <v>0</v>
      </c>
      <c r="V244" s="84">
        <f t="shared" si="60"/>
        <v>-36602.5</v>
      </c>
      <c r="W244" s="85">
        <v>0</v>
      </c>
      <c r="X244" s="85">
        <f t="shared" si="61"/>
        <v>-36602.5</v>
      </c>
      <c r="Y244" s="84">
        <v>0</v>
      </c>
      <c r="Z244" s="85">
        <f t="shared" si="62"/>
        <v>-36602.5</v>
      </c>
    </row>
    <row r="245" spans="1:27" ht="12.75" collapsed="1">
      <c r="A245" s="84" t="s">
        <v>790</v>
      </c>
      <c r="B245" s="115"/>
      <c r="C245" s="116" t="s">
        <v>1410</v>
      </c>
      <c r="D245" s="117"/>
      <c r="E245" s="113">
        <v>0</v>
      </c>
      <c r="F245" s="113">
        <v>-1997330.46</v>
      </c>
      <c r="G245" s="120">
        <f t="shared" si="56"/>
        <v>-1997330.46</v>
      </c>
      <c r="H245" s="120">
        <v>-68543.25</v>
      </c>
      <c r="I245" s="120">
        <v>0</v>
      </c>
      <c r="J245" s="120">
        <v>0</v>
      </c>
      <c r="K245" s="120">
        <v>11969.31</v>
      </c>
      <c r="L245" s="120">
        <f t="shared" si="57"/>
        <v>11969.31</v>
      </c>
      <c r="M245" s="120">
        <v>0</v>
      </c>
      <c r="N245" s="120">
        <v>0</v>
      </c>
      <c r="O245" s="120">
        <v>0</v>
      </c>
      <c r="P245" s="120">
        <f t="shared" si="58"/>
        <v>0</v>
      </c>
      <c r="Q245" s="120">
        <v>0</v>
      </c>
      <c r="R245" s="120">
        <v>0</v>
      </c>
      <c r="S245" s="120">
        <v>0</v>
      </c>
      <c r="T245" s="120">
        <v>0</v>
      </c>
      <c r="U245" s="120">
        <f t="shared" si="59"/>
        <v>0</v>
      </c>
      <c r="V245" s="120">
        <f t="shared" si="60"/>
        <v>-2053904.4</v>
      </c>
      <c r="W245" s="120">
        <v>0</v>
      </c>
      <c r="X245" s="120">
        <f t="shared" si="61"/>
        <v>-2053904.4</v>
      </c>
      <c r="Y245" s="120">
        <v>0</v>
      </c>
      <c r="Z245" s="120">
        <f t="shared" si="62"/>
        <v>-2053904.4</v>
      </c>
      <c r="AA245" s="84"/>
    </row>
    <row r="246" spans="1:27" ht="12.75">
      <c r="A246" s="84" t="s">
        <v>791</v>
      </c>
      <c r="B246" s="115"/>
      <c r="C246" s="116" t="s">
        <v>792</v>
      </c>
      <c r="D246" s="117"/>
      <c r="E246" s="113">
        <v>0</v>
      </c>
      <c r="F246" s="113">
        <v>0</v>
      </c>
      <c r="G246" s="120">
        <f t="shared" si="56"/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f t="shared" si="57"/>
        <v>0</v>
      </c>
      <c r="M246" s="120">
        <v>0</v>
      </c>
      <c r="N246" s="120">
        <v>0</v>
      </c>
      <c r="O246" s="120">
        <v>0</v>
      </c>
      <c r="P246" s="120">
        <f t="shared" si="58"/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f t="shared" si="59"/>
        <v>0</v>
      </c>
      <c r="V246" s="120">
        <f t="shared" si="60"/>
        <v>0</v>
      </c>
      <c r="W246" s="120">
        <v>0</v>
      </c>
      <c r="X246" s="120">
        <f t="shared" si="61"/>
        <v>0</v>
      </c>
      <c r="Y246" s="120">
        <v>0</v>
      </c>
      <c r="Z246" s="120">
        <f t="shared" si="62"/>
        <v>0</v>
      </c>
      <c r="AA246" s="84"/>
    </row>
    <row r="247" spans="1:27" ht="15">
      <c r="A247" s="203"/>
      <c r="B247" s="115"/>
      <c r="C247" s="116"/>
      <c r="D247" s="117"/>
      <c r="E247" s="113"/>
      <c r="F247" s="113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203"/>
    </row>
    <row r="248" spans="1:27" s="206" customFormat="1" ht="15.75">
      <c r="A248" s="204"/>
      <c r="B248" s="121"/>
      <c r="C248" s="122" t="s">
        <v>793</v>
      </c>
      <c r="D248" s="76"/>
      <c r="E248" s="158">
        <f aca="true" t="shared" si="63" ref="E248:Z248">E232+E236+E240+E245+E246</f>
        <v>0</v>
      </c>
      <c r="F248" s="158">
        <f t="shared" si="63"/>
        <v>7286562.9799999995</v>
      </c>
      <c r="G248" s="123">
        <f t="shared" si="63"/>
        <v>7286562.9799999995</v>
      </c>
      <c r="H248" s="123">
        <f t="shared" si="63"/>
        <v>147300.91000000003</v>
      </c>
      <c r="I248" s="123">
        <f t="shared" si="63"/>
        <v>0</v>
      </c>
      <c r="J248" s="123">
        <f t="shared" si="63"/>
        <v>0</v>
      </c>
      <c r="K248" s="123">
        <f t="shared" si="63"/>
        <v>6683.38</v>
      </c>
      <c r="L248" s="123">
        <f t="shared" si="63"/>
        <v>6683.38</v>
      </c>
      <c r="M248" s="123">
        <f t="shared" si="63"/>
        <v>0</v>
      </c>
      <c r="N248" s="123">
        <f t="shared" si="63"/>
        <v>128184.15</v>
      </c>
      <c r="O248" s="123">
        <f t="shared" si="63"/>
        <v>37743.96</v>
      </c>
      <c r="P248" s="123">
        <f t="shared" si="63"/>
        <v>165928.11000000002</v>
      </c>
      <c r="Q248" s="123">
        <f t="shared" si="63"/>
        <v>115294.86</v>
      </c>
      <c r="R248" s="123">
        <f t="shared" si="63"/>
        <v>0</v>
      </c>
      <c r="S248" s="123">
        <f t="shared" si="63"/>
        <v>0</v>
      </c>
      <c r="T248" s="123">
        <f t="shared" si="63"/>
        <v>0</v>
      </c>
      <c r="U248" s="123">
        <f t="shared" si="63"/>
        <v>115294.86</v>
      </c>
      <c r="V248" s="123">
        <f t="shared" si="63"/>
        <v>7721770.239999998</v>
      </c>
      <c r="W248" s="123">
        <f t="shared" si="63"/>
        <v>0</v>
      </c>
      <c r="X248" s="123">
        <f t="shared" si="63"/>
        <v>7721770.239999998</v>
      </c>
      <c r="Y248" s="123">
        <f t="shared" si="63"/>
        <v>5229.02</v>
      </c>
      <c r="Z248" s="123">
        <f t="shared" si="63"/>
        <v>7726999.26</v>
      </c>
      <c r="AA248" s="204"/>
    </row>
    <row r="249" spans="1:27" ht="15">
      <c r="A249" s="203"/>
      <c r="B249" s="115"/>
      <c r="C249" s="122"/>
      <c r="D249" s="117"/>
      <c r="E249" s="113"/>
      <c r="F249" s="113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203"/>
    </row>
    <row r="250" spans="1:27" ht="15.75">
      <c r="A250" s="205"/>
      <c r="B250" s="121"/>
      <c r="C250" s="122" t="s">
        <v>794</v>
      </c>
      <c r="D250" s="76"/>
      <c r="E250" s="158">
        <f aca="true" t="shared" si="64" ref="E250:Z250">E248+E206</f>
        <v>-8520.4</v>
      </c>
      <c r="F250" s="158">
        <f t="shared" si="64"/>
        <v>-1051545.744</v>
      </c>
      <c r="G250" s="158">
        <f t="shared" si="64"/>
        <v>-1060066.1439999985</v>
      </c>
      <c r="H250" s="158">
        <f t="shared" si="64"/>
        <v>1485988.5500000007</v>
      </c>
      <c r="I250" s="158">
        <f t="shared" si="64"/>
        <v>0</v>
      </c>
      <c r="J250" s="158">
        <f t="shared" si="64"/>
        <v>0</v>
      </c>
      <c r="K250" s="158">
        <f t="shared" si="64"/>
        <v>6683.38</v>
      </c>
      <c r="L250" s="158">
        <f t="shared" si="64"/>
        <v>6683.38</v>
      </c>
      <c r="M250" s="158">
        <f t="shared" si="64"/>
        <v>0</v>
      </c>
      <c r="N250" s="158">
        <f t="shared" si="64"/>
        <v>123291.28</v>
      </c>
      <c r="O250" s="158">
        <f t="shared" si="64"/>
        <v>37743.96</v>
      </c>
      <c r="P250" s="123">
        <f t="shared" si="64"/>
        <v>161035.24000000002</v>
      </c>
      <c r="Q250" s="123">
        <f t="shared" si="64"/>
        <v>95321.9</v>
      </c>
      <c r="R250" s="123">
        <f t="shared" si="64"/>
        <v>0</v>
      </c>
      <c r="S250" s="123">
        <f t="shared" si="64"/>
        <v>0</v>
      </c>
      <c r="T250" s="123">
        <f t="shared" si="64"/>
        <v>111.43999999998778</v>
      </c>
      <c r="U250" s="123">
        <f t="shared" si="64"/>
        <v>95433.34</v>
      </c>
      <c r="V250" s="123">
        <f t="shared" si="64"/>
        <v>689074.3660000116</v>
      </c>
      <c r="W250" s="123">
        <f t="shared" si="64"/>
        <v>0</v>
      </c>
      <c r="X250" s="123">
        <f t="shared" si="64"/>
        <v>689074.3660000116</v>
      </c>
      <c r="Y250" s="123">
        <f t="shared" si="64"/>
        <v>66638.27</v>
      </c>
      <c r="Z250" s="123">
        <f t="shared" si="64"/>
        <v>755712.6360000093</v>
      </c>
      <c r="AA250" s="208"/>
    </row>
    <row r="251" spans="1:27" ht="15">
      <c r="A251" s="203"/>
      <c r="B251" s="115"/>
      <c r="C251" s="116"/>
      <c r="D251" s="117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203"/>
    </row>
    <row r="252" spans="1:26" ht="12.75" hidden="1" outlineLevel="1">
      <c r="A252" s="85" t="s">
        <v>795</v>
      </c>
      <c r="C252" s="84" t="s">
        <v>796</v>
      </c>
      <c r="D252" s="84" t="s">
        <v>797</v>
      </c>
      <c r="E252" s="85">
        <v>0</v>
      </c>
      <c r="F252" s="85">
        <v>15216227.514</v>
      </c>
      <c r="G252" s="84">
        <f>E252+F252</f>
        <v>15216227.514</v>
      </c>
      <c r="H252" s="85">
        <v>-1490431.62</v>
      </c>
      <c r="I252" s="85">
        <v>0</v>
      </c>
      <c r="J252" s="85">
        <v>0</v>
      </c>
      <c r="K252" s="85">
        <v>124278.51</v>
      </c>
      <c r="L252" s="85">
        <f>J252+I252+K252</f>
        <v>124278.51</v>
      </c>
      <c r="M252" s="85">
        <v>0</v>
      </c>
      <c r="N252" s="85">
        <v>1864303.29</v>
      </c>
      <c r="O252" s="85">
        <v>0</v>
      </c>
      <c r="P252" s="85">
        <f>M252+N252+O252</f>
        <v>1864303.29</v>
      </c>
      <c r="Q252" s="84">
        <v>1151297.21</v>
      </c>
      <c r="R252" s="84">
        <v>0</v>
      </c>
      <c r="S252" s="84">
        <v>0</v>
      </c>
      <c r="T252" s="84">
        <v>182623.54</v>
      </c>
      <c r="U252" s="84">
        <f>Q252+R252+S252+T252</f>
        <v>1333920.75</v>
      </c>
      <c r="V252" s="84">
        <f>G252+H252+L252+P252+U252</f>
        <v>17048298.444000002</v>
      </c>
      <c r="W252" s="85">
        <v>0</v>
      </c>
      <c r="X252" s="85">
        <f>V252+W252</f>
        <v>17048298.444000002</v>
      </c>
      <c r="Y252" s="84">
        <v>-79042.74</v>
      </c>
      <c r="Z252" s="85">
        <f>X252+Y252</f>
        <v>16969255.704000004</v>
      </c>
    </row>
    <row r="253" spans="1:27" ht="15.75" collapsed="1">
      <c r="A253" s="204" t="s">
        <v>798</v>
      </c>
      <c r="B253" s="121" t="s">
        <v>1404</v>
      </c>
      <c r="D253" s="76"/>
      <c r="E253" s="158">
        <v>0</v>
      </c>
      <c r="F253" s="158">
        <v>15216227.514</v>
      </c>
      <c r="G253" s="158">
        <f>E253+F253</f>
        <v>15216227.514</v>
      </c>
      <c r="H253" s="158">
        <v>-1490431.62</v>
      </c>
      <c r="I253" s="158">
        <v>0</v>
      </c>
      <c r="J253" s="158">
        <v>0</v>
      </c>
      <c r="K253" s="158">
        <v>124278.51</v>
      </c>
      <c r="L253" s="158">
        <f>J253+I253+K253</f>
        <v>124278.51</v>
      </c>
      <c r="M253" s="158">
        <v>0</v>
      </c>
      <c r="N253" s="158">
        <v>1864303.29</v>
      </c>
      <c r="O253" s="158">
        <v>0</v>
      </c>
      <c r="P253" s="123">
        <f>M253+N253+O253</f>
        <v>1864303.29</v>
      </c>
      <c r="Q253" s="123">
        <v>1151297.21</v>
      </c>
      <c r="R253" s="123">
        <v>0</v>
      </c>
      <c r="S253" s="123">
        <v>0</v>
      </c>
      <c r="T253" s="123">
        <v>182623.54</v>
      </c>
      <c r="U253" s="123">
        <f>Q253+R253+S253+T253</f>
        <v>1333920.75</v>
      </c>
      <c r="V253" s="123">
        <f>G253+H253+L253+P253+U253</f>
        <v>17048298.444000002</v>
      </c>
      <c r="W253" s="123">
        <v>0</v>
      </c>
      <c r="X253" s="123">
        <f>V253+W253</f>
        <v>17048298.444000002</v>
      </c>
      <c r="Y253" s="123">
        <v>-79042.74</v>
      </c>
      <c r="Z253" s="123">
        <f>X253+Y253</f>
        <v>16969255.704000004</v>
      </c>
      <c r="AA253" s="204"/>
    </row>
    <row r="254" spans="1:27" ht="15.75">
      <c r="A254" s="204"/>
      <c r="B254" s="115"/>
      <c r="C254" s="122"/>
      <c r="D254" s="76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204"/>
    </row>
    <row r="255" spans="1:27" ht="16.5" customHeight="1" hidden="1">
      <c r="A255" s="204" t="s">
        <v>799</v>
      </c>
      <c r="B255" s="115"/>
      <c r="C255" s="122" t="s">
        <v>800</v>
      </c>
      <c r="D255" s="76"/>
      <c r="E255" s="158">
        <v>0</v>
      </c>
      <c r="F255" s="158">
        <v>0</v>
      </c>
      <c r="G255" s="158">
        <f>E255+F255</f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f>J255+I255+K255</f>
        <v>0</v>
      </c>
      <c r="M255" s="158">
        <v>0</v>
      </c>
      <c r="N255" s="158">
        <v>0</v>
      </c>
      <c r="O255" s="158">
        <v>0</v>
      </c>
      <c r="P255" s="123">
        <f>M255+N255+O255</f>
        <v>0</v>
      </c>
      <c r="Q255" s="123">
        <v>0</v>
      </c>
      <c r="R255" s="123">
        <v>0</v>
      </c>
      <c r="S255" s="123">
        <v>0</v>
      </c>
      <c r="T255" s="123">
        <v>0</v>
      </c>
      <c r="U255" s="123">
        <f>Q255+R255+S255+T255</f>
        <v>0</v>
      </c>
      <c r="V255" s="123">
        <f>G255+H255+L255+P255+U255</f>
        <v>0</v>
      </c>
      <c r="W255" s="123">
        <v>0</v>
      </c>
      <c r="X255" s="123">
        <f>V255+W255</f>
        <v>0</v>
      </c>
      <c r="Y255" s="123">
        <v>0</v>
      </c>
      <c r="Z255" s="123">
        <f>X255+Y255</f>
        <v>0</v>
      </c>
      <c r="AA255" s="204"/>
    </row>
    <row r="256" spans="1:27" s="210" customFormat="1" ht="15.75" hidden="1">
      <c r="A256" s="209" t="s">
        <v>801</v>
      </c>
      <c r="B256" s="121"/>
      <c r="C256" s="122" t="s">
        <v>802</v>
      </c>
      <c r="D256" s="76"/>
      <c r="E256" s="158">
        <v>0</v>
      </c>
      <c r="F256" s="158">
        <v>0</v>
      </c>
      <c r="G256" s="158">
        <f>E256+F256</f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f>J256+I256+K256</f>
        <v>0</v>
      </c>
      <c r="M256" s="158">
        <v>0</v>
      </c>
      <c r="N256" s="158">
        <v>0</v>
      </c>
      <c r="O256" s="158">
        <v>0</v>
      </c>
      <c r="P256" s="123">
        <f>M256+N256+O256</f>
        <v>0</v>
      </c>
      <c r="Q256" s="123">
        <v>0</v>
      </c>
      <c r="R256" s="123">
        <v>0</v>
      </c>
      <c r="S256" s="123">
        <v>0</v>
      </c>
      <c r="T256" s="123">
        <v>0</v>
      </c>
      <c r="U256" s="123">
        <f>Q256+R256+S256+T256</f>
        <v>0</v>
      </c>
      <c r="V256" s="123">
        <f>G256+H256+L256+P256+U256</f>
        <v>0</v>
      </c>
      <c r="W256" s="123">
        <v>0</v>
      </c>
      <c r="X256" s="123">
        <f>V256+W256</f>
        <v>0</v>
      </c>
      <c r="Y256" s="123">
        <v>0</v>
      </c>
      <c r="Z256" s="123">
        <f>X256+Y256</f>
        <v>0</v>
      </c>
      <c r="AA256" s="209"/>
    </row>
    <row r="257" spans="1:27" ht="15.75" hidden="1">
      <c r="A257" s="204"/>
      <c r="B257" s="115"/>
      <c r="C257" s="122"/>
      <c r="D257" s="76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204"/>
    </row>
    <row r="258" spans="1:27" ht="15.75" hidden="1">
      <c r="A258" s="204"/>
      <c r="B258" s="115"/>
      <c r="C258" s="122" t="s">
        <v>803</v>
      </c>
      <c r="D258" s="76"/>
      <c r="E258" s="158">
        <f aca="true" t="shared" si="65" ref="E258:Z258">E253-E255-E256</f>
        <v>0</v>
      </c>
      <c r="F258" s="158">
        <f t="shared" si="65"/>
        <v>15216227.514</v>
      </c>
      <c r="G258" s="158">
        <f t="shared" si="65"/>
        <v>15216227.514</v>
      </c>
      <c r="H258" s="158">
        <f t="shared" si="65"/>
        <v>-1490431.62</v>
      </c>
      <c r="I258" s="158">
        <f t="shared" si="65"/>
        <v>0</v>
      </c>
      <c r="J258" s="158">
        <f t="shared" si="65"/>
        <v>0</v>
      </c>
      <c r="K258" s="158">
        <f t="shared" si="65"/>
        <v>124278.51</v>
      </c>
      <c r="L258" s="158">
        <f t="shared" si="65"/>
        <v>124278.51</v>
      </c>
      <c r="M258" s="158">
        <f t="shared" si="65"/>
        <v>0</v>
      </c>
      <c r="N258" s="158">
        <f t="shared" si="65"/>
        <v>1864303.29</v>
      </c>
      <c r="O258" s="158">
        <f t="shared" si="65"/>
        <v>0</v>
      </c>
      <c r="P258" s="123">
        <f t="shared" si="65"/>
        <v>1864303.29</v>
      </c>
      <c r="Q258" s="123">
        <f t="shared" si="65"/>
        <v>1151297.21</v>
      </c>
      <c r="R258" s="123">
        <f t="shared" si="65"/>
        <v>0</v>
      </c>
      <c r="S258" s="123">
        <f t="shared" si="65"/>
        <v>0</v>
      </c>
      <c r="T258" s="123">
        <f t="shared" si="65"/>
        <v>182623.54</v>
      </c>
      <c r="U258" s="123">
        <f t="shared" si="65"/>
        <v>1333920.75</v>
      </c>
      <c r="V258" s="123">
        <f t="shared" si="65"/>
        <v>17048298.444000002</v>
      </c>
      <c r="W258" s="123">
        <f t="shared" si="65"/>
        <v>0</v>
      </c>
      <c r="X258" s="123">
        <f t="shared" si="65"/>
        <v>17048298.444000002</v>
      </c>
      <c r="Y258" s="123">
        <f t="shared" si="65"/>
        <v>-79042.74</v>
      </c>
      <c r="Z258" s="123">
        <f t="shared" si="65"/>
        <v>16969255.704000004</v>
      </c>
      <c r="AA258" s="204"/>
    </row>
    <row r="259" spans="1:27" ht="15" hidden="1">
      <c r="A259" s="203"/>
      <c r="B259" s="115"/>
      <c r="C259" s="116"/>
      <c r="D259" s="117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203"/>
    </row>
    <row r="260" spans="1:27" ht="15.75">
      <c r="A260" s="204"/>
      <c r="B260" s="121" t="s">
        <v>1391</v>
      </c>
      <c r="C260" s="116"/>
      <c r="D260" s="76"/>
      <c r="E260" s="158">
        <f aca="true" t="shared" si="66" ref="E260:Z260">E250+E258</f>
        <v>-8520.4</v>
      </c>
      <c r="F260" s="158">
        <f t="shared" si="66"/>
        <v>14164681.77</v>
      </c>
      <c r="G260" s="125">
        <f t="shared" si="66"/>
        <v>14156161.370000001</v>
      </c>
      <c r="H260" s="125">
        <f t="shared" si="66"/>
        <v>-4443.069999999367</v>
      </c>
      <c r="I260" s="125">
        <f t="shared" si="66"/>
        <v>0</v>
      </c>
      <c r="J260" s="125">
        <f t="shared" si="66"/>
        <v>0</v>
      </c>
      <c r="K260" s="125">
        <f t="shared" si="66"/>
        <v>130961.89</v>
      </c>
      <c r="L260" s="125">
        <f t="shared" si="66"/>
        <v>130961.89</v>
      </c>
      <c r="M260" s="125">
        <f t="shared" si="66"/>
        <v>0</v>
      </c>
      <c r="N260" s="125">
        <f t="shared" si="66"/>
        <v>1987594.57</v>
      </c>
      <c r="O260" s="125">
        <f t="shared" si="66"/>
        <v>37743.96</v>
      </c>
      <c r="P260" s="125">
        <f t="shared" si="66"/>
        <v>2025338.53</v>
      </c>
      <c r="Q260" s="125">
        <f t="shared" si="66"/>
        <v>1246619.1099999999</v>
      </c>
      <c r="R260" s="125">
        <f t="shared" si="66"/>
        <v>0</v>
      </c>
      <c r="S260" s="125">
        <f t="shared" si="66"/>
        <v>0</v>
      </c>
      <c r="T260" s="125">
        <f t="shared" si="66"/>
        <v>182734.97999999998</v>
      </c>
      <c r="U260" s="125">
        <f t="shared" si="66"/>
        <v>1429354.09</v>
      </c>
      <c r="V260" s="125">
        <f t="shared" si="66"/>
        <v>17737372.810000014</v>
      </c>
      <c r="W260" s="125">
        <f t="shared" si="66"/>
        <v>0</v>
      </c>
      <c r="X260" s="125">
        <f t="shared" si="66"/>
        <v>17737372.810000014</v>
      </c>
      <c r="Y260" s="125">
        <f t="shared" si="66"/>
        <v>-12404.470000000001</v>
      </c>
      <c r="Z260" s="125">
        <f t="shared" si="66"/>
        <v>17724968.34000001</v>
      </c>
      <c r="AA260" s="204"/>
    </row>
    <row r="261" spans="5:25" ht="12.75">
      <c r="E261" s="211"/>
      <c r="F261" s="211"/>
      <c r="G261" s="85"/>
      <c r="U261" s="85"/>
      <c r="V261" s="85"/>
      <c r="Y261" s="85"/>
    </row>
    <row r="262" spans="5:25" ht="12.75">
      <c r="E262" s="211"/>
      <c r="F262" s="211"/>
      <c r="G262" s="85"/>
      <c r="U262" s="85"/>
      <c r="V262" s="85"/>
      <c r="Y262" s="85"/>
    </row>
    <row r="263" spans="5:25" ht="12.75">
      <c r="E263" s="211"/>
      <c r="F263" s="211"/>
      <c r="G263" s="85"/>
      <c r="I263" s="211"/>
      <c r="J263" s="211"/>
      <c r="K263" s="211"/>
      <c r="M263" s="211"/>
      <c r="N263" s="211"/>
      <c r="O263" s="211"/>
      <c r="Q263" s="211"/>
      <c r="R263" s="211"/>
      <c r="S263" s="211"/>
      <c r="T263" s="211"/>
      <c r="U263" s="85"/>
      <c r="V263" s="85"/>
      <c r="Y263" s="85"/>
    </row>
    <row r="264" spans="5:25" ht="12.75">
      <c r="E264" s="211"/>
      <c r="F264" s="211"/>
      <c r="G264" s="85"/>
      <c r="I264" s="211"/>
      <c r="J264" s="211"/>
      <c r="K264" s="211"/>
      <c r="M264" s="211"/>
      <c r="N264" s="211"/>
      <c r="O264" s="211"/>
      <c r="Q264" s="211"/>
      <c r="R264" s="211"/>
      <c r="S264" s="211"/>
      <c r="T264" s="211"/>
      <c r="U264" s="85"/>
      <c r="V264" s="85"/>
      <c r="Y264" s="85"/>
    </row>
    <row r="265" spans="5:25" ht="12.75">
      <c r="E265" s="211"/>
      <c r="F265" s="211"/>
      <c r="G265" s="85"/>
      <c r="I265" s="211"/>
      <c r="J265" s="211"/>
      <c r="K265" s="211"/>
      <c r="M265" s="211"/>
      <c r="N265" s="211"/>
      <c r="O265" s="211"/>
      <c r="Q265" s="211"/>
      <c r="R265" s="211"/>
      <c r="S265" s="211"/>
      <c r="T265" s="211"/>
      <c r="U265" s="85"/>
      <c r="V265" s="85"/>
      <c r="Y265" s="85"/>
    </row>
    <row r="266" spans="5:25" ht="12.75">
      <c r="E266" s="211"/>
      <c r="F266" s="211"/>
      <c r="G266" s="85"/>
      <c r="I266" s="211"/>
      <c r="J266" s="211"/>
      <c r="K266" s="211"/>
      <c r="M266" s="211"/>
      <c r="N266" s="211"/>
      <c r="O266" s="211"/>
      <c r="Q266" s="211"/>
      <c r="R266" s="211"/>
      <c r="S266" s="211"/>
      <c r="T266" s="211"/>
      <c r="U266" s="85"/>
      <c r="V266" s="85"/>
      <c r="Y266" s="85"/>
    </row>
    <row r="267" spans="5:25" ht="12.75">
      <c r="E267" s="211"/>
      <c r="F267" s="211"/>
      <c r="G267" s="85"/>
      <c r="I267" s="211"/>
      <c r="J267" s="211"/>
      <c r="K267" s="211"/>
      <c r="M267" s="211"/>
      <c r="N267" s="211"/>
      <c r="O267" s="211"/>
      <c r="Q267" s="211"/>
      <c r="R267" s="211"/>
      <c r="S267" s="211"/>
      <c r="T267" s="211"/>
      <c r="U267" s="85"/>
      <c r="V267" s="85"/>
      <c r="Y267" s="85"/>
    </row>
    <row r="268" spans="5:25" ht="12.75">
      <c r="E268" s="211"/>
      <c r="F268" s="211"/>
      <c r="G268" s="85"/>
      <c r="I268" s="211"/>
      <c r="J268" s="211"/>
      <c r="K268" s="211"/>
      <c r="M268" s="211"/>
      <c r="N268" s="211"/>
      <c r="O268" s="211"/>
      <c r="Q268" s="211"/>
      <c r="R268" s="211"/>
      <c r="S268" s="211"/>
      <c r="T268" s="211"/>
      <c r="U268" s="85"/>
      <c r="V268" s="85"/>
      <c r="Y268" s="85"/>
    </row>
    <row r="269" spans="5:25" ht="12.75">
      <c r="E269" s="211"/>
      <c r="F269" s="211"/>
      <c r="G269" s="85"/>
      <c r="I269" s="211"/>
      <c r="J269" s="211"/>
      <c r="K269" s="211"/>
      <c r="M269" s="211"/>
      <c r="N269" s="211"/>
      <c r="O269" s="211"/>
      <c r="Q269" s="211"/>
      <c r="R269" s="211"/>
      <c r="S269" s="211"/>
      <c r="T269" s="211"/>
      <c r="U269" s="85"/>
      <c r="V269" s="85"/>
      <c r="Y269" s="85"/>
    </row>
    <row r="270" spans="5:25" ht="12.75">
      <c r="E270" s="211"/>
      <c r="F270" s="211"/>
      <c r="G270" s="85"/>
      <c r="I270" s="211"/>
      <c r="J270" s="211"/>
      <c r="K270" s="211"/>
      <c r="M270" s="211"/>
      <c r="N270" s="211"/>
      <c r="O270" s="211"/>
      <c r="Q270" s="211"/>
      <c r="R270" s="211"/>
      <c r="S270" s="211"/>
      <c r="T270" s="211"/>
      <c r="U270" s="85"/>
      <c r="V270" s="85"/>
      <c r="Y270" s="85"/>
    </row>
    <row r="271" spans="5:25" ht="12.75">
      <c r="E271" s="211"/>
      <c r="F271" s="211"/>
      <c r="G271" s="85"/>
      <c r="I271" s="211"/>
      <c r="J271" s="211"/>
      <c r="K271" s="211"/>
      <c r="M271" s="211"/>
      <c r="N271" s="211"/>
      <c r="O271" s="211"/>
      <c r="Q271" s="211"/>
      <c r="R271" s="211"/>
      <c r="S271" s="211"/>
      <c r="T271" s="211"/>
      <c r="U271" s="85"/>
      <c r="V271" s="85"/>
      <c r="Y271" s="85"/>
    </row>
    <row r="272" spans="5:25" ht="12.75">
      <c r="E272" s="211"/>
      <c r="F272" s="211"/>
      <c r="G272" s="85"/>
      <c r="I272" s="211"/>
      <c r="J272" s="211"/>
      <c r="K272" s="211"/>
      <c r="M272" s="211"/>
      <c r="N272" s="211"/>
      <c r="O272" s="211"/>
      <c r="Q272" s="211"/>
      <c r="R272" s="211"/>
      <c r="S272" s="211"/>
      <c r="T272" s="211"/>
      <c r="U272" s="85"/>
      <c r="V272" s="85"/>
      <c r="Y272" s="85"/>
    </row>
    <row r="273" spans="5:25" ht="12.75">
      <c r="E273" s="211"/>
      <c r="F273" s="211"/>
      <c r="G273" s="85"/>
      <c r="I273" s="211"/>
      <c r="J273" s="211"/>
      <c r="K273" s="211"/>
      <c r="M273" s="211"/>
      <c r="N273" s="211"/>
      <c r="O273" s="211"/>
      <c r="Q273" s="211"/>
      <c r="R273" s="211"/>
      <c r="S273" s="211"/>
      <c r="T273" s="211"/>
      <c r="U273" s="85"/>
      <c r="V273" s="85"/>
      <c r="Y273" s="85"/>
    </row>
    <row r="274" spans="5:25" ht="12.75">
      <c r="E274" s="211"/>
      <c r="F274" s="211"/>
      <c r="G274" s="85"/>
      <c r="I274" s="211"/>
      <c r="J274" s="211"/>
      <c r="K274" s="211"/>
      <c r="M274" s="211"/>
      <c r="N274" s="211"/>
      <c r="O274" s="211"/>
      <c r="Q274" s="211"/>
      <c r="R274" s="211"/>
      <c r="S274" s="211"/>
      <c r="T274" s="211"/>
      <c r="U274" s="85"/>
      <c r="V274" s="85"/>
      <c r="Y274" s="85"/>
    </row>
    <row r="275" spans="5:25" ht="12.75">
      <c r="E275" s="211"/>
      <c r="F275" s="211"/>
      <c r="G275" s="85"/>
      <c r="I275" s="211"/>
      <c r="J275" s="211"/>
      <c r="K275" s="211"/>
      <c r="M275" s="211"/>
      <c r="N275" s="211"/>
      <c r="O275" s="211"/>
      <c r="Q275" s="211"/>
      <c r="R275" s="211"/>
      <c r="S275" s="211"/>
      <c r="T275" s="211"/>
      <c r="U275" s="85"/>
      <c r="V275" s="85"/>
      <c r="Y275" s="85"/>
    </row>
    <row r="276" spans="5:25" ht="12.75">
      <c r="E276" s="211"/>
      <c r="F276" s="211"/>
      <c r="G276" s="85"/>
      <c r="I276" s="211"/>
      <c r="J276" s="211"/>
      <c r="K276" s="211"/>
      <c r="M276" s="211"/>
      <c r="N276" s="211"/>
      <c r="O276" s="211"/>
      <c r="Q276" s="211"/>
      <c r="R276" s="211"/>
      <c r="S276" s="211"/>
      <c r="T276" s="211"/>
      <c r="U276" s="85"/>
      <c r="V276" s="85"/>
      <c r="Y276" s="85"/>
    </row>
    <row r="277" spans="5:25" ht="12.75">
      <c r="E277" s="211"/>
      <c r="F277" s="211"/>
      <c r="G277" s="85"/>
      <c r="I277" s="211"/>
      <c r="J277" s="211"/>
      <c r="K277" s="211"/>
      <c r="M277" s="211"/>
      <c r="N277" s="211"/>
      <c r="O277" s="211"/>
      <c r="Q277" s="211"/>
      <c r="R277" s="211"/>
      <c r="S277" s="211"/>
      <c r="T277" s="211"/>
      <c r="U277" s="85"/>
      <c r="V277" s="85"/>
      <c r="Y277" s="85"/>
    </row>
    <row r="278" spans="5:25" ht="12.75">
      <c r="E278" s="211"/>
      <c r="F278" s="211"/>
      <c r="G278" s="85"/>
      <c r="I278" s="211"/>
      <c r="J278" s="211"/>
      <c r="K278" s="211"/>
      <c r="M278" s="211"/>
      <c r="N278" s="211"/>
      <c r="O278" s="211"/>
      <c r="Q278" s="211"/>
      <c r="R278" s="211"/>
      <c r="S278" s="211"/>
      <c r="T278" s="211"/>
      <c r="U278" s="85"/>
      <c r="V278" s="85"/>
      <c r="Y278" s="85"/>
    </row>
    <row r="279" spans="5:25" ht="12.75">
      <c r="E279" s="211"/>
      <c r="F279" s="211"/>
      <c r="G279" s="85"/>
      <c r="I279" s="211"/>
      <c r="J279" s="211"/>
      <c r="K279" s="211"/>
      <c r="M279" s="211"/>
      <c r="N279" s="211"/>
      <c r="O279" s="211"/>
      <c r="Q279" s="211"/>
      <c r="R279" s="211"/>
      <c r="S279" s="211"/>
      <c r="T279" s="211"/>
      <c r="U279" s="85"/>
      <c r="V279" s="85"/>
      <c r="Y279" s="85"/>
    </row>
    <row r="280" spans="5:25" ht="12.75">
      <c r="E280" s="211"/>
      <c r="F280" s="211"/>
      <c r="G280" s="85"/>
      <c r="I280" s="211"/>
      <c r="J280" s="211"/>
      <c r="K280" s="211"/>
      <c r="M280" s="211"/>
      <c r="N280" s="211"/>
      <c r="O280" s="211"/>
      <c r="Q280" s="211"/>
      <c r="R280" s="211"/>
      <c r="S280" s="211"/>
      <c r="T280" s="211"/>
      <c r="U280" s="85"/>
      <c r="V280" s="85"/>
      <c r="Y280" s="85"/>
    </row>
    <row r="281" spans="5:25" ht="12.75">
      <c r="E281" s="211"/>
      <c r="F281" s="211"/>
      <c r="G281" s="85"/>
      <c r="I281" s="211"/>
      <c r="J281" s="211"/>
      <c r="K281" s="211"/>
      <c r="M281" s="211"/>
      <c r="N281" s="211"/>
      <c r="O281" s="211"/>
      <c r="Q281" s="211"/>
      <c r="R281" s="211"/>
      <c r="S281" s="211"/>
      <c r="T281" s="211"/>
      <c r="U281" s="85"/>
      <c r="V281" s="85"/>
      <c r="Y281" s="85"/>
    </row>
    <row r="282" spans="5:25" ht="12.75">
      <c r="E282" s="211"/>
      <c r="F282" s="211"/>
      <c r="G282" s="85"/>
      <c r="I282" s="211"/>
      <c r="J282" s="211"/>
      <c r="K282" s="211"/>
      <c r="M282" s="211"/>
      <c r="N282" s="211"/>
      <c r="O282" s="211"/>
      <c r="Q282" s="211"/>
      <c r="R282" s="211"/>
      <c r="S282" s="211"/>
      <c r="T282" s="211"/>
      <c r="U282" s="85"/>
      <c r="V282" s="85"/>
      <c r="Y282" s="85"/>
    </row>
    <row r="283" spans="5:25" ht="12.75">
      <c r="E283" s="211"/>
      <c r="F283" s="211"/>
      <c r="G283" s="85"/>
      <c r="I283" s="211"/>
      <c r="J283" s="211"/>
      <c r="K283" s="211"/>
      <c r="M283" s="211"/>
      <c r="N283" s="211"/>
      <c r="O283" s="211"/>
      <c r="Q283" s="211"/>
      <c r="R283" s="211"/>
      <c r="S283" s="211"/>
      <c r="T283" s="211"/>
      <c r="U283" s="85"/>
      <c r="V283" s="85"/>
      <c r="Y283" s="85"/>
    </row>
    <row r="284" spans="5:25" ht="12.75">
      <c r="E284" s="211"/>
      <c r="F284" s="211"/>
      <c r="G284" s="85"/>
      <c r="I284" s="211"/>
      <c r="J284" s="211"/>
      <c r="K284" s="211"/>
      <c r="M284" s="211"/>
      <c r="N284" s="211"/>
      <c r="O284" s="211"/>
      <c r="Q284" s="211"/>
      <c r="R284" s="211"/>
      <c r="S284" s="211"/>
      <c r="T284" s="211"/>
      <c r="U284" s="85"/>
      <c r="V284" s="85"/>
      <c r="Y284" s="85"/>
    </row>
    <row r="285" spans="5:25" ht="12.75">
      <c r="E285" s="211"/>
      <c r="F285" s="211"/>
      <c r="G285" s="85"/>
      <c r="I285" s="211"/>
      <c r="J285" s="211"/>
      <c r="K285" s="211"/>
      <c r="M285" s="211"/>
      <c r="N285" s="211"/>
      <c r="O285" s="211"/>
      <c r="Q285" s="211"/>
      <c r="R285" s="211"/>
      <c r="S285" s="211"/>
      <c r="T285" s="211"/>
      <c r="U285" s="85"/>
      <c r="V285" s="85"/>
      <c r="Y285" s="85"/>
    </row>
    <row r="286" spans="5:25" ht="12.75">
      <c r="E286" s="211"/>
      <c r="F286" s="211"/>
      <c r="G286" s="85"/>
      <c r="I286" s="211"/>
      <c r="J286" s="211"/>
      <c r="K286" s="211"/>
      <c r="M286" s="211"/>
      <c r="N286" s="211"/>
      <c r="O286" s="211"/>
      <c r="Q286" s="211"/>
      <c r="R286" s="211"/>
      <c r="S286" s="211"/>
      <c r="T286" s="211"/>
      <c r="U286" s="85"/>
      <c r="V286" s="85"/>
      <c r="Y286" s="85"/>
    </row>
    <row r="287" spans="5:25" ht="12.75">
      <c r="E287" s="211"/>
      <c r="F287" s="211"/>
      <c r="G287" s="85"/>
      <c r="I287" s="211"/>
      <c r="J287" s="211"/>
      <c r="K287" s="211"/>
      <c r="M287" s="211"/>
      <c r="N287" s="211"/>
      <c r="O287" s="211"/>
      <c r="Q287" s="211"/>
      <c r="R287" s="211"/>
      <c r="S287" s="211"/>
      <c r="T287" s="211"/>
      <c r="U287" s="85"/>
      <c r="V287" s="85"/>
      <c r="Y287" s="85"/>
    </row>
    <row r="288" spans="5:25" ht="12.75">
      <c r="E288" s="211"/>
      <c r="F288" s="211"/>
      <c r="G288" s="85"/>
      <c r="I288" s="211"/>
      <c r="J288" s="211"/>
      <c r="K288" s="211"/>
      <c r="M288" s="211"/>
      <c r="N288" s="211"/>
      <c r="O288" s="211"/>
      <c r="Q288" s="211"/>
      <c r="R288" s="211"/>
      <c r="S288" s="211"/>
      <c r="T288" s="211"/>
      <c r="U288" s="85"/>
      <c r="V288" s="85"/>
      <c r="Y288" s="85"/>
    </row>
    <row r="289" spans="5:25" ht="12.75">
      <c r="E289" s="211"/>
      <c r="F289" s="211"/>
      <c r="G289" s="85"/>
      <c r="I289" s="211"/>
      <c r="J289" s="211"/>
      <c r="K289" s="211"/>
      <c r="M289" s="211"/>
      <c r="N289" s="211"/>
      <c r="O289" s="211"/>
      <c r="Q289" s="211"/>
      <c r="R289" s="211"/>
      <c r="S289" s="211"/>
      <c r="T289" s="211"/>
      <c r="U289" s="85"/>
      <c r="V289" s="85"/>
      <c r="Y289" s="85"/>
    </row>
    <row r="290" spans="5:25" ht="12.75">
      <c r="E290" s="211"/>
      <c r="F290" s="211"/>
      <c r="G290" s="85"/>
      <c r="I290" s="211"/>
      <c r="J290" s="211"/>
      <c r="K290" s="211"/>
      <c r="M290" s="211"/>
      <c r="N290" s="211"/>
      <c r="O290" s="211"/>
      <c r="Q290" s="211"/>
      <c r="R290" s="211"/>
      <c r="S290" s="211"/>
      <c r="T290" s="211"/>
      <c r="U290" s="85"/>
      <c r="V290" s="85"/>
      <c r="Y290" s="85"/>
    </row>
    <row r="291" spans="5:25" ht="12.75">
      <c r="E291" s="211"/>
      <c r="F291" s="211"/>
      <c r="G291" s="85"/>
      <c r="I291" s="211"/>
      <c r="J291" s="211"/>
      <c r="K291" s="211"/>
      <c r="M291" s="211"/>
      <c r="N291" s="211"/>
      <c r="O291" s="211"/>
      <c r="Q291" s="211"/>
      <c r="R291" s="211"/>
      <c r="S291" s="211"/>
      <c r="T291" s="211"/>
      <c r="U291" s="85"/>
      <c r="V291" s="85"/>
      <c r="Y291" s="85"/>
    </row>
    <row r="292" spans="5:25" ht="12.75">
      <c r="E292" s="211"/>
      <c r="F292" s="211"/>
      <c r="G292" s="85"/>
      <c r="I292" s="211"/>
      <c r="J292" s="211"/>
      <c r="K292" s="211"/>
      <c r="M292" s="211"/>
      <c r="N292" s="211"/>
      <c r="O292" s="211"/>
      <c r="Q292" s="211"/>
      <c r="R292" s="211"/>
      <c r="S292" s="211"/>
      <c r="T292" s="211"/>
      <c r="U292" s="85"/>
      <c r="V292" s="85"/>
      <c r="Y292" s="85"/>
    </row>
    <row r="293" spans="5:25" ht="12.75">
      <c r="E293" s="211"/>
      <c r="F293" s="211"/>
      <c r="G293" s="85"/>
      <c r="I293" s="211"/>
      <c r="J293" s="211"/>
      <c r="K293" s="211"/>
      <c r="M293" s="211"/>
      <c r="N293" s="211"/>
      <c r="O293" s="211"/>
      <c r="Q293" s="211"/>
      <c r="R293" s="211"/>
      <c r="S293" s="211"/>
      <c r="T293" s="211"/>
      <c r="U293" s="85"/>
      <c r="V293" s="85"/>
      <c r="Y293" s="85"/>
    </row>
    <row r="294" spans="5:25" ht="12.75">
      <c r="E294" s="211"/>
      <c r="F294" s="211"/>
      <c r="G294" s="85"/>
      <c r="I294" s="211"/>
      <c r="J294" s="211"/>
      <c r="K294" s="211"/>
      <c r="M294" s="211"/>
      <c r="N294" s="211"/>
      <c r="O294" s="211"/>
      <c r="Q294" s="211"/>
      <c r="R294" s="211"/>
      <c r="S294" s="211"/>
      <c r="T294" s="211"/>
      <c r="U294" s="85"/>
      <c r="V294" s="85"/>
      <c r="Y294" s="85"/>
    </row>
    <row r="295" spans="5:25" ht="12.75">
      <c r="E295" s="211"/>
      <c r="F295" s="211"/>
      <c r="G295" s="85"/>
      <c r="I295" s="211"/>
      <c r="J295" s="211"/>
      <c r="K295" s="211"/>
      <c r="M295" s="211"/>
      <c r="N295" s="211"/>
      <c r="O295" s="211"/>
      <c r="Q295" s="211"/>
      <c r="R295" s="211"/>
      <c r="S295" s="211"/>
      <c r="T295" s="211"/>
      <c r="U295" s="85"/>
      <c r="V295" s="85"/>
      <c r="Y295" s="85"/>
    </row>
    <row r="296" spans="5:25" ht="12.75">
      <c r="E296" s="211"/>
      <c r="F296" s="211"/>
      <c r="G296" s="85"/>
      <c r="I296" s="211"/>
      <c r="J296" s="211"/>
      <c r="K296" s="211"/>
      <c r="M296" s="211"/>
      <c r="N296" s="211"/>
      <c r="O296" s="211"/>
      <c r="Q296" s="211"/>
      <c r="R296" s="211"/>
      <c r="S296" s="211"/>
      <c r="T296" s="211"/>
      <c r="U296" s="85"/>
      <c r="V296" s="85"/>
      <c r="Y296" s="85"/>
    </row>
    <row r="297" spans="5:25" ht="12.75">
      <c r="E297" s="211"/>
      <c r="F297" s="211"/>
      <c r="G297" s="85"/>
      <c r="I297" s="211"/>
      <c r="J297" s="211"/>
      <c r="K297" s="211"/>
      <c r="M297" s="211"/>
      <c r="N297" s="211"/>
      <c r="O297" s="211"/>
      <c r="Q297" s="211"/>
      <c r="R297" s="211"/>
      <c r="S297" s="211"/>
      <c r="T297" s="211"/>
      <c r="U297" s="85"/>
      <c r="V297" s="85"/>
      <c r="Y297" s="85"/>
    </row>
    <row r="298" spans="5:25" ht="12.75">
      <c r="E298" s="211"/>
      <c r="F298" s="211"/>
      <c r="G298" s="85"/>
      <c r="I298" s="211"/>
      <c r="J298" s="211"/>
      <c r="K298" s="211"/>
      <c r="M298" s="211"/>
      <c r="N298" s="211"/>
      <c r="O298" s="211"/>
      <c r="Q298" s="211"/>
      <c r="R298" s="211"/>
      <c r="S298" s="211"/>
      <c r="T298" s="211"/>
      <c r="U298" s="85"/>
      <c r="V298" s="85"/>
      <c r="Y298" s="85"/>
    </row>
    <row r="299" spans="5:25" ht="12.75">
      <c r="E299" s="211"/>
      <c r="F299" s="211"/>
      <c r="G299" s="85"/>
      <c r="I299" s="211"/>
      <c r="J299" s="211"/>
      <c r="K299" s="211"/>
      <c r="M299" s="211"/>
      <c r="N299" s="211"/>
      <c r="O299" s="211"/>
      <c r="Q299" s="211"/>
      <c r="R299" s="211"/>
      <c r="S299" s="211"/>
      <c r="T299" s="211"/>
      <c r="U299" s="85"/>
      <c r="V299" s="85"/>
      <c r="Y299" s="85"/>
    </row>
    <row r="300" spans="5:25" ht="12.75">
      <c r="E300" s="211"/>
      <c r="F300" s="211"/>
      <c r="G300" s="85"/>
      <c r="I300" s="211"/>
      <c r="J300" s="211"/>
      <c r="K300" s="211"/>
      <c r="M300" s="211"/>
      <c r="N300" s="211"/>
      <c r="O300" s="211"/>
      <c r="Q300" s="211"/>
      <c r="R300" s="211"/>
      <c r="S300" s="211"/>
      <c r="T300" s="211"/>
      <c r="U300" s="85"/>
      <c r="V300" s="85"/>
      <c r="Y300" s="85"/>
    </row>
    <row r="301" spans="5:25" ht="12.75">
      <c r="E301" s="211"/>
      <c r="F301" s="211"/>
      <c r="G301" s="85"/>
      <c r="I301" s="211"/>
      <c r="J301" s="211"/>
      <c r="K301" s="211"/>
      <c r="M301" s="211"/>
      <c r="N301" s="211"/>
      <c r="O301" s="211"/>
      <c r="Q301" s="211"/>
      <c r="R301" s="211"/>
      <c r="S301" s="211"/>
      <c r="T301" s="211"/>
      <c r="U301" s="85"/>
      <c r="V301" s="85"/>
      <c r="Y301" s="85"/>
    </row>
    <row r="302" spans="5:25" ht="12.75">
      <c r="E302" s="211"/>
      <c r="F302" s="211"/>
      <c r="G302" s="85"/>
      <c r="I302" s="211"/>
      <c r="J302" s="211"/>
      <c r="K302" s="211"/>
      <c r="M302" s="211"/>
      <c r="N302" s="211"/>
      <c r="O302" s="211"/>
      <c r="Q302" s="211"/>
      <c r="R302" s="211"/>
      <c r="S302" s="211"/>
      <c r="T302" s="211"/>
      <c r="U302" s="85"/>
      <c r="V302" s="85"/>
      <c r="Y302" s="85"/>
    </row>
    <row r="303" spans="5:25" ht="12.75">
      <c r="E303" s="211"/>
      <c r="F303" s="211"/>
      <c r="G303" s="85"/>
      <c r="I303" s="211"/>
      <c r="J303" s="211"/>
      <c r="K303" s="211"/>
      <c r="M303" s="211"/>
      <c r="N303" s="211"/>
      <c r="O303" s="211"/>
      <c r="Q303" s="211"/>
      <c r="R303" s="211"/>
      <c r="S303" s="211"/>
      <c r="T303" s="211"/>
      <c r="U303" s="85"/>
      <c r="V303" s="85"/>
      <c r="Y303" s="85"/>
    </row>
    <row r="304" spans="5:25" ht="12.75">
      <c r="E304" s="211"/>
      <c r="F304" s="211"/>
      <c r="G304" s="85"/>
      <c r="I304" s="211"/>
      <c r="J304" s="211"/>
      <c r="K304" s="211"/>
      <c r="M304" s="211"/>
      <c r="N304" s="211"/>
      <c r="O304" s="211"/>
      <c r="Q304" s="211"/>
      <c r="R304" s="211"/>
      <c r="S304" s="211"/>
      <c r="T304" s="211"/>
      <c r="U304" s="85"/>
      <c r="V304" s="85"/>
      <c r="Y304" s="85"/>
    </row>
    <row r="305" spans="5:25" ht="12.75">
      <c r="E305" s="211"/>
      <c r="F305" s="211"/>
      <c r="G305" s="85"/>
      <c r="I305" s="211"/>
      <c r="J305" s="211"/>
      <c r="K305" s="211"/>
      <c r="M305" s="211"/>
      <c r="N305" s="211"/>
      <c r="O305" s="211"/>
      <c r="Q305" s="211"/>
      <c r="R305" s="211"/>
      <c r="S305" s="211"/>
      <c r="T305" s="211"/>
      <c r="U305" s="85"/>
      <c r="V305" s="85"/>
      <c r="Y305" s="85"/>
    </row>
    <row r="306" spans="5:25" ht="12.75">
      <c r="E306" s="211"/>
      <c r="F306" s="211"/>
      <c r="G306" s="85"/>
      <c r="I306" s="211"/>
      <c r="J306" s="211"/>
      <c r="K306" s="211"/>
      <c r="M306" s="211"/>
      <c r="N306" s="211"/>
      <c r="O306" s="211"/>
      <c r="Q306" s="211"/>
      <c r="R306" s="211"/>
      <c r="S306" s="211"/>
      <c r="T306" s="211"/>
      <c r="U306" s="85"/>
      <c r="V306" s="85"/>
      <c r="Y306" s="85"/>
    </row>
    <row r="307" spans="5:25" ht="12.75">
      <c r="E307" s="211"/>
      <c r="F307" s="211"/>
      <c r="G307" s="85"/>
      <c r="I307" s="211"/>
      <c r="J307" s="211"/>
      <c r="K307" s="211"/>
      <c r="M307" s="211"/>
      <c r="N307" s="211"/>
      <c r="O307" s="211"/>
      <c r="Q307" s="211"/>
      <c r="R307" s="211"/>
      <c r="S307" s="211"/>
      <c r="T307" s="211"/>
      <c r="U307" s="85"/>
      <c r="V307" s="85"/>
      <c r="Y307" s="85"/>
    </row>
    <row r="308" spans="5:25" ht="12.75">
      <c r="E308" s="211"/>
      <c r="F308" s="211"/>
      <c r="G308" s="85"/>
      <c r="I308" s="211"/>
      <c r="J308" s="211"/>
      <c r="K308" s="211"/>
      <c r="M308" s="211"/>
      <c r="N308" s="211"/>
      <c r="O308" s="211"/>
      <c r="Q308" s="211"/>
      <c r="R308" s="211"/>
      <c r="S308" s="211"/>
      <c r="T308" s="211"/>
      <c r="U308" s="85"/>
      <c r="V308" s="85"/>
      <c r="Y308" s="85"/>
    </row>
    <row r="309" spans="5:25" ht="12.75">
      <c r="E309" s="211"/>
      <c r="F309" s="211"/>
      <c r="G309" s="85"/>
      <c r="I309" s="211"/>
      <c r="J309" s="211"/>
      <c r="K309" s="211"/>
      <c r="M309" s="211"/>
      <c r="N309" s="211"/>
      <c r="O309" s="211"/>
      <c r="Q309" s="211"/>
      <c r="R309" s="211"/>
      <c r="S309" s="211"/>
      <c r="T309" s="211"/>
      <c r="U309" s="85"/>
      <c r="V309" s="85"/>
      <c r="Y309" s="85"/>
    </row>
    <row r="310" spans="5:25" ht="12.75">
      <c r="E310" s="211"/>
      <c r="F310" s="211"/>
      <c r="G310" s="85"/>
      <c r="I310" s="211"/>
      <c r="J310" s="211"/>
      <c r="K310" s="211"/>
      <c r="M310" s="211"/>
      <c r="N310" s="211"/>
      <c r="O310" s="211"/>
      <c r="Q310" s="211"/>
      <c r="R310" s="211"/>
      <c r="S310" s="211"/>
      <c r="T310" s="211"/>
      <c r="U310" s="85"/>
      <c r="V310" s="85"/>
      <c r="Y310" s="85"/>
    </row>
    <row r="311" spans="5:25" ht="12.75">
      <c r="E311" s="211"/>
      <c r="F311" s="211"/>
      <c r="G311" s="85"/>
      <c r="I311" s="211"/>
      <c r="J311" s="211"/>
      <c r="K311" s="211"/>
      <c r="M311" s="211"/>
      <c r="N311" s="211"/>
      <c r="O311" s="211"/>
      <c r="Q311" s="211"/>
      <c r="R311" s="211"/>
      <c r="S311" s="211"/>
      <c r="T311" s="211"/>
      <c r="U311" s="85"/>
      <c r="V311" s="85"/>
      <c r="Y311" s="85"/>
    </row>
    <row r="312" spans="5:25" ht="12.75">
      <c r="E312" s="211"/>
      <c r="F312" s="211"/>
      <c r="G312" s="85"/>
      <c r="I312" s="211"/>
      <c r="J312" s="211"/>
      <c r="K312" s="211"/>
      <c r="M312" s="211"/>
      <c r="N312" s="211"/>
      <c r="O312" s="211"/>
      <c r="Q312" s="211"/>
      <c r="R312" s="211"/>
      <c r="S312" s="211"/>
      <c r="T312" s="211"/>
      <c r="U312" s="85"/>
      <c r="V312" s="85"/>
      <c r="Y312" s="85"/>
    </row>
    <row r="313" spans="5:25" ht="12.75">
      <c r="E313" s="211"/>
      <c r="F313" s="211"/>
      <c r="G313" s="85"/>
      <c r="I313" s="211"/>
      <c r="J313" s="211"/>
      <c r="K313" s="211"/>
      <c r="M313" s="211"/>
      <c r="N313" s="211"/>
      <c r="O313" s="211"/>
      <c r="Q313" s="211"/>
      <c r="R313" s="211"/>
      <c r="S313" s="211"/>
      <c r="T313" s="211"/>
      <c r="U313" s="85"/>
      <c r="V313" s="85"/>
      <c r="Y313" s="85"/>
    </row>
    <row r="314" spans="5:25" ht="12.75">
      <c r="E314" s="211"/>
      <c r="F314" s="211"/>
      <c r="G314" s="85"/>
      <c r="I314" s="211"/>
      <c r="J314" s="211"/>
      <c r="K314" s="211"/>
      <c r="M314" s="211"/>
      <c r="N314" s="211"/>
      <c r="O314" s="211"/>
      <c r="Q314" s="211"/>
      <c r="R314" s="211"/>
      <c r="S314" s="211"/>
      <c r="T314" s="211"/>
      <c r="U314" s="85"/>
      <c r="V314" s="85"/>
      <c r="Y314" s="85"/>
    </row>
    <row r="315" spans="5:25" ht="12.75">
      <c r="E315" s="211"/>
      <c r="F315" s="211"/>
      <c r="G315" s="85"/>
      <c r="I315" s="211"/>
      <c r="J315" s="211"/>
      <c r="K315" s="211"/>
      <c r="M315" s="211"/>
      <c r="N315" s="211"/>
      <c r="O315" s="211"/>
      <c r="Q315" s="211"/>
      <c r="R315" s="211"/>
      <c r="S315" s="211"/>
      <c r="T315" s="211"/>
      <c r="U315" s="85"/>
      <c r="V315" s="85"/>
      <c r="Y315" s="85"/>
    </row>
    <row r="316" spans="5:25" ht="12.75">
      <c r="E316" s="211"/>
      <c r="F316" s="211"/>
      <c r="G316" s="85"/>
      <c r="I316" s="211"/>
      <c r="J316" s="211"/>
      <c r="K316" s="211"/>
      <c r="M316" s="211"/>
      <c r="N316" s="211"/>
      <c r="O316" s="211"/>
      <c r="Q316" s="211"/>
      <c r="R316" s="211"/>
      <c r="S316" s="211"/>
      <c r="T316" s="211"/>
      <c r="U316" s="85"/>
      <c r="V316" s="85"/>
      <c r="Y316" s="85"/>
    </row>
    <row r="317" spans="5:25" ht="12.75">
      <c r="E317" s="211"/>
      <c r="F317" s="211"/>
      <c r="G317" s="85"/>
      <c r="I317" s="211"/>
      <c r="J317" s="211"/>
      <c r="K317" s="211"/>
      <c r="M317" s="211"/>
      <c r="N317" s="211"/>
      <c r="O317" s="211"/>
      <c r="Q317" s="211"/>
      <c r="R317" s="211"/>
      <c r="S317" s="211"/>
      <c r="T317" s="211"/>
      <c r="U317" s="85"/>
      <c r="V317" s="85"/>
      <c r="Y317" s="85"/>
    </row>
    <row r="318" spans="5:25" ht="12.75">
      <c r="E318" s="211"/>
      <c r="F318" s="211"/>
      <c r="G318" s="85"/>
      <c r="I318" s="211"/>
      <c r="J318" s="211"/>
      <c r="K318" s="211"/>
      <c r="M318" s="211"/>
      <c r="N318" s="211"/>
      <c r="O318" s="211"/>
      <c r="Q318" s="211"/>
      <c r="R318" s="211"/>
      <c r="S318" s="211"/>
      <c r="T318" s="211"/>
      <c r="U318" s="85"/>
      <c r="V318" s="85"/>
      <c r="Y318" s="85"/>
    </row>
    <row r="319" spans="5:25" ht="12.75">
      <c r="E319" s="211"/>
      <c r="F319" s="211"/>
      <c r="G319" s="85"/>
      <c r="I319" s="211"/>
      <c r="J319" s="211"/>
      <c r="K319" s="211"/>
      <c r="M319" s="211"/>
      <c r="N319" s="211"/>
      <c r="O319" s="211"/>
      <c r="Q319" s="211"/>
      <c r="R319" s="211"/>
      <c r="S319" s="211"/>
      <c r="T319" s="211"/>
      <c r="U319" s="85"/>
      <c r="V319" s="85"/>
      <c r="Y319" s="85"/>
    </row>
    <row r="320" spans="5:25" ht="12.75">
      <c r="E320" s="211"/>
      <c r="F320" s="211"/>
      <c r="G320" s="85"/>
      <c r="I320" s="211"/>
      <c r="J320" s="211"/>
      <c r="K320" s="211"/>
      <c r="M320" s="211"/>
      <c r="N320" s="211"/>
      <c r="O320" s="211"/>
      <c r="Q320" s="211"/>
      <c r="R320" s="211"/>
      <c r="S320" s="211"/>
      <c r="T320" s="211"/>
      <c r="U320" s="85"/>
      <c r="V320" s="85"/>
      <c r="Y320" s="85"/>
    </row>
    <row r="321" spans="5:25" ht="12.75">
      <c r="E321" s="211"/>
      <c r="F321" s="211"/>
      <c r="G321" s="85"/>
      <c r="I321" s="211"/>
      <c r="J321" s="211"/>
      <c r="K321" s="211"/>
      <c r="M321" s="211"/>
      <c r="N321" s="211"/>
      <c r="O321" s="211"/>
      <c r="Q321" s="211"/>
      <c r="R321" s="211"/>
      <c r="S321" s="211"/>
      <c r="T321" s="211"/>
      <c r="U321" s="85"/>
      <c r="V321" s="85"/>
      <c r="Y321" s="85"/>
    </row>
    <row r="322" spans="5:25" ht="12.75">
      <c r="E322" s="211"/>
      <c r="F322" s="211"/>
      <c r="G322" s="85"/>
      <c r="I322" s="211"/>
      <c r="J322" s="211"/>
      <c r="K322" s="211"/>
      <c r="M322" s="211"/>
      <c r="N322" s="211"/>
      <c r="O322" s="211"/>
      <c r="Q322" s="211"/>
      <c r="R322" s="211"/>
      <c r="S322" s="211"/>
      <c r="T322" s="211"/>
      <c r="U322" s="85"/>
      <c r="V322" s="85"/>
      <c r="Y322" s="85"/>
    </row>
    <row r="323" spans="5:25" ht="12.75">
      <c r="E323" s="211"/>
      <c r="F323" s="211"/>
      <c r="G323" s="85"/>
      <c r="I323" s="211"/>
      <c r="J323" s="211"/>
      <c r="K323" s="211"/>
      <c r="M323" s="211"/>
      <c r="N323" s="211"/>
      <c r="O323" s="211"/>
      <c r="Q323" s="211"/>
      <c r="R323" s="211"/>
      <c r="S323" s="211"/>
      <c r="T323" s="211"/>
      <c r="U323" s="85"/>
      <c r="V323" s="85"/>
      <c r="Y323" s="85"/>
    </row>
    <row r="324" spans="5:25" ht="12.75">
      <c r="E324" s="211"/>
      <c r="F324" s="211"/>
      <c r="G324" s="85"/>
      <c r="I324" s="211"/>
      <c r="J324" s="211"/>
      <c r="K324" s="211"/>
      <c r="M324" s="211"/>
      <c r="N324" s="211"/>
      <c r="O324" s="211"/>
      <c r="Q324" s="211"/>
      <c r="R324" s="211"/>
      <c r="S324" s="211"/>
      <c r="T324" s="211"/>
      <c r="U324" s="85"/>
      <c r="V324" s="85"/>
      <c r="Y324" s="85"/>
    </row>
    <row r="325" spans="5:25" ht="12.75">
      <c r="E325" s="211"/>
      <c r="F325" s="211"/>
      <c r="G325" s="85"/>
      <c r="I325" s="211"/>
      <c r="J325" s="211"/>
      <c r="K325" s="211"/>
      <c r="M325" s="211"/>
      <c r="N325" s="211"/>
      <c r="O325" s="211"/>
      <c r="Q325" s="211"/>
      <c r="R325" s="211"/>
      <c r="S325" s="211"/>
      <c r="T325" s="211"/>
      <c r="U325" s="85"/>
      <c r="V325" s="85"/>
      <c r="Y325" s="85"/>
    </row>
    <row r="326" spans="5:25" ht="12.75">
      <c r="E326" s="211"/>
      <c r="F326" s="211"/>
      <c r="G326" s="85"/>
      <c r="I326" s="211"/>
      <c r="J326" s="211"/>
      <c r="K326" s="211"/>
      <c r="M326" s="211"/>
      <c r="N326" s="211"/>
      <c r="O326" s="211"/>
      <c r="Q326" s="211"/>
      <c r="R326" s="211"/>
      <c r="S326" s="211"/>
      <c r="T326" s="211"/>
      <c r="U326" s="85"/>
      <c r="V326" s="85"/>
      <c r="Y326" s="85"/>
    </row>
    <row r="327" spans="5:25" ht="12.75">
      <c r="E327" s="211"/>
      <c r="F327" s="211"/>
      <c r="G327" s="85"/>
      <c r="I327" s="211"/>
      <c r="J327" s="211"/>
      <c r="K327" s="211"/>
      <c r="M327" s="211"/>
      <c r="N327" s="211"/>
      <c r="O327" s="211"/>
      <c r="Q327" s="211"/>
      <c r="R327" s="211"/>
      <c r="S327" s="211"/>
      <c r="T327" s="211"/>
      <c r="U327" s="85"/>
      <c r="V327" s="85"/>
      <c r="Y327" s="85"/>
    </row>
    <row r="328" spans="5:25" ht="12.75">
      <c r="E328" s="211"/>
      <c r="F328" s="211"/>
      <c r="G328" s="85"/>
      <c r="I328" s="211"/>
      <c r="J328" s="211"/>
      <c r="K328" s="211"/>
      <c r="M328" s="211"/>
      <c r="N328" s="211"/>
      <c r="O328" s="211"/>
      <c r="Q328" s="211"/>
      <c r="R328" s="211"/>
      <c r="S328" s="211"/>
      <c r="T328" s="211"/>
      <c r="U328" s="85"/>
      <c r="V328" s="85"/>
      <c r="Y328" s="85"/>
    </row>
    <row r="329" spans="5:25" ht="12.75">
      <c r="E329" s="211"/>
      <c r="F329" s="211"/>
      <c r="G329" s="85"/>
      <c r="I329" s="211"/>
      <c r="J329" s="211"/>
      <c r="K329" s="211"/>
      <c r="M329" s="211"/>
      <c r="N329" s="211"/>
      <c r="O329" s="211"/>
      <c r="Q329" s="211"/>
      <c r="R329" s="211"/>
      <c r="S329" s="211"/>
      <c r="T329" s="211"/>
      <c r="U329" s="85"/>
      <c r="V329" s="85"/>
      <c r="Y329" s="85"/>
    </row>
    <row r="330" spans="5:25" ht="12.75">
      <c r="E330" s="211"/>
      <c r="F330" s="211"/>
      <c r="G330" s="85"/>
      <c r="I330" s="211"/>
      <c r="J330" s="211"/>
      <c r="K330" s="211"/>
      <c r="M330" s="211"/>
      <c r="N330" s="211"/>
      <c r="O330" s="211"/>
      <c r="Q330" s="211"/>
      <c r="R330" s="211"/>
      <c r="S330" s="211"/>
      <c r="T330" s="211"/>
      <c r="U330" s="85"/>
      <c r="V330" s="85"/>
      <c r="Y330" s="85"/>
    </row>
    <row r="331" spans="5:25" ht="12.75">
      <c r="E331" s="211"/>
      <c r="F331" s="211"/>
      <c r="G331" s="85"/>
      <c r="I331" s="211"/>
      <c r="J331" s="211"/>
      <c r="K331" s="211"/>
      <c r="M331" s="211"/>
      <c r="N331" s="211"/>
      <c r="O331" s="211"/>
      <c r="Q331" s="211"/>
      <c r="R331" s="211"/>
      <c r="S331" s="211"/>
      <c r="T331" s="211"/>
      <c r="U331" s="85"/>
      <c r="V331" s="85"/>
      <c r="Y331" s="85"/>
    </row>
    <row r="332" spans="5:25" ht="12.75">
      <c r="E332" s="211"/>
      <c r="F332" s="211"/>
      <c r="G332" s="85"/>
      <c r="I332" s="211"/>
      <c r="J332" s="211"/>
      <c r="K332" s="211"/>
      <c r="M332" s="211"/>
      <c r="N332" s="211"/>
      <c r="O332" s="211"/>
      <c r="Q332" s="211"/>
      <c r="R332" s="211"/>
      <c r="S332" s="211"/>
      <c r="T332" s="211"/>
      <c r="U332" s="85"/>
      <c r="V332" s="85"/>
      <c r="Y332" s="85"/>
    </row>
    <row r="333" spans="5:25" ht="12.75">
      <c r="E333" s="211"/>
      <c r="F333" s="211"/>
      <c r="G333" s="85"/>
      <c r="I333" s="211"/>
      <c r="J333" s="211"/>
      <c r="K333" s="211"/>
      <c r="M333" s="211"/>
      <c r="N333" s="211"/>
      <c r="O333" s="211"/>
      <c r="Q333" s="211"/>
      <c r="R333" s="211"/>
      <c r="S333" s="211"/>
      <c r="T333" s="211"/>
      <c r="U333" s="85"/>
      <c r="V333" s="85"/>
      <c r="Y333" s="85"/>
    </row>
    <row r="334" spans="5:25" ht="12.75">
      <c r="E334" s="211"/>
      <c r="F334" s="211"/>
      <c r="G334" s="85"/>
      <c r="I334" s="211"/>
      <c r="J334" s="211"/>
      <c r="K334" s="211"/>
      <c r="M334" s="211"/>
      <c r="N334" s="211"/>
      <c r="O334" s="211"/>
      <c r="Q334" s="211"/>
      <c r="R334" s="211"/>
      <c r="S334" s="211"/>
      <c r="T334" s="211"/>
      <c r="U334" s="85"/>
      <c r="V334" s="85"/>
      <c r="Y334" s="85"/>
    </row>
    <row r="335" spans="5:25" ht="12.75">
      <c r="E335" s="211"/>
      <c r="F335" s="211"/>
      <c r="G335" s="85"/>
      <c r="I335" s="211"/>
      <c r="J335" s="211"/>
      <c r="K335" s="211"/>
      <c r="M335" s="211"/>
      <c r="N335" s="211"/>
      <c r="O335" s="211"/>
      <c r="Q335" s="211"/>
      <c r="R335" s="211"/>
      <c r="S335" s="211"/>
      <c r="T335" s="211"/>
      <c r="U335" s="85"/>
      <c r="V335" s="85"/>
      <c r="Y335" s="85"/>
    </row>
    <row r="336" spans="5:25" ht="12.75">
      <c r="E336" s="211"/>
      <c r="F336" s="211"/>
      <c r="G336" s="85"/>
      <c r="I336" s="211"/>
      <c r="J336" s="211"/>
      <c r="K336" s="211"/>
      <c r="M336" s="211"/>
      <c r="N336" s="211"/>
      <c r="O336" s="211"/>
      <c r="Q336" s="211"/>
      <c r="R336" s="211"/>
      <c r="S336" s="211"/>
      <c r="T336" s="211"/>
      <c r="U336" s="85"/>
      <c r="V336" s="85"/>
      <c r="Y336" s="85"/>
    </row>
    <row r="337" spans="5:25" ht="12.75">
      <c r="E337" s="211"/>
      <c r="F337" s="211"/>
      <c r="G337" s="85"/>
      <c r="I337" s="211"/>
      <c r="J337" s="211"/>
      <c r="K337" s="211"/>
      <c r="M337" s="211"/>
      <c r="N337" s="211"/>
      <c r="O337" s="211"/>
      <c r="Q337" s="211"/>
      <c r="R337" s="211"/>
      <c r="S337" s="211"/>
      <c r="T337" s="211"/>
      <c r="U337" s="85"/>
      <c r="V337" s="85"/>
      <c r="Y337" s="85"/>
    </row>
    <row r="338" spans="5:25" ht="12.75">
      <c r="E338" s="211"/>
      <c r="F338" s="211"/>
      <c r="G338" s="85"/>
      <c r="I338" s="211"/>
      <c r="J338" s="211"/>
      <c r="K338" s="211"/>
      <c r="M338" s="211"/>
      <c r="N338" s="211"/>
      <c r="O338" s="211"/>
      <c r="Q338" s="211"/>
      <c r="R338" s="211"/>
      <c r="S338" s="211"/>
      <c r="T338" s="211"/>
      <c r="U338" s="85"/>
      <c r="V338" s="85"/>
      <c r="Y338" s="85"/>
    </row>
    <row r="339" spans="5:25" ht="12.75">
      <c r="E339" s="211"/>
      <c r="F339" s="211"/>
      <c r="G339" s="85"/>
      <c r="I339" s="211"/>
      <c r="J339" s="211"/>
      <c r="K339" s="211"/>
      <c r="M339" s="211"/>
      <c r="N339" s="211"/>
      <c r="O339" s="211"/>
      <c r="Q339" s="211"/>
      <c r="R339" s="211"/>
      <c r="S339" s="211"/>
      <c r="T339" s="211"/>
      <c r="U339" s="85"/>
      <c r="V339" s="85"/>
      <c r="Y339" s="85"/>
    </row>
    <row r="340" spans="5:25" ht="12.75">
      <c r="E340" s="211"/>
      <c r="F340" s="211"/>
      <c r="G340" s="85"/>
      <c r="I340" s="211"/>
      <c r="J340" s="211"/>
      <c r="K340" s="211"/>
      <c r="M340" s="211"/>
      <c r="N340" s="211"/>
      <c r="O340" s="211"/>
      <c r="Q340" s="211"/>
      <c r="R340" s="211"/>
      <c r="S340" s="211"/>
      <c r="T340" s="211"/>
      <c r="U340" s="85"/>
      <c r="V340" s="85"/>
      <c r="Y340" s="85"/>
    </row>
    <row r="341" spans="5:25" ht="12.75">
      <c r="E341" s="211"/>
      <c r="F341" s="211"/>
      <c r="G341" s="85"/>
      <c r="I341" s="211"/>
      <c r="J341" s="211"/>
      <c r="K341" s="211"/>
      <c r="M341" s="211"/>
      <c r="N341" s="211"/>
      <c r="O341" s="211"/>
      <c r="Q341" s="211"/>
      <c r="R341" s="211"/>
      <c r="S341" s="211"/>
      <c r="T341" s="211"/>
      <c r="U341" s="85"/>
      <c r="V341" s="85"/>
      <c r="Y341" s="85"/>
    </row>
    <row r="342" spans="5:25" ht="12.75">
      <c r="E342" s="211"/>
      <c r="F342" s="211"/>
      <c r="G342" s="85"/>
      <c r="I342" s="211"/>
      <c r="J342" s="211"/>
      <c r="K342" s="211"/>
      <c r="M342" s="211"/>
      <c r="N342" s="211"/>
      <c r="O342" s="211"/>
      <c r="Q342" s="211"/>
      <c r="R342" s="211"/>
      <c r="S342" s="211"/>
      <c r="T342" s="211"/>
      <c r="U342" s="85"/>
      <c r="V342" s="85"/>
      <c r="Y342" s="85"/>
    </row>
    <row r="343" spans="5:25" ht="12.75">
      <c r="E343" s="211"/>
      <c r="F343" s="211"/>
      <c r="G343" s="85"/>
      <c r="I343" s="211"/>
      <c r="J343" s="211"/>
      <c r="K343" s="211"/>
      <c r="M343" s="211"/>
      <c r="N343" s="211"/>
      <c r="O343" s="211"/>
      <c r="Q343" s="211"/>
      <c r="R343" s="211"/>
      <c r="S343" s="211"/>
      <c r="T343" s="211"/>
      <c r="U343" s="85"/>
      <c r="V343" s="85"/>
      <c r="Y343" s="85"/>
    </row>
    <row r="344" spans="5:25" ht="12.75">
      <c r="E344" s="211"/>
      <c r="F344" s="211"/>
      <c r="G344" s="85"/>
      <c r="I344" s="211"/>
      <c r="J344" s="211"/>
      <c r="K344" s="211"/>
      <c r="M344" s="211"/>
      <c r="N344" s="211"/>
      <c r="O344" s="211"/>
      <c r="Q344" s="211"/>
      <c r="R344" s="211"/>
      <c r="S344" s="211"/>
      <c r="T344" s="211"/>
      <c r="U344" s="85"/>
      <c r="V344" s="85"/>
      <c r="Y344" s="85"/>
    </row>
    <row r="345" spans="5:25" ht="12.75">
      <c r="E345" s="211"/>
      <c r="F345" s="211"/>
      <c r="G345" s="85"/>
      <c r="I345" s="211"/>
      <c r="J345" s="211"/>
      <c r="K345" s="211"/>
      <c r="M345" s="211"/>
      <c r="N345" s="211"/>
      <c r="O345" s="211"/>
      <c r="Q345" s="211"/>
      <c r="R345" s="211"/>
      <c r="S345" s="211"/>
      <c r="T345" s="211"/>
      <c r="U345" s="85"/>
      <c r="V345" s="85"/>
      <c r="Y345" s="85"/>
    </row>
    <row r="346" spans="5:25" ht="12.75">
      <c r="E346" s="211"/>
      <c r="F346" s="211"/>
      <c r="G346" s="85"/>
      <c r="I346" s="211"/>
      <c r="J346" s="211"/>
      <c r="K346" s="211"/>
      <c r="M346" s="211"/>
      <c r="N346" s="211"/>
      <c r="O346" s="211"/>
      <c r="Q346" s="211"/>
      <c r="R346" s="211"/>
      <c r="S346" s="211"/>
      <c r="T346" s="211"/>
      <c r="U346" s="85"/>
      <c r="V346" s="85"/>
      <c r="Y346" s="85"/>
    </row>
    <row r="347" spans="5:25" ht="12.75">
      <c r="E347" s="211"/>
      <c r="F347" s="211"/>
      <c r="G347" s="85"/>
      <c r="I347" s="211"/>
      <c r="J347" s="211"/>
      <c r="K347" s="211"/>
      <c r="M347" s="211"/>
      <c r="N347" s="211"/>
      <c r="O347" s="211"/>
      <c r="Q347" s="211"/>
      <c r="R347" s="211"/>
      <c r="S347" s="211"/>
      <c r="T347" s="211"/>
      <c r="U347" s="85"/>
      <c r="V347" s="85"/>
      <c r="Y347" s="85"/>
    </row>
    <row r="348" spans="5:25" ht="12.75">
      <c r="E348" s="211"/>
      <c r="F348" s="211"/>
      <c r="G348" s="85"/>
      <c r="I348" s="211"/>
      <c r="J348" s="211"/>
      <c r="K348" s="211"/>
      <c r="M348" s="211"/>
      <c r="N348" s="211"/>
      <c r="O348" s="211"/>
      <c r="Q348" s="211"/>
      <c r="R348" s="211"/>
      <c r="S348" s="211"/>
      <c r="T348" s="211"/>
      <c r="U348" s="85"/>
      <c r="V348" s="85"/>
      <c r="Y348" s="85"/>
    </row>
    <row r="349" spans="5:25" ht="12.75">
      <c r="E349" s="211"/>
      <c r="F349" s="211"/>
      <c r="G349" s="85"/>
      <c r="I349" s="211"/>
      <c r="J349" s="211"/>
      <c r="K349" s="211"/>
      <c r="M349" s="211"/>
      <c r="N349" s="211"/>
      <c r="O349" s="211"/>
      <c r="Q349" s="211"/>
      <c r="R349" s="211"/>
      <c r="S349" s="211"/>
      <c r="T349" s="211"/>
      <c r="U349" s="85"/>
      <c r="V349" s="85"/>
      <c r="Y349" s="85"/>
    </row>
    <row r="350" spans="5:25" ht="12.75">
      <c r="E350" s="211"/>
      <c r="F350" s="211"/>
      <c r="G350" s="85"/>
      <c r="I350" s="211"/>
      <c r="J350" s="211"/>
      <c r="K350" s="211"/>
      <c r="M350" s="211"/>
      <c r="N350" s="211"/>
      <c r="O350" s="211"/>
      <c r="Q350" s="211"/>
      <c r="R350" s="211"/>
      <c r="S350" s="211"/>
      <c r="T350" s="211"/>
      <c r="U350" s="85"/>
      <c r="V350" s="85"/>
      <c r="Y350" s="85"/>
    </row>
    <row r="351" spans="5:25" ht="12.75">
      <c r="E351" s="211"/>
      <c r="F351" s="211"/>
      <c r="G351" s="85"/>
      <c r="I351" s="211"/>
      <c r="J351" s="211"/>
      <c r="K351" s="211"/>
      <c r="M351" s="211"/>
      <c r="N351" s="211"/>
      <c r="O351" s="211"/>
      <c r="Q351" s="211"/>
      <c r="R351" s="211"/>
      <c r="S351" s="211"/>
      <c r="T351" s="211"/>
      <c r="U351" s="85"/>
      <c r="V351" s="85"/>
      <c r="Y351" s="85"/>
    </row>
    <row r="352" spans="5:25" ht="12.75">
      <c r="E352" s="211"/>
      <c r="F352" s="211"/>
      <c r="G352" s="85"/>
      <c r="I352" s="211"/>
      <c r="J352" s="211"/>
      <c r="K352" s="211"/>
      <c r="M352" s="211"/>
      <c r="N352" s="211"/>
      <c r="O352" s="211"/>
      <c r="Q352" s="211"/>
      <c r="R352" s="211"/>
      <c r="S352" s="211"/>
      <c r="T352" s="211"/>
      <c r="U352" s="85"/>
      <c r="V352" s="85"/>
      <c r="Y352" s="85"/>
    </row>
    <row r="353" spans="5:25" ht="12.75">
      <c r="E353" s="211"/>
      <c r="F353" s="211"/>
      <c r="G353" s="85"/>
      <c r="I353" s="211"/>
      <c r="J353" s="211"/>
      <c r="K353" s="211"/>
      <c r="M353" s="211"/>
      <c r="N353" s="211"/>
      <c r="O353" s="211"/>
      <c r="Q353" s="211"/>
      <c r="R353" s="211"/>
      <c r="S353" s="211"/>
      <c r="T353" s="211"/>
      <c r="U353" s="85"/>
      <c r="V353" s="85"/>
      <c r="Y353" s="85"/>
    </row>
    <row r="354" spans="5:25" ht="12.75">
      <c r="E354" s="211"/>
      <c r="F354" s="211"/>
      <c r="G354" s="85"/>
      <c r="I354" s="211"/>
      <c r="J354" s="211"/>
      <c r="K354" s="211"/>
      <c r="M354" s="211"/>
      <c r="N354" s="211"/>
      <c r="O354" s="211"/>
      <c r="Q354" s="211"/>
      <c r="R354" s="211"/>
      <c r="S354" s="211"/>
      <c r="T354" s="211"/>
      <c r="U354" s="85"/>
      <c r="V354" s="85"/>
      <c r="Y354" s="85"/>
    </row>
    <row r="355" spans="5:25" ht="12.75">
      <c r="E355" s="211"/>
      <c r="F355" s="211"/>
      <c r="G355" s="85"/>
      <c r="I355" s="211"/>
      <c r="J355" s="211"/>
      <c r="K355" s="211"/>
      <c r="M355" s="211"/>
      <c r="N355" s="211"/>
      <c r="O355" s="211"/>
      <c r="Q355" s="211"/>
      <c r="R355" s="211"/>
      <c r="S355" s="211"/>
      <c r="T355" s="211"/>
      <c r="U355" s="85"/>
      <c r="V355" s="85"/>
      <c r="Y355" s="85"/>
    </row>
    <row r="356" spans="5:25" ht="12.75">
      <c r="E356" s="211"/>
      <c r="F356" s="211"/>
      <c r="G356" s="85"/>
      <c r="I356" s="211"/>
      <c r="J356" s="211"/>
      <c r="K356" s="211"/>
      <c r="M356" s="211"/>
      <c r="N356" s="211"/>
      <c r="O356" s="211"/>
      <c r="Q356" s="211"/>
      <c r="R356" s="211"/>
      <c r="S356" s="211"/>
      <c r="T356" s="211"/>
      <c r="U356" s="85"/>
      <c r="V356" s="85"/>
      <c r="Y356" s="85"/>
    </row>
    <row r="357" spans="5:25" ht="12.75">
      <c r="E357" s="211"/>
      <c r="F357" s="211"/>
      <c r="G357" s="85"/>
      <c r="I357" s="211"/>
      <c r="J357" s="211"/>
      <c r="K357" s="211"/>
      <c r="M357" s="211"/>
      <c r="N357" s="211"/>
      <c r="O357" s="211"/>
      <c r="Q357" s="211"/>
      <c r="R357" s="211"/>
      <c r="S357" s="211"/>
      <c r="T357" s="211"/>
      <c r="U357" s="85"/>
      <c r="V357" s="85"/>
      <c r="Y357" s="85"/>
    </row>
    <row r="358" spans="5:25" ht="12.75">
      <c r="E358" s="211"/>
      <c r="F358" s="211"/>
      <c r="G358" s="85"/>
      <c r="I358" s="211"/>
      <c r="J358" s="211"/>
      <c r="K358" s="211"/>
      <c r="M358" s="211"/>
      <c r="N358" s="211"/>
      <c r="O358" s="211"/>
      <c r="Q358" s="211"/>
      <c r="R358" s="211"/>
      <c r="S358" s="211"/>
      <c r="T358" s="211"/>
      <c r="U358" s="85"/>
      <c r="V358" s="85"/>
      <c r="Y358" s="85"/>
    </row>
    <row r="359" spans="5:25" ht="12.75">
      <c r="E359" s="211"/>
      <c r="F359" s="211"/>
      <c r="G359" s="85"/>
      <c r="I359" s="211"/>
      <c r="J359" s="211"/>
      <c r="K359" s="211"/>
      <c r="M359" s="211"/>
      <c r="N359" s="211"/>
      <c r="O359" s="211"/>
      <c r="Q359" s="211"/>
      <c r="R359" s="211"/>
      <c r="S359" s="211"/>
      <c r="T359" s="211"/>
      <c r="U359" s="85"/>
      <c r="V359" s="85"/>
      <c r="Y359" s="85"/>
    </row>
    <row r="360" spans="5:25" ht="12.75">
      <c r="E360" s="211"/>
      <c r="F360" s="211"/>
      <c r="G360" s="85"/>
      <c r="I360" s="211"/>
      <c r="J360" s="211"/>
      <c r="K360" s="211"/>
      <c r="M360" s="211"/>
      <c r="N360" s="211"/>
      <c r="O360" s="211"/>
      <c r="Q360" s="211"/>
      <c r="R360" s="211"/>
      <c r="S360" s="211"/>
      <c r="T360" s="211"/>
      <c r="U360" s="85"/>
      <c r="V360" s="85"/>
      <c r="Y360" s="85"/>
    </row>
    <row r="361" spans="5:25" ht="12.75">
      <c r="E361" s="211"/>
      <c r="F361" s="211"/>
      <c r="G361" s="85"/>
      <c r="I361" s="211"/>
      <c r="J361" s="211"/>
      <c r="K361" s="211"/>
      <c r="M361" s="211"/>
      <c r="N361" s="211"/>
      <c r="O361" s="211"/>
      <c r="Q361" s="211"/>
      <c r="R361" s="211"/>
      <c r="S361" s="211"/>
      <c r="T361" s="211"/>
      <c r="U361" s="85"/>
      <c r="V361" s="85"/>
      <c r="Y361" s="85"/>
    </row>
    <row r="362" spans="5:25" ht="12.75">
      <c r="E362" s="211"/>
      <c r="F362" s="211"/>
      <c r="G362" s="85"/>
      <c r="I362" s="211"/>
      <c r="J362" s="211"/>
      <c r="K362" s="211"/>
      <c r="M362" s="211"/>
      <c r="N362" s="211"/>
      <c r="O362" s="211"/>
      <c r="Q362" s="211"/>
      <c r="R362" s="211"/>
      <c r="S362" s="211"/>
      <c r="T362" s="211"/>
      <c r="U362" s="85"/>
      <c r="V362" s="85"/>
      <c r="Y362" s="85"/>
    </row>
    <row r="363" spans="5:25" ht="12.75">
      <c r="E363" s="211"/>
      <c r="F363" s="211"/>
      <c r="G363" s="85"/>
      <c r="I363" s="211"/>
      <c r="J363" s="211"/>
      <c r="K363" s="211"/>
      <c r="M363" s="211"/>
      <c r="N363" s="211"/>
      <c r="O363" s="211"/>
      <c r="Q363" s="211"/>
      <c r="R363" s="211"/>
      <c r="S363" s="211"/>
      <c r="T363" s="211"/>
      <c r="U363" s="85"/>
      <c r="V363" s="85"/>
      <c r="Y363" s="85"/>
    </row>
    <row r="364" spans="5:25" ht="12.75">
      <c r="E364" s="211"/>
      <c r="F364" s="211"/>
      <c r="G364" s="85"/>
      <c r="I364" s="211"/>
      <c r="J364" s="211"/>
      <c r="K364" s="211"/>
      <c r="M364" s="211"/>
      <c r="N364" s="211"/>
      <c r="O364" s="211"/>
      <c r="Q364" s="211"/>
      <c r="R364" s="211"/>
      <c r="S364" s="211"/>
      <c r="T364" s="211"/>
      <c r="U364" s="85"/>
      <c r="V364" s="85"/>
      <c r="Y364" s="85"/>
    </row>
    <row r="365" spans="5:25" ht="12.75">
      <c r="E365" s="211"/>
      <c r="F365" s="211"/>
      <c r="G365" s="85"/>
      <c r="I365" s="211"/>
      <c r="J365" s="211"/>
      <c r="K365" s="211"/>
      <c r="M365" s="211"/>
      <c r="N365" s="211"/>
      <c r="O365" s="211"/>
      <c r="Q365" s="211"/>
      <c r="R365" s="211"/>
      <c r="S365" s="211"/>
      <c r="T365" s="211"/>
      <c r="U365" s="85"/>
      <c r="V365" s="85"/>
      <c r="Y365" s="85"/>
    </row>
    <row r="366" spans="5:25" ht="12.75">
      <c r="E366" s="211"/>
      <c r="F366" s="211"/>
      <c r="G366" s="85"/>
      <c r="I366" s="211"/>
      <c r="J366" s="211"/>
      <c r="K366" s="211"/>
      <c r="M366" s="211"/>
      <c r="N366" s="211"/>
      <c r="O366" s="211"/>
      <c r="Q366" s="211"/>
      <c r="R366" s="211"/>
      <c r="S366" s="211"/>
      <c r="T366" s="211"/>
      <c r="U366" s="85"/>
      <c r="V366" s="85"/>
      <c r="Y366" s="85"/>
    </row>
    <row r="367" spans="5:25" ht="12.75">
      <c r="E367" s="211"/>
      <c r="F367" s="211"/>
      <c r="G367" s="85"/>
      <c r="I367" s="211"/>
      <c r="J367" s="211"/>
      <c r="K367" s="211"/>
      <c r="M367" s="211"/>
      <c r="N367" s="211"/>
      <c r="O367" s="211"/>
      <c r="Q367" s="211"/>
      <c r="R367" s="211"/>
      <c r="S367" s="211"/>
      <c r="T367" s="211"/>
      <c r="U367" s="85"/>
      <c r="V367" s="85"/>
      <c r="Y367" s="85"/>
    </row>
    <row r="368" spans="5:25" ht="12.75">
      <c r="E368" s="211"/>
      <c r="F368" s="211"/>
      <c r="G368" s="85"/>
      <c r="I368" s="211"/>
      <c r="J368" s="211"/>
      <c r="K368" s="211"/>
      <c r="M368" s="211"/>
      <c r="N368" s="211"/>
      <c r="O368" s="211"/>
      <c r="Q368" s="211"/>
      <c r="R368" s="211"/>
      <c r="S368" s="211"/>
      <c r="T368" s="211"/>
      <c r="U368" s="85"/>
      <c r="V368" s="85"/>
      <c r="Y368" s="85"/>
    </row>
    <row r="369" spans="5:25" ht="12.75">
      <c r="E369" s="211"/>
      <c r="F369" s="211"/>
      <c r="G369" s="85"/>
      <c r="I369" s="211"/>
      <c r="J369" s="211"/>
      <c r="K369" s="211"/>
      <c r="M369" s="211"/>
      <c r="N369" s="211"/>
      <c r="O369" s="211"/>
      <c r="Q369" s="211"/>
      <c r="R369" s="211"/>
      <c r="S369" s="211"/>
      <c r="T369" s="211"/>
      <c r="U369" s="85"/>
      <c r="V369" s="85"/>
      <c r="Y369" s="85"/>
    </row>
    <row r="370" spans="5:25" ht="12.75">
      <c r="E370" s="211"/>
      <c r="F370" s="211"/>
      <c r="G370" s="85"/>
      <c r="I370" s="211"/>
      <c r="J370" s="211"/>
      <c r="K370" s="211"/>
      <c r="M370" s="211"/>
      <c r="N370" s="211"/>
      <c r="O370" s="211"/>
      <c r="Q370" s="211"/>
      <c r="R370" s="211"/>
      <c r="S370" s="211"/>
      <c r="T370" s="211"/>
      <c r="U370" s="85"/>
      <c r="V370" s="85"/>
      <c r="Y370" s="85"/>
    </row>
    <row r="371" spans="5:25" ht="12.75">
      <c r="E371" s="211"/>
      <c r="F371" s="211"/>
      <c r="G371" s="85"/>
      <c r="I371" s="211"/>
      <c r="J371" s="211"/>
      <c r="K371" s="211"/>
      <c r="M371" s="211"/>
      <c r="N371" s="211"/>
      <c r="O371" s="211"/>
      <c r="Q371" s="211"/>
      <c r="R371" s="211"/>
      <c r="S371" s="211"/>
      <c r="T371" s="211"/>
      <c r="U371" s="85"/>
      <c r="V371" s="85"/>
      <c r="Y371" s="85"/>
    </row>
    <row r="372" spans="5:25" ht="12.75">
      <c r="E372" s="211"/>
      <c r="F372" s="211"/>
      <c r="G372" s="85"/>
      <c r="I372" s="211"/>
      <c r="J372" s="211"/>
      <c r="K372" s="211"/>
      <c r="M372" s="211"/>
      <c r="N372" s="211"/>
      <c r="O372" s="211"/>
      <c r="Q372" s="211"/>
      <c r="R372" s="211"/>
      <c r="S372" s="211"/>
      <c r="T372" s="211"/>
      <c r="U372" s="85"/>
      <c r="V372" s="85"/>
      <c r="Y372" s="85"/>
    </row>
    <row r="373" spans="5:25" ht="12.75">
      <c r="E373" s="211"/>
      <c r="F373" s="211"/>
      <c r="G373" s="85"/>
      <c r="I373" s="211"/>
      <c r="J373" s="211"/>
      <c r="K373" s="211"/>
      <c r="M373" s="211"/>
      <c r="N373" s="211"/>
      <c r="O373" s="211"/>
      <c r="Q373" s="211"/>
      <c r="R373" s="211"/>
      <c r="S373" s="211"/>
      <c r="T373" s="211"/>
      <c r="U373" s="85"/>
      <c r="V373" s="85"/>
      <c r="Y373" s="85"/>
    </row>
    <row r="374" spans="5:25" ht="12.75">
      <c r="E374" s="211"/>
      <c r="F374" s="211"/>
      <c r="G374" s="85"/>
      <c r="I374" s="211"/>
      <c r="J374" s="211"/>
      <c r="K374" s="211"/>
      <c r="M374" s="211"/>
      <c r="N374" s="211"/>
      <c r="O374" s="211"/>
      <c r="Q374" s="211"/>
      <c r="R374" s="211"/>
      <c r="S374" s="211"/>
      <c r="T374" s="211"/>
      <c r="U374" s="85"/>
      <c r="V374" s="85"/>
      <c r="Y374" s="85"/>
    </row>
    <row r="375" spans="5:25" ht="12.75">
      <c r="E375" s="211"/>
      <c r="F375" s="211"/>
      <c r="G375" s="85"/>
      <c r="I375" s="211"/>
      <c r="J375" s="211"/>
      <c r="K375" s="211"/>
      <c r="M375" s="211"/>
      <c r="N375" s="211"/>
      <c r="O375" s="211"/>
      <c r="Q375" s="211"/>
      <c r="R375" s="211"/>
      <c r="S375" s="211"/>
      <c r="T375" s="211"/>
      <c r="U375" s="85"/>
      <c r="V375" s="85"/>
      <c r="Y375" s="85"/>
    </row>
    <row r="376" spans="5:25" ht="12.75">
      <c r="E376" s="211"/>
      <c r="F376" s="211"/>
      <c r="G376" s="85"/>
      <c r="I376" s="211"/>
      <c r="J376" s="211"/>
      <c r="K376" s="211"/>
      <c r="M376" s="211"/>
      <c r="N376" s="211"/>
      <c r="O376" s="211"/>
      <c r="Q376" s="211"/>
      <c r="R376" s="211"/>
      <c r="S376" s="211"/>
      <c r="T376" s="211"/>
      <c r="U376" s="85"/>
      <c r="V376" s="85"/>
      <c r="Y376" s="85"/>
    </row>
    <row r="377" spans="5:25" ht="12.75">
      <c r="E377" s="211"/>
      <c r="F377" s="211"/>
      <c r="G377" s="85"/>
      <c r="I377" s="211"/>
      <c r="J377" s="211"/>
      <c r="K377" s="211"/>
      <c r="M377" s="211"/>
      <c r="N377" s="211"/>
      <c r="O377" s="211"/>
      <c r="Q377" s="211"/>
      <c r="R377" s="211"/>
      <c r="S377" s="211"/>
      <c r="T377" s="211"/>
      <c r="U377" s="85"/>
      <c r="V377" s="85"/>
      <c r="Y377" s="85"/>
    </row>
    <row r="378" spans="5:25" ht="12.75">
      <c r="E378" s="211"/>
      <c r="F378" s="211"/>
      <c r="G378" s="85"/>
      <c r="I378" s="211"/>
      <c r="J378" s="211"/>
      <c r="K378" s="211"/>
      <c r="M378" s="211"/>
      <c r="N378" s="211"/>
      <c r="O378" s="211"/>
      <c r="Q378" s="211"/>
      <c r="R378" s="211"/>
      <c r="S378" s="211"/>
      <c r="T378" s="211"/>
      <c r="U378" s="85"/>
      <c r="V378" s="85"/>
      <c r="Y378" s="85"/>
    </row>
    <row r="379" spans="5:25" ht="12.75">
      <c r="E379" s="211"/>
      <c r="F379" s="211"/>
      <c r="G379" s="85"/>
      <c r="I379" s="211"/>
      <c r="J379" s="211"/>
      <c r="K379" s="211"/>
      <c r="M379" s="211"/>
      <c r="N379" s="211"/>
      <c r="O379" s="211"/>
      <c r="Q379" s="211"/>
      <c r="R379" s="211"/>
      <c r="S379" s="211"/>
      <c r="T379" s="211"/>
      <c r="U379" s="85"/>
      <c r="V379" s="85"/>
      <c r="Y379" s="85"/>
    </row>
    <row r="380" spans="5:25" ht="12.75">
      <c r="E380" s="211"/>
      <c r="F380" s="211"/>
      <c r="G380" s="85"/>
      <c r="I380" s="211"/>
      <c r="J380" s="211"/>
      <c r="K380" s="211"/>
      <c r="M380" s="211"/>
      <c r="N380" s="211"/>
      <c r="O380" s="211"/>
      <c r="Q380" s="211"/>
      <c r="R380" s="211"/>
      <c r="S380" s="211"/>
      <c r="T380" s="211"/>
      <c r="U380" s="85"/>
      <c r="V380" s="85"/>
      <c r="Y380" s="85"/>
    </row>
    <row r="381" spans="5:25" ht="12.75">
      <c r="E381" s="211"/>
      <c r="F381" s="211"/>
      <c r="G381" s="85"/>
      <c r="I381" s="211"/>
      <c r="J381" s="211"/>
      <c r="K381" s="211"/>
      <c r="M381" s="211"/>
      <c r="N381" s="211"/>
      <c r="O381" s="211"/>
      <c r="Q381" s="211"/>
      <c r="R381" s="211"/>
      <c r="S381" s="211"/>
      <c r="T381" s="211"/>
      <c r="U381" s="85"/>
      <c r="V381" s="85"/>
      <c r="Y381" s="85"/>
    </row>
    <row r="382" spans="5:25" ht="12.75">
      <c r="E382" s="211"/>
      <c r="F382" s="211"/>
      <c r="G382" s="85"/>
      <c r="I382" s="211"/>
      <c r="J382" s="211"/>
      <c r="K382" s="211"/>
      <c r="M382" s="211"/>
      <c r="N382" s="211"/>
      <c r="O382" s="211"/>
      <c r="Q382" s="211"/>
      <c r="R382" s="211"/>
      <c r="S382" s="211"/>
      <c r="T382" s="211"/>
      <c r="U382" s="85"/>
      <c r="V382" s="85"/>
      <c r="Y382" s="85"/>
    </row>
    <row r="383" spans="5:25" ht="12.75">
      <c r="E383" s="211"/>
      <c r="F383" s="211"/>
      <c r="G383" s="85"/>
      <c r="I383" s="211"/>
      <c r="J383" s="211"/>
      <c r="K383" s="211"/>
      <c r="M383" s="211"/>
      <c r="N383" s="211"/>
      <c r="O383" s="211"/>
      <c r="Q383" s="211"/>
      <c r="R383" s="211"/>
      <c r="S383" s="211"/>
      <c r="T383" s="211"/>
      <c r="U383" s="85"/>
      <c r="V383" s="85"/>
      <c r="Y383" s="85"/>
    </row>
    <row r="384" spans="5:25" ht="12.75">
      <c r="E384" s="211"/>
      <c r="F384" s="211"/>
      <c r="G384" s="85"/>
      <c r="I384" s="211"/>
      <c r="J384" s="211"/>
      <c r="K384" s="211"/>
      <c r="M384" s="211"/>
      <c r="N384" s="211"/>
      <c r="O384" s="211"/>
      <c r="Q384" s="211"/>
      <c r="R384" s="211"/>
      <c r="S384" s="211"/>
      <c r="T384" s="211"/>
      <c r="U384" s="85"/>
      <c r="V384" s="85"/>
      <c r="Y384" s="85"/>
    </row>
    <row r="385" spans="5:25" ht="12.75">
      <c r="E385" s="211"/>
      <c r="F385" s="211"/>
      <c r="G385" s="85"/>
      <c r="I385" s="211"/>
      <c r="J385" s="211"/>
      <c r="K385" s="211"/>
      <c r="M385" s="211"/>
      <c r="N385" s="211"/>
      <c r="O385" s="211"/>
      <c r="Q385" s="211"/>
      <c r="R385" s="211"/>
      <c r="S385" s="211"/>
      <c r="T385" s="211"/>
      <c r="U385" s="85"/>
      <c r="V385" s="85"/>
      <c r="Y385" s="85"/>
    </row>
    <row r="386" spans="5:25" ht="12.75">
      <c r="E386" s="211"/>
      <c r="F386" s="211"/>
      <c r="G386" s="85"/>
      <c r="I386" s="211"/>
      <c r="J386" s="211"/>
      <c r="K386" s="211"/>
      <c r="M386" s="211"/>
      <c r="N386" s="211"/>
      <c r="O386" s="211"/>
      <c r="Q386" s="211"/>
      <c r="R386" s="211"/>
      <c r="S386" s="211"/>
      <c r="T386" s="211"/>
      <c r="U386" s="85"/>
      <c r="V386" s="85"/>
      <c r="Y386" s="85"/>
    </row>
    <row r="387" spans="5:25" ht="12.75">
      <c r="E387" s="211"/>
      <c r="F387" s="211"/>
      <c r="G387" s="85"/>
      <c r="I387" s="211"/>
      <c r="J387" s="211"/>
      <c r="K387" s="211"/>
      <c r="M387" s="211"/>
      <c r="N387" s="211"/>
      <c r="O387" s="211"/>
      <c r="Q387" s="211"/>
      <c r="R387" s="211"/>
      <c r="S387" s="211"/>
      <c r="T387" s="211"/>
      <c r="U387" s="85"/>
      <c r="V387" s="85"/>
      <c r="Y387" s="85"/>
    </row>
    <row r="388" spans="5:25" ht="12.75">
      <c r="E388" s="211"/>
      <c r="F388" s="211"/>
      <c r="G388" s="85"/>
      <c r="I388" s="211"/>
      <c r="J388" s="211"/>
      <c r="K388" s="211"/>
      <c r="M388" s="211"/>
      <c r="N388" s="211"/>
      <c r="O388" s="211"/>
      <c r="Q388" s="211"/>
      <c r="R388" s="211"/>
      <c r="S388" s="211"/>
      <c r="T388" s="211"/>
      <c r="U388" s="85"/>
      <c r="V388" s="85"/>
      <c r="Y388" s="85"/>
    </row>
    <row r="389" spans="5:25" ht="12.75">
      <c r="E389" s="211"/>
      <c r="F389" s="211"/>
      <c r="G389" s="85"/>
      <c r="I389" s="211"/>
      <c r="J389" s="211"/>
      <c r="K389" s="211"/>
      <c r="M389" s="211"/>
      <c r="N389" s="211"/>
      <c r="O389" s="211"/>
      <c r="Q389" s="211"/>
      <c r="R389" s="211"/>
      <c r="S389" s="211"/>
      <c r="T389" s="211"/>
      <c r="U389" s="85"/>
      <c r="V389" s="85"/>
      <c r="Y389" s="85"/>
    </row>
    <row r="390" spans="5:25" ht="12.75">
      <c r="E390" s="211"/>
      <c r="F390" s="211"/>
      <c r="G390" s="85"/>
      <c r="I390" s="211"/>
      <c r="J390" s="211"/>
      <c r="K390" s="211"/>
      <c r="M390" s="211"/>
      <c r="N390" s="211"/>
      <c r="O390" s="211"/>
      <c r="Q390" s="211"/>
      <c r="R390" s="211"/>
      <c r="S390" s="211"/>
      <c r="T390" s="211"/>
      <c r="U390" s="85"/>
      <c r="V390" s="85"/>
      <c r="Y390" s="85"/>
    </row>
    <row r="391" spans="5:25" ht="12.75">
      <c r="E391" s="211"/>
      <c r="F391" s="211"/>
      <c r="G391" s="85"/>
      <c r="I391" s="211"/>
      <c r="J391" s="211"/>
      <c r="K391" s="211"/>
      <c r="M391" s="211"/>
      <c r="N391" s="211"/>
      <c r="O391" s="211"/>
      <c r="Q391" s="211"/>
      <c r="R391" s="211"/>
      <c r="S391" s="211"/>
      <c r="T391" s="211"/>
      <c r="U391" s="85"/>
      <c r="V391" s="85"/>
      <c r="Y391" s="85"/>
    </row>
    <row r="392" spans="5:25" ht="12.75">
      <c r="E392" s="211"/>
      <c r="F392" s="211"/>
      <c r="G392" s="85"/>
      <c r="I392" s="211"/>
      <c r="J392" s="211"/>
      <c r="K392" s="211"/>
      <c r="M392" s="211"/>
      <c r="N392" s="211"/>
      <c r="O392" s="211"/>
      <c r="Q392" s="211"/>
      <c r="R392" s="211"/>
      <c r="S392" s="211"/>
      <c r="T392" s="211"/>
      <c r="U392" s="85"/>
      <c r="V392" s="85"/>
      <c r="Y392" s="85"/>
    </row>
    <row r="393" spans="5:25" ht="12.75">
      <c r="E393" s="211"/>
      <c r="F393" s="211"/>
      <c r="G393" s="85"/>
      <c r="I393" s="211"/>
      <c r="J393" s="211"/>
      <c r="K393" s="211"/>
      <c r="M393" s="211"/>
      <c r="N393" s="211"/>
      <c r="O393" s="211"/>
      <c r="Q393" s="211"/>
      <c r="R393" s="211"/>
      <c r="S393" s="211"/>
      <c r="T393" s="211"/>
      <c r="U393" s="85"/>
      <c r="V393" s="85"/>
      <c r="Y393" s="85"/>
    </row>
    <row r="394" spans="5:25" ht="12.75">
      <c r="E394" s="211"/>
      <c r="F394" s="211"/>
      <c r="G394" s="85"/>
      <c r="I394" s="211"/>
      <c r="J394" s="211"/>
      <c r="K394" s="211"/>
      <c r="M394" s="211"/>
      <c r="N394" s="211"/>
      <c r="O394" s="211"/>
      <c r="Q394" s="211"/>
      <c r="R394" s="211"/>
      <c r="S394" s="211"/>
      <c r="T394" s="211"/>
      <c r="U394" s="85"/>
      <c r="V394" s="85"/>
      <c r="Y394" s="85"/>
    </row>
    <row r="395" spans="5:25" ht="12.75">
      <c r="E395" s="211"/>
      <c r="F395" s="211"/>
      <c r="G395" s="85"/>
      <c r="I395" s="211"/>
      <c r="J395" s="211"/>
      <c r="K395" s="211"/>
      <c r="M395" s="211"/>
      <c r="N395" s="211"/>
      <c r="O395" s="211"/>
      <c r="Q395" s="211"/>
      <c r="R395" s="211"/>
      <c r="S395" s="211"/>
      <c r="T395" s="211"/>
      <c r="U395" s="85"/>
      <c r="V395" s="85"/>
      <c r="Y395" s="85"/>
    </row>
    <row r="396" spans="7:25" ht="12.75">
      <c r="G396" s="85"/>
      <c r="U396" s="85"/>
      <c r="V396" s="85"/>
      <c r="Y396" s="85"/>
    </row>
    <row r="397" spans="7:25" ht="12.75">
      <c r="G397" s="85"/>
      <c r="U397" s="85"/>
      <c r="V397" s="85"/>
      <c r="Y397" s="85"/>
    </row>
    <row r="398" spans="7:25" ht="12.75">
      <c r="G398" s="85"/>
      <c r="U398" s="85"/>
      <c r="V398" s="85"/>
      <c r="Y398" s="85"/>
    </row>
    <row r="399" spans="7:25" ht="12.75">
      <c r="G399" s="85"/>
      <c r="U399" s="85"/>
      <c r="V399" s="85"/>
      <c r="Y399" s="85"/>
    </row>
    <row r="400" spans="7:25" ht="12.75">
      <c r="G400" s="85"/>
      <c r="U400" s="85"/>
      <c r="V400" s="85"/>
      <c r="Y400" s="85"/>
    </row>
    <row r="401" spans="7:25" ht="12.75">
      <c r="G401" s="85"/>
      <c r="U401" s="85"/>
      <c r="V401" s="85"/>
      <c r="Y401" s="85"/>
    </row>
    <row r="402" spans="7:25" ht="12.75">
      <c r="G402" s="85"/>
      <c r="U402" s="85"/>
      <c r="V402" s="85"/>
      <c r="Y402" s="85"/>
    </row>
    <row r="403" spans="7:25" ht="12.75">
      <c r="G403" s="85"/>
      <c r="U403" s="85"/>
      <c r="V403" s="85"/>
      <c r="Y403" s="85"/>
    </row>
    <row r="404" spans="7:25" ht="12.75">
      <c r="G404" s="85"/>
      <c r="U404" s="85"/>
      <c r="V404" s="85"/>
      <c r="Y404" s="85"/>
    </row>
    <row r="405" spans="7:25" ht="12.75">
      <c r="G405" s="85"/>
      <c r="U405" s="85"/>
      <c r="V405" s="85"/>
      <c r="Y405" s="85"/>
    </row>
    <row r="406" spans="7:25" ht="12.75">
      <c r="G406" s="85"/>
      <c r="U406" s="85"/>
      <c r="V406" s="85"/>
      <c r="Y406" s="85"/>
    </row>
    <row r="407" spans="7:25" ht="12.75">
      <c r="G407" s="85"/>
      <c r="U407" s="85"/>
      <c r="V407" s="85"/>
      <c r="Y407" s="85"/>
    </row>
    <row r="408" spans="7:25" ht="12.75">
      <c r="G408" s="85"/>
      <c r="U408" s="85"/>
      <c r="V408" s="85"/>
      <c r="Y408" s="85"/>
    </row>
    <row r="409" spans="7:25" ht="12.75">
      <c r="G409" s="85"/>
      <c r="U409" s="85"/>
      <c r="V409" s="85"/>
      <c r="Y409" s="85"/>
    </row>
    <row r="410" spans="7:25" ht="12.75">
      <c r="G410" s="85"/>
      <c r="U410" s="85"/>
      <c r="V410" s="85"/>
      <c r="Y410" s="85"/>
    </row>
    <row r="411" spans="7:25" ht="12.75">
      <c r="G411" s="85"/>
      <c r="U411" s="85"/>
      <c r="V411" s="85"/>
      <c r="Y411" s="85"/>
    </row>
    <row r="412" spans="7:25" ht="12.75">
      <c r="G412" s="85"/>
      <c r="U412" s="85"/>
      <c r="V412" s="85"/>
      <c r="Y412" s="85"/>
    </row>
    <row r="413" spans="7:25" ht="12.75">
      <c r="G413" s="85"/>
      <c r="U413" s="85"/>
      <c r="V413" s="85"/>
      <c r="Y413" s="85"/>
    </row>
    <row r="414" spans="7:25" ht="12.75">
      <c r="G414" s="85"/>
      <c r="U414" s="85"/>
      <c r="V414" s="85"/>
      <c r="Y414" s="85"/>
    </row>
    <row r="415" spans="7:25" ht="12.75">
      <c r="G415" s="85"/>
      <c r="U415" s="85"/>
      <c r="V415" s="85"/>
      <c r="Y415" s="85"/>
    </row>
    <row r="416" spans="7:25" ht="12.75">
      <c r="G416" s="85"/>
      <c r="U416" s="85"/>
      <c r="V416" s="85"/>
      <c r="Y416" s="85"/>
    </row>
    <row r="417" spans="7:25" ht="12.75">
      <c r="G417" s="85"/>
      <c r="U417" s="85"/>
      <c r="V417" s="85"/>
      <c r="Y417" s="85"/>
    </row>
    <row r="418" spans="7:25" ht="12.75">
      <c r="G418" s="85"/>
      <c r="U418" s="85"/>
      <c r="V418" s="85"/>
      <c r="Y418" s="85"/>
    </row>
    <row r="419" spans="7:25" ht="12.75">
      <c r="G419" s="85"/>
      <c r="U419" s="85"/>
      <c r="V419" s="85"/>
      <c r="Y419" s="85"/>
    </row>
    <row r="420" spans="7:25" ht="12.75">
      <c r="G420" s="85"/>
      <c r="U420" s="85"/>
      <c r="V420" s="85"/>
      <c r="Y420" s="85"/>
    </row>
    <row r="421" spans="7:25" ht="12.75">
      <c r="G421" s="85"/>
      <c r="U421" s="85"/>
      <c r="V421" s="85"/>
      <c r="Y421" s="85"/>
    </row>
    <row r="422" spans="7:25" ht="12.75">
      <c r="G422" s="85"/>
      <c r="U422" s="85"/>
      <c r="V422" s="85"/>
      <c r="Y422" s="85"/>
    </row>
    <row r="423" spans="7:25" ht="12.75">
      <c r="G423" s="85"/>
      <c r="U423" s="85"/>
      <c r="V423" s="85"/>
      <c r="Y423" s="85"/>
    </row>
    <row r="424" spans="7:25" ht="12.75">
      <c r="G424" s="85"/>
      <c r="U424" s="85"/>
      <c r="V424" s="85"/>
      <c r="Y424" s="85"/>
    </row>
    <row r="425" spans="7:25" ht="12.75">
      <c r="G425" s="85"/>
      <c r="U425" s="85"/>
      <c r="V425" s="85"/>
      <c r="Y425" s="85"/>
    </row>
    <row r="426" spans="7:25" ht="12.75">
      <c r="G426" s="85"/>
      <c r="U426" s="85"/>
      <c r="V426" s="85"/>
      <c r="Y426" s="85"/>
    </row>
    <row r="427" spans="7:25" ht="12.75">
      <c r="G427" s="85"/>
      <c r="U427" s="85"/>
      <c r="V427" s="85"/>
      <c r="Y427" s="85"/>
    </row>
    <row r="428" spans="7:25" ht="12.75">
      <c r="G428" s="85"/>
      <c r="U428" s="85"/>
      <c r="V428" s="85"/>
      <c r="Y428" s="85"/>
    </row>
    <row r="429" spans="7:25" ht="12.75">
      <c r="G429" s="85"/>
      <c r="U429" s="85"/>
      <c r="V429" s="85"/>
      <c r="Y429" s="85"/>
    </row>
    <row r="430" spans="7:25" ht="12.75">
      <c r="G430" s="85"/>
      <c r="U430" s="85"/>
      <c r="V430" s="85"/>
      <c r="Y430" s="85"/>
    </row>
    <row r="431" spans="7:25" ht="12.75">
      <c r="G431" s="85"/>
      <c r="U431" s="85"/>
      <c r="V431" s="85"/>
      <c r="Y431" s="85"/>
    </row>
    <row r="432" spans="7:25" ht="12.75">
      <c r="G432" s="85"/>
      <c r="U432" s="85"/>
      <c r="V432" s="85"/>
      <c r="Y432" s="85"/>
    </row>
    <row r="433" spans="7:25" ht="12.75">
      <c r="G433" s="85"/>
      <c r="U433" s="85"/>
      <c r="V433" s="85"/>
      <c r="Y433" s="85"/>
    </row>
    <row r="434" spans="7:25" ht="12.75">
      <c r="G434" s="85"/>
      <c r="U434" s="85"/>
      <c r="V434" s="85"/>
      <c r="Y434" s="85"/>
    </row>
    <row r="435" spans="7:25" ht="12.75">
      <c r="G435" s="85"/>
      <c r="U435" s="85"/>
      <c r="V435" s="85"/>
      <c r="Y435" s="85"/>
    </row>
    <row r="436" spans="7:25" ht="12.75">
      <c r="G436" s="85"/>
      <c r="U436" s="85"/>
      <c r="V436" s="85"/>
      <c r="Y436" s="85"/>
    </row>
    <row r="437" spans="7:25" ht="12.75">
      <c r="G437" s="85"/>
      <c r="U437" s="85"/>
      <c r="V437" s="85"/>
      <c r="Y437" s="85"/>
    </row>
    <row r="438" spans="7:25" ht="12.75">
      <c r="G438" s="85"/>
      <c r="U438" s="85"/>
      <c r="V438" s="85"/>
      <c r="Y438" s="85"/>
    </row>
    <row r="439" spans="7:25" ht="12.75">
      <c r="G439" s="85"/>
      <c r="U439" s="85"/>
      <c r="V439" s="85"/>
      <c r="Y439" s="85"/>
    </row>
    <row r="440" spans="7:25" ht="12.75">
      <c r="G440" s="85"/>
      <c r="U440" s="85"/>
      <c r="V440" s="85"/>
      <c r="Y440" s="85"/>
    </row>
    <row r="441" spans="7:25" ht="12.75">
      <c r="G441" s="85"/>
      <c r="U441" s="85"/>
      <c r="V441" s="85"/>
      <c r="Y441" s="85"/>
    </row>
    <row r="442" spans="7:25" ht="12.75">
      <c r="G442" s="85"/>
      <c r="U442" s="85"/>
      <c r="V442" s="85"/>
      <c r="Y442" s="85"/>
    </row>
    <row r="443" spans="7:25" ht="12.75">
      <c r="G443" s="85"/>
      <c r="U443" s="85"/>
      <c r="V443" s="85"/>
      <c r="Y443" s="85"/>
    </row>
    <row r="444" spans="7:25" ht="12.75">
      <c r="G444" s="85"/>
      <c r="U444" s="85"/>
      <c r="V444" s="85"/>
      <c r="Y444" s="85"/>
    </row>
    <row r="445" spans="7:25" ht="12.75">
      <c r="G445" s="85"/>
      <c r="U445" s="85"/>
      <c r="V445" s="85"/>
      <c r="Y445" s="85"/>
    </row>
    <row r="446" spans="7:25" ht="12.75">
      <c r="G446" s="85"/>
      <c r="U446" s="85"/>
      <c r="V446" s="85"/>
      <c r="Y446" s="85"/>
    </row>
    <row r="447" spans="7:25" ht="12.75">
      <c r="G447" s="85"/>
      <c r="U447" s="85"/>
      <c r="V447" s="85"/>
      <c r="Y447" s="85"/>
    </row>
    <row r="448" spans="7:25" ht="12.75">
      <c r="G448" s="85"/>
      <c r="U448" s="85"/>
      <c r="V448" s="85"/>
      <c r="Y448" s="85"/>
    </row>
    <row r="449" spans="7:25" ht="12.75">
      <c r="G449" s="85"/>
      <c r="U449" s="85"/>
      <c r="V449" s="85"/>
      <c r="Y449" s="85"/>
    </row>
    <row r="450" spans="7:25" ht="12.75">
      <c r="G450" s="85"/>
      <c r="U450" s="85"/>
      <c r="V450" s="85"/>
      <c r="Y450" s="85"/>
    </row>
    <row r="451" spans="7:25" ht="12.75">
      <c r="G451" s="85"/>
      <c r="U451" s="85"/>
      <c r="V451" s="85"/>
      <c r="Y451" s="85"/>
    </row>
    <row r="452" spans="7:25" ht="12.75">
      <c r="G452" s="85"/>
      <c r="U452" s="85"/>
      <c r="V452" s="85"/>
      <c r="Y452" s="85"/>
    </row>
    <row r="453" spans="7:25" ht="12.75">
      <c r="G453" s="85"/>
      <c r="U453" s="85"/>
      <c r="V453" s="85"/>
      <c r="Y453" s="85"/>
    </row>
    <row r="454" spans="7:25" ht="12.75">
      <c r="G454" s="85"/>
      <c r="U454" s="85"/>
      <c r="V454" s="85"/>
      <c r="Y454" s="85"/>
    </row>
    <row r="455" spans="7:25" ht="12.75">
      <c r="G455" s="85"/>
      <c r="U455" s="85"/>
      <c r="V455" s="85"/>
      <c r="Y455" s="85"/>
    </row>
    <row r="456" spans="7:25" ht="12.75">
      <c r="G456" s="85"/>
      <c r="U456" s="85"/>
      <c r="V456" s="85"/>
      <c r="Y456" s="85"/>
    </row>
    <row r="457" spans="7:25" ht="12.75">
      <c r="G457" s="85"/>
      <c r="U457" s="85"/>
      <c r="V457" s="85"/>
      <c r="Y457" s="85"/>
    </row>
    <row r="458" spans="7:25" ht="12.75">
      <c r="G458" s="85"/>
      <c r="U458" s="85"/>
      <c r="V458" s="85"/>
      <c r="Y458" s="85"/>
    </row>
    <row r="459" spans="7:25" ht="12.75">
      <c r="G459" s="85"/>
      <c r="U459" s="85"/>
      <c r="V459" s="85"/>
      <c r="Y459" s="85"/>
    </row>
    <row r="460" spans="7:25" ht="12.75">
      <c r="G460" s="85"/>
      <c r="U460" s="85"/>
      <c r="V460" s="85"/>
      <c r="Y460" s="85"/>
    </row>
    <row r="461" spans="7:25" ht="12.75">
      <c r="G461" s="85"/>
      <c r="U461" s="85"/>
      <c r="V461" s="85"/>
      <c r="Y461" s="85"/>
    </row>
    <row r="462" spans="7:25" ht="12.75">
      <c r="G462" s="85"/>
      <c r="U462" s="85"/>
      <c r="V462" s="85"/>
      <c r="Y462" s="85"/>
    </row>
    <row r="463" spans="7:25" ht="12.75">
      <c r="G463" s="85"/>
      <c r="U463" s="85"/>
      <c r="V463" s="85"/>
      <c r="Y463" s="85"/>
    </row>
    <row r="464" spans="7:25" ht="12.75">
      <c r="G464" s="85"/>
      <c r="U464" s="85"/>
      <c r="V464" s="85"/>
      <c r="Y464" s="85"/>
    </row>
    <row r="465" spans="7:25" ht="12.75">
      <c r="G465" s="85"/>
      <c r="U465" s="85"/>
      <c r="V465" s="85"/>
      <c r="Y465" s="85"/>
    </row>
    <row r="466" spans="7:25" ht="12.75">
      <c r="G466" s="85"/>
      <c r="U466" s="85"/>
      <c r="V466" s="85"/>
      <c r="Y466" s="85"/>
    </row>
    <row r="467" spans="7:25" ht="12.75">
      <c r="G467" s="85"/>
      <c r="U467" s="85"/>
      <c r="V467" s="85"/>
      <c r="Y467" s="85"/>
    </row>
    <row r="468" spans="7:25" ht="12.75">
      <c r="G468" s="85"/>
      <c r="U468" s="85"/>
      <c r="V468" s="85"/>
      <c r="Y468" s="85"/>
    </row>
    <row r="469" spans="7:25" ht="12.75">
      <c r="G469" s="85"/>
      <c r="U469" s="85"/>
      <c r="V469" s="85"/>
      <c r="Y469" s="85"/>
    </row>
    <row r="470" spans="7:25" ht="12.75">
      <c r="G470" s="85"/>
      <c r="U470" s="85"/>
      <c r="V470" s="85"/>
      <c r="Y470" s="85"/>
    </row>
    <row r="471" spans="7:25" ht="12.75">
      <c r="G471" s="85"/>
      <c r="U471" s="85"/>
      <c r="V471" s="85"/>
      <c r="Y471" s="85"/>
    </row>
    <row r="472" spans="7:25" ht="12.75">
      <c r="G472" s="85"/>
      <c r="U472" s="85"/>
      <c r="V472" s="85"/>
      <c r="Y472" s="85"/>
    </row>
    <row r="473" spans="7:25" ht="12.75">
      <c r="G473" s="85"/>
      <c r="U473" s="85"/>
      <c r="V473" s="85"/>
      <c r="Y473" s="85"/>
    </row>
    <row r="474" spans="7:25" ht="12.75">
      <c r="G474" s="85"/>
      <c r="U474" s="85"/>
      <c r="V474" s="85"/>
      <c r="Y474" s="85"/>
    </row>
    <row r="475" spans="7:25" ht="12.75">
      <c r="G475" s="85"/>
      <c r="U475" s="85"/>
      <c r="V475" s="85"/>
      <c r="Y475" s="85"/>
    </row>
    <row r="476" spans="7:25" ht="12.75">
      <c r="G476" s="85"/>
      <c r="U476" s="85"/>
      <c r="V476" s="85"/>
      <c r="Y476" s="85"/>
    </row>
    <row r="477" spans="7:25" ht="12.75">
      <c r="G477" s="85"/>
      <c r="U477" s="85"/>
      <c r="V477" s="85"/>
      <c r="Y477" s="85"/>
    </row>
    <row r="478" spans="7:25" ht="12.75">
      <c r="G478" s="85"/>
      <c r="U478" s="85"/>
      <c r="V478" s="85"/>
      <c r="Y478" s="85"/>
    </row>
    <row r="479" spans="7:25" ht="12.75">
      <c r="G479" s="85"/>
      <c r="U479" s="85"/>
      <c r="V479" s="85"/>
      <c r="Y479" s="85"/>
    </row>
    <row r="480" spans="7:25" ht="12.75">
      <c r="G480" s="85"/>
      <c r="U480" s="85"/>
      <c r="V480" s="85"/>
      <c r="Y480" s="85"/>
    </row>
    <row r="481" spans="7:25" ht="12.75">
      <c r="G481" s="85"/>
      <c r="U481" s="85"/>
      <c r="V481" s="85"/>
      <c r="Y481" s="85"/>
    </row>
    <row r="482" spans="7:25" ht="12.75">
      <c r="G482" s="85"/>
      <c r="U482" s="85"/>
      <c r="V482" s="85"/>
      <c r="Y482" s="85"/>
    </row>
    <row r="483" spans="7:25" ht="12.75">
      <c r="G483" s="85"/>
      <c r="U483" s="85"/>
      <c r="V483" s="85"/>
      <c r="Y483" s="85"/>
    </row>
    <row r="484" spans="7:25" ht="12.75">
      <c r="G484" s="85"/>
      <c r="U484" s="85"/>
      <c r="V484" s="85"/>
      <c r="Y484" s="85"/>
    </row>
    <row r="485" spans="7:25" ht="12.75">
      <c r="G485" s="85"/>
      <c r="U485" s="85"/>
      <c r="V485" s="85"/>
      <c r="Y485" s="85"/>
    </row>
    <row r="486" spans="7:25" ht="12.75">
      <c r="G486" s="85"/>
      <c r="U486" s="85"/>
      <c r="V486" s="85"/>
      <c r="Y486" s="85"/>
    </row>
    <row r="487" spans="7:25" ht="12.75">
      <c r="G487" s="85"/>
      <c r="U487" s="85"/>
      <c r="V487" s="85"/>
      <c r="Y487" s="85"/>
    </row>
    <row r="488" spans="7:25" ht="12.75">
      <c r="G488" s="85"/>
      <c r="U488" s="85"/>
      <c r="V488" s="85"/>
      <c r="Y488" s="85"/>
    </row>
    <row r="489" spans="7:25" ht="12.75">
      <c r="G489" s="85"/>
      <c r="U489" s="85"/>
      <c r="V489" s="85"/>
      <c r="Y489" s="85"/>
    </row>
    <row r="490" spans="7:25" ht="12.75">
      <c r="G490" s="85"/>
      <c r="U490" s="85"/>
      <c r="V490" s="85"/>
      <c r="Y490" s="85"/>
    </row>
    <row r="491" spans="7:25" ht="12.75">
      <c r="G491" s="85"/>
      <c r="U491" s="85"/>
      <c r="V491" s="85"/>
      <c r="Y491" s="85"/>
    </row>
    <row r="492" spans="7:25" ht="12.75">
      <c r="G492" s="85"/>
      <c r="U492" s="85"/>
      <c r="V492" s="85"/>
      <c r="Y492" s="85"/>
    </row>
    <row r="493" spans="7:25" ht="12.75">
      <c r="G493" s="85"/>
      <c r="U493" s="85"/>
      <c r="V493" s="85"/>
      <c r="Y493" s="85"/>
    </row>
    <row r="494" spans="7:25" ht="12.75">
      <c r="G494" s="85"/>
      <c r="U494" s="85"/>
      <c r="V494" s="85"/>
      <c r="Y494" s="85"/>
    </row>
    <row r="495" spans="7:25" ht="12.75">
      <c r="G495" s="85"/>
      <c r="U495" s="85"/>
      <c r="V495" s="85"/>
      <c r="Y495" s="85"/>
    </row>
    <row r="496" spans="7:25" ht="12.75">
      <c r="G496" s="85"/>
      <c r="U496" s="85"/>
      <c r="V496" s="85"/>
      <c r="Y496" s="85"/>
    </row>
    <row r="497" spans="7:25" ht="12.75">
      <c r="G497" s="85"/>
      <c r="U497" s="85"/>
      <c r="V497" s="85"/>
      <c r="Y497" s="85"/>
    </row>
    <row r="498" spans="7:25" ht="12.75">
      <c r="G498" s="85"/>
      <c r="U498" s="85"/>
      <c r="V498" s="85"/>
      <c r="Y498" s="85"/>
    </row>
    <row r="499" spans="7:25" ht="12.75">
      <c r="G499" s="85"/>
      <c r="U499" s="85"/>
      <c r="V499" s="85"/>
      <c r="Y499" s="85"/>
    </row>
    <row r="500" spans="7:25" ht="12.75">
      <c r="G500" s="85"/>
      <c r="U500" s="85"/>
      <c r="V500" s="85"/>
      <c r="Y500" s="85"/>
    </row>
    <row r="501" spans="7:25" ht="12.75">
      <c r="G501" s="85"/>
      <c r="U501" s="85"/>
      <c r="V501" s="85"/>
      <c r="Y501" s="85"/>
    </row>
    <row r="502" spans="7:25" ht="12.75">
      <c r="G502" s="85"/>
      <c r="U502" s="85"/>
      <c r="V502" s="85"/>
      <c r="Y502" s="85"/>
    </row>
    <row r="503" spans="7:25" ht="12.75">
      <c r="G503" s="85"/>
      <c r="U503" s="85"/>
      <c r="V503" s="85"/>
      <c r="Y503" s="85"/>
    </row>
    <row r="504" spans="7:25" ht="12.75">
      <c r="G504" s="85"/>
      <c r="U504" s="85"/>
      <c r="V504" s="85"/>
      <c r="Y504" s="85"/>
    </row>
    <row r="505" spans="7:25" ht="12.75">
      <c r="G505" s="85"/>
      <c r="U505" s="85"/>
      <c r="V505" s="85"/>
      <c r="Y505" s="85"/>
    </row>
    <row r="506" spans="7:25" ht="12.75">
      <c r="G506" s="85"/>
      <c r="U506" s="85"/>
      <c r="V506" s="85"/>
      <c r="Y506" s="85"/>
    </row>
    <row r="507" spans="7:25" ht="12.75">
      <c r="G507" s="85"/>
      <c r="U507" s="85"/>
      <c r="V507" s="85"/>
      <c r="Y507" s="85"/>
    </row>
    <row r="508" spans="7:25" ht="12.75">
      <c r="G508" s="85"/>
      <c r="U508" s="85"/>
      <c r="V508" s="85"/>
      <c r="Y508" s="85"/>
    </row>
    <row r="509" spans="7:25" ht="12.75">
      <c r="G509" s="85"/>
      <c r="U509" s="85"/>
      <c r="V509" s="85"/>
      <c r="Y509" s="85"/>
    </row>
    <row r="510" spans="7:25" ht="12.75">
      <c r="G510" s="85"/>
      <c r="U510" s="85"/>
      <c r="V510" s="85"/>
      <c r="Y510" s="85"/>
    </row>
    <row r="511" spans="7:25" ht="12.75">
      <c r="G511" s="85"/>
      <c r="U511" s="85"/>
      <c r="V511" s="85"/>
      <c r="Y511" s="85"/>
    </row>
    <row r="512" spans="7:25" ht="12.75">
      <c r="G512" s="85"/>
      <c r="U512" s="85"/>
      <c r="V512" s="85"/>
      <c r="Y512" s="85"/>
    </row>
    <row r="513" spans="7:25" ht="12.75">
      <c r="G513" s="85"/>
      <c r="U513" s="85"/>
      <c r="V513" s="85"/>
      <c r="Y513" s="85"/>
    </row>
    <row r="514" spans="7:25" ht="12.75">
      <c r="G514" s="85"/>
      <c r="U514" s="85"/>
      <c r="V514" s="85"/>
      <c r="Y514" s="85"/>
    </row>
    <row r="515" spans="7:25" ht="12.75">
      <c r="G515" s="85"/>
      <c r="U515" s="85"/>
      <c r="V515" s="85"/>
      <c r="Y515" s="85"/>
    </row>
    <row r="516" spans="7:25" ht="12.75">
      <c r="G516" s="85"/>
      <c r="U516" s="85"/>
      <c r="V516" s="85"/>
      <c r="Y516" s="85"/>
    </row>
    <row r="517" spans="7:25" ht="12.75">
      <c r="G517" s="85"/>
      <c r="U517" s="85"/>
      <c r="V517" s="85"/>
      <c r="Y517" s="85"/>
    </row>
    <row r="518" spans="7:25" ht="12.75">
      <c r="G518" s="85"/>
      <c r="U518" s="85"/>
      <c r="V518" s="85"/>
      <c r="Y518" s="85"/>
    </row>
    <row r="519" spans="7:25" ht="12.75">
      <c r="G519" s="85"/>
      <c r="U519" s="85"/>
      <c r="V519" s="85"/>
      <c r="Y519" s="85"/>
    </row>
    <row r="520" spans="7:25" ht="12.75">
      <c r="G520" s="85"/>
      <c r="U520" s="85"/>
      <c r="V520" s="85"/>
      <c r="Y520" s="85"/>
    </row>
    <row r="521" spans="7:25" ht="12.75">
      <c r="G521" s="85"/>
      <c r="U521" s="85"/>
      <c r="V521" s="85"/>
      <c r="Y521" s="85"/>
    </row>
    <row r="522" spans="7:25" ht="12.75">
      <c r="G522" s="85"/>
      <c r="U522" s="85"/>
      <c r="V522" s="85"/>
      <c r="Y522" s="85"/>
    </row>
    <row r="523" spans="7:25" ht="12.75">
      <c r="G523" s="85"/>
      <c r="U523" s="85"/>
      <c r="V523" s="85"/>
      <c r="Y523" s="85"/>
    </row>
    <row r="524" spans="7:25" ht="12.75">
      <c r="G524" s="85"/>
      <c r="U524" s="85"/>
      <c r="V524" s="85"/>
      <c r="Y524" s="85"/>
    </row>
    <row r="525" spans="7:25" ht="12.75">
      <c r="G525" s="85"/>
      <c r="U525" s="85"/>
      <c r="V525" s="85"/>
      <c r="Y525" s="85"/>
    </row>
    <row r="526" spans="7:25" ht="12.75">
      <c r="G526" s="85"/>
      <c r="U526" s="85"/>
      <c r="V526" s="85"/>
      <c r="Y526" s="85"/>
    </row>
    <row r="527" spans="7:25" ht="12.75">
      <c r="G527" s="85"/>
      <c r="U527" s="85"/>
      <c r="V527" s="85"/>
      <c r="Y527" s="85"/>
    </row>
    <row r="528" spans="7:25" ht="12.75">
      <c r="G528" s="85"/>
      <c r="U528" s="85"/>
      <c r="V528" s="85"/>
      <c r="Y528" s="85"/>
    </row>
    <row r="529" spans="7:25" ht="12.75">
      <c r="G529" s="85"/>
      <c r="U529" s="85"/>
      <c r="V529" s="85"/>
      <c r="Y529" s="85"/>
    </row>
    <row r="530" spans="7:25" ht="12.75">
      <c r="G530" s="85"/>
      <c r="U530" s="85"/>
      <c r="V530" s="85"/>
      <c r="Y530" s="85"/>
    </row>
    <row r="531" spans="7:25" ht="12.75">
      <c r="G531" s="85"/>
      <c r="U531" s="85"/>
      <c r="V531" s="85"/>
      <c r="Y531" s="85"/>
    </row>
    <row r="532" spans="7:25" ht="12.75">
      <c r="G532" s="85"/>
      <c r="U532" s="85"/>
      <c r="V532" s="85"/>
      <c r="Y532" s="85"/>
    </row>
    <row r="533" spans="7:25" ht="12.75">
      <c r="G533" s="85"/>
      <c r="U533" s="85"/>
      <c r="V533" s="85"/>
      <c r="Y533" s="85"/>
    </row>
    <row r="534" spans="7:25" ht="12.75">
      <c r="G534" s="85"/>
      <c r="U534" s="85"/>
      <c r="V534" s="85"/>
      <c r="Y534" s="85"/>
    </row>
    <row r="535" spans="7:25" ht="12.75">
      <c r="G535" s="85"/>
      <c r="U535" s="85"/>
      <c r="V535" s="85"/>
      <c r="Y535" s="85"/>
    </row>
    <row r="536" spans="7:25" ht="12.75">
      <c r="G536" s="85"/>
      <c r="U536" s="85"/>
      <c r="V536" s="85"/>
      <c r="Y536" s="85"/>
    </row>
    <row r="537" spans="7:25" ht="12.75">
      <c r="G537" s="85"/>
      <c r="U537" s="85"/>
      <c r="V537" s="85"/>
      <c r="Y537" s="85"/>
    </row>
    <row r="538" spans="7:25" ht="12.75">
      <c r="G538" s="85"/>
      <c r="U538" s="85"/>
      <c r="V538" s="85"/>
      <c r="Y538" s="85"/>
    </row>
    <row r="539" spans="7:25" ht="12.75">
      <c r="G539" s="85"/>
      <c r="U539" s="85"/>
      <c r="V539" s="85"/>
      <c r="Y539" s="85"/>
    </row>
    <row r="540" spans="7:25" ht="12.75">
      <c r="G540" s="85"/>
      <c r="U540" s="85"/>
      <c r="V540" s="85"/>
      <c r="Y540" s="85"/>
    </row>
    <row r="541" spans="7:25" ht="12.75">
      <c r="G541" s="85"/>
      <c r="U541" s="85"/>
      <c r="V541" s="85"/>
      <c r="Y541" s="85"/>
    </row>
    <row r="542" spans="7:25" ht="12.75">
      <c r="G542" s="85"/>
      <c r="U542" s="85"/>
      <c r="V542" s="85"/>
      <c r="Y542" s="85"/>
    </row>
    <row r="543" spans="7:25" ht="12.75">
      <c r="G543" s="85"/>
      <c r="U543" s="85"/>
      <c r="V543" s="85"/>
      <c r="Y543" s="85"/>
    </row>
    <row r="544" spans="7:25" ht="12.75">
      <c r="G544" s="85"/>
      <c r="U544" s="85"/>
      <c r="V544" s="85"/>
      <c r="Y544" s="85"/>
    </row>
    <row r="545" spans="7:25" ht="12.75">
      <c r="G545" s="85"/>
      <c r="U545" s="85"/>
      <c r="V545" s="85"/>
      <c r="Y545" s="85"/>
    </row>
    <row r="546" spans="7:25" ht="12.75">
      <c r="G546" s="85"/>
      <c r="U546" s="85"/>
      <c r="V546" s="85"/>
      <c r="Y546" s="85"/>
    </row>
    <row r="547" spans="7:25" ht="12.75">
      <c r="G547" s="85"/>
      <c r="U547" s="85"/>
      <c r="V547" s="85"/>
      <c r="Y547" s="85"/>
    </row>
    <row r="548" spans="7:25" ht="12.75">
      <c r="G548" s="85"/>
      <c r="U548" s="85"/>
      <c r="V548" s="85"/>
      <c r="Y548" s="85"/>
    </row>
    <row r="549" spans="7:25" ht="12.75">
      <c r="G549" s="85"/>
      <c r="U549" s="85"/>
      <c r="V549" s="85"/>
      <c r="Y549" s="85"/>
    </row>
    <row r="550" spans="7:25" ht="12.75">
      <c r="G550" s="85"/>
      <c r="U550" s="85"/>
      <c r="V550" s="85"/>
      <c r="Y550" s="85"/>
    </row>
    <row r="551" spans="7:25" ht="12.75">
      <c r="G551" s="85"/>
      <c r="U551" s="85"/>
      <c r="V551" s="85"/>
      <c r="Y551" s="85"/>
    </row>
    <row r="552" spans="7:25" ht="12.75">
      <c r="G552" s="85"/>
      <c r="U552" s="85"/>
      <c r="V552" s="85"/>
      <c r="Y552" s="85"/>
    </row>
    <row r="553" spans="7:25" ht="12.75">
      <c r="G553" s="85"/>
      <c r="U553" s="85"/>
      <c r="V553" s="85"/>
      <c r="Y553" s="85"/>
    </row>
    <row r="554" spans="7:25" ht="12.75">
      <c r="G554" s="85"/>
      <c r="U554" s="85"/>
      <c r="V554" s="85"/>
      <c r="Y554" s="85"/>
    </row>
    <row r="555" spans="7:25" ht="12.75">
      <c r="G555" s="85"/>
      <c r="U555" s="85"/>
      <c r="V555" s="85"/>
      <c r="Y555" s="85"/>
    </row>
    <row r="556" spans="7:25" ht="12.75">
      <c r="G556" s="85"/>
      <c r="U556" s="85"/>
      <c r="V556" s="85"/>
      <c r="Y556" s="85"/>
    </row>
    <row r="557" spans="7:25" ht="12.75">
      <c r="G557" s="85"/>
      <c r="U557" s="85"/>
      <c r="V557" s="85"/>
      <c r="Y557" s="85"/>
    </row>
    <row r="558" spans="7:25" ht="12.75">
      <c r="G558" s="85"/>
      <c r="U558" s="85"/>
      <c r="V558" s="85"/>
      <c r="Y558" s="85"/>
    </row>
    <row r="559" spans="7:25" ht="12.75">
      <c r="G559" s="85"/>
      <c r="U559" s="85"/>
      <c r="V559" s="85"/>
      <c r="Y559" s="85"/>
    </row>
    <row r="560" spans="7:25" ht="12.75">
      <c r="G560" s="85"/>
      <c r="U560" s="85"/>
      <c r="V560" s="85"/>
      <c r="Y560" s="85"/>
    </row>
    <row r="561" spans="7:25" ht="12.75">
      <c r="G561" s="85"/>
      <c r="U561" s="85"/>
      <c r="V561" s="85"/>
      <c r="Y561" s="85"/>
    </row>
    <row r="562" spans="7:25" ht="12.75">
      <c r="G562" s="85"/>
      <c r="U562" s="85"/>
      <c r="V562" s="85"/>
      <c r="Y562" s="85"/>
    </row>
    <row r="563" spans="7:25" ht="12.75">
      <c r="G563" s="85"/>
      <c r="U563" s="85"/>
      <c r="V563" s="85"/>
      <c r="Y563" s="85"/>
    </row>
    <row r="564" spans="7:25" ht="12.75">
      <c r="G564" s="85"/>
      <c r="U564" s="85"/>
      <c r="V564" s="85"/>
      <c r="Y564" s="85"/>
    </row>
    <row r="565" spans="7:25" ht="12.75">
      <c r="G565" s="85"/>
      <c r="U565" s="85"/>
      <c r="V565" s="85"/>
      <c r="Y565" s="85"/>
    </row>
    <row r="566" spans="7:25" ht="12.75">
      <c r="G566" s="85"/>
      <c r="U566" s="85"/>
      <c r="V566" s="85"/>
      <c r="Y566" s="85"/>
    </row>
    <row r="567" spans="7:25" ht="12.75">
      <c r="G567" s="85"/>
      <c r="U567" s="85"/>
      <c r="V567" s="85"/>
      <c r="Y567" s="85"/>
    </row>
    <row r="568" spans="7:25" ht="12.75">
      <c r="G568" s="85"/>
      <c r="U568" s="85"/>
      <c r="V568" s="85"/>
      <c r="Y568" s="85"/>
    </row>
    <row r="569" spans="7:25" ht="12.75">
      <c r="G569" s="85"/>
      <c r="U569" s="85"/>
      <c r="V569" s="85"/>
      <c r="Y569" s="85"/>
    </row>
    <row r="570" spans="7:25" ht="12.75">
      <c r="G570" s="85"/>
      <c r="U570" s="85"/>
      <c r="V570" s="85"/>
      <c r="Y570" s="85"/>
    </row>
    <row r="571" spans="7:25" ht="12.75">
      <c r="G571" s="85"/>
      <c r="U571" s="85"/>
      <c r="V571" s="85"/>
      <c r="Y571" s="85"/>
    </row>
    <row r="572" spans="7:25" ht="12.75">
      <c r="G572" s="85"/>
      <c r="U572" s="85"/>
      <c r="V572" s="85"/>
      <c r="Y572" s="85"/>
    </row>
    <row r="573" spans="7:25" ht="12.75">
      <c r="G573" s="85"/>
      <c r="U573" s="85"/>
      <c r="V573" s="85"/>
      <c r="Y573" s="85"/>
    </row>
    <row r="574" spans="7:25" ht="12.75">
      <c r="G574" s="85"/>
      <c r="U574" s="85"/>
      <c r="V574" s="85"/>
      <c r="Y574" s="85"/>
    </row>
    <row r="575" spans="7:25" ht="12.75">
      <c r="G575" s="85"/>
      <c r="U575" s="85"/>
      <c r="V575" s="85"/>
      <c r="Y575" s="85"/>
    </row>
    <row r="576" spans="7:25" ht="12.75">
      <c r="G576" s="85"/>
      <c r="U576" s="85"/>
      <c r="V576" s="85"/>
      <c r="Y576" s="85"/>
    </row>
    <row r="577" spans="7:25" ht="12.75">
      <c r="G577" s="85"/>
      <c r="U577" s="85"/>
      <c r="V577" s="85"/>
      <c r="Y577" s="85"/>
    </row>
    <row r="578" spans="7:25" ht="12.75">
      <c r="G578" s="85"/>
      <c r="U578" s="85"/>
      <c r="V578" s="85"/>
      <c r="Y578" s="85"/>
    </row>
    <row r="579" spans="7:25" ht="12.75">
      <c r="G579" s="85"/>
      <c r="U579" s="85"/>
      <c r="V579" s="85"/>
      <c r="Y579" s="85"/>
    </row>
    <row r="580" spans="7:25" ht="12.75">
      <c r="G580" s="85"/>
      <c r="U580" s="85"/>
      <c r="V580" s="85"/>
      <c r="Y580" s="85"/>
    </row>
    <row r="581" spans="7:25" ht="12.75">
      <c r="G581" s="85"/>
      <c r="U581" s="85"/>
      <c r="V581" s="85"/>
      <c r="Y581" s="85"/>
    </row>
    <row r="582" spans="7:25" ht="12.75">
      <c r="G582" s="85"/>
      <c r="U582" s="85"/>
      <c r="V582" s="85"/>
      <c r="Y582" s="85"/>
    </row>
    <row r="583" spans="7:25" ht="12.75">
      <c r="G583" s="85"/>
      <c r="U583" s="85"/>
      <c r="V583" s="85"/>
      <c r="Y583" s="85"/>
    </row>
    <row r="584" spans="7:25" ht="12.75">
      <c r="G584" s="85"/>
      <c r="U584" s="85"/>
      <c r="V584" s="85"/>
      <c r="Y584" s="85"/>
    </row>
    <row r="585" spans="7:25" ht="12.75">
      <c r="G585" s="85"/>
      <c r="U585" s="85"/>
      <c r="V585" s="85"/>
      <c r="Y585" s="85"/>
    </row>
    <row r="586" spans="7:25" ht="12.75">
      <c r="G586" s="85"/>
      <c r="U586" s="85"/>
      <c r="V586" s="85"/>
      <c r="Y586" s="85"/>
    </row>
    <row r="587" spans="7:25" ht="12.75">
      <c r="G587" s="85"/>
      <c r="U587" s="85"/>
      <c r="V587" s="85"/>
      <c r="Y587" s="85"/>
    </row>
    <row r="588" spans="7:25" ht="12.75">
      <c r="G588" s="85"/>
      <c r="U588" s="85"/>
      <c r="V588" s="85"/>
      <c r="Y588" s="85"/>
    </row>
    <row r="589" spans="7:25" ht="12.75">
      <c r="G589" s="85"/>
      <c r="U589" s="85"/>
      <c r="V589" s="85"/>
      <c r="Y589" s="85"/>
    </row>
    <row r="590" spans="7:25" ht="12.75">
      <c r="G590" s="85"/>
      <c r="U590" s="85"/>
      <c r="V590" s="85"/>
      <c r="Y590" s="85"/>
    </row>
    <row r="591" spans="7:25" ht="12.75">
      <c r="G591" s="85"/>
      <c r="U591" s="85"/>
      <c r="V591" s="85"/>
      <c r="Y591" s="85"/>
    </row>
    <row r="592" spans="7:25" ht="12.75">
      <c r="G592" s="85"/>
      <c r="U592" s="85"/>
      <c r="V592" s="85"/>
      <c r="Y592" s="85"/>
    </row>
    <row r="593" spans="7:25" ht="12.75">
      <c r="G593" s="85"/>
      <c r="U593" s="85"/>
      <c r="V593" s="85"/>
      <c r="Y593" s="85"/>
    </row>
    <row r="594" spans="7:25" ht="12.75">
      <c r="G594" s="85"/>
      <c r="U594" s="85"/>
      <c r="V594" s="85"/>
      <c r="Y594" s="85"/>
    </row>
    <row r="595" spans="7:25" ht="12.75">
      <c r="G595" s="85"/>
      <c r="U595" s="85"/>
      <c r="V595" s="85"/>
      <c r="Y595" s="85"/>
    </row>
    <row r="596" spans="7:25" ht="12.75">
      <c r="G596" s="85"/>
      <c r="U596" s="85"/>
      <c r="V596" s="85"/>
      <c r="Y596" s="85"/>
    </row>
    <row r="597" spans="7:25" ht="12.75">
      <c r="G597" s="85"/>
      <c r="U597" s="85"/>
      <c r="V597" s="85"/>
      <c r="Y597" s="85"/>
    </row>
    <row r="598" spans="7:25" ht="12.75">
      <c r="G598" s="85"/>
      <c r="U598" s="85"/>
      <c r="V598" s="85"/>
      <c r="Y598" s="85"/>
    </row>
    <row r="599" spans="7:25" ht="12.75">
      <c r="G599" s="85"/>
      <c r="U599" s="85"/>
      <c r="V599" s="85"/>
      <c r="Y599" s="85"/>
    </row>
    <row r="600" spans="7:25" ht="12.75">
      <c r="G600" s="85"/>
      <c r="U600" s="85"/>
      <c r="V600" s="85"/>
      <c r="Y600" s="85"/>
    </row>
    <row r="601" spans="7:25" ht="12.75">
      <c r="G601" s="85"/>
      <c r="U601" s="85"/>
      <c r="V601" s="85"/>
      <c r="Y601" s="85"/>
    </row>
    <row r="602" spans="7:25" ht="12.75">
      <c r="G602" s="85"/>
      <c r="U602" s="85"/>
      <c r="V602" s="85"/>
      <c r="Y602" s="85"/>
    </row>
    <row r="603" spans="7:25" ht="12.75">
      <c r="G603" s="85"/>
      <c r="U603" s="85"/>
      <c r="V603" s="85"/>
      <c r="Y603" s="85"/>
    </row>
    <row r="604" spans="7:25" ht="12.75">
      <c r="G604" s="85"/>
      <c r="U604" s="85"/>
      <c r="V604" s="85"/>
      <c r="Y604" s="85"/>
    </row>
    <row r="605" spans="7:25" ht="12.75">
      <c r="G605" s="85"/>
      <c r="U605" s="85"/>
      <c r="V605" s="85"/>
      <c r="Y605" s="85"/>
    </row>
    <row r="606" spans="7:25" ht="12.75">
      <c r="G606" s="85"/>
      <c r="U606" s="85"/>
      <c r="V606" s="85"/>
      <c r="Y606" s="85"/>
    </row>
    <row r="607" spans="7:25" ht="12.75">
      <c r="G607" s="85"/>
      <c r="U607" s="85"/>
      <c r="V607" s="85"/>
      <c r="Y607" s="85"/>
    </row>
    <row r="608" spans="7:25" ht="12.75">
      <c r="G608" s="85"/>
      <c r="U608" s="85"/>
      <c r="V608" s="85"/>
      <c r="Y608" s="85"/>
    </row>
    <row r="609" spans="7:25" ht="12.75">
      <c r="G609" s="85"/>
      <c r="U609" s="85"/>
      <c r="V609" s="85"/>
      <c r="Y609" s="85"/>
    </row>
    <row r="610" spans="7:25" ht="12.75">
      <c r="G610" s="85"/>
      <c r="U610" s="85"/>
      <c r="V610" s="85"/>
      <c r="Y610" s="85"/>
    </row>
    <row r="611" spans="7:25" ht="12.75">
      <c r="G611" s="85"/>
      <c r="U611" s="85"/>
      <c r="V611" s="85"/>
      <c r="Y611" s="85"/>
    </row>
    <row r="612" spans="7:25" ht="12.75">
      <c r="G612" s="85"/>
      <c r="U612" s="85"/>
      <c r="V612" s="85"/>
      <c r="Y612" s="85"/>
    </row>
    <row r="613" spans="7:25" ht="12.75">
      <c r="G613" s="85"/>
      <c r="U613" s="85"/>
      <c r="V613" s="85"/>
      <c r="Y613" s="85"/>
    </row>
    <row r="614" spans="7:25" ht="12.75">
      <c r="G614" s="85"/>
      <c r="U614" s="85"/>
      <c r="V614" s="85"/>
      <c r="Y614" s="85"/>
    </row>
    <row r="615" spans="7:25" ht="12.75">
      <c r="G615" s="85"/>
      <c r="U615" s="85"/>
      <c r="V615" s="85"/>
      <c r="Y615" s="85"/>
    </row>
    <row r="616" spans="7:25" ht="12.75">
      <c r="G616" s="85"/>
      <c r="U616" s="85"/>
      <c r="V616" s="85"/>
      <c r="Y616" s="85"/>
    </row>
    <row r="617" spans="7:25" ht="12.75">
      <c r="G617" s="85"/>
      <c r="U617" s="85"/>
      <c r="V617" s="85"/>
      <c r="Y617" s="85"/>
    </row>
    <row r="618" spans="7:25" ht="12.75">
      <c r="G618" s="85"/>
      <c r="U618" s="85"/>
      <c r="V618" s="85"/>
      <c r="Y618" s="85"/>
    </row>
    <row r="619" spans="7:25" ht="12.75">
      <c r="G619" s="85"/>
      <c r="U619" s="85"/>
      <c r="V619" s="85"/>
      <c r="Y619" s="85"/>
    </row>
    <row r="620" spans="7:25" ht="12.75">
      <c r="G620" s="85"/>
      <c r="U620" s="85"/>
      <c r="V620" s="85"/>
      <c r="Y620" s="85"/>
    </row>
    <row r="621" spans="7:25" ht="12.75">
      <c r="G621" s="85"/>
      <c r="U621" s="85"/>
      <c r="V621" s="85"/>
      <c r="Y621" s="85"/>
    </row>
    <row r="622" spans="7:25" ht="12.75">
      <c r="G622" s="85"/>
      <c r="U622" s="85"/>
      <c r="V622" s="85"/>
      <c r="Y622" s="85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2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618"/>
  <sheetViews>
    <sheetView zoomScale="75" zoomScaleNormal="75" workbookViewId="0" topLeftCell="B2">
      <selection activeCell="L30" sqref="L30"/>
    </sheetView>
  </sheetViews>
  <sheetFormatPr defaultColWidth="9.140625" defaultRowHeight="12.75" outlineLevelRow="1"/>
  <cols>
    <col min="1" max="1" width="0" style="85" hidden="1" customWidth="1"/>
    <col min="2" max="2" width="3.8515625" style="84" customWidth="1"/>
    <col min="3" max="3" width="63.7109375" style="84" customWidth="1"/>
    <col min="4" max="4" width="0.85546875" style="84" customWidth="1"/>
    <col min="5" max="5" width="19.57421875" style="84" customWidth="1"/>
    <col min="6" max="6" width="17.8515625" style="84" customWidth="1"/>
    <col min="7" max="9" width="19.57421875" style="84" customWidth="1"/>
    <col min="10" max="10" width="20.57421875" style="84" bestFit="1" customWidth="1"/>
    <col min="11" max="11" width="11.140625" style="85" hidden="1" customWidth="1"/>
    <col min="12" max="16384" width="8.00390625" style="221" customWidth="1"/>
  </cols>
  <sheetData>
    <row r="1" spans="1:11" s="214" customFormat="1" ht="12.75" hidden="1">
      <c r="A1" s="212" t="s">
        <v>804</v>
      </c>
      <c r="B1" s="213" t="s">
        <v>1411</v>
      </c>
      <c r="C1" s="213" t="s">
        <v>805</v>
      </c>
      <c r="D1" s="213" t="s">
        <v>806</v>
      </c>
      <c r="E1" s="213" t="s">
        <v>807</v>
      </c>
      <c r="F1" s="213" t="s">
        <v>808</v>
      </c>
      <c r="G1" s="213" t="s">
        <v>1411</v>
      </c>
      <c r="H1" s="213" t="s">
        <v>809</v>
      </c>
      <c r="I1" s="213" t="s">
        <v>810</v>
      </c>
      <c r="J1" s="213" t="s">
        <v>1413</v>
      </c>
      <c r="K1" s="212"/>
    </row>
    <row r="2" spans="1:11" s="216" customFormat="1" ht="15.75" customHeight="1">
      <c r="A2" s="215"/>
      <c r="B2" s="5" t="str">
        <f>"University of Missouri - "&amp;TEXT(K3,)</f>
        <v>University of Missouri - Extension</v>
      </c>
      <c r="C2" s="51"/>
      <c r="D2" s="51"/>
      <c r="E2" s="51"/>
      <c r="F2" s="51"/>
      <c r="G2" s="51"/>
      <c r="H2" s="51"/>
      <c r="I2" s="51"/>
      <c r="J2" s="88"/>
      <c r="K2" s="215"/>
    </row>
    <row r="3" spans="1:11" s="216" customFormat="1" ht="15.75" customHeight="1">
      <c r="A3" s="215"/>
      <c r="B3" s="11" t="s">
        <v>811</v>
      </c>
      <c r="C3" s="52"/>
      <c r="D3" s="52"/>
      <c r="E3" s="52"/>
      <c r="F3" s="52"/>
      <c r="G3" s="52"/>
      <c r="H3" s="52"/>
      <c r="I3" s="52"/>
      <c r="J3" s="90"/>
      <c r="K3" s="217" t="s">
        <v>1462</v>
      </c>
    </row>
    <row r="4" spans="1:11" s="216" customFormat="1" ht="15.75" customHeight="1">
      <c r="A4" s="215"/>
      <c r="B4" s="92" t="str">
        <f>"For the Year Ending "&amp;TEXT(K4,"MMMM DD, YYY")</f>
        <v>For the Year Ending June 30, 2006</v>
      </c>
      <c r="C4" s="52"/>
      <c r="D4" s="52"/>
      <c r="E4" s="52"/>
      <c r="F4" s="52"/>
      <c r="G4" s="52"/>
      <c r="H4" s="52"/>
      <c r="I4" s="52"/>
      <c r="J4" s="90"/>
      <c r="K4" s="217" t="s">
        <v>1464</v>
      </c>
    </row>
    <row r="5" spans="1:11" s="216" customFormat="1" ht="12.75" customHeight="1">
      <c r="A5" s="215"/>
      <c r="B5" s="96"/>
      <c r="C5" s="97"/>
      <c r="D5" s="98"/>
      <c r="E5" s="97"/>
      <c r="F5" s="97"/>
      <c r="G5" s="97"/>
      <c r="H5" s="97"/>
      <c r="I5" s="97"/>
      <c r="J5" s="218"/>
      <c r="K5" s="215"/>
    </row>
    <row r="6" spans="2:10" ht="12.75">
      <c r="B6" s="219"/>
      <c r="C6" s="106"/>
      <c r="D6" s="220"/>
      <c r="E6" s="107" t="s">
        <v>812</v>
      </c>
      <c r="F6" s="108"/>
      <c r="G6" s="108"/>
      <c r="H6" s="108"/>
      <c r="I6" s="109"/>
      <c r="J6" s="151"/>
    </row>
    <row r="7" spans="1:11" s="227" customFormat="1" ht="45" customHeight="1">
      <c r="A7" s="83" t="s">
        <v>1412</v>
      </c>
      <c r="B7" s="222"/>
      <c r="C7" s="223"/>
      <c r="D7" s="224"/>
      <c r="E7" s="225" t="s">
        <v>813</v>
      </c>
      <c r="F7" s="225" t="s">
        <v>814</v>
      </c>
      <c r="G7" s="225" t="s">
        <v>815</v>
      </c>
      <c r="H7" s="225" t="s">
        <v>816</v>
      </c>
      <c r="I7" s="225" t="s">
        <v>817</v>
      </c>
      <c r="J7" s="226" t="s">
        <v>818</v>
      </c>
      <c r="K7" s="83"/>
    </row>
    <row r="8" spans="1:36" s="229" customFormat="1" ht="12.75" customHeight="1">
      <c r="A8" s="115"/>
      <c r="B8" s="107"/>
      <c r="C8" s="108"/>
      <c r="D8" s="109"/>
      <c r="E8" s="110"/>
      <c r="F8" s="110"/>
      <c r="G8" s="110"/>
      <c r="H8" s="110"/>
      <c r="I8" s="110"/>
      <c r="J8" s="110"/>
      <c r="K8" s="116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</row>
    <row r="9" spans="1:36" s="229" customFormat="1" ht="12.75" customHeight="1">
      <c r="A9" s="230"/>
      <c r="B9" s="65" t="s">
        <v>1446</v>
      </c>
      <c r="C9" s="112"/>
      <c r="D9" s="66"/>
      <c r="E9" s="113"/>
      <c r="F9" s="113"/>
      <c r="G9" s="113"/>
      <c r="H9" s="113"/>
      <c r="I9" s="113"/>
      <c r="J9" s="113"/>
      <c r="K9" s="231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</row>
    <row r="10" spans="1:36" s="229" customFormat="1" ht="12.75" customHeight="1">
      <c r="A10" s="115" t="s">
        <v>218</v>
      </c>
      <c r="B10" s="115"/>
      <c r="C10" s="116" t="s">
        <v>219</v>
      </c>
      <c r="D10" s="117"/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f>E10+F10+G10+H10+I10</f>
        <v>0</v>
      </c>
      <c r="K10" s="116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</row>
    <row r="11" spans="1:11" s="214" customFormat="1" ht="12.75" hidden="1" outlineLevel="1">
      <c r="A11" s="212" t="s">
        <v>1484</v>
      </c>
      <c r="B11" s="213"/>
      <c r="C11" s="213" t="s">
        <v>1485</v>
      </c>
      <c r="D11" s="213" t="s">
        <v>220</v>
      </c>
      <c r="E11" s="213">
        <v>3408.05</v>
      </c>
      <c r="F11" s="213">
        <v>0</v>
      </c>
      <c r="G11" s="213"/>
      <c r="H11" s="213">
        <v>0</v>
      </c>
      <c r="I11" s="213">
        <v>0</v>
      </c>
      <c r="J11" s="213">
        <f>E11+F11+G11+H11+I11</f>
        <v>3408.05</v>
      </c>
      <c r="K11" s="212"/>
    </row>
    <row r="12" spans="1:36" s="229" customFormat="1" ht="12.75" customHeight="1" collapsed="1">
      <c r="A12" s="115" t="s">
        <v>223</v>
      </c>
      <c r="B12" s="115"/>
      <c r="C12" s="116" t="s">
        <v>1365</v>
      </c>
      <c r="D12" s="117"/>
      <c r="E12" s="120">
        <v>3408.05</v>
      </c>
      <c r="F12" s="120">
        <v>0</v>
      </c>
      <c r="G12" s="120">
        <v>0</v>
      </c>
      <c r="H12" s="120">
        <v>0</v>
      </c>
      <c r="I12" s="120">
        <v>0</v>
      </c>
      <c r="J12" s="120">
        <f>E12+F12+G12+H12+I12</f>
        <v>3408.05</v>
      </c>
      <c r="K12" s="116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spans="1:36" s="234" customFormat="1" ht="12.75" customHeight="1">
      <c r="A13" s="232" t="s">
        <v>1413</v>
      </c>
      <c r="B13" s="121"/>
      <c r="C13" s="122" t="s">
        <v>224</v>
      </c>
      <c r="D13" s="76"/>
      <c r="E13" s="123">
        <f aca="true" t="shared" si="0" ref="E13:J13">E10-E12</f>
        <v>-3408.05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-3408.05</v>
      </c>
      <c r="K13" s="209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</row>
    <row r="14" spans="1:36" s="229" customFormat="1" ht="12.75" customHeight="1">
      <c r="A14" s="115"/>
      <c r="B14" s="115"/>
      <c r="C14" s="116"/>
      <c r="D14" s="117"/>
      <c r="E14" s="120"/>
      <c r="F14" s="120"/>
      <c r="G14" s="120"/>
      <c r="H14" s="120"/>
      <c r="I14" s="120"/>
      <c r="J14" s="120"/>
      <c r="K14" s="116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:36" s="229" customFormat="1" ht="12.75" customHeight="1">
      <c r="A15" s="115" t="s">
        <v>819</v>
      </c>
      <c r="B15" s="115"/>
      <c r="C15" s="116" t="s">
        <v>1367</v>
      </c>
      <c r="D15" s="117"/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f aca="true" t="shared" si="1" ref="J15:J23">E15+F15+G15+H15+I15</f>
        <v>0</v>
      </c>
      <c r="K15" s="116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</row>
    <row r="16" spans="1:36" s="229" customFormat="1" ht="12.75" customHeight="1">
      <c r="A16" s="115" t="s">
        <v>820</v>
      </c>
      <c r="B16" s="115"/>
      <c r="C16" s="116" t="s">
        <v>1368</v>
      </c>
      <c r="D16" s="117"/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f t="shared" si="1"/>
        <v>0</v>
      </c>
      <c r="K16" s="116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:36" s="229" customFormat="1" ht="12.75" customHeight="1">
      <c r="A17" s="115" t="s">
        <v>821</v>
      </c>
      <c r="B17" s="115"/>
      <c r="C17" s="116" t="s">
        <v>1369</v>
      </c>
      <c r="D17" s="117"/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f t="shared" si="1"/>
        <v>0</v>
      </c>
      <c r="K17" s="116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</row>
    <row r="18" spans="1:11" s="214" customFormat="1" ht="12.75" hidden="1" outlineLevel="1">
      <c r="A18" s="212" t="s">
        <v>822</v>
      </c>
      <c r="B18" s="213"/>
      <c r="C18" s="213" t="s">
        <v>823</v>
      </c>
      <c r="D18" s="213" t="s">
        <v>824</v>
      </c>
      <c r="E18" s="213">
        <v>2140.69</v>
      </c>
      <c r="F18" s="213">
        <v>0</v>
      </c>
      <c r="G18" s="213"/>
      <c r="H18" s="213">
        <v>0</v>
      </c>
      <c r="I18" s="213">
        <v>0</v>
      </c>
      <c r="J18" s="213">
        <f t="shared" si="1"/>
        <v>2140.69</v>
      </c>
      <c r="K18" s="212"/>
    </row>
    <row r="19" spans="1:11" s="214" customFormat="1" ht="12.75" hidden="1" outlineLevel="1">
      <c r="A19" s="212" t="s">
        <v>825</v>
      </c>
      <c r="B19" s="213"/>
      <c r="C19" s="213" t="s">
        <v>826</v>
      </c>
      <c r="D19" s="213" t="s">
        <v>827</v>
      </c>
      <c r="E19" s="213">
        <v>55.12</v>
      </c>
      <c r="F19" s="213">
        <v>0</v>
      </c>
      <c r="G19" s="213"/>
      <c r="H19" s="213">
        <v>0</v>
      </c>
      <c r="I19" s="213">
        <v>0</v>
      </c>
      <c r="J19" s="213">
        <f t="shared" si="1"/>
        <v>55.12</v>
      </c>
      <c r="K19" s="212"/>
    </row>
    <row r="20" spans="1:11" s="214" customFormat="1" ht="12.75" hidden="1" outlineLevel="1">
      <c r="A20" s="212" t="s">
        <v>1</v>
      </c>
      <c r="B20" s="213"/>
      <c r="C20" s="213" t="s">
        <v>2</v>
      </c>
      <c r="D20" s="213" t="s">
        <v>228</v>
      </c>
      <c r="E20" s="213">
        <v>267300.78</v>
      </c>
      <c r="F20" s="213">
        <v>0</v>
      </c>
      <c r="G20" s="213"/>
      <c r="H20" s="213">
        <v>0</v>
      </c>
      <c r="I20" s="213">
        <v>0</v>
      </c>
      <c r="J20" s="213">
        <f t="shared" si="1"/>
        <v>267300.78</v>
      </c>
      <c r="K20" s="212"/>
    </row>
    <row r="21" spans="1:11" s="214" customFormat="1" ht="12.75" hidden="1" outlineLevel="1">
      <c r="A21" s="212" t="s">
        <v>828</v>
      </c>
      <c r="B21" s="213"/>
      <c r="C21" s="213" t="s">
        <v>829</v>
      </c>
      <c r="D21" s="213" t="s">
        <v>830</v>
      </c>
      <c r="E21" s="213">
        <v>9776</v>
      </c>
      <c r="F21" s="213">
        <v>0</v>
      </c>
      <c r="G21" s="213"/>
      <c r="H21" s="213">
        <v>0</v>
      </c>
      <c r="I21" s="213">
        <v>0</v>
      </c>
      <c r="J21" s="213">
        <f t="shared" si="1"/>
        <v>9776</v>
      </c>
      <c r="K21" s="212"/>
    </row>
    <row r="22" spans="1:11" s="214" customFormat="1" ht="12.75" hidden="1" outlineLevel="1">
      <c r="A22" s="212" t="s">
        <v>831</v>
      </c>
      <c r="B22" s="213"/>
      <c r="C22" s="213" t="s">
        <v>832</v>
      </c>
      <c r="D22" s="213" t="s">
        <v>833</v>
      </c>
      <c r="E22" s="213">
        <v>13249.78</v>
      </c>
      <c r="F22" s="213">
        <v>0</v>
      </c>
      <c r="G22" s="213"/>
      <c r="H22" s="213">
        <v>0</v>
      </c>
      <c r="I22" s="213">
        <v>0</v>
      </c>
      <c r="J22" s="213">
        <f t="shared" si="1"/>
        <v>13249.78</v>
      </c>
      <c r="K22" s="212"/>
    </row>
    <row r="23" spans="1:36" s="229" customFormat="1" ht="12.75" customHeight="1" collapsed="1">
      <c r="A23" s="115" t="s">
        <v>229</v>
      </c>
      <c r="B23" s="115"/>
      <c r="C23" s="116" t="s">
        <v>4</v>
      </c>
      <c r="D23" s="117"/>
      <c r="E23" s="120">
        <v>292522.37</v>
      </c>
      <c r="F23" s="120">
        <v>0</v>
      </c>
      <c r="G23" s="120">
        <v>0</v>
      </c>
      <c r="H23" s="120">
        <v>0</v>
      </c>
      <c r="I23" s="120">
        <v>0</v>
      </c>
      <c r="J23" s="120">
        <f t="shared" si="1"/>
        <v>292522.37</v>
      </c>
      <c r="K23" s="116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</row>
    <row r="24" spans="1:36" s="229" customFormat="1" ht="12.75" customHeight="1">
      <c r="A24" s="115"/>
      <c r="B24" s="115"/>
      <c r="C24" s="116" t="s">
        <v>230</v>
      </c>
      <c r="D24" s="117"/>
      <c r="E24" s="120"/>
      <c r="F24" s="120"/>
      <c r="G24" s="120"/>
      <c r="H24" s="120"/>
      <c r="I24" s="120"/>
      <c r="J24" s="120"/>
      <c r="K24" s="116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</row>
    <row r="25" spans="1:36" s="229" customFormat="1" ht="12.75" customHeight="1">
      <c r="A25" s="115"/>
      <c r="B25" s="115"/>
      <c r="C25" s="116" t="s">
        <v>834</v>
      </c>
      <c r="D25" s="117"/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f aca="true" t="shared" si="2" ref="J25:J48">E25+F25+G25+H25+I25</f>
        <v>0</v>
      </c>
      <c r="K25" s="116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</row>
    <row r="26" spans="1:36" s="229" customFormat="1" ht="12.75" customHeight="1">
      <c r="A26" s="115"/>
      <c r="B26" s="115"/>
      <c r="C26" s="116" t="s">
        <v>232</v>
      </c>
      <c r="D26" s="117"/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f t="shared" si="2"/>
        <v>0</v>
      </c>
      <c r="K26" s="116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</row>
    <row r="27" spans="1:36" s="229" customFormat="1" ht="12.75" customHeight="1">
      <c r="A27" s="115"/>
      <c r="B27" s="115"/>
      <c r="C27" s="116" t="s">
        <v>233</v>
      </c>
      <c r="D27" s="117"/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f t="shared" si="2"/>
        <v>0</v>
      </c>
      <c r="K27" s="116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</row>
    <row r="28" spans="1:36" s="229" customFormat="1" ht="12.75" customHeight="1">
      <c r="A28" s="115" t="s">
        <v>234</v>
      </c>
      <c r="B28" s="115"/>
      <c r="C28" s="116" t="s">
        <v>235</v>
      </c>
      <c r="D28" s="117"/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f t="shared" si="2"/>
        <v>0</v>
      </c>
      <c r="K28" s="116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</row>
    <row r="29" spans="1:36" s="229" customFormat="1" ht="12.75" customHeight="1">
      <c r="A29" s="115"/>
      <c r="B29" s="115"/>
      <c r="C29" s="116" t="s">
        <v>835</v>
      </c>
      <c r="D29" s="117"/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f t="shared" si="2"/>
        <v>0</v>
      </c>
      <c r="K29" s="116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</row>
    <row r="30" spans="1:36" s="229" customFormat="1" ht="12.75" customHeight="1">
      <c r="A30" s="115" t="s">
        <v>237</v>
      </c>
      <c r="B30" s="115"/>
      <c r="C30" s="116" t="s">
        <v>1372</v>
      </c>
      <c r="D30" s="117"/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f t="shared" si="2"/>
        <v>0</v>
      </c>
      <c r="K30" s="116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</row>
    <row r="31" spans="1:11" s="214" customFormat="1" ht="12.75" hidden="1" outlineLevel="1">
      <c r="A31" s="212" t="s">
        <v>238</v>
      </c>
      <c r="B31" s="213"/>
      <c r="C31" s="213" t="s">
        <v>239</v>
      </c>
      <c r="D31" s="213" t="s">
        <v>240</v>
      </c>
      <c r="E31" s="213">
        <v>58616.77</v>
      </c>
      <c r="F31" s="213">
        <v>0</v>
      </c>
      <c r="G31" s="213"/>
      <c r="H31" s="213">
        <v>0</v>
      </c>
      <c r="I31" s="213">
        <v>0</v>
      </c>
      <c r="J31" s="213">
        <f t="shared" si="2"/>
        <v>58616.77</v>
      </c>
      <c r="K31" s="212"/>
    </row>
    <row r="32" spans="1:11" s="214" customFormat="1" ht="12.75" hidden="1" outlineLevel="1">
      <c r="A32" s="212" t="s">
        <v>836</v>
      </c>
      <c r="B32" s="213"/>
      <c r="C32" s="213" t="s">
        <v>837</v>
      </c>
      <c r="D32" s="213" t="s">
        <v>838</v>
      </c>
      <c r="E32" s="213">
        <v>30597.77</v>
      </c>
      <c r="F32" s="213">
        <v>0</v>
      </c>
      <c r="G32" s="213"/>
      <c r="H32" s="213">
        <v>0</v>
      </c>
      <c r="I32" s="213">
        <v>0</v>
      </c>
      <c r="J32" s="213">
        <f t="shared" si="2"/>
        <v>30597.77</v>
      </c>
      <c r="K32" s="212"/>
    </row>
    <row r="33" spans="1:11" s="214" customFormat="1" ht="12.75" hidden="1" outlineLevel="1">
      <c r="A33" s="212" t="s">
        <v>241</v>
      </c>
      <c r="B33" s="213"/>
      <c r="C33" s="213" t="s">
        <v>242</v>
      </c>
      <c r="D33" s="213" t="s">
        <v>243</v>
      </c>
      <c r="E33" s="213">
        <v>976205.29</v>
      </c>
      <c r="F33" s="213">
        <v>0</v>
      </c>
      <c r="G33" s="213"/>
      <c r="H33" s="213">
        <v>0</v>
      </c>
      <c r="I33" s="213">
        <v>0</v>
      </c>
      <c r="J33" s="213">
        <f t="shared" si="2"/>
        <v>976205.29</v>
      </c>
      <c r="K33" s="212"/>
    </row>
    <row r="34" spans="1:11" s="214" customFormat="1" ht="12.75" hidden="1" outlineLevel="1">
      <c r="A34" s="212" t="s">
        <v>839</v>
      </c>
      <c r="B34" s="213"/>
      <c r="C34" s="213" t="s">
        <v>840</v>
      </c>
      <c r="D34" s="213" t="s">
        <v>841</v>
      </c>
      <c r="E34" s="213">
        <v>680.38</v>
      </c>
      <c r="F34" s="213">
        <v>0</v>
      </c>
      <c r="G34" s="213"/>
      <c r="H34" s="213">
        <v>0</v>
      </c>
      <c r="I34" s="213">
        <v>0</v>
      </c>
      <c r="J34" s="213">
        <f t="shared" si="2"/>
        <v>680.38</v>
      </c>
      <c r="K34" s="212"/>
    </row>
    <row r="35" spans="1:11" s="214" customFormat="1" ht="12.75" hidden="1" outlineLevel="1">
      <c r="A35" s="212" t="s">
        <v>842</v>
      </c>
      <c r="B35" s="213"/>
      <c r="C35" s="213" t="s">
        <v>843</v>
      </c>
      <c r="D35" s="213" t="s">
        <v>844</v>
      </c>
      <c r="E35" s="213">
        <v>436.5</v>
      </c>
      <c r="F35" s="213">
        <v>0</v>
      </c>
      <c r="G35" s="213"/>
      <c r="H35" s="213">
        <v>0</v>
      </c>
      <c r="I35" s="213">
        <v>0</v>
      </c>
      <c r="J35" s="213">
        <f t="shared" si="2"/>
        <v>436.5</v>
      </c>
      <c r="K35" s="212"/>
    </row>
    <row r="36" spans="1:11" s="214" customFormat="1" ht="12.75" hidden="1" outlineLevel="1">
      <c r="A36" s="212" t="s">
        <v>845</v>
      </c>
      <c r="B36" s="213"/>
      <c r="C36" s="213" t="s">
        <v>846</v>
      </c>
      <c r="D36" s="213" t="s">
        <v>847</v>
      </c>
      <c r="E36" s="213">
        <v>9943.15</v>
      </c>
      <c r="F36" s="213">
        <v>0</v>
      </c>
      <c r="G36" s="213"/>
      <c r="H36" s="213">
        <v>0</v>
      </c>
      <c r="I36" s="213">
        <v>0</v>
      </c>
      <c r="J36" s="213">
        <f t="shared" si="2"/>
        <v>9943.15</v>
      </c>
      <c r="K36" s="212"/>
    </row>
    <row r="37" spans="1:11" s="214" customFormat="1" ht="12.75" hidden="1" outlineLevel="1">
      <c r="A37" s="212" t="s">
        <v>848</v>
      </c>
      <c r="B37" s="213"/>
      <c r="C37" s="213" t="s">
        <v>849</v>
      </c>
      <c r="D37" s="213" t="s">
        <v>850</v>
      </c>
      <c r="E37" s="213">
        <v>2037.4</v>
      </c>
      <c r="F37" s="213">
        <v>0</v>
      </c>
      <c r="G37" s="213"/>
      <c r="H37" s="213">
        <v>0</v>
      </c>
      <c r="I37" s="213">
        <v>0</v>
      </c>
      <c r="J37" s="213">
        <f t="shared" si="2"/>
        <v>2037.4</v>
      </c>
      <c r="K37" s="212"/>
    </row>
    <row r="38" spans="1:11" s="214" customFormat="1" ht="12.75" hidden="1" outlineLevel="1">
      <c r="A38" s="212" t="s">
        <v>851</v>
      </c>
      <c r="B38" s="213"/>
      <c r="C38" s="213" t="s">
        <v>852</v>
      </c>
      <c r="D38" s="213" t="s">
        <v>853</v>
      </c>
      <c r="E38" s="213">
        <v>835</v>
      </c>
      <c r="F38" s="213">
        <v>0</v>
      </c>
      <c r="G38" s="213"/>
      <c r="H38" s="213">
        <v>0</v>
      </c>
      <c r="I38" s="213">
        <v>0</v>
      </c>
      <c r="J38" s="213">
        <f t="shared" si="2"/>
        <v>835</v>
      </c>
      <c r="K38" s="212"/>
    </row>
    <row r="39" spans="1:11" s="214" customFormat="1" ht="12.75" hidden="1" outlineLevel="1">
      <c r="A39" s="212" t="s">
        <v>854</v>
      </c>
      <c r="B39" s="213"/>
      <c r="C39" s="213" t="s">
        <v>855</v>
      </c>
      <c r="D39" s="213" t="s">
        <v>856</v>
      </c>
      <c r="E39" s="213">
        <v>226623.7</v>
      </c>
      <c r="F39" s="213">
        <v>0</v>
      </c>
      <c r="G39" s="213"/>
      <c r="H39" s="213">
        <v>0</v>
      </c>
      <c r="I39" s="213">
        <v>0</v>
      </c>
      <c r="J39" s="213">
        <f t="shared" si="2"/>
        <v>226623.7</v>
      </c>
      <c r="K39" s="212"/>
    </row>
    <row r="40" spans="1:11" s="214" customFormat="1" ht="12.75" hidden="1" outlineLevel="1">
      <c r="A40" s="212" t="s">
        <v>857</v>
      </c>
      <c r="B40" s="213"/>
      <c r="C40" s="213" t="s">
        <v>858</v>
      </c>
      <c r="D40" s="213" t="s">
        <v>859</v>
      </c>
      <c r="E40" s="213">
        <v>71763.83</v>
      </c>
      <c r="F40" s="213">
        <v>0</v>
      </c>
      <c r="G40" s="213"/>
      <c r="H40" s="213">
        <v>0</v>
      </c>
      <c r="I40" s="213">
        <v>0</v>
      </c>
      <c r="J40" s="213">
        <f t="shared" si="2"/>
        <v>71763.83</v>
      </c>
      <c r="K40" s="212"/>
    </row>
    <row r="41" spans="1:11" s="214" customFormat="1" ht="12.75" hidden="1" outlineLevel="1">
      <c r="A41" s="212" t="s">
        <v>860</v>
      </c>
      <c r="B41" s="213"/>
      <c r="C41" s="213" t="s">
        <v>861</v>
      </c>
      <c r="D41" s="213" t="s">
        <v>862</v>
      </c>
      <c r="E41" s="213">
        <v>21122.18</v>
      </c>
      <c r="F41" s="213">
        <v>0</v>
      </c>
      <c r="G41" s="213"/>
      <c r="H41" s="213">
        <v>0</v>
      </c>
      <c r="I41" s="213">
        <v>0</v>
      </c>
      <c r="J41" s="213">
        <f t="shared" si="2"/>
        <v>21122.18</v>
      </c>
      <c r="K41" s="212"/>
    </row>
    <row r="42" spans="1:11" s="214" customFormat="1" ht="12.75" hidden="1" outlineLevel="1">
      <c r="A42" s="212" t="s">
        <v>863</v>
      </c>
      <c r="B42" s="213"/>
      <c r="C42" s="213" t="s">
        <v>864</v>
      </c>
      <c r="D42" s="213" t="s">
        <v>865</v>
      </c>
      <c r="E42" s="213">
        <v>425</v>
      </c>
      <c r="F42" s="213">
        <v>0</v>
      </c>
      <c r="G42" s="213"/>
      <c r="H42" s="213">
        <v>0</v>
      </c>
      <c r="I42" s="213">
        <v>0</v>
      </c>
      <c r="J42" s="213">
        <f t="shared" si="2"/>
        <v>425</v>
      </c>
      <c r="K42" s="212"/>
    </row>
    <row r="43" spans="1:11" s="214" customFormat="1" ht="12.75" hidden="1" outlineLevel="1">
      <c r="A43" s="212" t="s">
        <v>866</v>
      </c>
      <c r="B43" s="213"/>
      <c r="C43" s="213" t="s">
        <v>867</v>
      </c>
      <c r="D43" s="213" t="s">
        <v>868</v>
      </c>
      <c r="E43" s="213">
        <v>8197.06</v>
      </c>
      <c r="F43" s="213">
        <v>0</v>
      </c>
      <c r="G43" s="213"/>
      <c r="H43" s="213">
        <v>0</v>
      </c>
      <c r="I43" s="213">
        <v>0</v>
      </c>
      <c r="J43" s="213">
        <f t="shared" si="2"/>
        <v>8197.06</v>
      </c>
      <c r="K43" s="212"/>
    </row>
    <row r="44" spans="1:11" s="214" customFormat="1" ht="12.75" hidden="1" outlineLevel="1">
      <c r="A44" s="212" t="s">
        <v>869</v>
      </c>
      <c r="B44" s="213"/>
      <c r="C44" s="213" t="s">
        <v>870</v>
      </c>
      <c r="D44" s="213" t="s">
        <v>871</v>
      </c>
      <c r="E44" s="213">
        <v>37961.3</v>
      </c>
      <c r="F44" s="213">
        <v>0</v>
      </c>
      <c r="G44" s="213"/>
      <c r="H44" s="213">
        <v>0</v>
      </c>
      <c r="I44" s="213">
        <v>0</v>
      </c>
      <c r="J44" s="213">
        <f t="shared" si="2"/>
        <v>37961.3</v>
      </c>
      <c r="K44" s="212"/>
    </row>
    <row r="45" spans="1:11" s="214" customFormat="1" ht="12.75" hidden="1" outlineLevel="1">
      <c r="A45" s="212" t="s">
        <v>872</v>
      </c>
      <c r="B45" s="213"/>
      <c r="C45" s="213" t="s">
        <v>873</v>
      </c>
      <c r="D45" s="213" t="s">
        <v>874</v>
      </c>
      <c r="E45" s="213">
        <v>2028</v>
      </c>
      <c r="F45" s="213">
        <v>0</v>
      </c>
      <c r="G45" s="213"/>
      <c r="H45" s="213">
        <v>0</v>
      </c>
      <c r="I45" s="213">
        <v>0</v>
      </c>
      <c r="J45" s="213">
        <f t="shared" si="2"/>
        <v>2028</v>
      </c>
      <c r="K45" s="212"/>
    </row>
    <row r="46" spans="1:11" s="214" customFormat="1" ht="12.75" hidden="1" outlineLevel="1">
      <c r="A46" s="212" t="s">
        <v>875</v>
      </c>
      <c r="B46" s="213"/>
      <c r="C46" s="213" t="s">
        <v>876</v>
      </c>
      <c r="D46" s="213" t="s">
        <v>877</v>
      </c>
      <c r="E46" s="213">
        <v>4407.5</v>
      </c>
      <c r="F46" s="213">
        <v>0</v>
      </c>
      <c r="G46" s="213"/>
      <c r="H46" s="213">
        <v>0</v>
      </c>
      <c r="I46" s="213">
        <v>0</v>
      </c>
      <c r="J46" s="213">
        <f t="shared" si="2"/>
        <v>4407.5</v>
      </c>
      <c r="K46" s="212"/>
    </row>
    <row r="47" spans="1:11" s="214" customFormat="1" ht="12.75" hidden="1" outlineLevel="1">
      <c r="A47" s="212" t="s">
        <v>878</v>
      </c>
      <c r="B47" s="213"/>
      <c r="C47" s="213" t="s">
        <v>879</v>
      </c>
      <c r="D47" s="213" t="s">
        <v>880</v>
      </c>
      <c r="E47" s="213">
        <v>1314024.8</v>
      </c>
      <c r="F47" s="213">
        <v>0</v>
      </c>
      <c r="G47" s="213"/>
      <c r="H47" s="213">
        <v>0</v>
      </c>
      <c r="I47" s="213">
        <v>0</v>
      </c>
      <c r="J47" s="213">
        <f t="shared" si="2"/>
        <v>1314024.8</v>
      </c>
      <c r="K47" s="212"/>
    </row>
    <row r="48" spans="1:36" s="229" customFormat="1" ht="12.75" customHeight="1" collapsed="1">
      <c r="A48" s="115" t="s">
        <v>881</v>
      </c>
      <c r="B48" s="115"/>
      <c r="C48" s="116" t="s">
        <v>1373</v>
      </c>
      <c r="D48" s="117"/>
      <c r="E48" s="120">
        <v>2765905.63</v>
      </c>
      <c r="F48" s="120">
        <v>0</v>
      </c>
      <c r="G48" s="120">
        <v>0</v>
      </c>
      <c r="H48" s="120">
        <v>0</v>
      </c>
      <c r="I48" s="120">
        <v>0</v>
      </c>
      <c r="J48" s="120">
        <f t="shared" si="2"/>
        <v>2765905.63</v>
      </c>
      <c r="K48" s="116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</row>
    <row r="49" spans="1:36" s="229" customFormat="1" ht="12.75" customHeight="1">
      <c r="A49" s="232" t="s">
        <v>1413</v>
      </c>
      <c r="B49" s="121"/>
      <c r="C49" s="112" t="s">
        <v>250</v>
      </c>
      <c r="D49" s="66"/>
      <c r="E49" s="123">
        <f aca="true" t="shared" si="3" ref="E49:J49">+E13+E15+E16+E17+E23+E25+E26+E27+E28+E29+E30+E48</f>
        <v>3055019.9499999997</v>
      </c>
      <c r="F49" s="123">
        <f t="shared" si="3"/>
        <v>0</v>
      </c>
      <c r="G49" s="123">
        <f t="shared" si="3"/>
        <v>0</v>
      </c>
      <c r="H49" s="123">
        <f t="shared" si="3"/>
        <v>0</v>
      </c>
      <c r="I49" s="123">
        <f t="shared" si="3"/>
        <v>0</v>
      </c>
      <c r="J49" s="123">
        <f t="shared" si="3"/>
        <v>3055019.9499999997</v>
      </c>
      <c r="K49" s="231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</row>
    <row r="50" spans="1:36" s="229" customFormat="1" ht="12.75" customHeight="1">
      <c r="A50" s="115"/>
      <c r="B50" s="115"/>
      <c r="C50" s="116"/>
      <c r="D50" s="117"/>
      <c r="E50" s="120"/>
      <c r="F50" s="120"/>
      <c r="G50" s="120"/>
      <c r="H50" s="120"/>
      <c r="I50" s="120"/>
      <c r="J50" s="120"/>
      <c r="K50" s="116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</row>
    <row r="51" spans="1:36" s="229" customFormat="1" ht="12.75" customHeight="1">
      <c r="A51" s="230"/>
      <c r="B51" s="121" t="s">
        <v>1374</v>
      </c>
      <c r="C51" s="122"/>
      <c r="D51" s="76"/>
      <c r="E51" s="120"/>
      <c r="F51" s="120"/>
      <c r="G51" s="120"/>
      <c r="H51" s="120"/>
      <c r="I51" s="120"/>
      <c r="J51" s="120"/>
      <c r="K51" s="231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</row>
    <row r="52" spans="1:11" s="214" customFormat="1" ht="12.75" hidden="1" outlineLevel="1">
      <c r="A52" s="212" t="s">
        <v>251</v>
      </c>
      <c r="B52" s="213"/>
      <c r="C52" s="213" t="s">
        <v>252</v>
      </c>
      <c r="D52" s="213" t="s">
        <v>253</v>
      </c>
      <c r="E52" s="213">
        <v>2026989.38</v>
      </c>
      <c r="F52" s="213">
        <v>0</v>
      </c>
      <c r="G52" s="213"/>
      <c r="H52" s="213">
        <v>0</v>
      </c>
      <c r="I52" s="213">
        <v>0</v>
      </c>
      <c r="J52" s="213">
        <f aca="true" t="shared" si="4" ref="J52:J83">E52+F52+G52+H52+I52</f>
        <v>2026989.38</v>
      </c>
      <c r="K52" s="212"/>
    </row>
    <row r="53" spans="1:11" s="214" customFormat="1" ht="12.75" hidden="1" outlineLevel="1">
      <c r="A53" s="212" t="s">
        <v>254</v>
      </c>
      <c r="B53" s="213"/>
      <c r="C53" s="213" t="s">
        <v>255</v>
      </c>
      <c r="D53" s="213" t="s">
        <v>256</v>
      </c>
      <c r="E53" s="213">
        <v>1120149.09</v>
      </c>
      <c r="F53" s="213">
        <v>0</v>
      </c>
      <c r="G53" s="213"/>
      <c r="H53" s="213">
        <v>0</v>
      </c>
      <c r="I53" s="213">
        <v>0</v>
      </c>
      <c r="J53" s="213">
        <f t="shared" si="4"/>
        <v>1120149.09</v>
      </c>
      <c r="K53" s="212"/>
    </row>
    <row r="54" spans="1:11" s="214" customFormat="1" ht="12.75" hidden="1" outlineLevel="1">
      <c r="A54" s="212" t="s">
        <v>257</v>
      </c>
      <c r="B54" s="213"/>
      <c r="C54" s="213" t="s">
        <v>258</v>
      </c>
      <c r="D54" s="213" t="s">
        <v>259</v>
      </c>
      <c r="E54" s="213">
        <v>13224144.59</v>
      </c>
      <c r="F54" s="213">
        <v>0</v>
      </c>
      <c r="G54" s="213"/>
      <c r="H54" s="213">
        <v>0</v>
      </c>
      <c r="I54" s="213">
        <v>0</v>
      </c>
      <c r="J54" s="213">
        <f t="shared" si="4"/>
        <v>13224144.59</v>
      </c>
      <c r="K54" s="212"/>
    </row>
    <row r="55" spans="1:11" s="214" customFormat="1" ht="12.75" hidden="1" outlineLevel="1">
      <c r="A55" s="212" t="s">
        <v>260</v>
      </c>
      <c r="B55" s="213"/>
      <c r="C55" s="213" t="s">
        <v>261</v>
      </c>
      <c r="D55" s="213" t="s">
        <v>262</v>
      </c>
      <c r="E55" s="213">
        <v>147567.53</v>
      </c>
      <c r="F55" s="213">
        <v>0</v>
      </c>
      <c r="G55" s="213"/>
      <c r="H55" s="213">
        <v>0</v>
      </c>
      <c r="I55" s="213">
        <v>0</v>
      </c>
      <c r="J55" s="213">
        <f t="shared" si="4"/>
        <v>147567.53</v>
      </c>
      <c r="K55" s="212"/>
    </row>
    <row r="56" spans="1:11" s="214" customFormat="1" ht="12.75" hidden="1" outlineLevel="1">
      <c r="A56" s="212" t="s">
        <v>263</v>
      </c>
      <c r="B56" s="213"/>
      <c r="C56" s="213" t="s">
        <v>264</v>
      </c>
      <c r="D56" s="213" t="s">
        <v>265</v>
      </c>
      <c r="E56" s="213">
        <v>1797848.47</v>
      </c>
      <c r="F56" s="213">
        <v>0</v>
      </c>
      <c r="G56" s="213"/>
      <c r="H56" s="213">
        <v>0</v>
      </c>
      <c r="I56" s="213">
        <v>0</v>
      </c>
      <c r="J56" s="213">
        <f t="shared" si="4"/>
        <v>1797848.47</v>
      </c>
      <c r="K56" s="212"/>
    </row>
    <row r="57" spans="1:11" s="214" customFormat="1" ht="12.75" hidden="1" outlineLevel="1">
      <c r="A57" s="212" t="s">
        <v>266</v>
      </c>
      <c r="B57" s="213"/>
      <c r="C57" s="213" t="s">
        <v>267</v>
      </c>
      <c r="D57" s="213" t="s">
        <v>268</v>
      </c>
      <c r="E57" s="213">
        <v>1851258.615</v>
      </c>
      <c r="F57" s="213">
        <v>0</v>
      </c>
      <c r="G57" s="213"/>
      <c r="H57" s="213">
        <v>0</v>
      </c>
      <c r="I57" s="213">
        <v>0</v>
      </c>
      <c r="J57" s="213">
        <f t="shared" si="4"/>
        <v>1851258.615</v>
      </c>
      <c r="K57" s="212"/>
    </row>
    <row r="58" spans="1:11" s="214" customFormat="1" ht="12.75" hidden="1" outlineLevel="1">
      <c r="A58" s="212" t="s">
        <v>269</v>
      </c>
      <c r="B58" s="213"/>
      <c r="C58" s="213" t="s">
        <v>270</v>
      </c>
      <c r="D58" s="213" t="s">
        <v>271</v>
      </c>
      <c r="E58" s="213">
        <v>1748562.832</v>
      </c>
      <c r="F58" s="213">
        <v>0</v>
      </c>
      <c r="G58" s="213"/>
      <c r="H58" s="213">
        <v>0</v>
      </c>
      <c r="I58" s="213">
        <v>0</v>
      </c>
      <c r="J58" s="213">
        <f t="shared" si="4"/>
        <v>1748562.832</v>
      </c>
      <c r="K58" s="212"/>
    </row>
    <row r="59" spans="1:11" s="214" customFormat="1" ht="12.75" hidden="1" outlineLevel="1">
      <c r="A59" s="212" t="s">
        <v>272</v>
      </c>
      <c r="B59" s="213"/>
      <c r="C59" s="213" t="s">
        <v>273</v>
      </c>
      <c r="D59" s="213" t="s">
        <v>274</v>
      </c>
      <c r="E59" s="213">
        <v>2122411.349</v>
      </c>
      <c r="F59" s="213">
        <v>0</v>
      </c>
      <c r="G59" s="213"/>
      <c r="H59" s="213">
        <v>0</v>
      </c>
      <c r="I59" s="213">
        <v>0</v>
      </c>
      <c r="J59" s="213">
        <f t="shared" si="4"/>
        <v>2122411.349</v>
      </c>
      <c r="K59" s="212"/>
    </row>
    <row r="60" spans="1:11" s="214" customFormat="1" ht="12.75" hidden="1" outlineLevel="1">
      <c r="A60" s="212" t="s">
        <v>275</v>
      </c>
      <c r="B60" s="213"/>
      <c r="C60" s="213" t="s">
        <v>276</v>
      </c>
      <c r="D60" s="213" t="s">
        <v>277</v>
      </c>
      <c r="E60" s="213">
        <v>18038.57</v>
      </c>
      <c r="F60" s="213">
        <v>0</v>
      </c>
      <c r="G60" s="213"/>
      <c r="H60" s="213">
        <v>0</v>
      </c>
      <c r="I60" s="213">
        <v>0</v>
      </c>
      <c r="J60" s="213">
        <f t="shared" si="4"/>
        <v>18038.57</v>
      </c>
      <c r="K60" s="212"/>
    </row>
    <row r="61" spans="1:11" s="214" customFormat="1" ht="12.75" hidden="1" outlineLevel="1">
      <c r="A61" s="212" t="s">
        <v>278</v>
      </c>
      <c r="B61" s="213"/>
      <c r="C61" s="213" t="s">
        <v>279</v>
      </c>
      <c r="D61" s="213" t="s">
        <v>280</v>
      </c>
      <c r="E61" s="213">
        <v>110797.124</v>
      </c>
      <c r="F61" s="213">
        <v>0</v>
      </c>
      <c r="G61" s="213"/>
      <c r="H61" s="213">
        <v>0</v>
      </c>
      <c r="I61" s="213">
        <v>0</v>
      </c>
      <c r="J61" s="213">
        <f t="shared" si="4"/>
        <v>110797.124</v>
      </c>
      <c r="K61" s="212"/>
    </row>
    <row r="62" spans="1:11" s="214" customFormat="1" ht="12.75" hidden="1" outlineLevel="1">
      <c r="A62" s="212" t="s">
        <v>281</v>
      </c>
      <c r="B62" s="213"/>
      <c r="C62" s="213" t="s">
        <v>282</v>
      </c>
      <c r="D62" s="213" t="s">
        <v>283</v>
      </c>
      <c r="E62" s="213">
        <v>525069.78</v>
      </c>
      <c r="F62" s="213">
        <v>0</v>
      </c>
      <c r="G62" s="213"/>
      <c r="H62" s="213">
        <v>0</v>
      </c>
      <c r="I62" s="213">
        <v>0</v>
      </c>
      <c r="J62" s="213">
        <f t="shared" si="4"/>
        <v>525069.78</v>
      </c>
      <c r="K62" s="212"/>
    </row>
    <row r="63" spans="1:11" s="214" customFormat="1" ht="12.75" hidden="1" outlineLevel="1">
      <c r="A63" s="212" t="s">
        <v>284</v>
      </c>
      <c r="B63" s="213"/>
      <c r="C63" s="213" t="s">
        <v>285</v>
      </c>
      <c r="D63" s="213" t="s">
        <v>286</v>
      </c>
      <c r="E63" s="213">
        <v>46956.78</v>
      </c>
      <c r="F63" s="213">
        <v>0</v>
      </c>
      <c r="G63" s="213"/>
      <c r="H63" s="213">
        <v>0</v>
      </c>
      <c r="I63" s="213">
        <v>0</v>
      </c>
      <c r="J63" s="213">
        <f t="shared" si="4"/>
        <v>46956.78</v>
      </c>
      <c r="K63" s="212"/>
    </row>
    <row r="64" spans="1:36" s="229" customFormat="1" ht="12.75" customHeight="1" collapsed="1">
      <c r="A64" s="115" t="s">
        <v>287</v>
      </c>
      <c r="B64" s="115"/>
      <c r="C64" s="116" t="s">
        <v>1375</v>
      </c>
      <c r="D64" s="117"/>
      <c r="E64" s="120">
        <v>24739794.109999996</v>
      </c>
      <c r="F64" s="120">
        <v>0</v>
      </c>
      <c r="G64" s="120">
        <v>0</v>
      </c>
      <c r="H64" s="120">
        <v>0</v>
      </c>
      <c r="I64" s="120">
        <v>0</v>
      </c>
      <c r="J64" s="120">
        <f t="shared" si="4"/>
        <v>24739794.109999996</v>
      </c>
      <c r="K64" s="116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</row>
    <row r="65" spans="1:11" s="214" customFormat="1" ht="12.75" hidden="1" outlineLevel="1">
      <c r="A65" s="212" t="s">
        <v>288</v>
      </c>
      <c r="B65" s="213"/>
      <c r="C65" s="213" t="s">
        <v>289</v>
      </c>
      <c r="D65" s="213" t="s">
        <v>290</v>
      </c>
      <c r="E65" s="213">
        <v>558315.4</v>
      </c>
      <c r="F65" s="213">
        <v>0</v>
      </c>
      <c r="G65" s="213"/>
      <c r="H65" s="213">
        <v>0</v>
      </c>
      <c r="I65" s="213">
        <v>0</v>
      </c>
      <c r="J65" s="213">
        <f t="shared" si="4"/>
        <v>558315.4</v>
      </c>
      <c r="K65" s="212"/>
    </row>
    <row r="66" spans="1:11" s="214" customFormat="1" ht="12.75" hidden="1" outlineLevel="1">
      <c r="A66" s="212" t="s">
        <v>291</v>
      </c>
      <c r="B66" s="213"/>
      <c r="C66" s="213" t="s">
        <v>292</v>
      </c>
      <c r="D66" s="213" t="s">
        <v>293</v>
      </c>
      <c r="E66" s="213">
        <v>319568.74</v>
      </c>
      <c r="F66" s="213">
        <v>0</v>
      </c>
      <c r="G66" s="213"/>
      <c r="H66" s="213">
        <v>0</v>
      </c>
      <c r="I66" s="213">
        <v>0</v>
      </c>
      <c r="J66" s="213">
        <f t="shared" si="4"/>
        <v>319568.74</v>
      </c>
      <c r="K66" s="212"/>
    </row>
    <row r="67" spans="1:11" s="214" customFormat="1" ht="12.75" hidden="1" outlineLevel="1">
      <c r="A67" s="212" t="s">
        <v>294</v>
      </c>
      <c r="B67" s="213"/>
      <c r="C67" s="213" t="s">
        <v>295</v>
      </c>
      <c r="D67" s="213" t="s">
        <v>296</v>
      </c>
      <c r="E67" s="213">
        <v>3636301.58</v>
      </c>
      <c r="F67" s="213">
        <v>0</v>
      </c>
      <c r="G67" s="213"/>
      <c r="H67" s="213">
        <v>0</v>
      </c>
      <c r="I67" s="213">
        <v>0</v>
      </c>
      <c r="J67" s="213">
        <f t="shared" si="4"/>
        <v>3636301.58</v>
      </c>
      <c r="K67" s="212"/>
    </row>
    <row r="68" spans="1:11" s="214" customFormat="1" ht="12.75" hidden="1" outlineLevel="1">
      <c r="A68" s="212" t="s">
        <v>297</v>
      </c>
      <c r="B68" s="213"/>
      <c r="C68" s="213" t="s">
        <v>298</v>
      </c>
      <c r="D68" s="213" t="s">
        <v>299</v>
      </c>
      <c r="E68" s="213">
        <v>2427.94</v>
      </c>
      <c r="F68" s="213">
        <v>0</v>
      </c>
      <c r="G68" s="213"/>
      <c r="H68" s="213">
        <v>0</v>
      </c>
      <c r="I68" s="213">
        <v>0</v>
      </c>
      <c r="J68" s="213">
        <f t="shared" si="4"/>
        <v>2427.94</v>
      </c>
      <c r="K68" s="212"/>
    </row>
    <row r="69" spans="1:11" s="214" customFormat="1" ht="12.75" hidden="1" outlineLevel="1">
      <c r="A69" s="212" t="s">
        <v>300</v>
      </c>
      <c r="B69" s="213"/>
      <c r="C69" s="213" t="s">
        <v>301</v>
      </c>
      <c r="D69" s="213" t="s">
        <v>302</v>
      </c>
      <c r="E69" s="213">
        <v>488036.42</v>
      </c>
      <c r="F69" s="213">
        <v>0</v>
      </c>
      <c r="G69" s="213"/>
      <c r="H69" s="213">
        <v>0</v>
      </c>
      <c r="I69" s="213">
        <v>0</v>
      </c>
      <c r="J69" s="213">
        <f t="shared" si="4"/>
        <v>488036.42</v>
      </c>
      <c r="K69" s="212"/>
    </row>
    <row r="70" spans="1:11" s="214" customFormat="1" ht="12.75" hidden="1" outlineLevel="1">
      <c r="A70" s="212" t="s">
        <v>303</v>
      </c>
      <c r="B70" s="213"/>
      <c r="C70" s="213" t="s">
        <v>304</v>
      </c>
      <c r="D70" s="213" t="s">
        <v>305</v>
      </c>
      <c r="E70" s="213">
        <v>509176.332</v>
      </c>
      <c r="F70" s="213">
        <v>0</v>
      </c>
      <c r="G70" s="213"/>
      <c r="H70" s="213">
        <v>0</v>
      </c>
      <c r="I70" s="213">
        <v>0</v>
      </c>
      <c r="J70" s="213">
        <f t="shared" si="4"/>
        <v>509176.332</v>
      </c>
      <c r="K70" s="212"/>
    </row>
    <row r="71" spans="1:11" s="214" customFormat="1" ht="12.75" hidden="1" outlineLevel="1">
      <c r="A71" s="212" t="s">
        <v>306</v>
      </c>
      <c r="B71" s="213"/>
      <c r="C71" s="213" t="s">
        <v>307</v>
      </c>
      <c r="D71" s="213" t="s">
        <v>308</v>
      </c>
      <c r="E71" s="213">
        <v>460355.102</v>
      </c>
      <c r="F71" s="213">
        <v>0</v>
      </c>
      <c r="G71" s="213"/>
      <c r="H71" s="213">
        <v>0</v>
      </c>
      <c r="I71" s="213">
        <v>0</v>
      </c>
      <c r="J71" s="213">
        <f t="shared" si="4"/>
        <v>460355.102</v>
      </c>
      <c r="K71" s="212"/>
    </row>
    <row r="72" spans="1:11" s="214" customFormat="1" ht="12.75" hidden="1" outlineLevel="1">
      <c r="A72" s="212" t="s">
        <v>309</v>
      </c>
      <c r="B72" s="213"/>
      <c r="C72" s="213" t="s">
        <v>310</v>
      </c>
      <c r="D72" s="213" t="s">
        <v>311</v>
      </c>
      <c r="E72" s="213">
        <v>588764.432</v>
      </c>
      <c r="F72" s="213">
        <v>0</v>
      </c>
      <c r="G72" s="213"/>
      <c r="H72" s="213">
        <v>0</v>
      </c>
      <c r="I72" s="213">
        <v>0</v>
      </c>
      <c r="J72" s="213">
        <f t="shared" si="4"/>
        <v>588764.432</v>
      </c>
      <c r="K72" s="212"/>
    </row>
    <row r="73" spans="1:11" s="214" customFormat="1" ht="12.75" hidden="1" outlineLevel="1">
      <c r="A73" s="212" t="s">
        <v>312</v>
      </c>
      <c r="B73" s="213"/>
      <c r="C73" s="213" t="s">
        <v>313</v>
      </c>
      <c r="D73" s="213" t="s">
        <v>314</v>
      </c>
      <c r="E73" s="213">
        <v>4450.02</v>
      </c>
      <c r="F73" s="213">
        <v>0</v>
      </c>
      <c r="G73" s="213"/>
      <c r="H73" s="213">
        <v>0</v>
      </c>
      <c r="I73" s="213">
        <v>0</v>
      </c>
      <c r="J73" s="213">
        <f t="shared" si="4"/>
        <v>4450.02</v>
      </c>
      <c r="K73" s="212"/>
    </row>
    <row r="74" spans="1:11" s="214" customFormat="1" ht="12.75" hidden="1" outlineLevel="1">
      <c r="A74" s="212" t="s">
        <v>315</v>
      </c>
      <c r="B74" s="213"/>
      <c r="C74" s="213" t="s">
        <v>316</v>
      </c>
      <c r="D74" s="213" t="s">
        <v>317</v>
      </c>
      <c r="E74" s="213">
        <v>2481.758</v>
      </c>
      <c r="F74" s="213">
        <v>0</v>
      </c>
      <c r="G74" s="213"/>
      <c r="H74" s="213">
        <v>0</v>
      </c>
      <c r="I74" s="213">
        <v>0</v>
      </c>
      <c r="J74" s="213">
        <f t="shared" si="4"/>
        <v>2481.758</v>
      </c>
      <c r="K74" s="212"/>
    </row>
    <row r="75" spans="1:11" s="214" customFormat="1" ht="12.75" hidden="1" outlineLevel="1">
      <c r="A75" s="212" t="s">
        <v>318</v>
      </c>
      <c r="B75" s="213"/>
      <c r="C75" s="213" t="s">
        <v>319</v>
      </c>
      <c r="D75" s="213" t="s">
        <v>320</v>
      </c>
      <c r="E75" s="213">
        <v>88.56</v>
      </c>
      <c r="F75" s="213">
        <v>0</v>
      </c>
      <c r="G75" s="213"/>
      <c r="H75" s="213">
        <v>0</v>
      </c>
      <c r="I75" s="213">
        <v>0</v>
      </c>
      <c r="J75" s="213">
        <f t="shared" si="4"/>
        <v>88.56</v>
      </c>
      <c r="K75" s="212"/>
    </row>
    <row r="76" spans="1:11" s="214" customFormat="1" ht="12.75" hidden="1" outlineLevel="1">
      <c r="A76" s="212" t="s">
        <v>321</v>
      </c>
      <c r="B76" s="213"/>
      <c r="C76" s="213" t="s">
        <v>322</v>
      </c>
      <c r="D76" s="213" t="s">
        <v>323</v>
      </c>
      <c r="E76" s="213">
        <v>1035.57</v>
      </c>
      <c r="F76" s="213">
        <v>0</v>
      </c>
      <c r="G76" s="213"/>
      <c r="H76" s="213">
        <v>0</v>
      </c>
      <c r="I76" s="213">
        <v>0</v>
      </c>
      <c r="J76" s="213">
        <f t="shared" si="4"/>
        <v>1035.57</v>
      </c>
      <c r="K76" s="212"/>
    </row>
    <row r="77" spans="1:11" s="214" customFormat="1" ht="12.75" hidden="1" outlineLevel="1">
      <c r="A77" s="212" t="s">
        <v>324</v>
      </c>
      <c r="B77" s="213"/>
      <c r="C77" s="213" t="s">
        <v>325</v>
      </c>
      <c r="D77" s="213" t="s">
        <v>326</v>
      </c>
      <c r="E77" s="213">
        <v>13238.2</v>
      </c>
      <c r="F77" s="213">
        <v>0</v>
      </c>
      <c r="G77" s="213"/>
      <c r="H77" s="213">
        <v>0</v>
      </c>
      <c r="I77" s="213">
        <v>0</v>
      </c>
      <c r="J77" s="213">
        <f t="shared" si="4"/>
        <v>13238.2</v>
      </c>
      <c r="K77" s="212"/>
    </row>
    <row r="78" spans="1:11" s="214" customFormat="1" ht="12.75" hidden="1" outlineLevel="1">
      <c r="A78" s="212" t="s">
        <v>327</v>
      </c>
      <c r="B78" s="213"/>
      <c r="C78" s="213" t="s">
        <v>328</v>
      </c>
      <c r="D78" s="213" t="s">
        <v>329</v>
      </c>
      <c r="E78" s="213">
        <v>87056.39</v>
      </c>
      <c r="F78" s="213">
        <v>0</v>
      </c>
      <c r="G78" s="213"/>
      <c r="H78" s="213">
        <v>0</v>
      </c>
      <c r="I78" s="213">
        <v>0</v>
      </c>
      <c r="J78" s="213">
        <f t="shared" si="4"/>
        <v>87056.39</v>
      </c>
      <c r="K78" s="212"/>
    </row>
    <row r="79" spans="1:36" s="229" customFormat="1" ht="12.75" customHeight="1" collapsed="1">
      <c r="A79" s="115" t="s">
        <v>330</v>
      </c>
      <c r="B79" s="115"/>
      <c r="C79" s="116" t="s">
        <v>1376</v>
      </c>
      <c r="D79" s="117"/>
      <c r="E79" s="120">
        <v>6671296.444</v>
      </c>
      <c r="F79" s="120">
        <v>0</v>
      </c>
      <c r="G79" s="120">
        <v>0</v>
      </c>
      <c r="H79" s="120">
        <v>0</v>
      </c>
      <c r="I79" s="120">
        <v>0</v>
      </c>
      <c r="J79" s="120">
        <f t="shared" si="4"/>
        <v>6671296.444</v>
      </c>
      <c r="K79" s="116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</row>
    <row r="80" spans="1:11" s="214" customFormat="1" ht="12.75" hidden="1" outlineLevel="1">
      <c r="A80" s="212" t="s">
        <v>331</v>
      </c>
      <c r="B80" s="213"/>
      <c r="C80" s="213" t="s">
        <v>332</v>
      </c>
      <c r="D80" s="213" t="s">
        <v>333</v>
      </c>
      <c r="E80" s="213">
        <v>-182950.71</v>
      </c>
      <c r="F80" s="213">
        <v>0</v>
      </c>
      <c r="G80" s="213"/>
      <c r="H80" s="213">
        <v>0</v>
      </c>
      <c r="I80" s="213">
        <v>0</v>
      </c>
      <c r="J80" s="213">
        <f t="shared" si="4"/>
        <v>-182950.71</v>
      </c>
      <c r="K80" s="212"/>
    </row>
    <row r="81" spans="1:11" s="214" customFormat="1" ht="12.75" hidden="1" outlineLevel="1">
      <c r="A81" s="212" t="s">
        <v>334</v>
      </c>
      <c r="B81" s="213"/>
      <c r="C81" s="213" t="s">
        <v>335</v>
      </c>
      <c r="D81" s="213" t="s">
        <v>336</v>
      </c>
      <c r="E81" s="213">
        <v>940259.46</v>
      </c>
      <c r="F81" s="213">
        <v>0</v>
      </c>
      <c r="G81" s="213"/>
      <c r="H81" s="213">
        <v>0</v>
      </c>
      <c r="I81" s="213">
        <v>0</v>
      </c>
      <c r="J81" s="213">
        <f t="shared" si="4"/>
        <v>940259.46</v>
      </c>
      <c r="K81" s="212"/>
    </row>
    <row r="82" spans="1:11" s="214" customFormat="1" ht="12.75" hidden="1" outlineLevel="1">
      <c r="A82" s="212" t="s">
        <v>337</v>
      </c>
      <c r="B82" s="213"/>
      <c r="C82" s="213" t="s">
        <v>338</v>
      </c>
      <c r="D82" s="213" t="s">
        <v>339</v>
      </c>
      <c r="E82" s="213">
        <v>210141.8</v>
      </c>
      <c r="F82" s="213">
        <v>0</v>
      </c>
      <c r="G82" s="213"/>
      <c r="H82" s="213">
        <v>0</v>
      </c>
      <c r="I82" s="213">
        <v>0</v>
      </c>
      <c r="J82" s="213">
        <f t="shared" si="4"/>
        <v>210141.8</v>
      </c>
      <c r="K82" s="212"/>
    </row>
    <row r="83" spans="1:11" s="214" customFormat="1" ht="12.75" hidden="1" outlineLevel="1">
      <c r="A83" s="212" t="s">
        <v>340</v>
      </c>
      <c r="B83" s="213"/>
      <c r="C83" s="213" t="s">
        <v>341</v>
      </c>
      <c r="D83" s="213" t="s">
        <v>342</v>
      </c>
      <c r="E83" s="213">
        <v>106132.59</v>
      </c>
      <c r="F83" s="213">
        <v>0</v>
      </c>
      <c r="G83" s="213"/>
      <c r="H83" s="213">
        <v>0</v>
      </c>
      <c r="I83" s="213">
        <v>0</v>
      </c>
      <c r="J83" s="213">
        <f t="shared" si="4"/>
        <v>106132.59</v>
      </c>
      <c r="K83" s="212"/>
    </row>
    <row r="84" spans="1:11" s="214" customFormat="1" ht="12.75" hidden="1" outlineLevel="1">
      <c r="A84" s="212" t="s">
        <v>343</v>
      </c>
      <c r="B84" s="213"/>
      <c r="C84" s="213" t="s">
        <v>344</v>
      </c>
      <c r="D84" s="213" t="s">
        <v>345</v>
      </c>
      <c r="E84" s="213">
        <v>19952.42</v>
      </c>
      <c r="F84" s="213">
        <v>0</v>
      </c>
      <c r="G84" s="213"/>
      <c r="H84" s="213">
        <v>0</v>
      </c>
      <c r="I84" s="213">
        <v>0</v>
      </c>
      <c r="J84" s="213">
        <f aca="true" t="shared" si="5" ref="J84:J115">E84+F84+G84+H84+I84</f>
        <v>19952.42</v>
      </c>
      <c r="K84" s="212"/>
    </row>
    <row r="85" spans="1:11" s="214" customFormat="1" ht="12.75" hidden="1" outlineLevel="1">
      <c r="A85" s="212" t="s">
        <v>346</v>
      </c>
      <c r="B85" s="213"/>
      <c r="C85" s="213" t="s">
        <v>347</v>
      </c>
      <c r="D85" s="213" t="s">
        <v>348</v>
      </c>
      <c r="E85" s="213">
        <v>5166.69</v>
      </c>
      <c r="F85" s="213">
        <v>0</v>
      </c>
      <c r="G85" s="213"/>
      <c r="H85" s="213">
        <v>0</v>
      </c>
      <c r="I85" s="213">
        <v>0</v>
      </c>
      <c r="J85" s="213">
        <f t="shared" si="5"/>
        <v>5166.69</v>
      </c>
      <c r="K85" s="212"/>
    </row>
    <row r="86" spans="1:11" s="214" customFormat="1" ht="12.75" hidden="1" outlineLevel="1">
      <c r="A86" s="212" t="s">
        <v>349</v>
      </c>
      <c r="B86" s="213"/>
      <c r="C86" s="213" t="s">
        <v>350</v>
      </c>
      <c r="D86" s="213" t="s">
        <v>351</v>
      </c>
      <c r="E86" s="213">
        <v>393</v>
      </c>
      <c r="F86" s="213">
        <v>0</v>
      </c>
      <c r="G86" s="213"/>
      <c r="H86" s="213">
        <v>0</v>
      </c>
      <c r="I86" s="213">
        <v>0</v>
      </c>
      <c r="J86" s="213">
        <f t="shared" si="5"/>
        <v>393</v>
      </c>
      <c r="K86" s="212"/>
    </row>
    <row r="87" spans="1:11" s="214" customFormat="1" ht="12.75" hidden="1" outlineLevel="1">
      <c r="A87" s="212" t="s">
        <v>352</v>
      </c>
      <c r="B87" s="213"/>
      <c r="C87" s="213" t="s">
        <v>353</v>
      </c>
      <c r="D87" s="213" t="s">
        <v>354</v>
      </c>
      <c r="E87" s="213">
        <v>13226.14</v>
      </c>
      <c r="F87" s="213">
        <v>0</v>
      </c>
      <c r="G87" s="213"/>
      <c r="H87" s="213">
        <v>0</v>
      </c>
      <c r="I87" s="213">
        <v>0</v>
      </c>
      <c r="J87" s="213">
        <f t="shared" si="5"/>
        <v>13226.14</v>
      </c>
      <c r="K87" s="212"/>
    </row>
    <row r="88" spans="1:11" s="214" customFormat="1" ht="12.75" hidden="1" outlineLevel="1">
      <c r="A88" s="212" t="s">
        <v>355</v>
      </c>
      <c r="B88" s="213"/>
      <c r="C88" s="213" t="s">
        <v>356</v>
      </c>
      <c r="D88" s="213" t="s">
        <v>357</v>
      </c>
      <c r="E88" s="213">
        <v>74461.38</v>
      </c>
      <c r="F88" s="213">
        <v>0</v>
      </c>
      <c r="G88" s="213"/>
      <c r="H88" s="213">
        <v>0</v>
      </c>
      <c r="I88" s="213">
        <v>0</v>
      </c>
      <c r="J88" s="213">
        <f t="shared" si="5"/>
        <v>74461.38</v>
      </c>
      <c r="K88" s="212"/>
    </row>
    <row r="89" spans="1:11" s="214" customFormat="1" ht="12.75" hidden="1" outlineLevel="1">
      <c r="A89" s="212" t="s">
        <v>358</v>
      </c>
      <c r="B89" s="213"/>
      <c r="C89" s="213" t="s">
        <v>359</v>
      </c>
      <c r="D89" s="213" t="s">
        <v>360</v>
      </c>
      <c r="E89" s="213">
        <v>3482.4</v>
      </c>
      <c r="F89" s="213">
        <v>0</v>
      </c>
      <c r="G89" s="213"/>
      <c r="H89" s="213">
        <v>0</v>
      </c>
      <c r="I89" s="213">
        <v>0</v>
      </c>
      <c r="J89" s="213">
        <f t="shared" si="5"/>
        <v>3482.4</v>
      </c>
      <c r="K89" s="212"/>
    </row>
    <row r="90" spans="1:11" s="214" customFormat="1" ht="12.75" hidden="1" outlineLevel="1">
      <c r="A90" s="212" t="s">
        <v>361</v>
      </c>
      <c r="B90" s="213"/>
      <c r="C90" s="213" t="s">
        <v>362</v>
      </c>
      <c r="D90" s="213" t="s">
        <v>363</v>
      </c>
      <c r="E90" s="213">
        <v>2707.14</v>
      </c>
      <c r="F90" s="213">
        <v>0</v>
      </c>
      <c r="G90" s="213"/>
      <c r="H90" s="213">
        <v>0</v>
      </c>
      <c r="I90" s="213">
        <v>0</v>
      </c>
      <c r="J90" s="213">
        <f t="shared" si="5"/>
        <v>2707.14</v>
      </c>
      <c r="K90" s="212"/>
    </row>
    <row r="91" spans="1:11" s="214" customFormat="1" ht="12.75" hidden="1" outlineLevel="1">
      <c r="A91" s="212" t="s">
        <v>364</v>
      </c>
      <c r="B91" s="213"/>
      <c r="C91" s="213" t="s">
        <v>365</v>
      </c>
      <c r="D91" s="213" t="s">
        <v>366</v>
      </c>
      <c r="E91" s="213">
        <v>12829.58</v>
      </c>
      <c r="F91" s="213">
        <v>0</v>
      </c>
      <c r="G91" s="213"/>
      <c r="H91" s="213">
        <v>0</v>
      </c>
      <c r="I91" s="213">
        <v>0</v>
      </c>
      <c r="J91" s="213">
        <f t="shared" si="5"/>
        <v>12829.58</v>
      </c>
      <c r="K91" s="212"/>
    </row>
    <row r="92" spans="1:11" s="214" customFormat="1" ht="12.75" hidden="1" outlineLevel="1">
      <c r="A92" s="212" t="s">
        <v>367</v>
      </c>
      <c r="B92" s="213"/>
      <c r="C92" s="213" t="s">
        <v>368</v>
      </c>
      <c r="D92" s="213" t="s">
        <v>369</v>
      </c>
      <c r="E92" s="213">
        <v>2715</v>
      </c>
      <c r="F92" s="213">
        <v>0</v>
      </c>
      <c r="G92" s="213"/>
      <c r="H92" s="213">
        <v>0</v>
      </c>
      <c r="I92" s="213">
        <v>0</v>
      </c>
      <c r="J92" s="213">
        <f t="shared" si="5"/>
        <v>2715</v>
      </c>
      <c r="K92" s="212"/>
    </row>
    <row r="93" spans="1:11" s="214" customFormat="1" ht="12.75" hidden="1" outlineLevel="1">
      <c r="A93" s="212" t="s">
        <v>370</v>
      </c>
      <c r="B93" s="213"/>
      <c r="C93" s="213" t="s">
        <v>371</v>
      </c>
      <c r="D93" s="213" t="s">
        <v>372</v>
      </c>
      <c r="E93" s="213">
        <v>9935.01</v>
      </c>
      <c r="F93" s="213">
        <v>0</v>
      </c>
      <c r="G93" s="213"/>
      <c r="H93" s="213">
        <v>0</v>
      </c>
      <c r="I93" s="213">
        <v>0</v>
      </c>
      <c r="J93" s="213">
        <f t="shared" si="5"/>
        <v>9935.01</v>
      </c>
      <c r="K93" s="212"/>
    </row>
    <row r="94" spans="1:11" s="214" customFormat="1" ht="12.75" hidden="1" outlineLevel="1">
      <c r="A94" s="212" t="s">
        <v>373</v>
      </c>
      <c r="B94" s="213"/>
      <c r="C94" s="213" t="s">
        <v>374</v>
      </c>
      <c r="D94" s="213" t="s">
        <v>375</v>
      </c>
      <c r="E94" s="213">
        <v>33035.78</v>
      </c>
      <c r="F94" s="213">
        <v>0</v>
      </c>
      <c r="G94" s="213"/>
      <c r="H94" s="213">
        <v>0</v>
      </c>
      <c r="I94" s="213">
        <v>0</v>
      </c>
      <c r="J94" s="213">
        <f t="shared" si="5"/>
        <v>33035.78</v>
      </c>
      <c r="K94" s="212"/>
    </row>
    <row r="95" spans="1:11" s="214" customFormat="1" ht="12.75" hidden="1" outlineLevel="1">
      <c r="A95" s="212" t="s">
        <v>376</v>
      </c>
      <c r="B95" s="213"/>
      <c r="C95" s="213" t="s">
        <v>377</v>
      </c>
      <c r="D95" s="213" t="s">
        <v>378</v>
      </c>
      <c r="E95" s="213">
        <v>2000</v>
      </c>
      <c r="F95" s="213">
        <v>0</v>
      </c>
      <c r="G95" s="213"/>
      <c r="H95" s="213">
        <v>0</v>
      </c>
      <c r="I95" s="213">
        <v>0</v>
      </c>
      <c r="J95" s="213">
        <f t="shared" si="5"/>
        <v>2000</v>
      </c>
      <c r="K95" s="212"/>
    </row>
    <row r="96" spans="1:11" s="214" customFormat="1" ht="12.75" hidden="1" outlineLevel="1">
      <c r="A96" s="212" t="s">
        <v>379</v>
      </c>
      <c r="B96" s="213"/>
      <c r="C96" s="213" t="s">
        <v>380</v>
      </c>
      <c r="D96" s="213" t="s">
        <v>381</v>
      </c>
      <c r="E96" s="213">
        <v>53802.74</v>
      </c>
      <c r="F96" s="213">
        <v>0</v>
      </c>
      <c r="G96" s="213"/>
      <c r="H96" s="213">
        <v>0</v>
      </c>
      <c r="I96" s="213">
        <v>0</v>
      </c>
      <c r="J96" s="213">
        <f t="shared" si="5"/>
        <v>53802.74</v>
      </c>
      <c r="K96" s="212"/>
    </row>
    <row r="97" spans="1:11" s="214" customFormat="1" ht="12.75" hidden="1" outlineLevel="1">
      <c r="A97" s="212" t="s">
        <v>382</v>
      </c>
      <c r="B97" s="213"/>
      <c r="C97" s="213" t="s">
        <v>383</v>
      </c>
      <c r="D97" s="213" t="s">
        <v>384</v>
      </c>
      <c r="E97" s="213">
        <v>31744.36</v>
      </c>
      <c r="F97" s="213">
        <v>0</v>
      </c>
      <c r="G97" s="213"/>
      <c r="H97" s="213">
        <v>0</v>
      </c>
      <c r="I97" s="213">
        <v>0</v>
      </c>
      <c r="J97" s="213">
        <f t="shared" si="5"/>
        <v>31744.36</v>
      </c>
      <c r="K97" s="212"/>
    </row>
    <row r="98" spans="1:11" s="214" customFormat="1" ht="12.75" hidden="1" outlineLevel="1">
      <c r="A98" s="212" t="s">
        <v>385</v>
      </c>
      <c r="B98" s="213"/>
      <c r="C98" s="213" t="s">
        <v>386</v>
      </c>
      <c r="D98" s="213" t="s">
        <v>387</v>
      </c>
      <c r="E98" s="213">
        <v>2589.93</v>
      </c>
      <c r="F98" s="213">
        <v>0</v>
      </c>
      <c r="G98" s="213"/>
      <c r="H98" s="213">
        <v>0</v>
      </c>
      <c r="I98" s="213">
        <v>0</v>
      </c>
      <c r="J98" s="213">
        <f t="shared" si="5"/>
        <v>2589.93</v>
      </c>
      <c r="K98" s="212"/>
    </row>
    <row r="99" spans="1:11" s="214" customFormat="1" ht="12.75" hidden="1" outlineLevel="1">
      <c r="A99" s="212" t="s">
        <v>388</v>
      </c>
      <c r="B99" s="213"/>
      <c r="C99" s="213" t="s">
        <v>389</v>
      </c>
      <c r="D99" s="213" t="s">
        <v>390</v>
      </c>
      <c r="E99" s="213">
        <v>2115.04</v>
      </c>
      <c r="F99" s="213">
        <v>0</v>
      </c>
      <c r="G99" s="213"/>
      <c r="H99" s="213">
        <v>0</v>
      </c>
      <c r="I99" s="213">
        <v>0</v>
      </c>
      <c r="J99" s="213">
        <f t="shared" si="5"/>
        <v>2115.04</v>
      </c>
      <c r="K99" s="212"/>
    </row>
    <row r="100" spans="1:11" s="214" customFormat="1" ht="12.75" hidden="1" outlineLevel="1">
      <c r="A100" s="212" t="s">
        <v>391</v>
      </c>
      <c r="B100" s="213"/>
      <c r="C100" s="213" t="s">
        <v>392</v>
      </c>
      <c r="D100" s="213" t="s">
        <v>393</v>
      </c>
      <c r="E100" s="213">
        <v>8707.69</v>
      </c>
      <c r="F100" s="213">
        <v>0</v>
      </c>
      <c r="G100" s="213"/>
      <c r="H100" s="213">
        <v>0</v>
      </c>
      <c r="I100" s="213">
        <v>0</v>
      </c>
      <c r="J100" s="213">
        <f t="shared" si="5"/>
        <v>8707.69</v>
      </c>
      <c r="K100" s="212"/>
    </row>
    <row r="101" spans="1:11" s="214" customFormat="1" ht="12.75" hidden="1" outlineLevel="1">
      <c r="A101" s="212" t="s">
        <v>394</v>
      </c>
      <c r="B101" s="213"/>
      <c r="C101" s="213" t="s">
        <v>395</v>
      </c>
      <c r="D101" s="213" t="s">
        <v>396</v>
      </c>
      <c r="E101" s="213">
        <v>40737.63</v>
      </c>
      <c r="F101" s="213">
        <v>0</v>
      </c>
      <c r="G101" s="213"/>
      <c r="H101" s="213">
        <v>0</v>
      </c>
      <c r="I101" s="213">
        <v>0</v>
      </c>
      <c r="J101" s="213">
        <f t="shared" si="5"/>
        <v>40737.63</v>
      </c>
      <c r="K101" s="212"/>
    </row>
    <row r="102" spans="1:11" s="214" customFormat="1" ht="12.75" hidden="1" outlineLevel="1">
      <c r="A102" s="212" t="s">
        <v>397</v>
      </c>
      <c r="B102" s="213"/>
      <c r="C102" s="213" t="s">
        <v>398</v>
      </c>
      <c r="D102" s="213" t="s">
        <v>399</v>
      </c>
      <c r="E102" s="213">
        <v>275186.86</v>
      </c>
      <c r="F102" s="213">
        <v>0</v>
      </c>
      <c r="G102" s="213"/>
      <c r="H102" s="213">
        <v>0</v>
      </c>
      <c r="I102" s="213">
        <v>0</v>
      </c>
      <c r="J102" s="213">
        <f t="shared" si="5"/>
        <v>275186.86</v>
      </c>
      <c r="K102" s="212"/>
    </row>
    <row r="103" spans="1:11" s="214" customFormat="1" ht="12.75" hidden="1" outlineLevel="1">
      <c r="A103" s="212" t="s">
        <v>400</v>
      </c>
      <c r="B103" s="213"/>
      <c r="C103" s="213" t="s">
        <v>401</v>
      </c>
      <c r="D103" s="213" t="s">
        <v>402</v>
      </c>
      <c r="E103" s="213">
        <v>1730.18</v>
      </c>
      <c r="F103" s="213">
        <v>0</v>
      </c>
      <c r="G103" s="213"/>
      <c r="H103" s="213">
        <v>0</v>
      </c>
      <c r="I103" s="213">
        <v>0</v>
      </c>
      <c r="J103" s="213">
        <f t="shared" si="5"/>
        <v>1730.18</v>
      </c>
      <c r="K103" s="212"/>
    </row>
    <row r="104" spans="1:11" s="214" customFormat="1" ht="12.75" hidden="1" outlineLevel="1">
      <c r="A104" s="212" t="s">
        <v>403</v>
      </c>
      <c r="B104" s="213"/>
      <c r="C104" s="213" t="s">
        <v>404</v>
      </c>
      <c r="D104" s="213" t="s">
        <v>405</v>
      </c>
      <c r="E104" s="213">
        <v>10455.56</v>
      </c>
      <c r="F104" s="213">
        <v>0</v>
      </c>
      <c r="G104" s="213"/>
      <c r="H104" s="213">
        <v>0</v>
      </c>
      <c r="I104" s="213">
        <v>0</v>
      </c>
      <c r="J104" s="213">
        <f t="shared" si="5"/>
        <v>10455.56</v>
      </c>
      <c r="K104" s="212"/>
    </row>
    <row r="105" spans="1:11" s="214" customFormat="1" ht="12.75" hidden="1" outlineLevel="1">
      <c r="A105" s="212" t="s">
        <v>406</v>
      </c>
      <c r="B105" s="213"/>
      <c r="C105" s="213" t="s">
        <v>407</v>
      </c>
      <c r="D105" s="213" t="s">
        <v>408</v>
      </c>
      <c r="E105" s="213">
        <v>424.46</v>
      </c>
      <c r="F105" s="213">
        <v>0</v>
      </c>
      <c r="G105" s="213"/>
      <c r="H105" s="213">
        <v>0</v>
      </c>
      <c r="I105" s="213">
        <v>0</v>
      </c>
      <c r="J105" s="213">
        <f t="shared" si="5"/>
        <v>424.46</v>
      </c>
      <c r="K105" s="212"/>
    </row>
    <row r="106" spans="1:11" s="214" customFormat="1" ht="12.75" hidden="1" outlineLevel="1">
      <c r="A106" s="212" t="s">
        <v>409</v>
      </c>
      <c r="B106" s="213"/>
      <c r="C106" s="213" t="s">
        <v>410</v>
      </c>
      <c r="D106" s="213" t="s">
        <v>411</v>
      </c>
      <c r="E106" s="213">
        <v>23397.41</v>
      </c>
      <c r="F106" s="213">
        <v>0</v>
      </c>
      <c r="G106" s="213"/>
      <c r="H106" s="213">
        <v>0</v>
      </c>
      <c r="I106" s="213">
        <v>0</v>
      </c>
      <c r="J106" s="213">
        <f t="shared" si="5"/>
        <v>23397.41</v>
      </c>
      <c r="K106" s="212"/>
    </row>
    <row r="107" spans="1:11" s="214" customFormat="1" ht="12.75" hidden="1" outlineLevel="1">
      <c r="A107" s="212" t="s">
        <v>412</v>
      </c>
      <c r="B107" s="213"/>
      <c r="C107" s="213" t="s">
        <v>413</v>
      </c>
      <c r="D107" s="213" t="s">
        <v>414</v>
      </c>
      <c r="E107" s="213">
        <v>73292.36</v>
      </c>
      <c r="F107" s="213">
        <v>0</v>
      </c>
      <c r="G107" s="213"/>
      <c r="H107" s="213">
        <v>0</v>
      </c>
      <c r="I107" s="213">
        <v>0</v>
      </c>
      <c r="J107" s="213">
        <f t="shared" si="5"/>
        <v>73292.36</v>
      </c>
      <c r="K107" s="212"/>
    </row>
    <row r="108" spans="1:11" s="214" customFormat="1" ht="12.75" hidden="1" outlineLevel="1">
      <c r="A108" s="212" t="s">
        <v>415</v>
      </c>
      <c r="B108" s="213"/>
      <c r="C108" s="213" t="s">
        <v>416</v>
      </c>
      <c r="D108" s="213" t="s">
        <v>417</v>
      </c>
      <c r="E108" s="213">
        <v>35807.61</v>
      </c>
      <c r="F108" s="213">
        <v>0</v>
      </c>
      <c r="G108" s="213"/>
      <c r="H108" s="213">
        <v>0</v>
      </c>
      <c r="I108" s="213">
        <v>0</v>
      </c>
      <c r="J108" s="213">
        <f t="shared" si="5"/>
        <v>35807.61</v>
      </c>
      <c r="K108" s="212"/>
    </row>
    <row r="109" spans="1:11" s="214" customFormat="1" ht="12.75" hidden="1" outlineLevel="1">
      <c r="A109" s="212" t="s">
        <v>418</v>
      </c>
      <c r="B109" s="213"/>
      <c r="C109" s="213" t="s">
        <v>419</v>
      </c>
      <c r="D109" s="213" t="s">
        <v>420</v>
      </c>
      <c r="E109" s="213">
        <v>47300.65</v>
      </c>
      <c r="F109" s="213">
        <v>0</v>
      </c>
      <c r="G109" s="213"/>
      <c r="H109" s="213">
        <v>0</v>
      </c>
      <c r="I109" s="213">
        <v>0</v>
      </c>
      <c r="J109" s="213">
        <f t="shared" si="5"/>
        <v>47300.65</v>
      </c>
      <c r="K109" s="212"/>
    </row>
    <row r="110" spans="1:11" s="214" customFormat="1" ht="12.75" hidden="1" outlineLevel="1">
      <c r="A110" s="212" t="s">
        <v>421</v>
      </c>
      <c r="B110" s="213"/>
      <c r="C110" s="213" t="s">
        <v>422</v>
      </c>
      <c r="D110" s="213" t="s">
        <v>423</v>
      </c>
      <c r="E110" s="213">
        <v>5518</v>
      </c>
      <c r="F110" s="213">
        <v>0</v>
      </c>
      <c r="G110" s="213"/>
      <c r="H110" s="213">
        <v>0</v>
      </c>
      <c r="I110" s="213">
        <v>0</v>
      </c>
      <c r="J110" s="213">
        <f t="shared" si="5"/>
        <v>5518</v>
      </c>
      <c r="K110" s="212"/>
    </row>
    <row r="111" spans="1:11" s="214" customFormat="1" ht="12.75" hidden="1" outlineLevel="1">
      <c r="A111" s="212" t="s">
        <v>424</v>
      </c>
      <c r="B111" s="213"/>
      <c r="C111" s="213" t="s">
        <v>425</v>
      </c>
      <c r="D111" s="213" t="s">
        <v>426</v>
      </c>
      <c r="E111" s="213">
        <v>14658.09</v>
      </c>
      <c r="F111" s="213">
        <v>0</v>
      </c>
      <c r="G111" s="213"/>
      <c r="H111" s="213">
        <v>0</v>
      </c>
      <c r="I111" s="213">
        <v>0</v>
      </c>
      <c r="J111" s="213">
        <f t="shared" si="5"/>
        <v>14658.09</v>
      </c>
      <c r="K111" s="212"/>
    </row>
    <row r="112" spans="1:11" s="214" customFormat="1" ht="12.75" hidden="1" outlineLevel="1">
      <c r="A112" s="212" t="s">
        <v>427</v>
      </c>
      <c r="B112" s="213"/>
      <c r="C112" s="213" t="s">
        <v>428</v>
      </c>
      <c r="D112" s="213" t="s">
        <v>429</v>
      </c>
      <c r="E112" s="213">
        <v>1276.97</v>
      </c>
      <c r="F112" s="213">
        <v>0</v>
      </c>
      <c r="G112" s="213"/>
      <c r="H112" s="213">
        <v>0</v>
      </c>
      <c r="I112" s="213">
        <v>0</v>
      </c>
      <c r="J112" s="213">
        <f t="shared" si="5"/>
        <v>1276.97</v>
      </c>
      <c r="K112" s="212"/>
    </row>
    <row r="113" spans="1:11" s="214" customFormat="1" ht="12.75" hidden="1" outlineLevel="1">
      <c r="A113" s="212" t="s">
        <v>430</v>
      </c>
      <c r="B113" s="213"/>
      <c r="C113" s="213" t="s">
        <v>431</v>
      </c>
      <c r="D113" s="213" t="s">
        <v>432</v>
      </c>
      <c r="E113" s="213">
        <v>4095.42</v>
      </c>
      <c r="F113" s="213">
        <v>0</v>
      </c>
      <c r="G113" s="213"/>
      <c r="H113" s="213">
        <v>0</v>
      </c>
      <c r="I113" s="213">
        <v>0</v>
      </c>
      <c r="J113" s="213">
        <f t="shared" si="5"/>
        <v>4095.42</v>
      </c>
      <c r="K113" s="212"/>
    </row>
    <row r="114" spans="1:11" s="214" customFormat="1" ht="12.75" hidden="1" outlineLevel="1">
      <c r="A114" s="212" t="s">
        <v>433</v>
      </c>
      <c r="B114" s="213"/>
      <c r="C114" s="213" t="s">
        <v>434</v>
      </c>
      <c r="D114" s="213" t="s">
        <v>435</v>
      </c>
      <c r="E114" s="213">
        <v>35394.85</v>
      </c>
      <c r="F114" s="213">
        <v>0</v>
      </c>
      <c r="G114" s="213"/>
      <c r="H114" s="213">
        <v>0</v>
      </c>
      <c r="I114" s="213">
        <v>0</v>
      </c>
      <c r="J114" s="213">
        <f t="shared" si="5"/>
        <v>35394.85</v>
      </c>
      <c r="K114" s="212"/>
    </row>
    <row r="115" spans="1:11" s="214" customFormat="1" ht="12.75" hidden="1" outlineLevel="1">
      <c r="A115" s="212" t="s">
        <v>436</v>
      </c>
      <c r="B115" s="213"/>
      <c r="C115" s="213" t="s">
        <v>437</v>
      </c>
      <c r="D115" s="213" t="s">
        <v>438</v>
      </c>
      <c r="E115" s="213">
        <v>102447.58</v>
      </c>
      <c r="F115" s="213">
        <v>0</v>
      </c>
      <c r="G115" s="213"/>
      <c r="H115" s="213">
        <v>0</v>
      </c>
      <c r="I115" s="213">
        <v>0</v>
      </c>
      <c r="J115" s="213">
        <f t="shared" si="5"/>
        <v>102447.58</v>
      </c>
      <c r="K115" s="212"/>
    </row>
    <row r="116" spans="1:11" s="214" customFormat="1" ht="12.75" hidden="1" outlineLevel="1">
      <c r="A116" s="212" t="s">
        <v>439</v>
      </c>
      <c r="B116" s="213"/>
      <c r="C116" s="213" t="s">
        <v>440</v>
      </c>
      <c r="D116" s="213" t="s">
        <v>441</v>
      </c>
      <c r="E116" s="213">
        <v>55027.19</v>
      </c>
      <c r="F116" s="213">
        <v>0</v>
      </c>
      <c r="G116" s="213"/>
      <c r="H116" s="213">
        <v>0</v>
      </c>
      <c r="I116" s="213">
        <v>0</v>
      </c>
      <c r="J116" s="213">
        <f aca="true" t="shared" si="6" ref="J116:J147">E116+F116+G116+H116+I116</f>
        <v>55027.19</v>
      </c>
      <c r="K116" s="212"/>
    </row>
    <row r="117" spans="1:11" s="214" customFormat="1" ht="12.75" hidden="1" outlineLevel="1">
      <c r="A117" s="212" t="s">
        <v>442</v>
      </c>
      <c r="B117" s="213"/>
      <c r="C117" s="213" t="s">
        <v>443</v>
      </c>
      <c r="D117" s="213" t="s">
        <v>444</v>
      </c>
      <c r="E117" s="213">
        <v>445079.19</v>
      </c>
      <c r="F117" s="213">
        <v>0</v>
      </c>
      <c r="G117" s="213"/>
      <c r="H117" s="213">
        <v>0</v>
      </c>
      <c r="I117" s="213">
        <v>0</v>
      </c>
      <c r="J117" s="213">
        <f t="shared" si="6"/>
        <v>445079.19</v>
      </c>
      <c r="K117" s="212"/>
    </row>
    <row r="118" spans="1:11" s="214" customFormat="1" ht="12.75" hidden="1" outlineLevel="1">
      <c r="A118" s="212" t="s">
        <v>445</v>
      </c>
      <c r="B118" s="213"/>
      <c r="C118" s="213" t="s">
        <v>446</v>
      </c>
      <c r="D118" s="213" t="s">
        <v>447</v>
      </c>
      <c r="E118" s="213">
        <v>83204.26</v>
      </c>
      <c r="F118" s="213">
        <v>0</v>
      </c>
      <c r="G118" s="213"/>
      <c r="H118" s="213">
        <v>0</v>
      </c>
      <c r="I118" s="213">
        <v>0</v>
      </c>
      <c r="J118" s="213">
        <f t="shared" si="6"/>
        <v>83204.26</v>
      </c>
      <c r="K118" s="212"/>
    </row>
    <row r="119" spans="1:11" s="214" customFormat="1" ht="12.75" hidden="1" outlineLevel="1">
      <c r="A119" s="212" t="s">
        <v>448</v>
      </c>
      <c r="B119" s="213"/>
      <c r="C119" s="213" t="s">
        <v>449</v>
      </c>
      <c r="D119" s="213" t="s">
        <v>450</v>
      </c>
      <c r="E119" s="213">
        <v>134.85</v>
      </c>
      <c r="F119" s="213">
        <v>0</v>
      </c>
      <c r="G119" s="213"/>
      <c r="H119" s="213">
        <v>0</v>
      </c>
      <c r="I119" s="213">
        <v>0</v>
      </c>
      <c r="J119" s="213">
        <f t="shared" si="6"/>
        <v>134.85</v>
      </c>
      <c r="K119" s="212"/>
    </row>
    <row r="120" spans="1:11" s="214" customFormat="1" ht="12.75" hidden="1" outlineLevel="1">
      <c r="A120" s="212" t="s">
        <v>451</v>
      </c>
      <c r="B120" s="213"/>
      <c r="C120" s="213" t="s">
        <v>452</v>
      </c>
      <c r="D120" s="213" t="s">
        <v>453</v>
      </c>
      <c r="E120" s="213">
        <v>31883.69</v>
      </c>
      <c r="F120" s="213">
        <v>0</v>
      </c>
      <c r="G120" s="213"/>
      <c r="H120" s="213">
        <v>0</v>
      </c>
      <c r="I120" s="213">
        <v>0</v>
      </c>
      <c r="J120" s="213">
        <f t="shared" si="6"/>
        <v>31883.69</v>
      </c>
      <c r="K120" s="212"/>
    </row>
    <row r="121" spans="1:11" s="214" customFormat="1" ht="12.75" hidden="1" outlineLevel="1">
      <c r="A121" s="212" t="s">
        <v>454</v>
      </c>
      <c r="B121" s="213"/>
      <c r="C121" s="213" t="s">
        <v>455</v>
      </c>
      <c r="D121" s="213" t="s">
        <v>456</v>
      </c>
      <c r="E121" s="213">
        <v>52293</v>
      </c>
      <c r="F121" s="213">
        <v>0</v>
      </c>
      <c r="G121" s="213"/>
      <c r="H121" s="213">
        <v>0</v>
      </c>
      <c r="I121" s="213">
        <v>0</v>
      </c>
      <c r="J121" s="213">
        <f t="shared" si="6"/>
        <v>52293</v>
      </c>
      <c r="K121" s="212"/>
    </row>
    <row r="122" spans="1:11" s="214" customFormat="1" ht="12.75" hidden="1" outlineLevel="1">
      <c r="A122" s="212" t="s">
        <v>457</v>
      </c>
      <c r="B122" s="213"/>
      <c r="C122" s="213" t="s">
        <v>458</v>
      </c>
      <c r="D122" s="213" t="s">
        <v>459</v>
      </c>
      <c r="E122" s="213">
        <v>65.42</v>
      </c>
      <c r="F122" s="213">
        <v>0</v>
      </c>
      <c r="G122" s="213"/>
      <c r="H122" s="213">
        <v>0</v>
      </c>
      <c r="I122" s="213">
        <v>0</v>
      </c>
      <c r="J122" s="213">
        <f t="shared" si="6"/>
        <v>65.42</v>
      </c>
      <c r="K122" s="212"/>
    </row>
    <row r="123" spans="1:11" s="214" customFormat="1" ht="12.75" hidden="1" outlineLevel="1">
      <c r="A123" s="212" t="s">
        <v>460</v>
      </c>
      <c r="B123" s="213"/>
      <c r="C123" s="213" t="s">
        <v>461</v>
      </c>
      <c r="D123" s="213" t="s">
        <v>462</v>
      </c>
      <c r="E123" s="213">
        <v>19175.1</v>
      </c>
      <c r="F123" s="213">
        <v>0</v>
      </c>
      <c r="G123" s="213"/>
      <c r="H123" s="213">
        <v>0</v>
      </c>
      <c r="I123" s="213">
        <v>0</v>
      </c>
      <c r="J123" s="213">
        <f t="shared" si="6"/>
        <v>19175.1</v>
      </c>
      <c r="K123" s="212"/>
    </row>
    <row r="124" spans="1:11" s="214" customFormat="1" ht="12.75" hidden="1" outlineLevel="1">
      <c r="A124" s="212" t="s">
        <v>463</v>
      </c>
      <c r="B124" s="213"/>
      <c r="C124" s="213" t="s">
        <v>464</v>
      </c>
      <c r="D124" s="213" t="s">
        <v>465</v>
      </c>
      <c r="E124" s="213">
        <v>653.59</v>
      </c>
      <c r="F124" s="213">
        <v>0</v>
      </c>
      <c r="G124" s="213"/>
      <c r="H124" s="213">
        <v>0</v>
      </c>
      <c r="I124" s="213">
        <v>0</v>
      </c>
      <c r="J124" s="213">
        <f t="shared" si="6"/>
        <v>653.59</v>
      </c>
      <c r="K124" s="212"/>
    </row>
    <row r="125" spans="1:11" s="214" customFormat="1" ht="12.75" hidden="1" outlineLevel="1">
      <c r="A125" s="212" t="s">
        <v>466</v>
      </c>
      <c r="B125" s="213"/>
      <c r="C125" s="213" t="s">
        <v>467</v>
      </c>
      <c r="D125" s="213" t="s">
        <v>468</v>
      </c>
      <c r="E125" s="213">
        <v>4747.34</v>
      </c>
      <c r="F125" s="213">
        <v>0</v>
      </c>
      <c r="G125" s="213"/>
      <c r="H125" s="213">
        <v>0</v>
      </c>
      <c r="I125" s="213">
        <v>0</v>
      </c>
      <c r="J125" s="213">
        <f t="shared" si="6"/>
        <v>4747.34</v>
      </c>
      <c r="K125" s="212"/>
    </row>
    <row r="126" spans="1:11" s="214" customFormat="1" ht="12.75" hidden="1" outlineLevel="1">
      <c r="A126" s="212" t="s">
        <v>469</v>
      </c>
      <c r="B126" s="213"/>
      <c r="C126" s="213" t="s">
        <v>470</v>
      </c>
      <c r="D126" s="213" t="s">
        <v>471</v>
      </c>
      <c r="E126" s="213">
        <v>22.99</v>
      </c>
      <c r="F126" s="213">
        <v>0</v>
      </c>
      <c r="G126" s="213"/>
      <c r="H126" s="213">
        <v>0</v>
      </c>
      <c r="I126" s="213">
        <v>0</v>
      </c>
      <c r="J126" s="213">
        <f t="shared" si="6"/>
        <v>22.99</v>
      </c>
      <c r="K126" s="212"/>
    </row>
    <row r="127" spans="1:11" s="214" customFormat="1" ht="12.75" hidden="1" outlineLevel="1">
      <c r="A127" s="212" t="s">
        <v>472</v>
      </c>
      <c r="B127" s="213"/>
      <c r="C127" s="213" t="s">
        <v>473</v>
      </c>
      <c r="D127" s="213" t="s">
        <v>474</v>
      </c>
      <c r="E127" s="213">
        <v>9584.83</v>
      </c>
      <c r="F127" s="213">
        <v>0</v>
      </c>
      <c r="G127" s="213"/>
      <c r="H127" s="213">
        <v>0</v>
      </c>
      <c r="I127" s="213">
        <v>0</v>
      </c>
      <c r="J127" s="213">
        <f t="shared" si="6"/>
        <v>9584.83</v>
      </c>
      <c r="K127" s="212"/>
    </row>
    <row r="128" spans="1:11" s="214" customFormat="1" ht="12.75" hidden="1" outlineLevel="1">
      <c r="A128" s="212" t="s">
        <v>475</v>
      </c>
      <c r="B128" s="213"/>
      <c r="C128" s="213" t="s">
        <v>476</v>
      </c>
      <c r="D128" s="213" t="s">
        <v>477</v>
      </c>
      <c r="E128" s="213">
        <v>968.01</v>
      </c>
      <c r="F128" s="213">
        <v>0</v>
      </c>
      <c r="G128" s="213"/>
      <c r="H128" s="213">
        <v>0</v>
      </c>
      <c r="I128" s="213">
        <v>0</v>
      </c>
      <c r="J128" s="213">
        <f t="shared" si="6"/>
        <v>968.01</v>
      </c>
      <c r="K128" s="212"/>
    </row>
    <row r="129" spans="1:11" s="214" customFormat="1" ht="12.75" hidden="1" outlineLevel="1">
      <c r="A129" s="212" t="s">
        <v>481</v>
      </c>
      <c r="B129" s="213"/>
      <c r="C129" s="213" t="s">
        <v>482</v>
      </c>
      <c r="D129" s="213" t="s">
        <v>483</v>
      </c>
      <c r="E129" s="213">
        <v>1343.48</v>
      </c>
      <c r="F129" s="213">
        <v>0</v>
      </c>
      <c r="G129" s="213"/>
      <c r="H129" s="213">
        <v>0</v>
      </c>
      <c r="I129" s="213">
        <v>0</v>
      </c>
      <c r="J129" s="213">
        <f t="shared" si="6"/>
        <v>1343.48</v>
      </c>
      <c r="K129" s="212"/>
    </row>
    <row r="130" spans="1:11" s="214" customFormat="1" ht="12.75" hidden="1" outlineLevel="1">
      <c r="A130" s="212" t="s">
        <v>484</v>
      </c>
      <c r="B130" s="213"/>
      <c r="C130" s="213" t="s">
        <v>485</v>
      </c>
      <c r="D130" s="213" t="s">
        <v>486</v>
      </c>
      <c r="E130" s="213">
        <v>6481.18</v>
      </c>
      <c r="F130" s="213">
        <v>0</v>
      </c>
      <c r="G130" s="213"/>
      <c r="H130" s="213">
        <v>0</v>
      </c>
      <c r="I130" s="213">
        <v>0</v>
      </c>
      <c r="J130" s="213">
        <f t="shared" si="6"/>
        <v>6481.18</v>
      </c>
      <c r="K130" s="212"/>
    </row>
    <row r="131" spans="1:11" s="214" customFormat="1" ht="12.75" hidden="1" outlineLevel="1">
      <c r="A131" s="212" t="s">
        <v>487</v>
      </c>
      <c r="B131" s="213"/>
      <c r="C131" s="213" t="s">
        <v>488</v>
      </c>
      <c r="D131" s="213" t="s">
        <v>489</v>
      </c>
      <c r="E131" s="213">
        <v>64</v>
      </c>
      <c r="F131" s="213">
        <v>0</v>
      </c>
      <c r="G131" s="213"/>
      <c r="H131" s="213">
        <v>0</v>
      </c>
      <c r="I131" s="213">
        <v>0</v>
      </c>
      <c r="J131" s="213">
        <f t="shared" si="6"/>
        <v>64</v>
      </c>
      <c r="K131" s="212"/>
    </row>
    <row r="132" spans="1:11" s="214" customFormat="1" ht="12.75" hidden="1" outlineLevel="1">
      <c r="A132" s="212" t="s">
        <v>490</v>
      </c>
      <c r="B132" s="213"/>
      <c r="C132" s="213" t="s">
        <v>491</v>
      </c>
      <c r="D132" s="213" t="s">
        <v>492</v>
      </c>
      <c r="E132" s="213">
        <v>2593.64</v>
      </c>
      <c r="F132" s="213">
        <v>0</v>
      </c>
      <c r="G132" s="213"/>
      <c r="H132" s="213">
        <v>0</v>
      </c>
      <c r="I132" s="213">
        <v>0</v>
      </c>
      <c r="J132" s="213">
        <f t="shared" si="6"/>
        <v>2593.64</v>
      </c>
      <c r="K132" s="212"/>
    </row>
    <row r="133" spans="1:11" s="214" customFormat="1" ht="12.75" hidden="1" outlineLevel="1">
      <c r="A133" s="212" t="s">
        <v>493</v>
      </c>
      <c r="B133" s="213"/>
      <c r="C133" s="213" t="s">
        <v>494</v>
      </c>
      <c r="D133" s="213" t="s">
        <v>495</v>
      </c>
      <c r="E133" s="213">
        <v>9.98</v>
      </c>
      <c r="F133" s="213">
        <v>0</v>
      </c>
      <c r="G133" s="213"/>
      <c r="H133" s="213">
        <v>0</v>
      </c>
      <c r="I133" s="213">
        <v>0</v>
      </c>
      <c r="J133" s="213">
        <f t="shared" si="6"/>
        <v>9.98</v>
      </c>
      <c r="K133" s="212"/>
    </row>
    <row r="134" spans="1:11" s="214" customFormat="1" ht="12.75" hidden="1" outlineLevel="1">
      <c r="A134" s="212" t="s">
        <v>496</v>
      </c>
      <c r="B134" s="213"/>
      <c r="C134" s="213" t="s">
        <v>497</v>
      </c>
      <c r="D134" s="213" t="s">
        <v>498</v>
      </c>
      <c r="E134" s="213">
        <v>422.36</v>
      </c>
      <c r="F134" s="213">
        <v>0</v>
      </c>
      <c r="G134" s="213"/>
      <c r="H134" s="213">
        <v>0</v>
      </c>
      <c r="I134" s="213">
        <v>0</v>
      </c>
      <c r="J134" s="213">
        <f t="shared" si="6"/>
        <v>422.36</v>
      </c>
      <c r="K134" s="212"/>
    </row>
    <row r="135" spans="1:11" s="214" customFormat="1" ht="12.75" hidden="1" outlineLevel="1">
      <c r="A135" s="212" t="s">
        <v>499</v>
      </c>
      <c r="B135" s="213"/>
      <c r="C135" s="213" t="s">
        <v>500</v>
      </c>
      <c r="D135" s="213" t="s">
        <v>501</v>
      </c>
      <c r="E135" s="213">
        <v>199.4</v>
      </c>
      <c r="F135" s="213">
        <v>0</v>
      </c>
      <c r="G135" s="213"/>
      <c r="H135" s="213">
        <v>0</v>
      </c>
      <c r="I135" s="213">
        <v>0</v>
      </c>
      <c r="J135" s="213">
        <f t="shared" si="6"/>
        <v>199.4</v>
      </c>
      <c r="K135" s="212"/>
    </row>
    <row r="136" spans="1:11" s="214" customFormat="1" ht="12.75" hidden="1" outlineLevel="1">
      <c r="A136" s="212" t="s">
        <v>502</v>
      </c>
      <c r="B136" s="213"/>
      <c r="C136" s="213" t="s">
        <v>503</v>
      </c>
      <c r="D136" s="213" t="s">
        <v>504</v>
      </c>
      <c r="E136" s="213">
        <v>43</v>
      </c>
      <c r="F136" s="213">
        <v>0</v>
      </c>
      <c r="G136" s="213"/>
      <c r="H136" s="213">
        <v>0</v>
      </c>
      <c r="I136" s="213">
        <v>0</v>
      </c>
      <c r="J136" s="213">
        <f t="shared" si="6"/>
        <v>43</v>
      </c>
      <c r="K136" s="212"/>
    </row>
    <row r="137" spans="1:11" s="214" customFormat="1" ht="12.75" hidden="1" outlineLevel="1">
      <c r="A137" s="212" t="s">
        <v>505</v>
      </c>
      <c r="B137" s="213"/>
      <c r="C137" s="213" t="s">
        <v>506</v>
      </c>
      <c r="D137" s="213" t="s">
        <v>507</v>
      </c>
      <c r="E137" s="213">
        <v>15405.92</v>
      </c>
      <c r="F137" s="213">
        <v>0</v>
      </c>
      <c r="G137" s="213"/>
      <c r="H137" s="213">
        <v>0</v>
      </c>
      <c r="I137" s="213">
        <v>0</v>
      </c>
      <c r="J137" s="213">
        <f t="shared" si="6"/>
        <v>15405.92</v>
      </c>
      <c r="K137" s="212"/>
    </row>
    <row r="138" spans="1:11" s="214" customFormat="1" ht="12.75" hidden="1" outlineLevel="1">
      <c r="A138" s="212" t="s">
        <v>508</v>
      </c>
      <c r="B138" s="213"/>
      <c r="C138" s="213" t="s">
        <v>509</v>
      </c>
      <c r="D138" s="213" t="s">
        <v>510</v>
      </c>
      <c r="E138" s="213">
        <v>255.94</v>
      </c>
      <c r="F138" s="213">
        <v>0</v>
      </c>
      <c r="G138" s="213"/>
      <c r="H138" s="213">
        <v>0</v>
      </c>
      <c r="I138" s="213">
        <v>0</v>
      </c>
      <c r="J138" s="213">
        <f t="shared" si="6"/>
        <v>255.94</v>
      </c>
      <c r="K138" s="212"/>
    </row>
    <row r="139" spans="1:11" s="214" customFormat="1" ht="12.75" hidden="1" outlineLevel="1">
      <c r="A139" s="212" t="s">
        <v>511</v>
      </c>
      <c r="B139" s="213"/>
      <c r="C139" s="213" t="s">
        <v>512</v>
      </c>
      <c r="D139" s="213" t="s">
        <v>513</v>
      </c>
      <c r="E139" s="213">
        <v>22842.81</v>
      </c>
      <c r="F139" s="213">
        <v>0</v>
      </c>
      <c r="G139" s="213"/>
      <c r="H139" s="213">
        <v>0</v>
      </c>
      <c r="I139" s="213">
        <v>0</v>
      </c>
      <c r="J139" s="213">
        <f t="shared" si="6"/>
        <v>22842.81</v>
      </c>
      <c r="K139" s="212"/>
    </row>
    <row r="140" spans="1:11" s="214" customFormat="1" ht="12.75" hidden="1" outlineLevel="1">
      <c r="A140" s="212" t="s">
        <v>514</v>
      </c>
      <c r="B140" s="213"/>
      <c r="C140" s="213" t="s">
        <v>515</v>
      </c>
      <c r="D140" s="213" t="s">
        <v>516</v>
      </c>
      <c r="E140" s="213">
        <v>3542</v>
      </c>
      <c r="F140" s="213">
        <v>0</v>
      </c>
      <c r="G140" s="213"/>
      <c r="H140" s="213">
        <v>0</v>
      </c>
      <c r="I140" s="213">
        <v>0</v>
      </c>
      <c r="J140" s="213">
        <f t="shared" si="6"/>
        <v>3542</v>
      </c>
      <c r="K140" s="212"/>
    </row>
    <row r="141" spans="1:11" s="214" customFormat="1" ht="12.75" hidden="1" outlineLevel="1">
      <c r="A141" s="212" t="s">
        <v>517</v>
      </c>
      <c r="B141" s="213"/>
      <c r="C141" s="213" t="s">
        <v>518</v>
      </c>
      <c r="D141" s="213" t="s">
        <v>519</v>
      </c>
      <c r="E141" s="213">
        <v>96</v>
      </c>
      <c r="F141" s="213">
        <v>0</v>
      </c>
      <c r="G141" s="213"/>
      <c r="H141" s="213">
        <v>0</v>
      </c>
      <c r="I141" s="213">
        <v>0</v>
      </c>
      <c r="J141" s="213">
        <f t="shared" si="6"/>
        <v>96</v>
      </c>
      <c r="K141" s="212"/>
    </row>
    <row r="142" spans="1:11" s="214" customFormat="1" ht="12.75" hidden="1" outlineLevel="1">
      <c r="A142" s="212" t="s">
        <v>520</v>
      </c>
      <c r="B142" s="213"/>
      <c r="C142" s="213" t="s">
        <v>521</v>
      </c>
      <c r="D142" s="213" t="s">
        <v>522</v>
      </c>
      <c r="E142" s="213">
        <v>18944.95</v>
      </c>
      <c r="F142" s="213">
        <v>0</v>
      </c>
      <c r="G142" s="213"/>
      <c r="H142" s="213">
        <v>0</v>
      </c>
      <c r="I142" s="213">
        <v>0</v>
      </c>
      <c r="J142" s="213">
        <f t="shared" si="6"/>
        <v>18944.95</v>
      </c>
      <c r="K142" s="212"/>
    </row>
    <row r="143" spans="1:11" s="214" customFormat="1" ht="12.75" hidden="1" outlineLevel="1">
      <c r="A143" s="212" t="s">
        <v>523</v>
      </c>
      <c r="B143" s="213"/>
      <c r="C143" s="213" t="s">
        <v>524</v>
      </c>
      <c r="D143" s="213" t="s">
        <v>525</v>
      </c>
      <c r="E143" s="213">
        <v>21690.86</v>
      </c>
      <c r="F143" s="213">
        <v>0</v>
      </c>
      <c r="G143" s="213"/>
      <c r="H143" s="213">
        <v>0</v>
      </c>
      <c r="I143" s="213">
        <v>0</v>
      </c>
      <c r="J143" s="213">
        <f t="shared" si="6"/>
        <v>21690.86</v>
      </c>
      <c r="K143" s="212"/>
    </row>
    <row r="144" spans="1:11" s="214" customFormat="1" ht="12.75" hidden="1" outlineLevel="1">
      <c r="A144" s="212" t="s">
        <v>526</v>
      </c>
      <c r="B144" s="213"/>
      <c r="C144" s="213" t="s">
        <v>527</v>
      </c>
      <c r="D144" s="213" t="s">
        <v>528</v>
      </c>
      <c r="E144" s="213">
        <v>84980.54</v>
      </c>
      <c r="F144" s="213">
        <v>0</v>
      </c>
      <c r="G144" s="213"/>
      <c r="H144" s="213">
        <v>0</v>
      </c>
      <c r="I144" s="213">
        <v>0</v>
      </c>
      <c r="J144" s="213">
        <f t="shared" si="6"/>
        <v>84980.54</v>
      </c>
      <c r="K144" s="212"/>
    </row>
    <row r="145" spans="1:11" s="214" customFormat="1" ht="12.75" hidden="1" outlineLevel="1">
      <c r="A145" s="212" t="s">
        <v>529</v>
      </c>
      <c r="B145" s="213"/>
      <c r="C145" s="213" t="s">
        <v>530</v>
      </c>
      <c r="D145" s="213" t="s">
        <v>531</v>
      </c>
      <c r="E145" s="213">
        <v>29784.06</v>
      </c>
      <c r="F145" s="213">
        <v>0</v>
      </c>
      <c r="G145" s="213"/>
      <c r="H145" s="213">
        <v>0</v>
      </c>
      <c r="I145" s="213">
        <v>0</v>
      </c>
      <c r="J145" s="213">
        <f t="shared" si="6"/>
        <v>29784.06</v>
      </c>
      <c r="K145" s="212"/>
    </row>
    <row r="146" spans="1:11" s="214" customFormat="1" ht="12.75" hidden="1" outlineLevel="1">
      <c r="A146" s="212" t="s">
        <v>532</v>
      </c>
      <c r="B146" s="213"/>
      <c r="C146" s="213" t="s">
        <v>533</v>
      </c>
      <c r="D146" s="213" t="s">
        <v>534</v>
      </c>
      <c r="E146" s="213">
        <v>4908.39</v>
      </c>
      <c r="F146" s="213">
        <v>0</v>
      </c>
      <c r="G146" s="213"/>
      <c r="H146" s="213">
        <v>0</v>
      </c>
      <c r="I146" s="213">
        <v>0</v>
      </c>
      <c r="J146" s="213">
        <f t="shared" si="6"/>
        <v>4908.39</v>
      </c>
      <c r="K146" s="212"/>
    </row>
    <row r="147" spans="1:11" s="214" customFormat="1" ht="12.75" hidden="1" outlineLevel="1">
      <c r="A147" s="212" t="s">
        <v>535</v>
      </c>
      <c r="B147" s="213"/>
      <c r="C147" s="213" t="s">
        <v>536</v>
      </c>
      <c r="D147" s="213" t="s">
        <v>537</v>
      </c>
      <c r="E147" s="213">
        <v>34518.94</v>
      </c>
      <c r="F147" s="213">
        <v>0</v>
      </c>
      <c r="G147" s="213"/>
      <c r="H147" s="213">
        <v>0</v>
      </c>
      <c r="I147" s="213">
        <v>0</v>
      </c>
      <c r="J147" s="213">
        <f t="shared" si="6"/>
        <v>34518.94</v>
      </c>
      <c r="K147" s="212"/>
    </row>
    <row r="148" spans="1:11" s="214" customFormat="1" ht="12.75" hidden="1" outlineLevel="1">
      <c r="A148" s="212" t="s">
        <v>538</v>
      </c>
      <c r="B148" s="213"/>
      <c r="C148" s="213" t="s">
        <v>539</v>
      </c>
      <c r="D148" s="213" t="s">
        <v>540</v>
      </c>
      <c r="E148" s="213">
        <v>2353.5</v>
      </c>
      <c r="F148" s="213">
        <v>0</v>
      </c>
      <c r="G148" s="213"/>
      <c r="H148" s="213">
        <v>0</v>
      </c>
      <c r="I148" s="213">
        <v>0</v>
      </c>
      <c r="J148" s="213">
        <f aca="true" t="shared" si="7" ref="J148:J179">E148+F148+G148+H148+I148</f>
        <v>2353.5</v>
      </c>
      <c r="K148" s="212"/>
    </row>
    <row r="149" spans="1:11" s="214" customFormat="1" ht="12.75" hidden="1" outlineLevel="1">
      <c r="A149" s="212" t="s">
        <v>541</v>
      </c>
      <c r="B149" s="213"/>
      <c r="C149" s="213" t="s">
        <v>542</v>
      </c>
      <c r="D149" s="213" t="s">
        <v>543</v>
      </c>
      <c r="E149" s="213">
        <v>39814.85</v>
      </c>
      <c r="F149" s="213">
        <v>0</v>
      </c>
      <c r="G149" s="213"/>
      <c r="H149" s="213">
        <v>0</v>
      </c>
      <c r="I149" s="213">
        <v>0</v>
      </c>
      <c r="J149" s="213">
        <f t="shared" si="7"/>
        <v>39814.85</v>
      </c>
      <c r="K149" s="212"/>
    </row>
    <row r="150" spans="1:11" s="214" customFormat="1" ht="12.75" hidden="1" outlineLevel="1">
      <c r="A150" s="212" t="s">
        <v>544</v>
      </c>
      <c r="B150" s="213"/>
      <c r="C150" s="213" t="s">
        <v>545</v>
      </c>
      <c r="D150" s="213" t="s">
        <v>546</v>
      </c>
      <c r="E150" s="213">
        <v>143284.22</v>
      </c>
      <c r="F150" s="213">
        <v>0</v>
      </c>
      <c r="G150" s="213"/>
      <c r="H150" s="213">
        <v>0</v>
      </c>
      <c r="I150" s="213">
        <v>0</v>
      </c>
      <c r="J150" s="213">
        <f t="shared" si="7"/>
        <v>143284.22</v>
      </c>
      <c r="K150" s="212"/>
    </row>
    <row r="151" spans="1:11" s="214" customFormat="1" ht="12.75" hidden="1" outlineLevel="1">
      <c r="A151" s="212" t="s">
        <v>547</v>
      </c>
      <c r="B151" s="213"/>
      <c r="C151" s="213" t="s">
        <v>548</v>
      </c>
      <c r="D151" s="213" t="s">
        <v>549</v>
      </c>
      <c r="E151" s="213">
        <v>219.75</v>
      </c>
      <c r="F151" s="213">
        <v>0</v>
      </c>
      <c r="G151" s="213"/>
      <c r="H151" s="213">
        <v>0</v>
      </c>
      <c r="I151" s="213">
        <v>0</v>
      </c>
      <c r="J151" s="213">
        <f t="shared" si="7"/>
        <v>219.75</v>
      </c>
      <c r="K151" s="212"/>
    </row>
    <row r="152" spans="1:11" s="214" customFormat="1" ht="12.75" hidden="1" outlineLevel="1">
      <c r="A152" s="212" t="s">
        <v>550</v>
      </c>
      <c r="B152" s="213"/>
      <c r="C152" s="213" t="s">
        <v>551</v>
      </c>
      <c r="D152" s="213" t="s">
        <v>552</v>
      </c>
      <c r="E152" s="213">
        <v>28500.79</v>
      </c>
      <c r="F152" s="213">
        <v>0</v>
      </c>
      <c r="G152" s="213"/>
      <c r="H152" s="213">
        <v>0</v>
      </c>
      <c r="I152" s="213">
        <v>0</v>
      </c>
      <c r="J152" s="213">
        <f t="shared" si="7"/>
        <v>28500.79</v>
      </c>
      <c r="K152" s="212"/>
    </row>
    <row r="153" spans="1:11" s="214" customFormat="1" ht="12.75" hidden="1" outlineLevel="1">
      <c r="A153" s="212" t="s">
        <v>553</v>
      </c>
      <c r="B153" s="213"/>
      <c r="C153" s="213" t="s">
        <v>554</v>
      </c>
      <c r="D153" s="213" t="s">
        <v>555</v>
      </c>
      <c r="E153" s="213">
        <v>29803.85</v>
      </c>
      <c r="F153" s="213">
        <v>0</v>
      </c>
      <c r="G153" s="213"/>
      <c r="H153" s="213">
        <v>0</v>
      </c>
      <c r="I153" s="213">
        <v>0</v>
      </c>
      <c r="J153" s="213">
        <f t="shared" si="7"/>
        <v>29803.85</v>
      </c>
      <c r="K153" s="212"/>
    </row>
    <row r="154" spans="1:11" s="214" customFormat="1" ht="12.75" hidden="1" outlineLevel="1">
      <c r="A154" s="212" t="s">
        <v>556</v>
      </c>
      <c r="B154" s="213"/>
      <c r="C154" s="213" t="s">
        <v>557</v>
      </c>
      <c r="D154" s="213" t="s">
        <v>558</v>
      </c>
      <c r="E154" s="213">
        <v>5955.09</v>
      </c>
      <c r="F154" s="213">
        <v>0</v>
      </c>
      <c r="G154" s="213"/>
      <c r="H154" s="213">
        <v>0</v>
      </c>
      <c r="I154" s="213">
        <v>0</v>
      </c>
      <c r="J154" s="213">
        <f t="shared" si="7"/>
        <v>5955.09</v>
      </c>
      <c r="K154" s="212"/>
    </row>
    <row r="155" spans="1:11" s="214" customFormat="1" ht="12.75" hidden="1" outlineLevel="1">
      <c r="A155" s="212" t="s">
        <v>559</v>
      </c>
      <c r="B155" s="213"/>
      <c r="C155" s="213" t="s">
        <v>560</v>
      </c>
      <c r="D155" s="213" t="s">
        <v>561</v>
      </c>
      <c r="E155" s="213">
        <v>5</v>
      </c>
      <c r="F155" s="213">
        <v>0</v>
      </c>
      <c r="G155" s="213"/>
      <c r="H155" s="213">
        <v>0</v>
      </c>
      <c r="I155" s="213">
        <v>0</v>
      </c>
      <c r="J155" s="213">
        <f t="shared" si="7"/>
        <v>5</v>
      </c>
      <c r="K155" s="212"/>
    </row>
    <row r="156" spans="1:11" s="214" customFormat="1" ht="12.75" hidden="1" outlineLevel="1">
      <c r="A156" s="212" t="s">
        <v>562</v>
      </c>
      <c r="B156" s="213"/>
      <c r="C156" s="213" t="s">
        <v>563</v>
      </c>
      <c r="D156" s="213" t="s">
        <v>564</v>
      </c>
      <c r="E156" s="213">
        <v>66514.36</v>
      </c>
      <c r="F156" s="213">
        <v>0</v>
      </c>
      <c r="G156" s="213"/>
      <c r="H156" s="213">
        <v>0</v>
      </c>
      <c r="I156" s="213">
        <v>0</v>
      </c>
      <c r="J156" s="213">
        <f t="shared" si="7"/>
        <v>66514.36</v>
      </c>
      <c r="K156" s="212"/>
    </row>
    <row r="157" spans="1:11" s="214" customFormat="1" ht="12.75" hidden="1" outlineLevel="1">
      <c r="A157" s="212" t="s">
        <v>565</v>
      </c>
      <c r="B157" s="213"/>
      <c r="C157" s="213" t="s">
        <v>566</v>
      </c>
      <c r="D157" s="213" t="s">
        <v>567</v>
      </c>
      <c r="E157" s="213">
        <v>12670.89</v>
      </c>
      <c r="F157" s="213">
        <v>0</v>
      </c>
      <c r="G157" s="213"/>
      <c r="H157" s="213">
        <v>0</v>
      </c>
      <c r="I157" s="213">
        <v>0</v>
      </c>
      <c r="J157" s="213">
        <f t="shared" si="7"/>
        <v>12670.89</v>
      </c>
      <c r="K157" s="212"/>
    </row>
    <row r="158" spans="1:11" s="214" customFormat="1" ht="12.75" hidden="1" outlineLevel="1">
      <c r="A158" s="212" t="s">
        <v>568</v>
      </c>
      <c r="B158" s="213"/>
      <c r="C158" s="213" t="s">
        <v>569</v>
      </c>
      <c r="D158" s="213" t="s">
        <v>570</v>
      </c>
      <c r="E158" s="213">
        <v>2423.46</v>
      </c>
      <c r="F158" s="213">
        <v>0</v>
      </c>
      <c r="G158" s="213"/>
      <c r="H158" s="213">
        <v>0</v>
      </c>
      <c r="I158" s="213">
        <v>0</v>
      </c>
      <c r="J158" s="213">
        <f t="shared" si="7"/>
        <v>2423.46</v>
      </c>
      <c r="K158" s="212"/>
    </row>
    <row r="159" spans="1:11" s="214" customFormat="1" ht="12.75" hidden="1" outlineLevel="1">
      <c r="A159" s="212" t="s">
        <v>571</v>
      </c>
      <c r="B159" s="213"/>
      <c r="C159" s="213" t="s">
        <v>572</v>
      </c>
      <c r="D159" s="213" t="s">
        <v>573</v>
      </c>
      <c r="E159" s="213">
        <v>69</v>
      </c>
      <c r="F159" s="213">
        <v>0</v>
      </c>
      <c r="G159" s="213"/>
      <c r="H159" s="213">
        <v>0</v>
      </c>
      <c r="I159" s="213">
        <v>0</v>
      </c>
      <c r="J159" s="213">
        <f t="shared" si="7"/>
        <v>69</v>
      </c>
      <c r="K159" s="212"/>
    </row>
    <row r="160" spans="1:11" s="214" customFormat="1" ht="12.75" hidden="1" outlineLevel="1">
      <c r="A160" s="212" t="s">
        <v>574</v>
      </c>
      <c r="B160" s="213"/>
      <c r="C160" s="213" t="s">
        <v>575</v>
      </c>
      <c r="D160" s="213" t="s">
        <v>576</v>
      </c>
      <c r="E160" s="213">
        <v>8</v>
      </c>
      <c r="F160" s="213">
        <v>0</v>
      </c>
      <c r="G160" s="213"/>
      <c r="H160" s="213">
        <v>0</v>
      </c>
      <c r="I160" s="213">
        <v>0</v>
      </c>
      <c r="J160" s="213">
        <f t="shared" si="7"/>
        <v>8</v>
      </c>
      <c r="K160" s="212"/>
    </row>
    <row r="161" spans="1:11" s="214" customFormat="1" ht="12.75" hidden="1" outlineLevel="1">
      <c r="A161" s="212" t="s">
        <v>577</v>
      </c>
      <c r="B161" s="213"/>
      <c r="C161" s="213" t="s">
        <v>578</v>
      </c>
      <c r="D161" s="213" t="s">
        <v>579</v>
      </c>
      <c r="E161" s="213">
        <v>5218.07</v>
      </c>
      <c r="F161" s="213">
        <v>0</v>
      </c>
      <c r="G161" s="213"/>
      <c r="H161" s="213">
        <v>0</v>
      </c>
      <c r="I161" s="213">
        <v>0</v>
      </c>
      <c r="J161" s="213">
        <f t="shared" si="7"/>
        <v>5218.07</v>
      </c>
      <c r="K161" s="212"/>
    </row>
    <row r="162" spans="1:11" s="214" customFormat="1" ht="12.75" hidden="1" outlineLevel="1">
      <c r="A162" s="212" t="s">
        <v>580</v>
      </c>
      <c r="B162" s="213"/>
      <c r="C162" s="213" t="s">
        <v>581</v>
      </c>
      <c r="D162" s="213" t="s">
        <v>582</v>
      </c>
      <c r="E162" s="213">
        <v>4238.2</v>
      </c>
      <c r="F162" s="213">
        <v>0</v>
      </c>
      <c r="G162" s="213"/>
      <c r="H162" s="213">
        <v>0</v>
      </c>
      <c r="I162" s="213">
        <v>0</v>
      </c>
      <c r="J162" s="213">
        <f t="shared" si="7"/>
        <v>4238.2</v>
      </c>
      <c r="K162" s="212"/>
    </row>
    <row r="163" spans="1:11" s="214" customFormat="1" ht="12.75" hidden="1" outlineLevel="1">
      <c r="A163" s="212" t="s">
        <v>583</v>
      </c>
      <c r="B163" s="213"/>
      <c r="C163" s="213" t="s">
        <v>584</v>
      </c>
      <c r="D163" s="213" t="s">
        <v>585</v>
      </c>
      <c r="E163" s="213">
        <v>1198904.48</v>
      </c>
      <c r="F163" s="213">
        <v>0</v>
      </c>
      <c r="G163" s="213"/>
      <c r="H163" s="213">
        <v>0</v>
      </c>
      <c r="I163" s="213">
        <v>0</v>
      </c>
      <c r="J163" s="213">
        <f t="shared" si="7"/>
        <v>1198904.48</v>
      </c>
      <c r="K163" s="212"/>
    </row>
    <row r="164" spans="1:11" s="214" customFormat="1" ht="12.75" hidden="1" outlineLevel="1">
      <c r="A164" s="212" t="s">
        <v>586</v>
      </c>
      <c r="B164" s="213"/>
      <c r="C164" s="213" t="s">
        <v>587</v>
      </c>
      <c r="D164" s="213" t="s">
        <v>588</v>
      </c>
      <c r="E164" s="213">
        <v>34.6</v>
      </c>
      <c r="F164" s="213">
        <v>0</v>
      </c>
      <c r="G164" s="213"/>
      <c r="H164" s="213">
        <v>0</v>
      </c>
      <c r="I164" s="213">
        <v>0</v>
      </c>
      <c r="J164" s="213">
        <f t="shared" si="7"/>
        <v>34.6</v>
      </c>
      <c r="K164" s="212"/>
    </row>
    <row r="165" spans="1:11" s="214" customFormat="1" ht="12.75" hidden="1" outlineLevel="1">
      <c r="A165" s="212" t="s">
        <v>589</v>
      </c>
      <c r="B165" s="213"/>
      <c r="C165" s="213" t="s">
        <v>590</v>
      </c>
      <c r="D165" s="213" t="s">
        <v>591</v>
      </c>
      <c r="E165" s="213">
        <v>47.73</v>
      </c>
      <c r="F165" s="213">
        <v>0</v>
      </c>
      <c r="G165" s="213"/>
      <c r="H165" s="213">
        <v>0</v>
      </c>
      <c r="I165" s="213">
        <v>0</v>
      </c>
      <c r="J165" s="213">
        <f t="shared" si="7"/>
        <v>47.73</v>
      </c>
      <c r="K165" s="212"/>
    </row>
    <row r="166" spans="1:11" s="214" customFormat="1" ht="12.75" hidden="1" outlineLevel="1">
      <c r="A166" s="212" t="s">
        <v>598</v>
      </c>
      <c r="B166" s="213"/>
      <c r="C166" s="213" t="s">
        <v>599</v>
      </c>
      <c r="D166" s="213" t="s">
        <v>600</v>
      </c>
      <c r="E166" s="213">
        <v>-60</v>
      </c>
      <c r="F166" s="213">
        <v>0</v>
      </c>
      <c r="G166" s="213"/>
      <c r="H166" s="213">
        <v>0</v>
      </c>
      <c r="I166" s="213">
        <v>0</v>
      </c>
      <c r="J166" s="213">
        <f t="shared" si="7"/>
        <v>-60</v>
      </c>
      <c r="K166" s="212"/>
    </row>
    <row r="167" spans="1:11" s="214" customFormat="1" ht="12.75" hidden="1" outlineLevel="1">
      <c r="A167" s="212" t="s">
        <v>601</v>
      </c>
      <c r="B167" s="213"/>
      <c r="C167" s="213" t="s">
        <v>602</v>
      </c>
      <c r="D167" s="213" t="s">
        <v>603</v>
      </c>
      <c r="E167" s="213">
        <v>466.52</v>
      </c>
      <c r="F167" s="213">
        <v>0</v>
      </c>
      <c r="G167" s="213"/>
      <c r="H167" s="213">
        <v>0</v>
      </c>
      <c r="I167" s="213">
        <v>0</v>
      </c>
      <c r="J167" s="213">
        <f t="shared" si="7"/>
        <v>466.52</v>
      </c>
      <c r="K167" s="212"/>
    </row>
    <row r="168" spans="1:11" s="214" customFormat="1" ht="12.75" hidden="1" outlineLevel="1">
      <c r="A168" s="212" t="s">
        <v>604</v>
      </c>
      <c r="B168" s="213"/>
      <c r="C168" s="213" t="s">
        <v>605</v>
      </c>
      <c r="D168" s="213" t="s">
        <v>606</v>
      </c>
      <c r="E168" s="213">
        <v>1275</v>
      </c>
      <c r="F168" s="213">
        <v>0</v>
      </c>
      <c r="G168" s="213"/>
      <c r="H168" s="213">
        <v>0</v>
      </c>
      <c r="I168" s="213">
        <v>0</v>
      </c>
      <c r="J168" s="213">
        <f t="shared" si="7"/>
        <v>1275</v>
      </c>
      <c r="K168" s="212"/>
    </row>
    <row r="169" spans="1:11" s="214" customFormat="1" ht="12.75" hidden="1" outlineLevel="1">
      <c r="A169" s="212" t="s">
        <v>607</v>
      </c>
      <c r="B169" s="213"/>
      <c r="C169" s="213" t="s">
        <v>608</v>
      </c>
      <c r="D169" s="213" t="s">
        <v>609</v>
      </c>
      <c r="E169" s="213">
        <v>1932.29</v>
      </c>
      <c r="F169" s="213">
        <v>0</v>
      </c>
      <c r="G169" s="213"/>
      <c r="H169" s="213">
        <v>0</v>
      </c>
      <c r="I169" s="213">
        <v>0</v>
      </c>
      <c r="J169" s="213">
        <f t="shared" si="7"/>
        <v>1932.29</v>
      </c>
      <c r="K169" s="212"/>
    </row>
    <row r="170" spans="1:11" s="214" customFormat="1" ht="12.75" hidden="1" outlineLevel="1">
      <c r="A170" s="212" t="s">
        <v>610</v>
      </c>
      <c r="B170" s="213"/>
      <c r="C170" s="213" t="s">
        <v>611</v>
      </c>
      <c r="D170" s="213" t="s">
        <v>612</v>
      </c>
      <c r="E170" s="213">
        <v>1479.24</v>
      </c>
      <c r="F170" s="213">
        <v>0</v>
      </c>
      <c r="G170" s="213"/>
      <c r="H170" s="213">
        <v>0</v>
      </c>
      <c r="I170" s="213">
        <v>0</v>
      </c>
      <c r="J170" s="213">
        <f t="shared" si="7"/>
        <v>1479.24</v>
      </c>
      <c r="K170" s="212"/>
    </row>
    <row r="171" spans="1:11" s="214" customFormat="1" ht="12.75" hidden="1" outlineLevel="1">
      <c r="A171" s="212" t="s">
        <v>613</v>
      </c>
      <c r="B171" s="213"/>
      <c r="C171" s="213" t="s">
        <v>614</v>
      </c>
      <c r="D171" s="213" t="s">
        <v>615</v>
      </c>
      <c r="E171" s="213">
        <v>10063.2</v>
      </c>
      <c r="F171" s="213">
        <v>0</v>
      </c>
      <c r="G171" s="213"/>
      <c r="H171" s="213">
        <v>0</v>
      </c>
      <c r="I171" s="213">
        <v>0</v>
      </c>
      <c r="J171" s="213">
        <f t="shared" si="7"/>
        <v>10063.2</v>
      </c>
      <c r="K171" s="212"/>
    </row>
    <row r="172" spans="1:11" s="214" customFormat="1" ht="12.75" hidden="1" outlineLevel="1">
      <c r="A172" s="212" t="s">
        <v>616</v>
      </c>
      <c r="B172" s="213"/>
      <c r="C172" s="213" t="s">
        <v>617</v>
      </c>
      <c r="D172" s="213" t="s">
        <v>618</v>
      </c>
      <c r="E172" s="213">
        <v>285256.32</v>
      </c>
      <c r="F172" s="213">
        <v>0</v>
      </c>
      <c r="G172" s="213"/>
      <c r="H172" s="213">
        <v>0</v>
      </c>
      <c r="I172" s="213">
        <v>0</v>
      </c>
      <c r="J172" s="213">
        <f t="shared" si="7"/>
        <v>285256.32</v>
      </c>
      <c r="K172" s="212"/>
    </row>
    <row r="173" spans="1:11" s="214" customFormat="1" ht="12.75" hidden="1" outlineLevel="1">
      <c r="A173" s="212" t="s">
        <v>622</v>
      </c>
      <c r="B173" s="213"/>
      <c r="C173" s="213" t="s">
        <v>623</v>
      </c>
      <c r="D173" s="213" t="s">
        <v>624</v>
      </c>
      <c r="E173" s="213">
        <v>1099</v>
      </c>
      <c r="F173" s="213">
        <v>0</v>
      </c>
      <c r="G173" s="213"/>
      <c r="H173" s="213">
        <v>0</v>
      </c>
      <c r="I173" s="213">
        <v>0</v>
      </c>
      <c r="J173" s="213">
        <f t="shared" si="7"/>
        <v>1099</v>
      </c>
      <c r="K173" s="212"/>
    </row>
    <row r="174" spans="1:11" s="214" customFormat="1" ht="12.75" hidden="1" outlineLevel="1">
      <c r="A174" s="212" t="s">
        <v>625</v>
      </c>
      <c r="B174" s="213"/>
      <c r="C174" s="213" t="s">
        <v>626</v>
      </c>
      <c r="D174" s="213" t="s">
        <v>627</v>
      </c>
      <c r="E174" s="213">
        <v>34150.13</v>
      </c>
      <c r="F174" s="213">
        <v>0</v>
      </c>
      <c r="G174" s="213"/>
      <c r="H174" s="213">
        <v>0</v>
      </c>
      <c r="I174" s="213">
        <v>0</v>
      </c>
      <c r="J174" s="213">
        <f t="shared" si="7"/>
        <v>34150.13</v>
      </c>
      <c r="K174" s="212"/>
    </row>
    <row r="175" spans="1:11" s="214" customFormat="1" ht="12.75" hidden="1" outlineLevel="1">
      <c r="A175" s="212" t="s">
        <v>628</v>
      </c>
      <c r="B175" s="213"/>
      <c r="C175" s="213" t="s">
        <v>629</v>
      </c>
      <c r="D175" s="213" t="s">
        <v>630</v>
      </c>
      <c r="E175" s="213">
        <v>63.2</v>
      </c>
      <c r="F175" s="213">
        <v>0</v>
      </c>
      <c r="G175" s="213"/>
      <c r="H175" s="213">
        <v>0</v>
      </c>
      <c r="I175" s="213">
        <v>0</v>
      </c>
      <c r="J175" s="213">
        <f t="shared" si="7"/>
        <v>63.2</v>
      </c>
      <c r="K175" s="212"/>
    </row>
    <row r="176" spans="1:11" s="214" customFormat="1" ht="12.75" hidden="1" outlineLevel="1">
      <c r="A176" s="212" t="s">
        <v>631</v>
      </c>
      <c r="B176" s="213"/>
      <c r="C176" s="213" t="s">
        <v>632</v>
      </c>
      <c r="D176" s="213" t="s">
        <v>633</v>
      </c>
      <c r="E176" s="213">
        <v>18328.01</v>
      </c>
      <c r="F176" s="213">
        <v>0</v>
      </c>
      <c r="G176" s="213"/>
      <c r="H176" s="213">
        <v>0</v>
      </c>
      <c r="I176" s="213">
        <v>0</v>
      </c>
      <c r="J176" s="213">
        <f t="shared" si="7"/>
        <v>18328.01</v>
      </c>
      <c r="K176" s="212"/>
    </row>
    <row r="177" spans="1:11" s="214" customFormat="1" ht="12.75" hidden="1" outlineLevel="1">
      <c r="A177" s="212" t="s">
        <v>634</v>
      </c>
      <c r="B177" s="213"/>
      <c r="C177" s="213" t="s">
        <v>635</v>
      </c>
      <c r="D177" s="213" t="s">
        <v>636</v>
      </c>
      <c r="E177" s="213">
        <v>13067.5</v>
      </c>
      <c r="F177" s="213">
        <v>0</v>
      </c>
      <c r="G177" s="213"/>
      <c r="H177" s="213">
        <v>0</v>
      </c>
      <c r="I177" s="213">
        <v>0</v>
      </c>
      <c r="J177" s="213">
        <f t="shared" si="7"/>
        <v>13067.5</v>
      </c>
      <c r="K177" s="212"/>
    </row>
    <row r="178" spans="1:11" s="214" customFormat="1" ht="12.75" hidden="1" outlineLevel="1">
      <c r="A178" s="212" t="s">
        <v>637</v>
      </c>
      <c r="B178" s="213"/>
      <c r="C178" s="213" t="s">
        <v>638</v>
      </c>
      <c r="D178" s="213" t="s">
        <v>639</v>
      </c>
      <c r="E178" s="213">
        <v>21.42</v>
      </c>
      <c r="F178" s="213">
        <v>0</v>
      </c>
      <c r="G178" s="213"/>
      <c r="H178" s="213">
        <v>0</v>
      </c>
      <c r="I178" s="213">
        <v>0</v>
      </c>
      <c r="J178" s="213">
        <f t="shared" si="7"/>
        <v>21.42</v>
      </c>
      <c r="K178" s="212"/>
    </row>
    <row r="179" spans="1:11" s="214" customFormat="1" ht="12.75" hidden="1" outlineLevel="1">
      <c r="A179" s="212" t="s">
        <v>640</v>
      </c>
      <c r="B179" s="213"/>
      <c r="C179" s="213" t="s">
        <v>641</v>
      </c>
      <c r="D179" s="213" t="s">
        <v>642</v>
      </c>
      <c r="E179" s="213">
        <v>1658.75</v>
      </c>
      <c r="F179" s="213">
        <v>0</v>
      </c>
      <c r="G179" s="213"/>
      <c r="H179" s="213">
        <v>0</v>
      </c>
      <c r="I179" s="213">
        <v>0</v>
      </c>
      <c r="J179" s="213">
        <f t="shared" si="7"/>
        <v>1658.75</v>
      </c>
      <c r="K179" s="212"/>
    </row>
    <row r="180" spans="1:11" s="214" customFormat="1" ht="12.75" hidden="1" outlineLevel="1">
      <c r="A180" s="212" t="s">
        <v>643</v>
      </c>
      <c r="B180" s="213"/>
      <c r="C180" s="213" t="s">
        <v>644</v>
      </c>
      <c r="D180" s="213" t="s">
        <v>645</v>
      </c>
      <c r="E180" s="213">
        <v>1152.07</v>
      </c>
      <c r="F180" s="213">
        <v>0</v>
      </c>
      <c r="G180" s="213"/>
      <c r="H180" s="213">
        <v>0</v>
      </c>
      <c r="I180" s="213">
        <v>0</v>
      </c>
      <c r="J180" s="213">
        <f aca="true" t="shared" si="8" ref="J180:J201">E180+F180+G180+H180+I180</f>
        <v>1152.07</v>
      </c>
      <c r="K180" s="212"/>
    </row>
    <row r="181" spans="1:11" s="214" customFormat="1" ht="12.75" hidden="1" outlineLevel="1">
      <c r="A181" s="212" t="s">
        <v>652</v>
      </c>
      <c r="B181" s="213"/>
      <c r="C181" s="213" t="s">
        <v>653</v>
      </c>
      <c r="D181" s="213" t="s">
        <v>654</v>
      </c>
      <c r="E181" s="213">
        <v>291500</v>
      </c>
      <c r="F181" s="213">
        <v>0</v>
      </c>
      <c r="G181" s="213"/>
      <c r="H181" s="213">
        <v>0</v>
      </c>
      <c r="I181" s="213">
        <v>0</v>
      </c>
      <c r="J181" s="213">
        <f t="shared" si="8"/>
        <v>291500</v>
      </c>
      <c r="K181" s="212"/>
    </row>
    <row r="182" spans="1:11" s="214" customFormat="1" ht="12.75" hidden="1" outlineLevel="1">
      <c r="A182" s="212" t="s">
        <v>655</v>
      </c>
      <c r="B182" s="213"/>
      <c r="C182" s="213" t="s">
        <v>656</v>
      </c>
      <c r="D182" s="213" t="s">
        <v>657</v>
      </c>
      <c r="E182" s="213">
        <v>16352.05</v>
      </c>
      <c r="F182" s="213">
        <v>0</v>
      </c>
      <c r="G182" s="213"/>
      <c r="H182" s="213">
        <v>0</v>
      </c>
      <c r="I182" s="213">
        <v>0</v>
      </c>
      <c r="J182" s="213">
        <f t="shared" si="8"/>
        <v>16352.05</v>
      </c>
      <c r="K182" s="212"/>
    </row>
    <row r="183" spans="1:11" s="214" customFormat="1" ht="12.75" hidden="1" outlineLevel="1">
      <c r="A183" s="212" t="s">
        <v>658</v>
      </c>
      <c r="B183" s="213"/>
      <c r="C183" s="213" t="s">
        <v>659</v>
      </c>
      <c r="D183" s="213" t="s">
        <v>660</v>
      </c>
      <c r="E183" s="213">
        <v>1350.65</v>
      </c>
      <c r="F183" s="213">
        <v>0</v>
      </c>
      <c r="G183" s="213"/>
      <c r="H183" s="213">
        <v>0</v>
      </c>
      <c r="I183" s="213">
        <v>0</v>
      </c>
      <c r="J183" s="213">
        <f t="shared" si="8"/>
        <v>1350.65</v>
      </c>
      <c r="K183" s="212"/>
    </row>
    <row r="184" spans="1:11" s="214" customFormat="1" ht="12.75" hidden="1" outlineLevel="1">
      <c r="A184" s="212" t="s">
        <v>663</v>
      </c>
      <c r="B184" s="213"/>
      <c r="C184" s="213" t="s">
        <v>664</v>
      </c>
      <c r="D184" s="213" t="s">
        <v>665</v>
      </c>
      <c r="E184" s="213">
        <v>39160.62</v>
      </c>
      <c r="F184" s="213">
        <v>0</v>
      </c>
      <c r="G184" s="213"/>
      <c r="H184" s="213">
        <v>0</v>
      </c>
      <c r="I184" s="213">
        <v>0</v>
      </c>
      <c r="J184" s="213">
        <f t="shared" si="8"/>
        <v>39160.62</v>
      </c>
      <c r="K184" s="212"/>
    </row>
    <row r="185" spans="1:11" s="214" customFormat="1" ht="12.75" hidden="1" outlineLevel="1">
      <c r="A185" s="212" t="s">
        <v>666</v>
      </c>
      <c r="B185" s="213"/>
      <c r="C185" s="213" t="s">
        <v>667</v>
      </c>
      <c r="D185" s="213" t="s">
        <v>668</v>
      </c>
      <c r="E185" s="213">
        <v>108735.09</v>
      </c>
      <c r="F185" s="213">
        <v>0</v>
      </c>
      <c r="G185" s="213"/>
      <c r="H185" s="213">
        <v>0</v>
      </c>
      <c r="I185" s="213">
        <v>0</v>
      </c>
      <c r="J185" s="213">
        <f t="shared" si="8"/>
        <v>108735.09</v>
      </c>
      <c r="K185" s="212"/>
    </row>
    <row r="186" spans="1:11" s="214" customFormat="1" ht="12.75" hidden="1" outlineLevel="1">
      <c r="A186" s="212" t="s">
        <v>669</v>
      </c>
      <c r="B186" s="213"/>
      <c r="C186" s="213" t="s">
        <v>670</v>
      </c>
      <c r="D186" s="213" t="s">
        <v>671</v>
      </c>
      <c r="E186" s="213">
        <v>35</v>
      </c>
      <c r="F186" s="213">
        <v>0</v>
      </c>
      <c r="G186" s="213"/>
      <c r="H186" s="213">
        <v>0</v>
      </c>
      <c r="I186" s="213">
        <v>0</v>
      </c>
      <c r="J186" s="213">
        <f t="shared" si="8"/>
        <v>35</v>
      </c>
      <c r="K186" s="212"/>
    </row>
    <row r="187" spans="1:11" s="214" customFormat="1" ht="12.75" hidden="1" outlineLevel="1">
      <c r="A187" s="212" t="s">
        <v>675</v>
      </c>
      <c r="B187" s="213"/>
      <c r="C187" s="213" t="s">
        <v>676</v>
      </c>
      <c r="D187" s="213" t="s">
        <v>677</v>
      </c>
      <c r="E187" s="213">
        <v>3557.72</v>
      </c>
      <c r="F187" s="213">
        <v>0</v>
      </c>
      <c r="G187" s="213"/>
      <c r="H187" s="213">
        <v>0</v>
      </c>
      <c r="I187" s="213">
        <v>0</v>
      </c>
      <c r="J187" s="213">
        <f t="shared" si="8"/>
        <v>3557.72</v>
      </c>
      <c r="K187" s="212"/>
    </row>
    <row r="188" spans="1:11" s="214" customFormat="1" ht="12.75" hidden="1" outlineLevel="1">
      <c r="A188" s="212" t="s">
        <v>678</v>
      </c>
      <c r="B188" s="213"/>
      <c r="C188" s="213" t="s">
        <v>679</v>
      </c>
      <c r="D188" s="213" t="s">
        <v>680</v>
      </c>
      <c r="E188" s="213">
        <v>37290.68</v>
      </c>
      <c r="F188" s="213">
        <v>0</v>
      </c>
      <c r="G188" s="213"/>
      <c r="H188" s="213">
        <v>0</v>
      </c>
      <c r="I188" s="213">
        <v>0</v>
      </c>
      <c r="J188" s="213">
        <f t="shared" si="8"/>
        <v>37290.68</v>
      </c>
      <c r="K188" s="212"/>
    </row>
    <row r="189" spans="1:11" s="214" customFormat="1" ht="12.75" hidden="1" outlineLevel="1">
      <c r="A189" s="212" t="s">
        <v>681</v>
      </c>
      <c r="B189" s="213"/>
      <c r="C189" s="213" t="s">
        <v>682</v>
      </c>
      <c r="D189" s="213" t="s">
        <v>683</v>
      </c>
      <c r="E189" s="213">
        <v>121576.42</v>
      </c>
      <c r="F189" s="213">
        <v>0</v>
      </c>
      <c r="G189" s="213"/>
      <c r="H189" s="213">
        <v>0</v>
      </c>
      <c r="I189" s="213">
        <v>0</v>
      </c>
      <c r="J189" s="213">
        <f t="shared" si="8"/>
        <v>121576.42</v>
      </c>
      <c r="K189" s="212"/>
    </row>
    <row r="190" spans="1:11" s="214" customFormat="1" ht="12.75" hidden="1" outlineLevel="1">
      <c r="A190" s="212" t="s">
        <v>684</v>
      </c>
      <c r="B190" s="213"/>
      <c r="C190" s="213" t="s">
        <v>685</v>
      </c>
      <c r="D190" s="213" t="s">
        <v>686</v>
      </c>
      <c r="E190" s="213">
        <v>11378.94</v>
      </c>
      <c r="F190" s="213">
        <v>0</v>
      </c>
      <c r="G190" s="213"/>
      <c r="H190" s="213">
        <v>0</v>
      </c>
      <c r="I190" s="213">
        <v>0</v>
      </c>
      <c r="J190" s="213">
        <f t="shared" si="8"/>
        <v>11378.94</v>
      </c>
      <c r="K190" s="212"/>
    </row>
    <row r="191" spans="1:11" s="214" customFormat="1" ht="12.75" hidden="1" outlineLevel="1">
      <c r="A191" s="212" t="s">
        <v>687</v>
      </c>
      <c r="B191" s="213"/>
      <c r="C191" s="213" t="s">
        <v>688</v>
      </c>
      <c r="D191" s="213" t="s">
        <v>689</v>
      </c>
      <c r="E191" s="213">
        <v>695</v>
      </c>
      <c r="F191" s="213">
        <v>0</v>
      </c>
      <c r="G191" s="213"/>
      <c r="H191" s="213">
        <v>0</v>
      </c>
      <c r="I191" s="213">
        <v>0</v>
      </c>
      <c r="J191" s="213">
        <f t="shared" si="8"/>
        <v>695</v>
      </c>
      <c r="K191" s="212"/>
    </row>
    <row r="192" spans="1:11" s="214" customFormat="1" ht="12.75" hidden="1" outlineLevel="1">
      <c r="A192" s="212" t="s">
        <v>690</v>
      </c>
      <c r="B192" s="213"/>
      <c r="C192" s="213" t="s">
        <v>691</v>
      </c>
      <c r="D192" s="213" t="s">
        <v>692</v>
      </c>
      <c r="E192" s="213">
        <v>699.43</v>
      </c>
      <c r="F192" s="213">
        <v>0</v>
      </c>
      <c r="G192" s="213"/>
      <c r="H192" s="213">
        <v>0</v>
      </c>
      <c r="I192" s="213">
        <v>0</v>
      </c>
      <c r="J192" s="213">
        <f t="shared" si="8"/>
        <v>699.43</v>
      </c>
      <c r="K192" s="212"/>
    </row>
    <row r="193" spans="1:11" s="214" customFormat="1" ht="12.75" hidden="1" outlineLevel="1">
      <c r="A193" s="212" t="s">
        <v>699</v>
      </c>
      <c r="B193" s="213"/>
      <c r="C193" s="213" t="s">
        <v>700</v>
      </c>
      <c r="D193" s="213" t="s">
        <v>701</v>
      </c>
      <c r="E193" s="213">
        <v>7200</v>
      </c>
      <c r="F193" s="213">
        <v>0</v>
      </c>
      <c r="G193" s="213"/>
      <c r="H193" s="213">
        <v>0</v>
      </c>
      <c r="I193" s="213">
        <v>0</v>
      </c>
      <c r="J193" s="213">
        <f t="shared" si="8"/>
        <v>7200</v>
      </c>
      <c r="K193" s="212"/>
    </row>
    <row r="194" spans="1:11" ht="12.75" customHeight="1" collapsed="1">
      <c r="A194" s="235" t="s">
        <v>882</v>
      </c>
      <c r="B194" s="115"/>
      <c r="C194" s="116" t="s">
        <v>1377</v>
      </c>
      <c r="D194" s="117"/>
      <c r="E194" s="120">
        <v>5524688.07</v>
      </c>
      <c r="F194" s="120">
        <v>0</v>
      </c>
      <c r="G194" s="120">
        <v>0</v>
      </c>
      <c r="H194" s="120">
        <v>0</v>
      </c>
      <c r="I194" s="120">
        <v>0</v>
      </c>
      <c r="J194" s="120">
        <f t="shared" si="8"/>
        <v>5524688.07</v>
      </c>
      <c r="K194" s="235"/>
    </row>
    <row r="195" spans="1:11" ht="12.75" customHeight="1">
      <c r="A195" s="116" t="s">
        <v>703</v>
      </c>
      <c r="B195" s="115"/>
      <c r="C195" s="116" t="s">
        <v>1378</v>
      </c>
      <c r="D195" s="117"/>
      <c r="E195" s="120">
        <v>0</v>
      </c>
      <c r="F195" s="120">
        <v>0</v>
      </c>
      <c r="G195" s="120">
        <v>0</v>
      </c>
      <c r="H195" s="120">
        <v>0</v>
      </c>
      <c r="I195" s="120">
        <v>0</v>
      </c>
      <c r="J195" s="120">
        <f t="shared" si="8"/>
        <v>0</v>
      </c>
      <c r="K195" s="116"/>
    </row>
    <row r="196" spans="1:11" s="214" customFormat="1" ht="12.75" hidden="1" outlineLevel="1">
      <c r="A196" s="212" t="s">
        <v>707</v>
      </c>
      <c r="B196" s="213"/>
      <c r="C196" s="213" t="s">
        <v>708</v>
      </c>
      <c r="D196" s="213" t="s">
        <v>709</v>
      </c>
      <c r="E196" s="213">
        <v>14250</v>
      </c>
      <c r="F196" s="213">
        <v>0</v>
      </c>
      <c r="G196" s="213"/>
      <c r="H196" s="213">
        <v>0</v>
      </c>
      <c r="I196" s="213">
        <v>0</v>
      </c>
      <c r="J196" s="213">
        <f t="shared" si="8"/>
        <v>14250</v>
      </c>
      <c r="K196" s="212"/>
    </row>
    <row r="197" spans="1:11" s="214" customFormat="1" ht="12.75" hidden="1" outlineLevel="1">
      <c r="A197" s="212" t="s">
        <v>710</v>
      </c>
      <c r="B197" s="213"/>
      <c r="C197" s="213" t="s">
        <v>711</v>
      </c>
      <c r="D197" s="213" t="s">
        <v>712</v>
      </c>
      <c r="E197" s="213">
        <v>48298</v>
      </c>
      <c r="F197" s="213">
        <v>0</v>
      </c>
      <c r="G197" s="213"/>
      <c r="H197" s="213">
        <v>0</v>
      </c>
      <c r="I197" s="213">
        <v>0</v>
      </c>
      <c r="J197" s="213">
        <f t="shared" si="8"/>
        <v>48298</v>
      </c>
      <c r="K197" s="212"/>
    </row>
    <row r="198" spans="1:11" s="214" customFormat="1" ht="12.75" hidden="1" outlineLevel="1">
      <c r="A198" s="212" t="s">
        <v>713</v>
      </c>
      <c r="B198" s="213"/>
      <c r="C198" s="213" t="s">
        <v>714</v>
      </c>
      <c r="D198" s="213" t="s">
        <v>715</v>
      </c>
      <c r="E198" s="213">
        <v>14851.45</v>
      </c>
      <c r="F198" s="213">
        <v>0</v>
      </c>
      <c r="G198" s="213"/>
      <c r="H198" s="213">
        <v>0</v>
      </c>
      <c r="I198" s="213">
        <v>0</v>
      </c>
      <c r="J198" s="213">
        <f t="shared" si="8"/>
        <v>14851.45</v>
      </c>
      <c r="K198" s="212"/>
    </row>
    <row r="199" spans="1:11" s="214" customFormat="1" ht="12.75" hidden="1" outlineLevel="1">
      <c r="A199" s="212" t="s">
        <v>716</v>
      </c>
      <c r="B199" s="213"/>
      <c r="C199" s="213" t="s">
        <v>717</v>
      </c>
      <c r="D199" s="213" t="s">
        <v>718</v>
      </c>
      <c r="E199" s="213">
        <v>12450</v>
      </c>
      <c r="F199" s="213">
        <v>0</v>
      </c>
      <c r="G199" s="213"/>
      <c r="H199" s="213">
        <v>0</v>
      </c>
      <c r="I199" s="213">
        <v>0</v>
      </c>
      <c r="J199" s="213">
        <f t="shared" si="8"/>
        <v>12450</v>
      </c>
      <c r="K199" s="212"/>
    </row>
    <row r="200" spans="1:11" ht="12.75" customHeight="1" collapsed="1">
      <c r="A200" s="116" t="s">
        <v>719</v>
      </c>
      <c r="B200" s="115"/>
      <c r="C200" s="116" t="s">
        <v>720</v>
      </c>
      <c r="D200" s="117"/>
      <c r="E200" s="120">
        <v>89849.45</v>
      </c>
      <c r="F200" s="120">
        <v>0</v>
      </c>
      <c r="G200" s="120">
        <v>0</v>
      </c>
      <c r="H200" s="120">
        <v>0</v>
      </c>
      <c r="I200" s="120">
        <v>0</v>
      </c>
      <c r="J200" s="120">
        <f t="shared" si="8"/>
        <v>89849.45</v>
      </c>
      <c r="K200" s="116"/>
    </row>
    <row r="201" spans="1:11" ht="12.75" customHeight="1">
      <c r="A201" s="116" t="s">
        <v>724</v>
      </c>
      <c r="B201" s="115"/>
      <c r="C201" s="116" t="s">
        <v>1379</v>
      </c>
      <c r="D201" s="117"/>
      <c r="E201" s="120">
        <v>0</v>
      </c>
      <c r="F201" s="120">
        <v>0</v>
      </c>
      <c r="G201" s="120">
        <v>0</v>
      </c>
      <c r="H201" s="120">
        <v>0</v>
      </c>
      <c r="I201" s="120">
        <v>0</v>
      </c>
      <c r="J201" s="120">
        <f t="shared" si="8"/>
        <v>0</v>
      </c>
      <c r="K201" s="116"/>
    </row>
    <row r="202" spans="1:11" ht="12.75" customHeight="1">
      <c r="A202" s="204" t="s">
        <v>1413</v>
      </c>
      <c r="B202" s="121"/>
      <c r="C202" s="112" t="s">
        <v>725</v>
      </c>
      <c r="D202" s="66"/>
      <c r="E202" s="123">
        <f aca="true" t="shared" si="9" ref="E202:J202">E64+E79+E194+E195+E201+E200</f>
        <v>37025628.074</v>
      </c>
      <c r="F202" s="123">
        <f t="shared" si="9"/>
        <v>0</v>
      </c>
      <c r="G202" s="123">
        <f t="shared" si="9"/>
        <v>0</v>
      </c>
      <c r="H202" s="123">
        <f t="shared" si="9"/>
        <v>0</v>
      </c>
      <c r="I202" s="123">
        <f t="shared" si="9"/>
        <v>0</v>
      </c>
      <c r="J202" s="123">
        <f t="shared" si="9"/>
        <v>37025628.074</v>
      </c>
      <c r="K202" s="203"/>
    </row>
    <row r="203" spans="2:10" ht="12.75" customHeight="1">
      <c r="B203" s="121"/>
      <c r="C203" s="122"/>
      <c r="D203" s="76"/>
      <c r="E203" s="120"/>
      <c r="F203" s="120"/>
      <c r="G203" s="120"/>
      <c r="H203" s="120"/>
      <c r="I203" s="120"/>
      <c r="J203" s="120"/>
    </row>
    <row r="204" spans="1:11" ht="12.75" customHeight="1">
      <c r="A204" s="204" t="s">
        <v>1413</v>
      </c>
      <c r="B204" s="121" t="s">
        <v>1400</v>
      </c>
      <c r="C204" s="122"/>
      <c r="D204" s="76"/>
      <c r="E204" s="123">
        <f aca="true" t="shared" si="10" ref="E204:J204">E49-E202</f>
        <v>-33970608.124</v>
      </c>
      <c r="F204" s="123">
        <f t="shared" si="10"/>
        <v>0</v>
      </c>
      <c r="G204" s="123">
        <f t="shared" si="10"/>
        <v>0</v>
      </c>
      <c r="H204" s="123">
        <f t="shared" si="10"/>
        <v>0</v>
      </c>
      <c r="I204" s="123">
        <f t="shared" si="10"/>
        <v>0</v>
      </c>
      <c r="J204" s="123">
        <f t="shared" si="10"/>
        <v>-33970608.124</v>
      </c>
      <c r="K204" s="203"/>
    </row>
    <row r="205" spans="2:10" ht="12.75" customHeight="1">
      <c r="B205" s="115"/>
      <c r="C205" s="116"/>
      <c r="D205" s="117"/>
      <c r="E205" s="120"/>
      <c r="F205" s="120"/>
      <c r="G205" s="120"/>
      <c r="H205" s="120"/>
      <c r="I205" s="120"/>
      <c r="J205" s="120"/>
    </row>
    <row r="206" spans="1:11" ht="12.75" customHeight="1">
      <c r="A206" s="116" t="s">
        <v>883</v>
      </c>
      <c r="B206" s="115"/>
      <c r="C206" s="116" t="s">
        <v>1380</v>
      </c>
      <c r="D206" s="117"/>
      <c r="E206" s="120">
        <v>25623979</v>
      </c>
      <c r="F206" s="120">
        <v>0</v>
      </c>
      <c r="G206" s="120">
        <v>0</v>
      </c>
      <c r="H206" s="120">
        <v>0</v>
      </c>
      <c r="I206" s="120">
        <v>0</v>
      </c>
      <c r="J206" s="120">
        <f>E206+F206+G206+H206+I206</f>
        <v>25623979</v>
      </c>
      <c r="K206" s="116"/>
    </row>
    <row r="207" spans="2:10" ht="12.75" customHeight="1">
      <c r="B207" s="115"/>
      <c r="C207" s="116"/>
      <c r="D207" s="117"/>
      <c r="E207" s="120"/>
      <c r="F207" s="120"/>
      <c r="G207" s="120"/>
      <c r="H207" s="120"/>
      <c r="I207" s="120"/>
      <c r="J207" s="120"/>
    </row>
    <row r="208" spans="1:11" ht="12.75" customHeight="1">
      <c r="A208" s="203"/>
      <c r="B208" s="121" t="s">
        <v>179</v>
      </c>
      <c r="C208" s="122"/>
      <c r="D208" s="117"/>
      <c r="E208" s="120"/>
      <c r="F208" s="120"/>
      <c r="G208" s="120"/>
      <c r="H208" s="120"/>
      <c r="I208" s="120"/>
      <c r="J208" s="120"/>
      <c r="K208" s="203"/>
    </row>
    <row r="209" spans="1:11" ht="12.75" customHeight="1">
      <c r="A209" s="204" t="s">
        <v>1413</v>
      </c>
      <c r="B209" s="121" t="s">
        <v>183</v>
      </c>
      <c r="C209" s="122"/>
      <c r="D209" s="76"/>
      <c r="E209" s="123">
        <f aca="true" t="shared" si="11" ref="E209:J209">E204+E206</f>
        <v>-8346629.123999998</v>
      </c>
      <c r="F209" s="123">
        <f t="shared" si="11"/>
        <v>0</v>
      </c>
      <c r="G209" s="123">
        <f t="shared" si="11"/>
        <v>0</v>
      </c>
      <c r="H209" s="123">
        <f t="shared" si="11"/>
        <v>0</v>
      </c>
      <c r="I209" s="123">
        <f t="shared" si="11"/>
        <v>0</v>
      </c>
      <c r="J209" s="123">
        <f t="shared" si="11"/>
        <v>-8346629.123999998</v>
      </c>
      <c r="K209" s="203"/>
    </row>
    <row r="210" spans="2:10" ht="12.75" customHeight="1">
      <c r="B210" s="115"/>
      <c r="C210" s="116"/>
      <c r="D210" s="117"/>
      <c r="E210" s="120"/>
      <c r="F210" s="120"/>
      <c r="G210" s="120"/>
      <c r="H210" s="120"/>
      <c r="I210" s="120"/>
      <c r="J210" s="120"/>
    </row>
    <row r="211" spans="1:11" ht="12.75" customHeight="1">
      <c r="A211" s="203"/>
      <c r="B211" s="121" t="s">
        <v>884</v>
      </c>
      <c r="C211" s="122"/>
      <c r="D211" s="76"/>
      <c r="E211" s="120"/>
      <c r="F211" s="120"/>
      <c r="G211" s="120"/>
      <c r="H211" s="120"/>
      <c r="I211" s="120"/>
      <c r="J211" s="120"/>
      <c r="K211" s="203"/>
    </row>
    <row r="212" spans="1:11" s="214" customFormat="1" ht="12.75" hidden="1" outlineLevel="1">
      <c r="A212" s="212" t="s">
        <v>726</v>
      </c>
      <c r="B212" s="213"/>
      <c r="C212" s="213" t="s">
        <v>727</v>
      </c>
      <c r="D212" s="213" t="s">
        <v>728</v>
      </c>
      <c r="E212" s="213">
        <v>9401293.2</v>
      </c>
      <c r="F212" s="213">
        <v>0</v>
      </c>
      <c r="G212" s="213"/>
      <c r="H212" s="213">
        <v>0</v>
      </c>
      <c r="I212" s="213">
        <v>0</v>
      </c>
      <c r="J212" s="213">
        <f aca="true" t="shared" si="12" ref="J212:J219">E212+F212+G212+H212+I212</f>
        <v>9401293.2</v>
      </c>
      <c r="K212" s="212"/>
    </row>
    <row r="213" spans="1:11" ht="12.75" customHeight="1" collapsed="1">
      <c r="A213" s="116" t="s">
        <v>729</v>
      </c>
      <c r="B213" s="115"/>
      <c r="C213" s="116" t="s">
        <v>1382</v>
      </c>
      <c r="D213" s="117"/>
      <c r="E213" s="120">
        <v>9401293.2</v>
      </c>
      <c r="F213" s="120">
        <v>0</v>
      </c>
      <c r="G213" s="120">
        <v>0</v>
      </c>
      <c r="H213" s="120">
        <v>0</v>
      </c>
      <c r="I213" s="120">
        <v>0</v>
      </c>
      <c r="J213" s="120">
        <f t="shared" si="12"/>
        <v>9401293.2</v>
      </c>
      <c r="K213" s="116"/>
    </row>
    <row r="214" spans="1:11" s="214" customFormat="1" ht="12.75" hidden="1" outlineLevel="1">
      <c r="A214" s="212" t="s">
        <v>739</v>
      </c>
      <c r="B214" s="213"/>
      <c r="C214" s="213" t="s">
        <v>740</v>
      </c>
      <c r="D214" s="213" t="s">
        <v>741</v>
      </c>
      <c r="E214" s="213">
        <v>3941.55</v>
      </c>
      <c r="F214" s="213">
        <v>0</v>
      </c>
      <c r="G214" s="213"/>
      <c r="H214" s="213">
        <v>0</v>
      </c>
      <c r="I214" s="213">
        <v>0</v>
      </c>
      <c r="J214" s="213">
        <f t="shared" si="12"/>
        <v>3941.55</v>
      </c>
      <c r="K214" s="212"/>
    </row>
    <row r="215" spans="1:11" ht="12.75" customHeight="1" collapsed="1">
      <c r="A215" s="116" t="s">
        <v>751</v>
      </c>
      <c r="B215" s="115"/>
      <c r="C215" s="116" t="s">
        <v>752</v>
      </c>
      <c r="D215" s="117"/>
      <c r="E215" s="120">
        <v>3941.55</v>
      </c>
      <c r="F215" s="120">
        <v>0</v>
      </c>
      <c r="G215" s="120">
        <v>0</v>
      </c>
      <c r="H215" s="120">
        <v>0</v>
      </c>
      <c r="I215" s="120">
        <v>0</v>
      </c>
      <c r="J215" s="120">
        <f t="shared" si="12"/>
        <v>3941.55</v>
      </c>
      <c r="K215" s="116"/>
    </row>
    <row r="216" spans="1:11" ht="12.75" customHeight="1">
      <c r="A216" s="116" t="s">
        <v>885</v>
      </c>
      <c r="B216" s="115"/>
      <c r="C216" s="116" t="s">
        <v>1384</v>
      </c>
      <c r="D216" s="117"/>
      <c r="E216" s="120">
        <v>0</v>
      </c>
      <c r="F216" s="120">
        <v>0</v>
      </c>
      <c r="G216" s="120">
        <v>0</v>
      </c>
      <c r="H216" s="120">
        <v>0</v>
      </c>
      <c r="I216" s="120">
        <v>0</v>
      </c>
      <c r="J216" s="120">
        <f t="shared" si="12"/>
        <v>0</v>
      </c>
      <c r="K216" s="116"/>
    </row>
    <row r="217" spans="1:11" ht="12.75" customHeight="1">
      <c r="A217" s="116" t="s">
        <v>753</v>
      </c>
      <c r="B217" s="115"/>
      <c r="C217" s="116" t="s">
        <v>1385</v>
      </c>
      <c r="D217" s="117"/>
      <c r="E217" s="120">
        <v>0</v>
      </c>
      <c r="F217" s="120">
        <v>0</v>
      </c>
      <c r="G217" s="120">
        <v>0</v>
      </c>
      <c r="H217" s="120">
        <v>0</v>
      </c>
      <c r="I217" s="120">
        <v>0</v>
      </c>
      <c r="J217" s="120">
        <f t="shared" si="12"/>
        <v>0</v>
      </c>
      <c r="K217" s="116"/>
    </row>
    <row r="218" spans="1:11" ht="12.75" customHeight="1">
      <c r="A218" s="116" t="s">
        <v>754</v>
      </c>
      <c r="B218" s="115"/>
      <c r="C218" s="116" t="s">
        <v>755</v>
      </c>
      <c r="D218" s="117"/>
      <c r="E218" s="120">
        <v>0</v>
      </c>
      <c r="F218" s="120">
        <v>0</v>
      </c>
      <c r="G218" s="120">
        <v>0</v>
      </c>
      <c r="H218" s="120">
        <v>0</v>
      </c>
      <c r="I218" s="120">
        <v>0</v>
      </c>
      <c r="J218" s="120">
        <f t="shared" si="12"/>
        <v>0</v>
      </c>
      <c r="K218" s="116"/>
    </row>
    <row r="219" spans="1:11" ht="12.75" customHeight="1">
      <c r="A219" s="116" t="s">
        <v>756</v>
      </c>
      <c r="B219" s="115"/>
      <c r="C219" s="116" t="s">
        <v>757</v>
      </c>
      <c r="D219" s="117"/>
      <c r="E219" s="120">
        <v>0</v>
      </c>
      <c r="F219" s="120">
        <v>0</v>
      </c>
      <c r="G219" s="120">
        <v>0</v>
      </c>
      <c r="H219" s="120">
        <v>0</v>
      </c>
      <c r="I219" s="120">
        <v>0</v>
      </c>
      <c r="J219" s="120">
        <f t="shared" si="12"/>
        <v>0</v>
      </c>
      <c r="K219" s="116"/>
    </row>
    <row r="220" spans="2:10" ht="12.75" customHeight="1">
      <c r="B220" s="115"/>
      <c r="C220" s="116"/>
      <c r="D220" s="117"/>
      <c r="E220" s="120"/>
      <c r="F220" s="120"/>
      <c r="G220" s="120"/>
      <c r="H220" s="120"/>
      <c r="I220" s="120"/>
      <c r="J220" s="120"/>
    </row>
    <row r="221" spans="1:11" s="236" customFormat="1" ht="12.75" customHeight="1">
      <c r="A221" s="204"/>
      <c r="B221" s="121"/>
      <c r="C221" s="122" t="s">
        <v>181</v>
      </c>
      <c r="D221" s="76"/>
      <c r="E221" s="123"/>
      <c r="F221" s="123"/>
      <c r="G221" s="123"/>
      <c r="H221" s="123"/>
      <c r="I221" s="123"/>
      <c r="J221" s="123"/>
      <c r="K221" s="204"/>
    </row>
    <row r="222" spans="1:11" s="236" customFormat="1" ht="12.75" customHeight="1">
      <c r="A222" s="204" t="s">
        <v>1413</v>
      </c>
      <c r="B222" s="121"/>
      <c r="C222" s="122" t="s">
        <v>182</v>
      </c>
      <c r="D222" s="76"/>
      <c r="E222" s="123">
        <f aca="true" t="shared" si="13" ref="E222:J222">E219+E217+E216+E215+E213+E218</f>
        <v>9405234.75</v>
      </c>
      <c r="F222" s="123">
        <f t="shared" si="13"/>
        <v>0</v>
      </c>
      <c r="G222" s="123">
        <f t="shared" si="13"/>
        <v>0</v>
      </c>
      <c r="H222" s="123">
        <f t="shared" si="13"/>
        <v>0</v>
      </c>
      <c r="I222" s="123">
        <f t="shared" si="13"/>
        <v>0</v>
      </c>
      <c r="J222" s="123">
        <f t="shared" si="13"/>
        <v>9405234.75</v>
      </c>
      <c r="K222" s="204"/>
    </row>
    <row r="223" spans="2:10" ht="12.75" customHeight="1">
      <c r="B223" s="115"/>
      <c r="C223" s="116"/>
      <c r="D223" s="117"/>
      <c r="E223" s="120"/>
      <c r="F223" s="120"/>
      <c r="G223" s="120"/>
      <c r="H223" s="120"/>
      <c r="I223" s="120"/>
      <c r="J223" s="120"/>
    </row>
    <row r="224" spans="1:11" ht="12.75" customHeight="1">
      <c r="A224" s="116"/>
      <c r="B224" s="115"/>
      <c r="C224" s="116" t="s">
        <v>1409</v>
      </c>
      <c r="D224" s="117"/>
      <c r="E224" s="120">
        <v>0</v>
      </c>
      <c r="F224" s="120">
        <v>0</v>
      </c>
      <c r="G224" s="120">
        <v>0</v>
      </c>
      <c r="H224" s="120">
        <v>0</v>
      </c>
      <c r="I224" s="120">
        <v>0</v>
      </c>
      <c r="J224" s="120">
        <f>E224+F224+G224+H224+I224</f>
        <v>0</v>
      </c>
      <c r="K224" s="116"/>
    </row>
    <row r="225" spans="1:11" ht="12.75" customHeight="1">
      <c r="A225" s="116"/>
      <c r="B225" s="115"/>
      <c r="C225" s="116" t="s">
        <v>758</v>
      </c>
      <c r="D225" s="117"/>
      <c r="E225" s="120">
        <v>0</v>
      </c>
      <c r="F225" s="120">
        <v>0</v>
      </c>
      <c r="G225" s="120">
        <v>0</v>
      </c>
      <c r="H225" s="120">
        <v>0</v>
      </c>
      <c r="I225" s="120">
        <v>0</v>
      </c>
      <c r="J225" s="120">
        <f>E225+F225+G225+H225+I225</f>
        <v>0</v>
      </c>
      <c r="K225" s="116"/>
    </row>
    <row r="226" spans="1:11" ht="12.75" customHeight="1">
      <c r="A226" s="207"/>
      <c r="B226" s="115"/>
      <c r="C226" s="116" t="s">
        <v>759</v>
      </c>
      <c r="D226" s="117"/>
      <c r="E226" s="120">
        <v>0</v>
      </c>
      <c r="F226" s="120">
        <v>0</v>
      </c>
      <c r="G226" s="120">
        <v>0</v>
      </c>
      <c r="H226" s="120">
        <v>0</v>
      </c>
      <c r="I226" s="120">
        <v>0</v>
      </c>
      <c r="J226" s="120">
        <f>E226+F226+G226+H226+I226</f>
        <v>0</v>
      </c>
      <c r="K226" s="207"/>
    </row>
    <row r="227" spans="1:11" ht="12.75" customHeight="1">
      <c r="A227" s="207" t="s">
        <v>1411</v>
      </c>
      <c r="B227" s="115"/>
      <c r="C227" s="116" t="s">
        <v>1388</v>
      </c>
      <c r="D227" s="117"/>
      <c r="E227" s="120">
        <v>0</v>
      </c>
      <c r="F227" s="120">
        <v>0</v>
      </c>
      <c r="G227" s="120">
        <v>0</v>
      </c>
      <c r="H227" s="120">
        <v>0</v>
      </c>
      <c r="I227" s="120">
        <v>0</v>
      </c>
      <c r="J227" s="120">
        <f>E227+F227+G227+H227+I227</f>
        <v>0</v>
      </c>
      <c r="K227" s="207"/>
    </row>
    <row r="228" spans="1:11" s="228" customFormat="1" ht="12.75" customHeight="1">
      <c r="A228" s="195"/>
      <c r="B228" s="121"/>
      <c r="C228" s="122"/>
      <c r="D228" s="76"/>
      <c r="E228" s="123"/>
      <c r="F228" s="123"/>
      <c r="G228" s="123"/>
      <c r="H228" s="123"/>
      <c r="I228" s="123"/>
      <c r="J228" s="123"/>
      <c r="K228" s="195"/>
    </row>
    <row r="229" spans="1:11" s="228" customFormat="1" ht="12.75" customHeight="1">
      <c r="A229" s="195"/>
      <c r="B229" s="121"/>
      <c r="C229" s="112" t="s">
        <v>886</v>
      </c>
      <c r="D229" s="76"/>
      <c r="E229" s="123"/>
      <c r="F229" s="123"/>
      <c r="G229" s="123"/>
      <c r="H229" s="123"/>
      <c r="I229" s="123"/>
      <c r="J229" s="123"/>
      <c r="K229" s="195"/>
    </row>
    <row r="230" spans="1:11" s="236" customFormat="1" ht="12.75" customHeight="1">
      <c r="A230" s="204" t="s">
        <v>1413</v>
      </c>
      <c r="B230" s="121"/>
      <c r="C230" s="112" t="s">
        <v>887</v>
      </c>
      <c r="D230" s="66"/>
      <c r="E230" s="123">
        <f aca="true" t="shared" si="14" ref="E230:J230">E222+E224+E225+E226+E227</f>
        <v>9405234.75</v>
      </c>
      <c r="F230" s="123">
        <f t="shared" si="14"/>
        <v>0</v>
      </c>
      <c r="G230" s="123">
        <f t="shared" si="14"/>
        <v>0</v>
      </c>
      <c r="H230" s="123">
        <f t="shared" si="14"/>
        <v>0</v>
      </c>
      <c r="I230" s="123">
        <f t="shared" si="14"/>
        <v>0</v>
      </c>
      <c r="J230" s="123">
        <f t="shared" si="14"/>
        <v>9405234.75</v>
      </c>
      <c r="K230" s="204"/>
    </row>
    <row r="231" spans="1:11" ht="12.75" customHeight="1">
      <c r="A231" s="203"/>
      <c r="B231" s="115"/>
      <c r="C231" s="116"/>
      <c r="D231" s="117"/>
      <c r="E231" s="120"/>
      <c r="F231" s="120"/>
      <c r="G231" s="120"/>
      <c r="H231" s="120"/>
      <c r="I231" s="120"/>
      <c r="J231" s="120"/>
      <c r="K231" s="203"/>
    </row>
    <row r="232" spans="1:11" ht="12.75" customHeight="1">
      <c r="A232" s="116" t="s">
        <v>767</v>
      </c>
      <c r="B232" s="115"/>
      <c r="C232" s="116" t="s">
        <v>1389</v>
      </c>
      <c r="D232" s="117"/>
      <c r="E232" s="120">
        <v>0</v>
      </c>
      <c r="F232" s="120">
        <v>0</v>
      </c>
      <c r="G232" s="120">
        <v>0</v>
      </c>
      <c r="H232" s="120">
        <v>0</v>
      </c>
      <c r="I232" s="120">
        <v>0</v>
      </c>
      <c r="J232" s="120">
        <f aca="true" t="shared" si="15" ref="J232:J240">E232+F232+G232+H232+I232</f>
        <v>0</v>
      </c>
      <c r="K232" s="116"/>
    </row>
    <row r="233" spans="1:11" s="214" customFormat="1" ht="12.75" hidden="1" outlineLevel="1">
      <c r="A233" s="212" t="s">
        <v>768</v>
      </c>
      <c r="B233" s="213"/>
      <c r="C233" s="213" t="s">
        <v>769</v>
      </c>
      <c r="D233" s="213" t="s">
        <v>770</v>
      </c>
      <c r="E233" s="213">
        <v>21705.74</v>
      </c>
      <c r="F233" s="213">
        <v>0</v>
      </c>
      <c r="G233" s="213"/>
      <c r="H233" s="213">
        <v>0</v>
      </c>
      <c r="I233" s="213">
        <v>0</v>
      </c>
      <c r="J233" s="213">
        <f t="shared" si="15"/>
        <v>21705.74</v>
      </c>
      <c r="K233" s="212"/>
    </row>
    <row r="234" spans="1:11" s="214" customFormat="1" ht="12.75" hidden="1" outlineLevel="1">
      <c r="A234" s="212" t="s">
        <v>774</v>
      </c>
      <c r="B234" s="213"/>
      <c r="C234" s="213" t="s">
        <v>775</v>
      </c>
      <c r="D234" s="213" t="s">
        <v>776</v>
      </c>
      <c r="E234" s="213">
        <v>-143047.05</v>
      </c>
      <c r="F234" s="213">
        <v>0</v>
      </c>
      <c r="G234" s="213"/>
      <c r="H234" s="213">
        <v>0</v>
      </c>
      <c r="I234" s="213">
        <v>0</v>
      </c>
      <c r="J234" s="213">
        <f t="shared" si="15"/>
        <v>-143047.05</v>
      </c>
      <c r="K234" s="212"/>
    </row>
    <row r="235" spans="1:11" ht="12.75" customHeight="1" collapsed="1">
      <c r="A235" s="116" t="s">
        <v>777</v>
      </c>
      <c r="B235" s="115"/>
      <c r="C235" s="116" t="s">
        <v>1390</v>
      </c>
      <c r="D235" s="117"/>
      <c r="E235" s="120">
        <v>-121341.31</v>
      </c>
      <c r="F235" s="120">
        <v>0</v>
      </c>
      <c r="G235" s="120">
        <v>0</v>
      </c>
      <c r="H235" s="120">
        <v>0</v>
      </c>
      <c r="I235" s="120">
        <v>0</v>
      </c>
      <c r="J235" s="120">
        <f t="shared" si="15"/>
        <v>-121341.31</v>
      </c>
      <c r="K235" s="116"/>
    </row>
    <row r="236" spans="1:11" s="214" customFormat="1" ht="12.75" hidden="1" outlineLevel="1">
      <c r="A236" s="212" t="s">
        <v>778</v>
      </c>
      <c r="B236" s="213"/>
      <c r="C236" s="213" t="s">
        <v>779</v>
      </c>
      <c r="D236" s="213" t="s">
        <v>780</v>
      </c>
      <c r="E236" s="213">
        <v>1547177.85</v>
      </c>
      <c r="F236" s="213">
        <v>0</v>
      </c>
      <c r="G236" s="213"/>
      <c r="H236" s="213">
        <v>0</v>
      </c>
      <c r="I236" s="213">
        <v>0</v>
      </c>
      <c r="J236" s="213">
        <f t="shared" si="15"/>
        <v>1547177.85</v>
      </c>
      <c r="K236" s="212"/>
    </row>
    <row r="237" spans="1:11" s="214" customFormat="1" ht="12.75" hidden="1" outlineLevel="1">
      <c r="A237" s="212" t="s">
        <v>781</v>
      </c>
      <c r="B237" s="213"/>
      <c r="C237" s="213" t="s">
        <v>782</v>
      </c>
      <c r="D237" s="213" t="s">
        <v>783</v>
      </c>
      <c r="E237" s="213">
        <v>50137.05</v>
      </c>
      <c r="F237" s="213">
        <v>0</v>
      </c>
      <c r="G237" s="213"/>
      <c r="H237" s="213">
        <v>0</v>
      </c>
      <c r="I237" s="213">
        <v>0</v>
      </c>
      <c r="J237" s="213">
        <f t="shared" si="15"/>
        <v>50137.05</v>
      </c>
      <c r="K237" s="212"/>
    </row>
    <row r="238" spans="1:11" s="214" customFormat="1" ht="12.75" hidden="1" outlineLevel="1">
      <c r="A238" s="212" t="s">
        <v>784</v>
      </c>
      <c r="B238" s="213"/>
      <c r="C238" s="213" t="s">
        <v>785</v>
      </c>
      <c r="D238" s="213" t="s">
        <v>786</v>
      </c>
      <c r="E238" s="213">
        <v>-3594645.36</v>
      </c>
      <c r="F238" s="213">
        <v>0</v>
      </c>
      <c r="G238" s="213"/>
      <c r="H238" s="213">
        <v>0</v>
      </c>
      <c r="I238" s="213">
        <v>0</v>
      </c>
      <c r="J238" s="213">
        <f t="shared" si="15"/>
        <v>-3594645.36</v>
      </c>
      <c r="K238" s="212"/>
    </row>
    <row r="239" spans="1:11" ht="12.75" customHeight="1" collapsed="1">
      <c r="A239" s="84" t="s">
        <v>790</v>
      </c>
      <c r="B239" s="115"/>
      <c r="C239" s="116" t="s">
        <v>1410</v>
      </c>
      <c r="D239" s="117"/>
      <c r="E239" s="120">
        <v>-1997330.46</v>
      </c>
      <c r="F239" s="120">
        <v>0</v>
      </c>
      <c r="G239" s="120">
        <v>0</v>
      </c>
      <c r="H239" s="120">
        <v>0</v>
      </c>
      <c r="I239" s="120">
        <v>0</v>
      </c>
      <c r="J239" s="120">
        <f t="shared" si="15"/>
        <v>-1997330.46</v>
      </c>
      <c r="K239" s="84"/>
    </row>
    <row r="240" spans="1:11" ht="12.75" customHeight="1">
      <c r="A240" s="84" t="s">
        <v>791</v>
      </c>
      <c r="B240" s="115"/>
      <c r="C240" s="116" t="s">
        <v>792</v>
      </c>
      <c r="D240" s="117"/>
      <c r="E240" s="120">
        <v>0</v>
      </c>
      <c r="F240" s="120">
        <v>0</v>
      </c>
      <c r="G240" s="120">
        <v>0</v>
      </c>
      <c r="H240" s="120">
        <v>0</v>
      </c>
      <c r="I240" s="120">
        <v>0</v>
      </c>
      <c r="J240" s="120">
        <f t="shared" si="15"/>
        <v>0</v>
      </c>
      <c r="K240" s="84"/>
    </row>
    <row r="241" spans="1:11" ht="12.75" customHeight="1">
      <c r="A241" s="203"/>
      <c r="B241" s="115"/>
      <c r="C241" s="116"/>
      <c r="D241" s="117"/>
      <c r="E241" s="120"/>
      <c r="F241" s="120"/>
      <c r="G241" s="120"/>
      <c r="H241" s="120"/>
      <c r="I241" s="120"/>
      <c r="J241" s="120"/>
      <c r="K241" s="203"/>
    </row>
    <row r="242" spans="1:11" s="236" customFormat="1" ht="12.75" customHeight="1">
      <c r="A242" s="204"/>
      <c r="B242" s="121"/>
      <c r="C242" s="122" t="s">
        <v>888</v>
      </c>
      <c r="D242" s="76"/>
      <c r="E242" s="123"/>
      <c r="F242" s="123"/>
      <c r="G242" s="123"/>
      <c r="H242" s="123"/>
      <c r="I242" s="123"/>
      <c r="J242" s="123"/>
      <c r="K242" s="204"/>
    </row>
    <row r="243" spans="1:11" s="236" customFormat="1" ht="12.75" customHeight="1">
      <c r="A243" s="204" t="s">
        <v>1413</v>
      </c>
      <c r="B243" s="121"/>
      <c r="C243" s="122" t="s">
        <v>889</v>
      </c>
      <c r="D243" s="76"/>
      <c r="E243" s="123">
        <f aca="true" t="shared" si="16" ref="E243:J243">E232+E235+E239+E240+E230</f>
        <v>7286562.98</v>
      </c>
      <c r="F243" s="123">
        <f t="shared" si="16"/>
        <v>0</v>
      </c>
      <c r="G243" s="123">
        <f t="shared" si="16"/>
        <v>0</v>
      </c>
      <c r="H243" s="123">
        <f t="shared" si="16"/>
        <v>0</v>
      </c>
      <c r="I243" s="123">
        <f t="shared" si="16"/>
        <v>0</v>
      </c>
      <c r="J243" s="123">
        <f t="shared" si="16"/>
        <v>7286562.98</v>
      </c>
      <c r="K243" s="204"/>
    </row>
    <row r="244" spans="1:11" ht="12.75" customHeight="1">
      <c r="A244" s="203"/>
      <c r="B244" s="115"/>
      <c r="C244" s="122"/>
      <c r="D244" s="117"/>
      <c r="E244" s="120"/>
      <c r="F244" s="120"/>
      <c r="G244" s="120"/>
      <c r="H244" s="120"/>
      <c r="I244" s="120"/>
      <c r="J244" s="120"/>
      <c r="K244" s="203"/>
    </row>
    <row r="245" spans="1:11" ht="12.75" customHeight="1">
      <c r="A245" s="205" t="s">
        <v>1413</v>
      </c>
      <c r="B245" s="121"/>
      <c r="C245" s="122" t="s">
        <v>1445</v>
      </c>
      <c r="D245" s="76"/>
      <c r="E245" s="123">
        <f aca="true" t="shared" si="17" ref="E245:J245">E209+E243</f>
        <v>-1060066.1439999975</v>
      </c>
      <c r="F245" s="123">
        <f t="shared" si="17"/>
        <v>0</v>
      </c>
      <c r="G245" s="123">
        <f t="shared" si="17"/>
        <v>0</v>
      </c>
      <c r="H245" s="123">
        <f t="shared" si="17"/>
        <v>0</v>
      </c>
      <c r="I245" s="123">
        <f t="shared" si="17"/>
        <v>0</v>
      </c>
      <c r="J245" s="123">
        <f t="shared" si="17"/>
        <v>-1060066.1439999975</v>
      </c>
      <c r="K245" s="208"/>
    </row>
    <row r="246" spans="1:11" ht="12.75" customHeight="1">
      <c r="A246" s="203"/>
      <c r="B246" s="115"/>
      <c r="C246" s="116"/>
      <c r="D246" s="117"/>
      <c r="E246" s="120"/>
      <c r="F246" s="120"/>
      <c r="G246" s="120"/>
      <c r="H246" s="120"/>
      <c r="I246" s="120"/>
      <c r="J246" s="120"/>
      <c r="K246" s="203"/>
    </row>
    <row r="247" spans="1:11" s="214" customFormat="1" ht="12.75" hidden="1" outlineLevel="1">
      <c r="A247" s="212" t="s">
        <v>795</v>
      </c>
      <c r="B247" s="213"/>
      <c r="C247" s="213" t="s">
        <v>796</v>
      </c>
      <c r="D247" s="213" t="s">
        <v>797</v>
      </c>
      <c r="E247" s="213">
        <v>15216227.514</v>
      </c>
      <c r="F247" s="213">
        <v>0</v>
      </c>
      <c r="G247" s="213"/>
      <c r="H247" s="213">
        <v>0</v>
      </c>
      <c r="I247" s="213">
        <v>0</v>
      </c>
      <c r="J247" s="213">
        <f>E247+F247+G247+H247+I247</f>
        <v>15216227.514</v>
      </c>
      <c r="K247" s="212"/>
    </row>
    <row r="248" spans="1:11" s="237" customFormat="1" ht="12.75" customHeight="1" collapsed="1">
      <c r="A248" s="204" t="s">
        <v>798</v>
      </c>
      <c r="B248" s="121" t="s">
        <v>1404</v>
      </c>
      <c r="D248" s="76"/>
      <c r="E248" s="123">
        <v>15216227.514</v>
      </c>
      <c r="F248" s="123">
        <v>0</v>
      </c>
      <c r="G248" s="123">
        <v>0</v>
      </c>
      <c r="H248" s="123">
        <v>0</v>
      </c>
      <c r="I248" s="123">
        <v>0</v>
      </c>
      <c r="J248" s="123">
        <f>E248+F248+G248+H248+I248</f>
        <v>15216227.514</v>
      </c>
      <c r="K248" s="204"/>
    </row>
    <row r="249" spans="1:11" ht="12.75" customHeight="1">
      <c r="A249" s="204"/>
      <c r="B249" s="115"/>
      <c r="C249" s="122"/>
      <c r="D249" s="76"/>
      <c r="E249" s="123"/>
      <c r="F249" s="123"/>
      <c r="G249" s="123"/>
      <c r="H249" s="123"/>
      <c r="I249" s="123"/>
      <c r="J249" s="123"/>
      <c r="K249" s="204"/>
    </row>
    <row r="250" spans="1:11" s="237" customFormat="1" ht="12.75" customHeight="1" hidden="1">
      <c r="A250" s="203" t="s">
        <v>799</v>
      </c>
      <c r="B250" s="115"/>
      <c r="C250" s="116" t="s">
        <v>800</v>
      </c>
      <c r="D250" s="117"/>
      <c r="E250" s="120">
        <v>0</v>
      </c>
      <c r="F250" s="120">
        <v>0</v>
      </c>
      <c r="G250" s="120">
        <v>0</v>
      </c>
      <c r="H250" s="120">
        <v>0</v>
      </c>
      <c r="I250" s="120">
        <v>0</v>
      </c>
      <c r="J250" s="120">
        <f>E250+F250+G250+H250+I250</f>
        <v>0</v>
      </c>
      <c r="K250" s="203"/>
    </row>
    <row r="251" spans="1:11" s="237" customFormat="1" ht="12.75" customHeight="1" hidden="1">
      <c r="A251" s="203" t="s">
        <v>801</v>
      </c>
      <c r="B251" s="115"/>
      <c r="C251" s="116" t="s">
        <v>802</v>
      </c>
      <c r="D251" s="117"/>
      <c r="E251" s="120">
        <v>0</v>
      </c>
      <c r="F251" s="120">
        <v>0</v>
      </c>
      <c r="G251" s="120">
        <v>0</v>
      </c>
      <c r="H251" s="120">
        <v>0</v>
      </c>
      <c r="I251" s="120">
        <v>0</v>
      </c>
      <c r="J251" s="120">
        <f>E251+F251+G251+H251+I251</f>
        <v>0</v>
      </c>
      <c r="K251" s="203"/>
    </row>
    <row r="252" spans="1:11" ht="12.75" customHeight="1" hidden="1">
      <c r="A252" s="204"/>
      <c r="B252" s="115"/>
      <c r="C252" s="122"/>
      <c r="D252" s="76"/>
      <c r="E252" s="123"/>
      <c r="F252" s="123"/>
      <c r="G252" s="123"/>
      <c r="H252" s="123"/>
      <c r="I252" s="123"/>
      <c r="J252" s="123"/>
      <c r="K252" s="204"/>
    </row>
    <row r="253" spans="1:11" ht="12.75" customHeight="1" hidden="1">
      <c r="A253" s="204" t="s">
        <v>1413</v>
      </c>
      <c r="B253" s="115"/>
      <c r="C253" s="122" t="s">
        <v>803</v>
      </c>
      <c r="D253" s="76"/>
      <c r="E253" s="123">
        <f aca="true" t="shared" si="18" ref="E253:J253">E248-E250-E251</f>
        <v>15216227.514</v>
      </c>
      <c r="F253" s="123">
        <f t="shared" si="18"/>
        <v>0</v>
      </c>
      <c r="G253" s="123">
        <f t="shared" si="18"/>
        <v>0</v>
      </c>
      <c r="H253" s="123">
        <f t="shared" si="18"/>
        <v>0</v>
      </c>
      <c r="I253" s="123">
        <f t="shared" si="18"/>
        <v>0</v>
      </c>
      <c r="J253" s="123">
        <f t="shared" si="18"/>
        <v>15216227.514</v>
      </c>
      <c r="K253" s="204"/>
    </row>
    <row r="254" spans="1:11" ht="12.75" customHeight="1" hidden="1">
      <c r="A254" s="203"/>
      <c r="B254" s="115"/>
      <c r="C254" s="116"/>
      <c r="D254" s="117"/>
      <c r="E254" s="113"/>
      <c r="F254" s="113"/>
      <c r="G254" s="113"/>
      <c r="H254" s="113"/>
      <c r="I254" s="113"/>
      <c r="J254" s="113"/>
      <c r="K254" s="203"/>
    </row>
    <row r="255" spans="1:11" ht="12.75" customHeight="1">
      <c r="A255" s="204" t="s">
        <v>1413</v>
      </c>
      <c r="B255" s="121" t="s">
        <v>1391</v>
      </c>
      <c r="C255" s="229"/>
      <c r="D255" s="76"/>
      <c r="E255" s="125">
        <f aca="true" t="shared" si="19" ref="E255:J255">E245+E253</f>
        <v>14156161.370000003</v>
      </c>
      <c r="F255" s="125">
        <f t="shared" si="19"/>
        <v>0</v>
      </c>
      <c r="G255" s="125">
        <f t="shared" si="19"/>
        <v>0</v>
      </c>
      <c r="H255" s="125">
        <f t="shared" si="19"/>
        <v>0</v>
      </c>
      <c r="I255" s="125">
        <f t="shared" si="19"/>
        <v>0</v>
      </c>
      <c r="J255" s="125">
        <f t="shared" si="19"/>
        <v>14156161.370000003</v>
      </c>
      <c r="K255" s="204"/>
    </row>
    <row r="256" spans="5:10" ht="12.75">
      <c r="E256" s="85"/>
      <c r="F256" s="85"/>
      <c r="G256" s="85"/>
      <c r="H256" s="85"/>
      <c r="I256" s="85"/>
      <c r="J256" s="85"/>
    </row>
    <row r="257" spans="5:10" ht="12.75">
      <c r="E257" s="85"/>
      <c r="F257" s="85"/>
      <c r="G257" s="85"/>
      <c r="H257" s="85"/>
      <c r="I257" s="85"/>
      <c r="J257" s="85"/>
    </row>
    <row r="258" spans="5:10" ht="12.75">
      <c r="E258" s="85"/>
      <c r="F258" s="85"/>
      <c r="G258" s="85"/>
      <c r="H258" s="85"/>
      <c r="I258" s="85"/>
      <c r="J258" s="85"/>
    </row>
    <row r="259" spans="5:10" ht="12.75">
      <c r="E259" s="85"/>
      <c r="F259" s="85"/>
      <c r="G259" s="85"/>
      <c r="H259" s="85"/>
      <c r="I259" s="85"/>
      <c r="J259" s="85"/>
    </row>
    <row r="260" spans="5:10" ht="12.75">
      <c r="E260" s="85"/>
      <c r="F260" s="85"/>
      <c r="G260" s="85"/>
      <c r="H260" s="85"/>
      <c r="I260" s="85"/>
      <c r="J260" s="85"/>
    </row>
    <row r="261" spans="5:10" ht="12.75">
      <c r="E261" s="85"/>
      <c r="F261" s="85"/>
      <c r="G261" s="85"/>
      <c r="H261" s="85"/>
      <c r="I261" s="85"/>
      <c r="J261" s="85"/>
    </row>
    <row r="262" spans="5:10" ht="12.75">
      <c r="E262" s="85"/>
      <c r="F262" s="85"/>
      <c r="G262" s="85"/>
      <c r="H262" s="85"/>
      <c r="I262" s="85"/>
      <c r="J262" s="85"/>
    </row>
    <row r="263" spans="5:10" ht="12.75">
      <c r="E263" s="85"/>
      <c r="F263" s="85"/>
      <c r="G263" s="85"/>
      <c r="H263" s="85"/>
      <c r="I263" s="85"/>
      <c r="J263" s="85"/>
    </row>
    <row r="264" spans="5:10" ht="12.75">
      <c r="E264" s="85"/>
      <c r="F264" s="85"/>
      <c r="G264" s="85"/>
      <c r="H264" s="85"/>
      <c r="I264" s="85"/>
      <c r="J264" s="85"/>
    </row>
    <row r="265" spans="5:10" ht="12.75">
      <c r="E265" s="85"/>
      <c r="F265" s="85"/>
      <c r="G265" s="85"/>
      <c r="H265" s="85"/>
      <c r="I265" s="85"/>
      <c r="J265" s="85"/>
    </row>
    <row r="266" spans="5:10" ht="12.75">
      <c r="E266" s="85"/>
      <c r="F266" s="85"/>
      <c r="G266" s="85"/>
      <c r="H266" s="85"/>
      <c r="I266" s="85"/>
      <c r="J266" s="85"/>
    </row>
    <row r="267" spans="5:10" ht="12.75">
      <c r="E267" s="85"/>
      <c r="F267" s="85"/>
      <c r="G267" s="85"/>
      <c r="H267" s="85"/>
      <c r="I267" s="85"/>
      <c r="J267" s="85"/>
    </row>
    <row r="268" spans="5:10" ht="12.75">
      <c r="E268" s="85"/>
      <c r="F268" s="85"/>
      <c r="G268" s="85"/>
      <c r="H268" s="85"/>
      <c r="I268" s="85"/>
      <c r="J268" s="85"/>
    </row>
    <row r="269" spans="5:10" ht="12.75">
      <c r="E269" s="85"/>
      <c r="F269" s="85"/>
      <c r="G269" s="85"/>
      <c r="H269" s="85"/>
      <c r="I269" s="85"/>
      <c r="J269" s="85"/>
    </row>
    <row r="270" spans="5:10" ht="12.75">
      <c r="E270" s="85"/>
      <c r="F270" s="85"/>
      <c r="G270" s="85"/>
      <c r="H270" s="85"/>
      <c r="I270" s="85"/>
      <c r="J270" s="85"/>
    </row>
    <row r="271" spans="5:10" ht="12.75">
      <c r="E271" s="85"/>
      <c r="F271" s="85"/>
      <c r="G271" s="85"/>
      <c r="H271" s="85"/>
      <c r="I271" s="85"/>
      <c r="J271" s="85"/>
    </row>
    <row r="272" spans="5:10" ht="12.75">
      <c r="E272" s="85"/>
      <c r="F272" s="85"/>
      <c r="G272" s="85"/>
      <c r="H272" s="85"/>
      <c r="I272" s="85"/>
      <c r="J272" s="85"/>
    </row>
    <row r="273" spans="5:10" ht="12.75">
      <c r="E273" s="85"/>
      <c r="F273" s="85"/>
      <c r="G273" s="85"/>
      <c r="H273" s="85"/>
      <c r="I273" s="85"/>
      <c r="J273" s="85"/>
    </row>
    <row r="274" spans="5:10" ht="12.75">
      <c r="E274" s="85"/>
      <c r="F274" s="85"/>
      <c r="G274" s="85"/>
      <c r="H274" s="85"/>
      <c r="I274" s="85"/>
      <c r="J274" s="85"/>
    </row>
    <row r="275" spans="5:10" ht="12.75">
      <c r="E275" s="85"/>
      <c r="F275" s="85"/>
      <c r="G275" s="85"/>
      <c r="H275" s="85"/>
      <c r="I275" s="85"/>
      <c r="J275" s="85"/>
    </row>
    <row r="276" spans="5:10" ht="12.75">
      <c r="E276" s="85"/>
      <c r="F276" s="85"/>
      <c r="G276" s="85"/>
      <c r="H276" s="85"/>
      <c r="I276" s="85"/>
      <c r="J276" s="85"/>
    </row>
    <row r="277" spans="5:10" ht="12.75">
      <c r="E277" s="85"/>
      <c r="F277" s="85"/>
      <c r="G277" s="85"/>
      <c r="H277" s="85"/>
      <c r="I277" s="85"/>
      <c r="J277" s="85"/>
    </row>
    <row r="278" spans="5:10" ht="12.75">
      <c r="E278" s="85"/>
      <c r="F278" s="85"/>
      <c r="G278" s="85"/>
      <c r="H278" s="85"/>
      <c r="I278" s="85"/>
      <c r="J278" s="85"/>
    </row>
    <row r="279" spans="5:10" ht="12.75">
      <c r="E279" s="85"/>
      <c r="F279" s="85"/>
      <c r="G279" s="85"/>
      <c r="H279" s="85"/>
      <c r="I279" s="85"/>
      <c r="J279" s="85"/>
    </row>
    <row r="280" spans="5:10" ht="12.75">
      <c r="E280" s="85"/>
      <c r="F280" s="85"/>
      <c r="G280" s="85"/>
      <c r="H280" s="85"/>
      <c r="I280" s="85"/>
      <c r="J280" s="85"/>
    </row>
    <row r="281" spans="5:10" ht="12.75">
      <c r="E281" s="85"/>
      <c r="F281" s="85"/>
      <c r="G281" s="85"/>
      <c r="H281" s="85"/>
      <c r="I281" s="85"/>
      <c r="J281" s="85"/>
    </row>
    <row r="282" spans="5:10" ht="12.75">
      <c r="E282" s="85"/>
      <c r="F282" s="85"/>
      <c r="G282" s="85"/>
      <c r="H282" s="85"/>
      <c r="I282" s="85"/>
      <c r="J282" s="85"/>
    </row>
    <row r="283" spans="5:10" ht="12.75">
      <c r="E283" s="85"/>
      <c r="F283" s="85"/>
      <c r="G283" s="85"/>
      <c r="H283" s="85"/>
      <c r="I283" s="85"/>
      <c r="J283" s="85"/>
    </row>
    <row r="284" spans="5:10" ht="12.75">
      <c r="E284" s="85"/>
      <c r="F284" s="85"/>
      <c r="G284" s="85"/>
      <c r="H284" s="85"/>
      <c r="I284" s="85"/>
      <c r="J284" s="85"/>
    </row>
    <row r="285" spans="5:10" ht="12.75">
      <c r="E285" s="85"/>
      <c r="F285" s="85"/>
      <c r="G285" s="85"/>
      <c r="H285" s="85"/>
      <c r="I285" s="85"/>
      <c r="J285" s="85"/>
    </row>
    <row r="286" spans="5:10" ht="12.75">
      <c r="E286" s="85"/>
      <c r="F286" s="85"/>
      <c r="G286" s="85"/>
      <c r="H286" s="85"/>
      <c r="I286" s="85"/>
      <c r="J286" s="85"/>
    </row>
    <row r="287" spans="5:10" ht="12.75">
      <c r="E287" s="85"/>
      <c r="F287" s="85"/>
      <c r="G287" s="85"/>
      <c r="H287" s="85"/>
      <c r="I287" s="85"/>
      <c r="J287" s="85"/>
    </row>
    <row r="288" spans="5:10" ht="12.75">
      <c r="E288" s="85"/>
      <c r="F288" s="85"/>
      <c r="G288" s="85"/>
      <c r="H288" s="85"/>
      <c r="I288" s="85"/>
      <c r="J288" s="85"/>
    </row>
    <row r="289" spans="5:10" ht="12.75">
      <c r="E289" s="85"/>
      <c r="F289" s="85"/>
      <c r="G289" s="85"/>
      <c r="H289" s="85"/>
      <c r="I289" s="85"/>
      <c r="J289" s="85"/>
    </row>
    <row r="290" spans="5:10" ht="12.75">
      <c r="E290" s="85"/>
      <c r="F290" s="85"/>
      <c r="G290" s="85"/>
      <c r="H290" s="85"/>
      <c r="I290" s="85"/>
      <c r="J290" s="85"/>
    </row>
    <row r="291" spans="5:10" ht="12.75">
      <c r="E291" s="85"/>
      <c r="F291" s="85"/>
      <c r="G291" s="85"/>
      <c r="H291" s="85"/>
      <c r="I291" s="85"/>
      <c r="J291" s="85"/>
    </row>
    <row r="292" spans="5:10" ht="12.75">
      <c r="E292" s="85"/>
      <c r="F292" s="85"/>
      <c r="G292" s="85"/>
      <c r="H292" s="85"/>
      <c r="I292" s="85"/>
      <c r="J292" s="85"/>
    </row>
    <row r="293" spans="5:10" ht="12.75">
      <c r="E293" s="85"/>
      <c r="F293" s="85"/>
      <c r="G293" s="85"/>
      <c r="H293" s="85"/>
      <c r="I293" s="85"/>
      <c r="J293" s="85"/>
    </row>
    <row r="294" spans="5:10" ht="12.75">
      <c r="E294" s="85"/>
      <c r="F294" s="85"/>
      <c r="G294" s="85"/>
      <c r="H294" s="85"/>
      <c r="I294" s="85"/>
      <c r="J294" s="85"/>
    </row>
    <row r="295" spans="5:10" ht="12.75">
      <c r="E295" s="85"/>
      <c r="F295" s="85"/>
      <c r="G295" s="85"/>
      <c r="H295" s="85"/>
      <c r="I295" s="85"/>
      <c r="J295" s="85"/>
    </row>
    <row r="296" spans="5:10" ht="12.75">
      <c r="E296" s="85"/>
      <c r="F296" s="85"/>
      <c r="G296" s="85"/>
      <c r="H296" s="85"/>
      <c r="I296" s="85"/>
      <c r="J296" s="85"/>
    </row>
    <row r="297" spans="5:10" ht="12.75">
      <c r="E297" s="85"/>
      <c r="F297" s="85"/>
      <c r="G297" s="85"/>
      <c r="H297" s="85"/>
      <c r="I297" s="85"/>
      <c r="J297" s="85"/>
    </row>
    <row r="298" spans="5:10" ht="12.75">
      <c r="E298" s="85"/>
      <c r="F298" s="85"/>
      <c r="G298" s="85"/>
      <c r="H298" s="85"/>
      <c r="I298" s="85"/>
      <c r="J298" s="85"/>
    </row>
    <row r="299" spans="5:10" ht="12.75">
      <c r="E299" s="85"/>
      <c r="F299" s="85"/>
      <c r="G299" s="85"/>
      <c r="H299" s="85"/>
      <c r="I299" s="85"/>
      <c r="J299" s="85"/>
    </row>
    <row r="300" spans="5:10" ht="12.75">
      <c r="E300" s="85"/>
      <c r="F300" s="85"/>
      <c r="G300" s="85"/>
      <c r="H300" s="85"/>
      <c r="I300" s="85"/>
      <c r="J300" s="85"/>
    </row>
    <row r="301" spans="5:10" ht="12.75">
      <c r="E301" s="85"/>
      <c r="F301" s="85"/>
      <c r="G301" s="85"/>
      <c r="H301" s="85"/>
      <c r="I301" s="85"/>
      <c r="J301" s="85"/>
    </row>
    <row r="302" spans="5:10" ht="12.75">
      <c r="E302" s="85"/>
      <c r="F302" s="85"/>
      <c r="G302" s="85"/>
      <c r="H302" s="85"/>
      <c r="I302" s="85"/>
      <c r="J302" s="85"/>
    </row>
    <row r="303" spans="5:10" ht="12.75">
      <c r="E303" s="85"/>
      <c r="F303" s="85"/>
      <c r="G303" s="85"/>
      <c r="H303" s="85"/>
      <c r="I303" s="85"/>
      <c r="J303" s="85"/>
    </row>
    <row r="304" spans="5:10" ht="12.75">
      <c r="E304" s="85"/>
      <c r="F304" s="85"/>
      <c r="G304" s="85"/>
      <c r="H304" s="85"/>
      <c r="I304" s="85"/>
      <c r="J304" s="85"/>
    </row>
    <row r="305" spans="5:10" ht="12.75">
      <c r="E305" s="85"/>
      <c r="F305" s="85"/>
      <c r="G305" s="85"/>
      <c r="H305" s="85"/>
      <c r="I305" s="85"/>
      <c r="J305" s="85"/>
    </row>
    <row r="306" spans="5:10" ht="12.75">
      <c r="E306" s="85"/>
      <c r="F306" s="85"/>
      <c r="G306" s="85"/>
      <c r="H306" s="85"/>
      <c r="I306" s="85"/>
      <c r="J306" s="85"/>
    </row>
    <row r="307" spans="5:10" ht="12.75">
      <c r="E307" s="85"/>
      <c r="F307" s="85"/>
      <c r="G307" s="85"/>
      <c r="H307" s="85"/>
      <c r="I307" s="85"/>
      <c r="J307" s="85"/>
    </row>
    <row r="308" spans="5:10" ht="12.75">
      <c r="E308" s="85"/>
      <c r="F308" s="85"/>
      <c r="G308" s="85"/>
      <c r="H308" s="85"/>
      <c r="I308" s="85"/>
      <c r="J308" s="85"/>
    </row>
    <row r="309" spans="5:10" ht="12.75">
      <c r="E309" s="85"/>
      <c r="F309" s="85"/>
      <c r="G309" s="85"/>
      <c r="H309" s="85"/>
      <c r="I309" s="85"/>
      <c r="J309" s="85"/>
    </row>
    <row r="310" spans="5:10" ht="12.75">
      <c r="E310" s="85"/>
      <c r="F310" s="85"/>
      <c r="G310" s="85"/>
      <c r="H310" s="85"/>
      <c r="I310" s="85"/>
      <c r="J310" s="85"/>
    </row>
    <row r="311" spans="5:10" ht="12.75">
      <c r="E311" s="85"/>
      <c r="F311" s="85"/>
      <c r="G311" s="85"/>
      <c r="H311" s="85"/>
      <c r="I311" s="85"/>
      <c r="J311" s="85"/>
    </row>
    <row r="312" spans="5:10" ht="12.75">
      <c r="E312" s="85"/>
      <c r="F312" s="85"/>
      <c r="G312" s="85"/>
      <c r="H312" s="85"/>
      <c r="I312" s="85"/>
      <c r="J312" s="85"/>
    </row>
    <row r="313" spans="5:10" ht="12.75">
      <c r="E313" s="85"/>
      <c r="F313" s="85"/>
      <c r="G313" s="85"/>
      <c r="H313" s="85"/>
      <c r="I313" s="85"/>
      <c r="J313" s="85"/>
    </row>
    <row r="314" spans="5:10" ht="12.75">
      <c r="E314" s="85"/>
      <c r="F314" s="85"/>
      <c r="G314" s="85"/>
      <c r="H314" s="85"/>
      <c r="I314" s="85"/>
      <c r="J314" s="85"/>
    </row>
    <row r="315" spans="5:10" ht="12.75">
      <c r="E315" s="85"/>
      <c r="F315" s="85"/>
      <c r="G315" s="85"/>
      <c r="H315" s="85"/>
      <c r="I315" s="85"/>
      <c r="J315" s="85"/>
    </row>
    <row r="316" spans="5:10" ht="12.75">
      <c r="E316" s="85"/>
      <c r="F316" s="85"/>
      <c r="G316" s="85"/>
      <c r="H316" s="85"/>
      <c r="I316" s="85"/>
      <c r="J316" s="85"/>
    </row>
    <row r="317" spans="5:10" ht="12.75">
      <c r="E317" s="85"/>
      <c r="F317" s="85"/>
      <c r="G317" s="85"/>
      <c r="H317" s="85"/>
      <c r="I317" s="85"/>
      <c r="J317" s="85"/>
    </row>
    <row r="318" spans="5:10" ht="12.75">
      <c r="E318" s="85"/>
      <c r="F318" s="85"/>
      <c r="G318" s="85"/>
      <c r="H318" s="85"/>
      <c r="I318" s="85"/>
      <c r="J318" s="85"/>
    </row>
    <row r="319" spans="5:10" ht="12.75">
      <c r="E319" s="85"/>
      <c r="F319" s="85"/>
      <c r="G319" s="85"/>
      <c r="H319" s="85"/>
      <c r="I319" s="85"/>
      <c r="J319" s="85"/>
    </row>
    <row r="320" spans="5:10" ht="12.75">
      <c r="E320" s="85"/>
      <c r="F320" s="85"/>
      <c r="G320" s="85"/>
      <c r="H320" s="85"/>
      <c r="I320" s="85"/>
      <c r="J320" s="85"/>
    </row>
    <row r="321" spans="5:10" ht="12.75">
      <c r="E321" s="85"/>
      <c r="F321" s="85"/>
      <c r="G321" s="85"/>
      <c r="H321" s="85"/>
      <c r="I321" s="85"/>
      <c r="J321" s="85"/>
    </row>
    <row r="322" spans="5:10" ht="12.75">
      <c r="E322" s="85"/>
      <c r="F322" s="85"/>
      <c r="G322" s="85"/>
      <c r="H322" s="85"/>
      <c r="I322" s="85"/>
      <c r="J322" s="85"/>
    </row>
    <row r="323" spans="5:10" ht="12.75">
      <c r="E323" s="85"/>
      <c r="F323" s="85"/>
      <c r="G323" s="85"/>
      <c r="H323" s="85"/>
      <c r="I323" s="85"/>
      <c r="J323" s="85"/>
    </row>
    <row r="324" spans="5:10" ht="12.75">
      <c r="E324" s="85"/>
      <c r="F324" s="85"/>
      <c r="G324" s="85"/>
      <c r="H324" s="85"/>
      <c r="I324" s="85"/>
      <c r="J324" s="85"/>
    </row>
    <row r="325" spans="5:10" ht="12.75">
      <c r="E325" s="85"/>
      <c r="F325" s="85"/>
      <c r="G325" s="85"/>
      <c r="H325" s="85"/>
      <c r="I325" s="85"/>
      <c r="J325" s="85"/>
    </row>
    <row r="326" spans="5:10" ht="12.75">
      <c r="E326" s="85"/>
      <c r="F326" s="85"/>
      <c r="G326" s="85"/>
      <c r="H326" s="85"/>
      <c r="I326" s="85"/>
      <c r="J326" s="85"/>
    </row>
    <row r="327" spans="5:10" ht="12.75">
      <c r="E327" s="85"/>
      <c r="F327" s="85"/>
      <c r="G327" s="85"/>
      <c r="H327" s="85"/>
      <c r="I327" s="85"/>
      <c r="J327" s="85"/>
    </row>
    <row r="328" spans="5:10" ht="12.75">
      <c r="E328" s="85"/>
      <c r="F328" s="85"/>
      <c r="G328" s="85"/>
      <c r="H328" s="85"/>
      <c r="I328" s="85"/>
      <c r="J328" s="85"/>
    </row>
    <row r="329" spans="5:10" ht="12.75">
      <c r="E329" s="85"/>
      <c r="F329" s="85"/>
      <c r="G329" s="85"/>
      <c r="H329" s="85"/>
      <c r="I329" s="85"/>
      <c r="J329" s="85"/>
    </row>
    <row r="330" spans="5:10" ht="12.75">
      <c r="E330" s="85"/>
      <c r="F330" s="85"/>
      <c r="G330" s="85"/>
      <c r="H330" s="85"/>
      <c r="I330" s="85"/>
      <c r="J330" s="85"/>
    </row>
    <row r="331" spans="5:10" ht="12.75">
      <c r="E331" s="85"/>
      <c r="F331" s="85"/>
      <c r="G331" s="85"/>
      <c r="H331" s="85"/>
      <c r="I331" s="85"/>
      <c r="J331" s="85"/>
    </row>
    <row r="332" spans="5:10" ht="12.75">
      <c r="E332" s="85"/>
      <c r="F332" s="85"/>
      <c r="G332" s="85"/>
      <c r="H332" s="85"/>
      <c r="I332" s="85"/>
      <c r="J332" s="85"/>
    </row>
    <row r="333" spans="5:10" ht="12.75">
      <c r="E333" s="85"/>
      <c r="F333" s="85"/>
      <c r="G333" s="85"/>
      <c r="H333" s="85"/>
      <c r="I333" s="85"/>
      <c r="J333" s="85"/>
    </row>
    <row r="334" spans="5:10" ht="12.75">
      <c r="E334" s="85"/>
      <c r="F334" s="85"/>
      <c r="G334" s="85"/>
      <c r="H334" s="85"/>
      <c r="I334" s="85"/>
      <c r="J334" s="85"/>
    </row>
    <row r="335" spans="5:10" ht="12.75">
      <c r="E335" s="85"/>
      <c r="F335" s="85"/>
      <c r="G335" s="85"/>
      <c r="H335" s="85"/>
      <c r="I335" s="85"/>
      <c r="J335" s="85"/>
    </row>
    <row r="336" spans="5:10" ht="12.75">
      <c r="E336" s="85"/>
      <c r="F336" s="85"/>
      <c r="G336" s="85"/>
      <c r="H336" s="85"/>
      <c r="I336" s="85"/>
      <c r="J336" s="85"/>
    </row>
    <row r="337" spans="5:10" ht="12.75">
      <c r="E337" s="85"/>
      <c r="F337" s="85"/>
      <c r="G337" s="85"/>
      <c r="H337" s="85"/>
      <c r="I337" s="85"/>
      <c r="J337" s="85"/>
    </row>
    <row r="338" spans="5:10" ht="12.75">
      <c r="E338" s="85"/>
      <c r="F338" s="85"/>
      <c r="G338" s="85"/>
      <c r="H338" s="85"/>
      <c r="I338" s="85"/>
      <c r="J338" s="85"/>
    </row>
    <row r="339" spans="5:10" ht="12.75">
      <c r="E339" s="85"/>
      <c r="F339" s="85"/>
      <c r="G339" s="85"/>
      <c r="H339" s="85"/>
      <c r="I339" s="85"/>
      <c r="J339" s="85"/>
    </row>
    <row r="340" spans="5:10" ht="12.75">
      <c r="E340" s="85"/>
      <c r="F340" s="85"/>
      <c r="G340" s="85"/>
      <c r="H340" s="85"/>
      <c r="I340" s="85"/>
      <c r="J340" s="85"/>
    </row>
    <row r="341" spans="5:10" ht="12.75">
      <c r="E341" s="85"/>
      <c r="F341" s="85"/>
      <c r="G341" s="85"/>
      <c r="H341" s="85"/>
      <c r="I341" s="85"/>
      <c r="J341" s="85"/>
    </row>
    <row r="342" spans="5:10" ht="12.75">
      <c r="E342" s="85"/>
      <c r="F342" s="85"/>
      <c r="G342" s="85"/>
      <c r="H342" s="85"/>
      <c r="I342" s="85"/>
      <c r="J342" s="85"/>
    </row>
    <row r="343" spans="5:10" ht="12.75">
      <c r="E343" s="85"/>
      <c r="F343" s="85"/>
      <c r="G343" s="85"/>
      <c r="H343" s="85"/>
      <c r="I343" s="85"/>
      <c r="J343" s="85"/>
    </row>
    <row r="344" spans="5:10" ht="12.75">
      <c r="E344" s="85"/>
      <c r="F344" s="85"/>
      <c r="G344" s="85"/>
      <c r="H344" s="85"/>
      <c r="I344" s="85"/>
      <c r="J344" s="85"/>
    </row>
    <row r="345" spans="5:10" ht="12.75">
      <c r="E345" s="85"/>
      <c r="F345" s="85"/>
      <c r="G345" s="85"/>
      <c r="H345" s="85"/>
      <c r="I345" s="85"/>
      <c r="J345" s="85"/>
    </row>
    <row r="346" spans="5:10" ht="12.75">
      <c r="E346" s="85"/>
      <c r="F346" s="85"/>
      <c r="G346" s="85"/>
      <c r="H346" s="85"/>
      <c r="I346" s="85"/>
      <c r="J346" s="85"/>
    </row>
    <row r="347" spans="5:10" ht="12.75">
      <c r="E347" s="85"/>
      <c r="F347" s="85"/>
      <c r="G347" s="85"/>
      <c r="H347" s="85"/>
      <c r="I347" s="85"/>
      <c r="J347" s="85"/>
    </row>
    <row r="348" spans="5:10" ht="12.75">
      <c r="E348" s="85"/>
      <c r="F348" s="85"/>
      <c r="G348" s="85"/>
      <c r="H348" s="85"/>
      <c r="I348" s="85"/>
      <c r="J348" s="85"/>
    </row>
    <row r="349" spans="5:10" ht="12.75">
      <c r="E349" s="85"/>
      <c r="F349" s="85"/>
      <c r="G349" s="85"/>
      <c r="H349" s="85"/>
      <c r="I349" s="85"/>
      <c r="J349" s="85"/>
    </row>
    <row r="350" spans="5:10" ht="12.75">
      <c r="E350" s="85"/>
      <c r="F350" s="85"/>
      <c r="G350" s="85"/>
      <c r="H350" s="85"/>
      <c r="I350" s="85"/>
      <c r="J350" s="85"/>
    </row>
    <row r="351" spans="5:10" ht="12.75">
      <c r="E351" s="85"/>
      <c r="F351" s="85"/>
      <c r="G351" s="85"/>
      <c r="H351" s="85"/>
      <c r="I351" s="85"/>
      <c r="J351" s="85"/>
    </row>
    <row r="352" spans="5:10" ht="12.75">
      <c r="E352" s="85"/>
      <c r="F352" s="85"/>
      <c r="G352" s="85"/>
      <c r="H352" s="85"/>
      <c r="I352" s="85"/>
      <c r="J352" s="85"/>
    </row>
    <row r="353" spans="5:10" ht="12.75">
      <c r="E353" s="85"/>
      <c r="F353" s="85"/>
      <c r="G353" s="85"/>
      <c r="H353" s="85"/>
      <c r="I353" s="85"/>
      <c r="J353" s="85"/>
    </row>
    <row r="354" spans="5:10" ht="12.75">
      <c r="E354" s="85"/>
      <c r="F354" s="85"/>
      <c r="G354" s="85"/>
      <c r="H354" s="85"/>
      <c r="I354" s="85"/>
      <c r="J354" s="85"/>
    </row>
    <row r="355" spans="5:10" ht="12.75">
      <c r="E355" s="85"/>
      <c r="F355" s="85"/>
      <c r="G355" s="85"/>
      <c r="H355" s="85"/>
      <c r="I355" s="85"/>
      <c r="J355" s="85"/>
    </row>
    <row r="356" spans="5:10" ht="12.75">
      <c r="E356" s="85"/>
      <c r="F356" s="85"/>
      <c r="G356" s="85"/>
      <c r="H356" s="85"/>
      <c r="I356" s="85"/>
      <c r="J356" s="85"/>
    </row>
    <row r="357" spans="5:10" ht="12.75">
      <c r="E357" s="85"/>
      <c r="F357" s="85"/>
      <c r="G357" s="85"/>
      <c r="H357" s="85"/>
      <c r="I357" s="85"/>
      <c r="J357" s="85"/>
    </row>
    <row r="358" spans="5:10" ht="12.75">
      <c r="E358" s="85"/>
      <c r="F358" s="85"/>
      <c r="G358" s="85"/>
      <c r="H358" s="85"/>
      <c r="I358" s="85"/>
      <c r="J358" s="85"/>
    </row>
    <row r="359" spans="5:10" ht="12.75">
      <c r="E359" s="85"/>
      <c r="F359" s="85"/>
      <c r="G359" s="85"/>
      <c r="H359" s="85"/>
      <c r="I359" s="85"/>
      <c r="J359" s="85"/>
    </row>
    <row r="360" spans="5:10" ht="12.75">
      <c r="E360" s="85"/>
      <c r="F360" s="85"/>
      <c r="G360" s="85"/>
      <c r="H360" s="85"/>
      <c r="I360" s="85"/>
      <c r="J360" s="85"/>
    </row>
    <row r="361" spans="5:10" ht="12.75">
      <c r="E361" s="85"/>
      <c r="F361" s="85"/>
      <c r="G361" s="85"/>
      <c r="H361" s="85"/>
      <c r="I361" s="85"/>
      <c r="J361" s="85"/>
    </row>
    <row r="362" spans="5:10" ht="12.75">
      <c r="E362" s="85"/>
      <c r="F362" s="85"/>
      <c r="G362" s="85"/>
      <c r="H362" s="85"/>
      <c r="I362" s="85"/>
      <c r="J362" s="85"/>
    </row>
    <row r="363" spans="5:10" ht="12.75">
      <c r="E363" s="85"/>
      <c r="F363" s="85"/>
      <c r="G363" s="85"/>
      <c r="H363" s="85"/>
      <c r="I363" s="85"/>
      <c r="J363" s="85"/>
    </row>
    <row r="364" spans="5:10" ht="12.75">
      <c r="E364" s="85"/>
      <c r="F364" s="85"/>
      <c r="G364" s="85"/>
      <c r="H364" s="85"/>
      <c r="I364" s="85"/>
      <c r="J364" s="85"/>
    </row>
    <row r="365" spans="5:10" ht="12.75">
      <c r="E365" s="85"/>
      <c r="F365" s="85"/>
      <c r="G365" s="85"/>
      <c r="H365" s="85"/>
      <c r="I365" s="85"/>
      <c r="J365" s="85"/>
    </row>
    <row r="366" spans="5:10" ht="12.75">
      <c r="E366" s="85"/>
      <c r="F366" s="85"/>
      <c r="G366" s="85"/>
      <c r="H366" s="85"/>
      <c r="I366" s="85"/>
      <c r="J366" s="85"/>
    </row>
    <row r="367" spans="5:10" ht="12.75">
      <c r="E367" s="85"/>
      <c r="F367" s="85"/>
      <c r="G367" s="85"/>
      <c r="H367" s="85"/>
      <c r="I367" s="85"/>
      <c r="J367" s="85"/>
    </row>
    <row r="368" spans="5:10" ht="12.75">
      <c r="E368" s="85"/>
      <c r="F368" s="85"/>
      <c r="G368" s="85"/>
      <c r="H368" s="85"/>
      <c r="I368" s="85"/>
      <c r="J368" s="85"/>
    </row>
    <row r="369" spans="5:10" ht="12.75">
      <c r="E369" s="85"/>
      <c r="F369" s="85"/>
      <c r="G369" s="85"/>
      <c r="H369" s="85"/>
      <c r="I369" s="85"/>
      <c r="J369" s="85"/>
    </row>
    <row r="370" spans="5:10" ht="12.75">
      <c r="E370" s="85"/>
      <c r="F370" s="85"/>
      <c r="G370" s="85"/>
      <c r="H370" s="85"/>
      <c r="I370" s="85"/>
      <c r="J370" s="85"/>
    </row>
    <row r="371" spans="5:10" ht="12.75">
      <c r="E371" s="85"/>
      <c r="F371" s="85"/>
      <c r="G371" s="85"/>
      <c r="H371" s="85"/>
      <c r="I371" s="85"/>
      <c r="J371" s="85"/>
    </row>
    <row r="372" spans="5:10" ht="12.75">
      <c r="E372" s="85"/>
      <c r="F372" s="85"/>
      <c r="G372" s="85"/>
      <c r="H372" s="85"/>
      <c r="I372" s="85"/>
      <c r="J372" s="85"/>
    </row>
    <row r="373" spans="5:10" ht="12.75">
      <c r="E373" s="85"/>
      <c r="F373" s="85"/>
      <c r="G373" s="85"/>
      <c r="H373" s="85"/>
      <c r="I373" s="85"/>
      <c r="J373" s="85"/>
    </row>
    <row r="374" spans="5:10" ht="12.75">
      <c r="E374" s="85"/>
      <c r="F374" s="85"/>
      <c r="G374" s="85"/>
      <c r="H374" s="85"/>
      <c r="I374" s="85"/>
      <c r="J374" s="85"/>
    </row>
    <row r="375" spans="5:10" ht="12.75">
      <c r="E375" s="85"/>
      <c r="F375" s="85"/>
      <c r="G375" s="85"/>
      <c r="H375" s="85"/>
      <c r="I375" s="85"/>
      <c r="J375" s="85"/>
    </row>
    <row r="376" spans="5:10" ht="12.75">
      <c r="E376" s="85"/>
      <c r="F376" s="85"/>
      <c r="G376" s="85"/>
      <c r="H376" s="85"/>
      <c r="I376" s="85"/>
      <c r="J376" s="85"/>
    </row>
    <row r="377" spans="5:10" ht="12.75">
      <c r="E377" s="85"/>
      <c r="F377" s="85"/>
      <c r="G377" s="85"/>
      <c r="H377" s="85"/>
      <c r="I377" s="85"/>
      <c r="J377" s="85"/>
    </row>
    <row r="378" spans="5:10" ht="12.75">
      <c r="E378" s="85"/>
      <c r="F378" s="85"/>
      <c r="G378" s="85"/>
      <c r="H378" s="85"/>
      <c r="I378" s="85"/>
      <c r="J378" s="85"/>
    </row>
    <row r="379" spans="5:10" ht="12.75">
      <c r="E379" s="85"/>
      <c r="F379" s="85"/>
      <c r="G379" s="85"/>
      <c r="H379" s="85"/>
      <c r="I379" s="85"/>
      <c r="J379" s="85"/>
    </row>
    <row r="380" spans="5:10" ht="12.75">
      <c r="E380" s="85"/>
      <c r="F380" s="85"/>
      <c r="G380" s="85"/>
      <c r="H380" s="85"/>
      <c r="I380" s="85"/>
      <c r="J380" s="85"/>
    </row>
    <row r="381" spans="5:10" ht="12.75">
      <c r="E381" s="85"/>
      <c r="F381" s="85"/>
      <c r="G381" s="85"/>
      <c r="H381" s="85"/>
      <c r="I381" s="85"/>
      <c r="J381" s="85"/>
    </row>
    <row r="382" spans="5:10" ht="12.75">
      <c r="E382" s="85"/>
      <c r="F382" s="85"/>
      <c r="G382" s="85"/>
      <c r="H382" s="85"/>
      <c r="I382" s="85"/>
      <c r="J382" s="85"/>
    </row>
    <row r="383" spans="5:10" ht="12.75">
      <c r="E383" s="85"/>
      <c r="F383" s="85"/>
      <c r="G383" s="85"/>
      <c r="H383" s="85"/>
      <c r="I383" s="85"/>
      <c r="J383" s="85"/>
    </row>
    <row r="384" spans="5:10" ht="12.75">
      <c r="E384" s="85"/>
      <c r="F384" s="85"/>
      <c r="G384" s="85"/>
      <c r="H384" s="85"/>
      <c r="I384" s="85"/>
      <c r="J384" s="85"/>
    </row>
    <row r="385" spans="5:10" ht="12.75">
      <c r="E385" s="85"/>
      <c r="F385" s="85"/>
      <c r="G385" s="85"/>
      <c r="H385" s="85"/>
      <c r="I385" s="85"/>
      <c r="J385" s="85"/>
    </row>
    <row r="386" spans="5:10" ht="12.75">
      <c r="E386" s="85"/>
      <c r="F386" s="85"/>
      <c r="G386" s="85"/>
      <c r="H386" s="85"/>
      <c r="I386" s="85"/>
      <c r="J386" s="85"/>
    </row>
    <row r="387" spans="5:10" ht="12.75">
      <c r="E387" s="85"/>
      <c r="F387" s="85"/>
      <c r="G387" s="85"/>
      <c r="H387" s="85"/>
      <c r="I387" s="85"/>
      <c r="J387" s="85"/>
    </row>
    <row r="388" spans="5:10" ht="12.75">
      <c r="E388" s="85"/>
      <c r="F388" s="85"/>
      <c r="G388" s="85"/>
      <c r="H388" s="85"/>
      <c r="I388" s="85"/>
      <c r="J388" s="85"/>
    </row>
    <row r="389" spans="5:10" ht="12.75">
      <c r="E389" s="85"/>
      <c r="F389" s="85"/>
      <c r="G389" s="85"/>
      <c r="H389" s="85"/>
      <c r="I389" s="85"/>
      <c r="J389" s="85"/>
    </row>
    <row r="390" spans="5:10" ht="12.75">
      <c r="E390" s="85"/>
      <c r="F390" s="85"/>
      <c r="G390" s="85"/>
      <c r="H390" s="85"/>
      <c r="I390" s="85"/>
      <c r="J390" s="85"/>
    </row>
    <row r="391" spans="5:10" ht="12.75">
      <c r="E391" s="85"/>
      <c r="F391" s="85"/>
      <c r="G391" s="85"/>
      <c r="H391" s="85"/>
      <c r="I391" s="85"/>
      <c r="J391" s="85"/>
    </row>
    <row r="392" spans="5:10" ht="12.75">
      <c r="E392" s="85"/>
      <c r="F392" s="85"/>
      <c r="G392" s="85"/>
      <c r="H392" s="85"/>
      <c r="I392" s="85"/>
      <c r="J392" s="85"/>
    </row>
    <row r="393" spans="5:10" ht="12.75">
      <c r="E393" s="85"/>
      <c r="F393" s="85"/>
      <c r="G393" s="85"/>
      <c r="H393" s="85"/>
      <c r="I393" s="85"/>
      <c r="J393" s="85"/>
    </row>
    <row r="394" spans="5:10" ht="12.75">
      <c r="E394" s="85"/>
      <c r="F394" s="85"/>
      <c r="G394" s="85"/>
      <c r="H394" s="85"/>
      <c r="I394" s="85"/>
      <c r="J394" s="85"/>
    </row>
    <row r="395" spans="5:10" ht="12.75">
      <c r="E395" s="85"/>
      <c r="F395" s="85"/>
      <c r="G395" s="85"/>
      <c r="H395" s="85"/>
      <c r="I395" s="85"/>
      <c r="J395" s="85"/>
    </row>
    <row r="396" spans="5:10" ht="12.75">
      <c r="E396" s="85"/>
      <c r="F396" s="85"/>
      <c r="G396" s="85"/>
      <c r="H396" s="85"/>
      <c r="I396" s="85"/>
      <c r="J396" s="85"/>
    </row>
    <row r="397" spans="5:10" ht="12.75">
      <c r="E397" s="85"/>
      <c r="F397" s="85"/>
      <c r="G397" s="85"/>
      <c r="H397" s="85"/>
      <c r="I397" s="85"/>
      <c r="J397" s="85"/>
    </row>
    <row r="398" spans="5:10" ht="12.75">
      <c r="E398" s="85"/>
      <c r="F398" s="85"/>
      <c r="G398" s="85"/>
      <c r="H398" s="85"/>
      <c r="I398" s="85"/>
      <c r="J398" s="85"/>
    </row>
    <row r="399" spans="5:10" ht="12.75">
      <c r="E399" s="85"/>
      <c r="F399" s="85"/>
      <c r="G399" s="85"/>
      <c r="H399" s="85"/>
      <c r="I399" s="85"/>
      <c r="J399" s="85"/>
    </row>
    <row r="400" spans="5:10" ht="12.75">
      <c r="E400" s="85"/>
      <c r="F400" s="85"/>
      <c r="G400" s="85"/>
      <c r="H400" s="85"/>
      <c r="I400" s="85"/>
      <c r="J400" s="85"/>
    </row>
    <row r="401" spans="5:10" ht="12.75">
      <c r="E401" s="85"/>
      <c r="F401" s="85"/>
      <c r="G401" s="85"/>
      <c r="H401" s="85"/>
      <c r="I401" s="85"/>
      <c r="J401" s="85"/>
    </row>
    <row r="402" spans="5:10" ht="12.75">
      <c r="E402" s="85"/>
      <c r="F402" s="85"/>
      <c r="G402" s="85"/>
      <c r="H402" s="85"/>
      <c r="I402" s="85"/>
      <c r="J402" s="85"/>
    </row>
    <row r="403" spans="5:10" ht="12.75">
      <c r="E403" s="85"/>
      <c r="F403" s="85"/>
      <c r="G403" s="85"/>
      <c r="H403" s="85"/>
      <c r="I403" s="85"/>
      <c r="J403" s="85"/>
    </row>
    <row r="404" spans="5:10" ht="12.75">
      <c r="E404" s="85"/>
      <c r="F404" s="85"/>
      <c r="G404" s="85"/>
      <c r="H404" s="85"/>
      <c r="I404" s="85"/>
      <c r="J404" s="85"/>
    </row>
    <row r="405" spans="5:10" ht="12.75">
      <c r="E405" s="85"/>
      <c r="F405" s="85"/>
      <c r="G405" s="85"/>
      <c r="H405" s="85"/>
      <c r="I405" s="85"/>
      <c r="J405" s="85"/>
    </row>
    <row r="406" spans="5:10" ht="12.75">
      <c r="E406" s="85"/>
      <c r="F406" s="85"/>
      <c r="G406" s="85"/>
      <c r="H406" s="85"/>
      <c r="I406" s="85"/>
      <c r="J406" s="85"/>
    </row>
    <row r="407" spans="5:10" ht="12.75">
      <c r="E407" s="85"/>
      <c r="F407" s="85"/>
      <c r="G407" s="85"/>
      <c r="H407" s="85"/>
      <c r="I407" s="85"/>
      <c r="J407" s="85"/>
    </row>
    <row r="408" spans="5:10" ht="12.75">
      <c r="E408" s="85"/>
      <c r="F408" s="85"/>
      <c r="G408" s="85"/>
      <c r="H408" s="85"/>
      <c r="I408" s="85"/>
      <c r="J408" s="85"/>
    </row>
    <row r="409" spans="5:10" ht="12.75">
      <c r="E409" s="85"/>
      <c r="F409" s="85"/>
      <c r="G409" s="85"/>
      <c r="H409" s="85"/>
      <c r="I409" s="85"/>
      <c r="J409" s="85"/>
    </row>
    <row r="410" spans="5:10" ht="12.75">
      <c r="E410" s="85"/>
      <c r="F410" s="85"/>
      <c r="G410" s="85"/>
      <c r="H410" s="85"/>
      <c r="I410" s="85"/>
      <c r="J410" s="85"/>
    </row>
    <row r="411" spans="5:10" ht="12.75">
      <c r="E411" s="85"/>
      <c r="F411" s="85"/>
      <c r="G411" s="85"/>
      <c r="H411" s="85"/>
      <c r="I411" s="85"/>
      <c r="J411" s="85"/>
    </row>
    <row r="412" spans="5:10" ht="12.75">
      <c r="E412" s="85"/>
      <c r="F412" s="85"/>
      <c r="G412" s="85"/>
      <c r="H412" s="85"/>
      <c r="I412" s="85"/>
      <c r="J412" s="85"/>
    </row>
    <row r="413" spans="5:10" ht="12.75">
      <c r="E413" s="85"/>
      <c r="F413" s="85"/>
      <c r="G413" s="85"/>
      <c r="H413" s="85"/>
      <c r="I413" s="85"/>
      <c r="J413" s="85"/>
    </row>
    <row r="414" spans="5:10" ht="12.75">
      <c r="E414" s="85"/>
      <c r="F414" s="85"/>
      <c r="G414" s="85"/>
      <c r="H414" s="85"/>
      <c r="I414" s="85"/>
      <c r="J414" s="85"/>
    </row>
    <row r="415" spans="5:10" ht="12.75">
      <c r="E415" s="85"/>
      <c r="F415" s="85"/>
      <c r="G415" s="85"/>
      <c r="H415" s="85"/>
      <c r="I415" s="85"/>
      <c r="J415" s="85"/>
    </row>
    <row r="416" spans="5:10" ht="12.75">
      <c r="E416" s="85"/>
      <c r="F416" s="85"/>
      <c r="G416" s="85"/>
      <c r="H416" s="85"/>
      <c r="I416" s="85"/>
      <c r="J416" s="85"/>
    </row>
    <row r="417" spans="5:10" ht="12.75">
      <c r="E417" s="85"/>
      <c r="F417" s="85"/>
      <c r="G417" s="85"/>
      <c r="H417" s="85"/>
      <c r="I417" s="85"/>
      <c r="J417" s="85"/>
    </row>
    <row r="418" spans="5:10" ht="12.75">
      <c r="E418" s="85"/>
      <c r="F418" s="85"/>
      <c r="G418" s="85"/>
      <c r="H418" s="85"/>
      <c r="I418" s="85"/>
      <c r="J418" s="85"/>
    </row>
    <row r="419" spans="5:10" ht="12.75">
      <c r="E419" s="85"/>
      <c r="F419" s="85"/>
      <c r="G419" s="85"/>
      <c r="H419" s="85"/>
      <c r="I419" s="85"/>
      <c r="J419" s="85"/>
    </row>
    <row r="420" spans="5:10" ht="12.75">
      <c r="E420" s="85"/>
      <c r="F420" s="85"/>
      <c r="G420" s="85"/>
      <c r="H420" s="85"/>
      <c r="I420" s="85"/>
      <c r="J420" s="85"/>
    </row>
    <row r="421" spans="5:10" ht="12.75">
      <c r="E421" s="85"/>
      <c r="F421" s="85"/>
      <c r="G421" s="85"/>
      <c r="H421" s="85"/>
      <c r="I421" s="85"/>
      <c r="J421" s="85"/>
    </row>
    <row r="422" spans="5:10" ht="12.75">
      <c r="E422" s="85"/>
      <c r="F422" s="85"/>
      <c r="G422" s="85"/>
      <c r="H422" s="85"/>
      <c r="I422" s="85"/>
      <c r="J422" s="85"/>
    </row>
    <row r="423" spans="5:10" ht="12.75">
      <c r="E423" s="85"/>
      <c r="F423" s="85"/>
      <c r="G423" s="85"/>
      <c r="H423" s="85"/>
      <c r="I423" s="85"/>
      <c r="J423" s="85"/>
    </row>
    <row r="424" spans="5:10" ht="12.75">
      <c r="E424" s="85"/>
      <c r="F424" s="85"/>
      <c r="G424" s="85"/>
      <c r="H424" s="85"/>
      <c r="I424" s="85"/>
      <c r="J424" s="85"/>
    </row>
    <row r="425" spans="5:10" ht="12.75">
      <c r="E425" s="85"/>
      <c r="F425" s="85"/>
      <c r="G425" s="85"/>
      <c r="H425" s="85"/>
      <c r="I425" s="85"/>
      <c r="J425" s="85"/>
    </row>
    <row r="426" spans="5:10" ht="12.75">
      <c r="E426" s="85"/>
      <c r="F426" s="85"/>
      <c r="G426" s="85"/>
      <c r="H426" s="85"/>
      <c r="I426" s="85"/>
      <c r="J426" s="85"/>
    </row>
    <row r="427" spans="5:10" ht="12.75">
      <c r="E427" s="85"/>
      <c r="F427" s="85"/>
      <c r="G427" s="85"/>
      <c r="H427" s="85"/>
      <c r="I427" s="85"/>
      <c r="J427" s="85"/>
    </row>
    <row r="428" spans="5:10" ht="12.75">
      <c r="E428" s="85"/>
      <c r="F428" s="85"/>
      <c r="G428" s="85"/>
      <c r="H428" s="85"/>
      <c r="I428" s="85"/>
      <c r="J428" s="85"/>
    </row>
    <row r="429" spans="5:10" ht="12.75">
      <c r="E429" s="85"/>
      <c r="F429" s="85"/>
      <c r="G429" s="85"/>
      <c r="H429" s="85"/>
      <c r="I429" s="85"/>
      <c r="J429" s="85"/>
    </row>
    <row r="430" spans="5:10" ht="12.75">
      <c r="E430" s="85"/>
      <c r="F430" s="85"/>
      <c r="G430" s="85"/>
      <c r="H430" s="85"/>
      <c r="I430" s="85"/>
      <c r="J430" s="85"/>
    </row>
    <row r="431" spans="5:10" ht="12.75">
      <c r="E431" s="85"/>
      <c r="F431" s="85"/>
      <c r="G431" s="85"/>
      <c r="H431" s="85"/>
      <c r="I431" s="85"/>
      <c r="J431" s="85"/>
    </row>
    <row r="432" spans="5:10" ht="12.75">
      <c r="E432" s="85"/>
      <c r="F432" s="85"/>
      <c r="G432" s="85"/>
      <c r="H432" s="85"/>
      <c r="I432" s="85"/>
      <c r="J432" s="85"/>
    </row>
    <row r="433" spans="5:10" ht="12.75">
      <c r="E433" s="85"/>
      <c r="F433" s="85"/>
      <c r="G433" s="85"/>
      <c r="H433" s="85"/>
      <c r="I433" s="85"/>
      <c r="J433" s="85"/>
    </row>
    <row r="434" spans="5:10" ht="12.75">
      <c r="E434" s="85"/>
      <c r="F434" s="85"/>
      <c r="G434" s="85"/>
      <c r="H434" s="85"/>
      <c r="I434" s="85"/>
      <c r="J434" s="85"/>
    </row>
    <row r="435" spans="5:10" ht="12.75">
      <c r="E435" s="85"/>
      <c r="F435" s="85"/>
      <c r="G435" s="85"/>
      <c r="H435" s="85"/>
      <c r="I435" s="85"/>
      <c r="J435" s="85"/>
    </row>
    <row r="436" spans="5:10" ht="12.75">
      <c r="E436" s="85"/>
      <c r="F436" s="85"/>
      <c r="G436" s="85"/>
      <c r="H436" s="85"/>
      <c r="I436" s="85"/>
      <c r="J436" s="85"/>
    </row>
    <row r="437" spans="5:10" ht="12.75">
      <c r="E437" s="85"/>
      <c r="F437" s="85"/>
      <c r="G437" s="85"/>
      <c r="H437" s="85"/>
      <c r="I437" s="85"/>
      <c r="J437" s="85"/>
    </row>
    <row r="438" spans="5:10" ht="12.75">
      <c r="E438" s="85"/>
      <c r="F438" s="85"/>
      <c r="G438" s="85"/>
      <c r="H438" s="85"/>
      <c r="I438" s="85"/>
      <c r="J438" s="85"/>
    </row>
    <row r="439" spans="5:10" ht="12.75">
      <c r="E439" s="85"/>
      <c r="F439" s="85"/>
      <c r="G439" s="85"/>
      <c r="H439" s="85"/>
      <c r="I439" s="85"/>
      <c r="J439" s="85"/>
    </row>
    <row r="440" spans="5:10" ht="12.75">
      <c r="E440" s="85"/>
      <c r="F440" s="85"/>
      <c r="G440" s="85"/>
      <c r="H440" s="85"/>
      <c r="I440" s="85"/>
      <c r="J440" s="85"/>
    </row>
    <row r="441" spans="5:10" ht="12.75">
      <c r="E441" s="85"/>
      <c r="F441" s="85"/>
      <c r="G441" s="85"/>
      <c r="H441" s="85"/>
      <c r="I441" s="85"/>
      <c r="J441" s="85"/>
    </row>
    <row r="442" spans="5:10" ht="12.75">
      <c r="E442" s="85"/>
      <c r="F442" s="85"/>
      <c r="G442" s="85"/>
      <c r="H442" s="85"/>
      <c r="I442" s="85"/>
      <c r="J442" s="85"/>
    </row>
    <row r="443" spans="5:10" ht="12.75">
      <c r="E443" s="85"/>
      <c r="F443" s="85"/>
      <c r="G443" s="85"/>
      <c r="H443" s="85"/>
      <c r="I443" s="85"/>
      <c r="J443" s="85"/>
    </row>
    <row r="444" spans="5:10" ht="12.75">
      <c r="E444" s="85"/>
      <c r="F444" s="85"/>
      <c r="G444" s="85"/>
      <c r="H444" s="85"/>
      <c r="I444" s="85"/>
      <c r="J444" s="85"/>
    </row>
    <row r="445" spans="5:10" ht="12.75">
      <c r="E445" s="85"/>
      <c r="F445" s="85"/>
      <c r="G445" s="85"/>
      <c r="H445" s="85"/>
      <c r="I445" s="85"/>
      <c r="J445" s="85"/>
    </row>
    <row r="446" spans="5:10" ht="12.75">
      <c r="E446" s="85"/>
      <c r="F446" s="85"/>
      <c r="G446" s="85"/>
      <c r="H446" s="85"/>
      <c r="I446" s="85"/>
      <c r="J446" s="85"/>
    </row>
    <row r="447" spans="5:10" ht="12.75">
      <c r="E447" s="85"/>
      <c r="F447" s="85"/>
      <c r="G447" s="85"/>
      <c r="H447" s="85"/>
      <c r="I447" s="85"/>
      <c r="J447" s="85"/>
    </row>
    <row r="448" spans="5:10" ht="12.75">
      <c r="E448" s="85"/>
      <c r="F448" s="85"/>
      <c r="G448" s="85"/>
      <c r="H448" s="85"/>
      <c r="I448" s="85"/>
      <c r="J448" s="85"/>
    </row>
    <row r="449" spans="5:10" ht="12.75">
      <c r="E449" s="85"/>
      <c r="F449" s="85"/>
      <c r="G449" s="85"/>
      <c r="H449" s="85"/>
      <c r="I449" s="85"/>
      <c r="J449" s="85"/>
    </row>
    <row r="450" spans="5:10" ht="12.75">
      <c r="E450" s="85"/>
      <c r="F450" s="85"/>
      <c r="G450" s="85"/>
      <c r="H450" s="85"/>
      <c r="I450" s="85"/>
      <c r="J450" s="85"/>
    </row>
    <row r="451" spans="5:10" ht="12.75">
      <c r="E451" s="85"/>
      <c r="F451" s="85"/>
      <c r="G451" s="85"/>
      <c r="H451" s="85"/>
      <c r="I451" s="85"/>
      <c r="J451" s="85"/>
    </row>
    <row r="452" spans="5:10" ht="12.75">
      <c r="E452" s="85"/>
      <c r="F452" s="85"/>
      <c r="G452" s="85"/>
      <c r="H452" s="85"/>
      <c r="I452" s="85"/>
      <c r="J452" s="85"/>
    </row>
    <row r="453" spans="5:10" ht="12.75">
      <c r="E453" s="85"/>
      <c r="F453" s="85"/>
      <c r="G453" s="85"/>
      <c r="H453" s="85"/>
      <c r="I453" s="85"/>
      <c r="J453" s="85"/>
    </row>
    <row r="454" spans="5:10" ht="12.75">
      <c r="E454" s="85"/>
      <c r="F454" s="85"/>
      <c r="G454" s="85"/>
      <c r="H454" s="85"/>
      <c r="I454" s="85"/>
      <c r="J454" s="85"/>
    </row>
    <row r="455" spans="5:10" ht="12.75">
      <c r="E455" s="85"/>
      <c r="F455" s="85"/>
      <c r="G455" s="85"/>
      <c r="H455" s="85"/>
      <c r="I455" s="85"/>
      <c r="J455" s="85"/>
    </row>
    <row r="456" spans="5:10" ht="12.75">
      <c r="E456" s="85"/>
      <c r="F456" s="85"/>
      <c r="G456" s="85"/>
      <c r="H456" s="85"/>
      <c r="I456" s="85"/>
      <c r="J456" s="85"/>
    </row>
    <row r="457" spans="5:10" ht="12.75">
      <c r="E457" s="85"/>
      <c r="F457" s="85"/>
      <c r="G457" s="85"/>
      <c r="H457" s="85"/>
      <c r="I457" s="85"/>
      <c r="J457" s="85"/>
    </row>
    <row r="458" spans="5:10" ht="12.75">
      <c r="E458" s="85"/>
      <c r="F458" s="85"/>
      <c r="G458" s="85"/>
      <c r="H458" s="85"/>
      <c r="I458" s="85"/>
      <c r="J458" s="85"/>
    </row>
    <row r="459" spans="5:10" ht="12.75">
      <c r="E459" s="85"/>
      <c r="F459" s="85"/>
      <c r="G459" s="85"/>
      <c r="H459" s="85"/>
      <c r="I459" s="85"/>
      <c r="J459" s="85"/>
    </row>
    <row r="460" spans="5:10" ht="12.75">
      <c r="E460" s="85"/>
      <c r="F460" s="85"/>
      <c r="G460" s="85"/>
      <c r="H460" s="85"/>
      <c r="I460" s="85"/>
      <c r="J460" s="85"/>
    </row>
    <row r="461" spans="5:10" ht="12.75">
      <c r="E461" s="85"/>
      <c r="F461" s="85"/>
      <c r="G461" s="85"/>
      <c r="H461" s="85"/>
      <c r="I461" s="85"/>
      <c r="J461" s="85"/>
    </row>
    <row r="462" spans="5:10" ht="12.75">
      <c r="E462" s="85"/>
      <c r="F462" s="85"/>
      <c r="G462" s="85"/>
      <c r="H462" s="85"/>
      <c r="I462" s="85"/>
      <c r="J462" s="85"/>
    </row>
    <row r="463" spans="5:10" ht="12.75">
      <c r="E463" s="85"/>
      <c r="F463" s="85"/>
      <c r="G463" s="85"/>
      <c r="H463" s="85"/>
      <c r="I463" s="85"/>
      <c r="J463" s="85"/>
    </row>
    <row r="464" spans="5:10" ht="12.75">
      <c r="E464" s="85"/>
      <c r="F464" s="85"/>
      <c r="G464" s="85"/>
      <c r="H464" s="85"/>
      <c r="I464" s="85"/>
      <c r="J464" s="85"/>
    </row>
    <row r="465" spans="5:10" ht="12.75">
      <c r="E465" s="85"/>
      <c r="F465" s="85"/>
      <c r="G465" s="85"/>
      <c r="H465" s="85"/>
      <c r="I465" s="85"/>
      <c r="J465" s="85"/>
    </row>
    <row r="466" spans="5:10" ht="12.75">
      <c r="E466" s="85"/>
      <c r="F466" s="85"/>
      <c r="G466" s="85"/>
      <c r="H466" s="85"/>
      <c r="I466" s="85"/>
      <c r="J466" s="85"/>
    </row>
    <row r="467" spans="5:10" ht="12.75">
      <c r="E467" s="85"/>
      <c r="F467" s="85"/>
      <c r="G467" s="85"/>
      <c r="H467" s="85"/>
      <c r="I467" s="85"/>
      <c r="J467" s="85"/>
    </row>
    <row r="468" spans="5:10" ht="12.75">
      <c r="E468" s="85"/>
      <c r="F468" s="85"/>
      <c r="G468" s="85"/>
      <c r="H468" s="85"/>
      <c r="I468" s="85"/>
      <c r="J468" s="85"/>
    </row>
    <row r="469" spans="5:10" ht="12.75">
      <c r="E469" s="85"/>
      <c r="F469" s="85"/>
      <c r="G469" s="85"/>
      <c r="H469" s="85"/>
      <c r="I469" s="85"/>
      <c r="J469" s="85"/>
    </row>
    <row r="470" spans="5:10" ht="12.75">
      <c r="E470" s="85"/>
      <c r="F470" s="85"/>
      <c r="G470" s="85"/>
      <c r="H470" s="85"/>
      <c r="I470" s="85"/>
      <c r="J470" s="85"/>
    </row>
    <row r="471" spans="5:10" ht="12.75">
      <c r="E471" s="85"/>
      <c r="F471" s="85"/>
      <c r="G471" s="85"/>
      <c r="H471" s="85"/>
      <c r="I471" s="85"/>
      <c r="J471" s="85"/>
    </row>
    <row r="472" spans="5:10" ht="12.75">
      <c r="E472" s="85"/>
      <c r="F472" s="85"/>
      <c r="G472" s="85"/>
      <c r="H472" s="85"/>
      <c r="I472" s="85"/>
      <c r="J472" s="85"/>
    </row>
    <row r="473" spans="5:10" ht="12.75">
      <c r="E473" s="85"/>
      <c r="F473" s="85"/>
      <c r="G473" s="85"/>
      <c r="H473" s="85"/>
      <c r="I473" s="85"/>
      <c r="J473" s="85"/>
    </row>
    <row r="474" spans="5:10" ht="12.75">
      <c r="E474" s="85"/>
      <c r="F474" s="85"/>
      <c r="G474" s="85"/>
      <c r="H474" s="85"/>
      <c r="I474" s="85"/>
      <c r="J474" s="85"/>
    </row>
    <row r="475" spans="5:10" ht="12.75">
      <c r="E475" s="85"/>
      <c r="F475" s="85"/>
      <c r="G475" s="85"/>
      <c r="H475" s="85"/>
      <c r="I475" s="85"/>
      <c r="J475" s="85"/>
    </row>
    <row r="476" spans="5:10" ht="12.75">
      <c r="E476" s="85"/>
      <c r="F476" s="85"/>
      <c r="G476" s="85"/>
      <c r="H476" s="85"/>
      <c r="I476" s="85"/>
      <c r="J476" s="85"/>
    </row>
    <row r="477" spans="5:10" ht="12.75">
      <c r="E477" s="85"/>
      <c r="F477" s="85"/>
      <c r="G477" s="85"/>
      <c r="H477" s="85"/>
      <c r="I477" s="85"/>
      <c r="J477" s="85"/>
    </row>
    <row r="478" spans="5:10" ht="12.75">
      <c r="E478" s="85"/>
      <c r="F478" s="85"/>
      <c r="G478" s="85"/>
      <c r="H478" s="85"/>
      <c r="I478" s="85"/>
      <c r="J478" s="85"/>
    </row>
    <row r="479" spans="5:10" ht="12.75">
      <c r="E479" s="85"/>
      <c r="F479" s="85"/>
      <c r="G479" s="85"/>
      <c r="H479" s="85"/>
      <c r="I479" s="85"/>
      <c r="J479" s="85"/>
    </row>
    <row r="480" spans="5:10" ht="12.75">
      <c r="E480" s="85"/>
      <c r="F480" s="85"/>
      <c r="G480" s="85"/>
      <c r="H480" s="85"/>
      <c r="I480" s="85"/>
      <c r="J480" s="85"/>
    </row>
    <row r="481" spans="5:10" ht="12.75">
      <c r="E481" s="85"/>
      <c r="F481" s="85"/>
      <c r="G481" s="85"/>
      <c r="H481" s="85"/>
      <c r="I481" s="85"/>
      <c r="J481" s="85"/>
    </row>
    <row r="482" spans="5:10" ht="12.75">
      <c r="E482" s="85"/>
      <c r="F482" s="85"/>
      <c r="G482" s="85"/>
      <c r="H482" s="85"/>
      <c r="I482" s="85"/>
      <c r="J482" s="85"/>
    </row>
    <row r="483" spans="5:10" ht="12.75">
      <c r="E483" s="85"/>
      <c r="F483" s="85"/>
      <c r="G483" s="85"/>
      <c r="H483" s="85"/>
      <c r="I483" s="85"/>
      <c r="J483" s="85"/>
    </row>
    <row r="484" spans="5:10" ht="12.75">
      <c r="E484" s="85"/>
      <c r="F484" s="85"/>
      <c r="G484" s="85"/>
      <c r="H484" s="85"/>
      <c r="I484" s="85"/>
      <c r="J484" s="85"/>
    </row>
    <row r="485" spans="5:10" ht="12.75">
      <c r="E485" s="85"/>
      <c r="F485" s="85"/>
      <c r="G485" s="85"/>
      <c r="H485" s="85"/>
      <c r="I485" s="85"/>
      <c r="J485" s="85"/>
    </row>
    <row r="486" spans="5:10" ht="12.75">
      <c r="E486" s="85"/>
      <c r="F486" s="85"/>
      <c r="G486" s="85"/>
      <c r="H486" s="85"/>
      <c r="I486" s="85"/>
      <c r="J486" s="85"/>
    </row>
    <row r="487" spans="5:10" ht="12.75">
      <c r="E487" s="85"/>
      <c r="F487" s="85"/>
      <c r="G487" s="85"/>
      <c r="H487" s="85"/>
      <c r="I487" s="85"/>
      <c r="J487" s="85"/>
    </row>
    <row r="488" spans="5:10" ht="12.75">
      <c r="E488" s="85"/>
      <c r="F488" s="85"/>
      <c r="G488" s="85"/>
      <c r="H488" s="85"/>
      <c r="I488" s="85"/>
      <c r="J488" s="85"/>
    </row>
    <row r="489" spans="5:10" ht="12.75">
      <c r="E489" s="85"/>
      <c r="F489" s="85"/>
      <c r="G489" s="85"/>
      <c r="H489" s="85"/>
      <c r="I489" s="85"/>
      <c r="J489" s="85"/>
    </row>
    <row r="490" spans="5:10" ht="12.75">
      <c r="E490" s="85"/>
      <c r="F490" s="85"/>
      <c r="G490" s="85"/>
      <c r="H490" s="85"/>
      <c r="I490" s="85"/>
      <c r="J490" s="85"/>
    </row>
    <row r="491" spans="5:10" ht="12.75">
      <c r="E491" s="85"/>
      <c r="F491" s="85"/>
      <c r="G491" s="85"/>
      <c r="H491" s="85"/>
      <c r="I491" s="85"/>
      <c r="J491" s="85"/>
    </row>
    <row r="492" spans="5:10" ht="12.75">
      <c r="E492" s="85"/>
      <c r="F492" s="85"/>
      <c r="G492" s="85"/>
      <c r="H492" s="85"/>
      <c r="I492" s="85"/>
      <c r="J492" s="85"/>
    </row>
    <row r="493" spans="5:10" ht="12.75">
      <c r="E493" s="85"/>
      <c r="F493" s="85"/>
      <c r="G493" s="85"/>
      <c r="H493" s="85"/>
      <c r="I493" s="85"/>
      <c r="J493" s="85"/>
    </row>
    <row r="494" spans="5:10" ht="12.75">
      <c r="E494" s="85"/>
      <c r="F494" s="85"/>
      <c r="G494" s="85"/>
      <c r="H494" s="85"/>
      <c r="I494" s="85"/>
      <c r="J494" s="85"/>
    </row>
    <row r="495" spans="5:10" ht="12.75">
      <c r="E495" s="85"/>
      <c r="F495" s="85"/>
      <c r="G495" s="85"/>
      <c r="H495" s="85"/>
      <c r="I495" s="85"/>
      <c r="J495" s="85"/>
    </row>
    <row r="496" spans="5:10" ht="12.75">
      <c r="E496" s="85"/>
      <c r="F496" s="85"/>
      <c r="G496" s="85"/>
      <c r="H496" s="85"/>
      <c r="I496" s="85"/>
      <c r="J496" s="85"/>
    </row>
    <row r="497" spans="5:10" ht="12.75">
      <c r="E497" s="85"/>
      <c r="F497" s="85"/>
      <c r="G497" s="85"/>
      <c r="H497" s="85"/>
      <c r="I497" s="85"/>
      <c r="J497" s="85"/>
    </row>
    <row r="498" spans="5:10" ht="12.75">
      <c r="E498" s="85"/>
      <c r="F498" s="85"/>
      <c r="G498" s="85"/>
      <c r="H498" s="85"/>
      <c r="I498" s="85"/>
      <c r="J498" s="85"/>
    </row>
    <row r="499" spans="5:10" ht="12.75">
      <c r="E499" s="85"/>
      <c r="F499" s="85"/>
      <c r="G499" s="85"/>
      <c r="H499" s="85"/>
      <c r="I499" s="85"/>
      <c r="J499" s="85"/>
    </row>
    <row r="500" spans="5:10" ht="12.75">
      <c r="E500" s="85"/>
      <c r="F500" s="85"/>
      <c r="G500" s="85"/>
      <c r="H500" s="85"/>
      <c r="I500" s="85"/>
      <c r="J500" s="85"/>
    </row>
    <row r="501" spans="5:10" ht="12.75">
      <c r="E501" s="85"/>
      <c r="F501" s="85"/>
      <c r="G501" s="85"/>
      <c r="H501" s="85"/>
      <c r="I501" s="85"/>
      <c r="J501" s="85"/>
    </row>
    <row r="502" spans="5:10" ht="12.75">
      <c r="E502" s="85"/>
      <c r="F502" s="85"/>
      <c r="G502" s="85"/>
      <c r="H502" s="85"/>
      <c r="I502" s="85"/>
      <c r="J502" s="85"/>
    </row>
    <row r="503" spans="5:10" ht="12.75">
      <c r="E503" s="85"/>
      <c r="F503" s="85"/>
      <c r="G503" s="85"/>
      <c r="H503" s="85"/>
      <c r="I503" s="85"/>
      <c r="J503" s="85"/>
    </row>
    <row r="504" spans="5:10" ht="12.75">
      <c r="E504" s="85"/>
      <c r="F504" s="85"/>
      <c r="G504" s="85"/>
      <c r="H504" s="85"/>
      <c r="I504" s="85"/>
      <c r="J504" s="85"/>
    </row>
    <row r="505" spans="5:10" ht="12.75">
      <c r="E505" s="85"/>
      <c r="F505" s="85"/>
      <c r="G505" s="85"/>
      <c r="H505" s="85"/>
      <c r="I505" s="85"/>
      <c r="J505" s="85"/>
    </row>
    <row r="506" spans="5:10" ht="12.75">
      <c r="E506" s="85"/>
      <c r="F506" s="85"/>
      <c r="G506" s="85"/>
      <c r="H506" s="85"/>
      <c r="I506" s="85"/>
      <c r="J506" s="85"/>
    </row>
    <row r="507" spans="5:10" ht="12.75">
      <c r="E507" s="85"/>
      <c r="F507" s="85"/>
      <c r="G507" s="85"/>
      <c r="H507" s="85"/>
      <c r="I507" s="85"/>
      <c r="J507" s="85"/>
    </row>
    <row r="508" spans="5:10" ht="12.75">
      <c r="E508" s="85"/>
      <c r="F508" s="85"/>
      <c r="G508" s="85"/>
      <c r="H508" s="85"/>
      <c r="I508" s="85"/>
      <c r="J508" s="85"/>
    </row>
    <row r="509" spans="5:10" ht="12.75">
      <c r="E509" s="85"/>
      <c r="F509" s="85"/>
      <c r="G509" s="85"/>
      <c r="H509" s="85"/>
      <c r="I509" s="85"/>
      <c r="J509" s="85"/>
    </row>
    <row r="510" spans="5:10" ht="12.75">
      <c r="E510" s="85"/>
      <c r="F510" s="85"/>
      <c r="G510" s="85"/>
      <c r="H510" s="85"/>
      <c r="I510" s="85"/>
      <c r="J510" s="85"/>
    </row>
    <row r="511" spans="5:10" ht="12.75">
      <c r="E511" s="85"/>
      <c r="F511" s="85"/>
      <c r="G511" s="85"/>
      <c r="H511" s="85"/>
      <c r="I511" s="85"/>
      <c r="J511" s="85"/>
    </row>
    <row r="512" spans="5:10" ht="12.75">
      <c r="E512" s="85"/>
      <c r="F512" s="85"/>
      <c r="G512" s="85"/>
      <c r="H512" s="85"/>
      <c r="I512" s="85"/>
      <c r="J512" s="85"/>
    </row>
    <row r="513" spans="5:10" ht="12.75">
      <c r="E513" s="85"/>
      <c r="F513" s="85"/>
      <c r="G513" s="85"/>
      <c r="H513" s="85"/>
      <c r="I513" s="85"/>
      <c r="J513" s="85"/>
    </row>
    <row r="514" spans="5:10" ht="12.75">
      <c r="E514" s="85"/>
      <c r="F514" s="85"/>
      <c r="G514" s="85"/>
      <c r="H514" s="85"/>
      <c r="I514" s="85"/>
      <c r="J514" s="85"/>
    </row>
    <row r="515" spans="5:10" ht="12.75">
      <c r="E515" s="85"/>
      <c r="F515" s="85"/>
      <c r="G515" s="85"/>
      <c r="H515" s="85"/>
      <c r="I515" s="85"/>
      <c r="J515" s="85"/>
    </row>
    <row r="516" spans="5:10" ht="12.75">
      <c r="E516" s="85"/>
      <c r="F516" s="85"/>
      <c r="G516" s="85"/>
      <c r="H516" s="85"/>
      <c r="I516" s="85"/>
      <c r="J516" s="85"/>
    </row>
    <row r="517" spans="5:10" ht="12.75">
      <c r="E517" s="85"/>
      <c r="F517" s="85"/>
      <c r="G517" s="85"/>
      <c r="H517" s="85"/>
      <c r="I517" s="85"/>
      <c r="J517" s="85"/>
    </row>
    <row r="518" spans="5:10" ht="12.75">
      <c r="E518" s="85"/>
      <c r="F518" s="85"/>
      <c r="G518" s="85"/>
      <c r="H518" s="85"/>
      <c r="I518" s="85"/>
      <c r="J518" s="85"/>
    </row>
    <row r="519" spans="5:10" ht="12.75">
      <c r="E519" s="85"/>
      <c r="F519" s="85"/>
      <c r="G519" s="85"/>
      <c r="H519" s="85"/>
      <c r="I519" s="85"/>
      <c r="J519" s="85"/>
    </row>
    <row r="520" spans="5:10" ht="12.75">
      <c r="E520" s="85"/>
      <c r="F520" s="85"/>
      <c r="G520" s="85"/>
      <c r="H520" s="85"/>
      <c r="I520" s="85"/>
      <c r="J520" s="85"/>
    </row>
    <row r="521" spans="5:10" ht="12.75">
      <c r="E521" s="85"/>
      <c r="F521" s="85"/>
      <c r="G521" s="85"/>
      <c r="H521" s="85"/>
      <c r="I521" s="85"/>
      <c r="J521" s="85"/>
    </row>
    <row r="522" spans="5:10" ht="12.75">
      <c r="E522" s="85"/>
      <c r="F522" s="85"/>
      <c r="G522" s="85"/>
      <c r="H522" s="85"/>
      <c r="I522" s="85"/>
      <c r="J522" s="85"/>
    </row>
    <row r="523" spans="5:10" ht="12.75">
      <c r="E523" s="85"/>
      <c r="F523" s="85"/>
      <c r="G523" s="85"/>
      <c r="H523" s="85"/>
      <c r="I523" s="85"/>
      <c r="J523" s="85"/>
    </row>
    <row r="524" spans="5:10" ht="12.75">
      <c r="E524" s="85"/>
      <c r="F524" s="85"/>
      <c r="G524" s="85"/>
      <c r="H524" s="85"/>
      <c r="I524" s="85"/>
      <c r="J524" s="85"/>
    </row>
    <row r="525" spans="5:10" ht="12.75">
      <c r="E525" s="85"/>
      <c r="F525" s="85"/>
      <c r="G525" s="85"/>
      <c r="H525" s="85"/>
      <c r="I525" s="85"/>
      <c r="J525" s="85"/>
    </row>
    <row r="526" spans="5:10" ht="12.75">
      <c r="E526" s="85"/>
      <c r="F526" s="85"/>
      <c r="G526" s="85"/>
      <c r="H526" s="85"/>
      <c r="I526" s="85"/>
      <c r="J526" s="85"/>
    </row>
    <row r="527" spans="5:10" ht="12.75">
      <c r="E527" s="85"/>
      <c r="F527" s="85"/>
      <c r="G527" s="85"/>
      <c r="H527" s="85"/>
      <c r="I527" s="85"/>
      <c r="J527" s="85"/>
    </row>
    <row r="528" spans="5:10" ht="12.75">
      <c r="E528" s="85"/>
      <c r="F528" s="85"/>
      <c r="G528" s="85"/>
      <c r="H528" s="85"/>
      <c r="I528" s="85"/>
      <c r="J528" s="85"/>
    </row>
    <row r="529" spans="5:10" ht="12.75">
      <c r="E529" s="85"/>
      <c r="F529" s="85"/>
      <c r="G529" s="85"/>
      <c r="H529" s="85"/>
      <c r="I529" s="85"/>
      <c r="J529" s="85"/>
    </row>
    <row r="530" spans="5:10" ht="12.75">
      <c r="E530" s="85"/>
      <c r="F530" s="85"/>
      <c r="G530" s="85"/>
      <c r="H530" s="85"/>
      <c r="I530" s="85"/>
      <c r="J530" s="85"/>
    </row>
    <row r="531" spans="5:10" ht="12.75">
      <c r="E531" s="85"/>
      <c r="F531" s="85"/>
      <c r="G531" s="85"/>
      <c r="H531" s="85"/>
      <c r="I531" s="85"/>
      <c r="J531" s="85"/>
    </row>
    <row r="532" spans="5:10" ht="12.75">
      <c r="E532" s="85"/>
      <c r="F532" s="85"/>
      <c r="G532" s="85"/>
      <c r="H532" s="85"/>
      <c r="I532" s="85"/>
      <c r="J532" s="85"/>
    </row>
    <row r="533" spans="5:10" ht="12.75">
      <c r="E533" s="85"/>
      <c r="F533" s="85"/>
      <c r="G533" s="85"/>
      <c r="H533" s="85"/>
      <c r="I533" s="85"/>
      <c r="J533" s="85"/>
    </row>
    <row r="534" spans="5:10" ht="12.75">
      <c r="E534" s="85"/>
      <c r="F534" s="85"/>
      <c r="G534" s="85"/>
      <c r="H534" s="85"/>
      <c r="I534" s="85"/>
      <c r="J534" s="85"/>
    </row>
    <row r="535" spans="5:10" ht="12.75">
      <c r="E535" s="85"/>
      <c r="F535" s="85"/>
      <c r="G535" s="85"/>
      <c r="H535" s="85"/>
      <c r="I535" s="85"/>
      <c r="J535" s="85"/>
    </row>
    <row r="536" spans="5:10" ht="12.75">
      <c r="E536" s="85"/>
      <c r="F536" s="85"/>
      <c r="G536" s="85"/>
      <c r="H536" s="85"/>
      <c r="I536" s="85"/>
      <c r="J536" s="85"/>
    </row>
    <row r="537" spans="5:10" ht="12.75">
      <c r="E537" s="85"/>
      <c r="F537" s="85"/>
      <c r="G537" s="85"/>
      <c r="H537" s="85"/>
      <c r="I537" s="85"/>
      <c r="J537" s="85"/>
    </row>
    <row r="538" spans="5:10" ht="12.75">
      <c r="E538" s="85"/>
      <c r="F538" s="85"/>
      <c r="G538" s="85"/>
      <c r="H538" s="85"/>
      <c r="I538" s="85"/>
      <c r="J538" s="85"/>
    </row>
    <row r="539" spans="5:10" ht="12.75">
      <c r="E539" s="85"/>
      <c r="F539" s="85"/>
      <c r="G539" s="85"/>
      <c r="H539" s="85"/>
      <c r="I539" s="85"/>
      <c r="J539" s="85"/>
    </row>
    <row r="540" spans="5:10" ht="12.75">
      <c r="E540" s="85"/>
      <c r="F540" s="85"/>
      <c r="G540" s="85"/>
      <c r="H540" s="85"/>
      <c r="I540" s="85"/>
      <c r="J540" s="85"/>
    </row>
    <row r="541" spans="5:10" ht="12.75">
      <c r="E541" s="85"/>
      <c r="F541" s="85"/>
      <c r="G541" s="85"/>
      <c r="H541" s="85"/>
      <c r="I541" s="85"/>
      <c r="J541" s="85"/>
    </row>
    <row r="542" spans="5:10" ht="12.75">
      <c r="E542" s="85"/>
      <c r="F542" s="85"/>
      <c r="G542" s="85"/>
      <c r="H542" s="85"/>
      <c r="I542" s="85"/>
      <c r="J542" s="85"/>
    </row>
    <row r="543" spans="5:10" ht="12.75">
      <c r="E543" s="85"/>
      <c r="F543" s="85"/>
      <c r="G543" s="85"/>
      <c r="H543" s="85"/>
      <c r="I543" s="85"/>
      <c r="J543" s="85"/>
    </row>
    <row r="544" spans="5:10" ht="12.75">
      <c r="E544" s="85"/>
      <c r="F544" s="85"/>
      <c r="G544" s="85"/>
      <c r="H544" s="85"/>
      <c r="I544" s="85"/>
      <c r="J544" s="85"/>
    </row>
    <row r="545" spans="5:10" ht="12.75">
      <c r="E545" s="85"/>
      <c r="F545" s="85"/>
      <c r="G545" s="85"/>
      <c r="H545" s="85"/>
      <c r="I545" s="85"/>
      <c r="J545" s="85"/>
    </row>
    <row r="546" spans="5:10" ht="12.75">
      <c r="E546" s="85"/>
      <c r="F546" s="85"/>
      <c r="G546" s="85"/>
      <c r="H546" s="85"/>
      <c r="I546" s="85"/>
      <c r="J546" s="85"/>
    </row>
    <row r="547" spans="5:10" ht="12.75">
      <c r="E547" s="85"/>
      <c r="F547" s="85"/>
      <c r="G547" s="85"/>
      <c r="H547" s="85"/>
      <c r="I547" s="85"/>
      <c r="J547" s="85"/>
    </row>
    <row r="548" spans="5:10" ht="12.75">
      <c r="E548" s="85"/>
      <c r="F548" s="85"/>
      <c r="G548" s="85"/>
      <c r="H548" s="85"/>
      <c r="I548" s="85"/>
      <c r="J548" s="85"/>
    </row>
    <row r="549" spans="5:10" ht="12.75">
      <c r="E549" s="85"/>
      <c r="F549" s="85"/>
      <c r="G549" s="85"/>
      <c r="H549" s="85"/>
      <c r="I549" s="85"/>
      <c r="J549" s="85"/>
    </row>
    <row r="550" spans="5:10" ht="12.75">
      <c r="E550" s="85"/>
      <c r="F550" s="85"/>
      <c r="G550" s="85"/>
      <c r="H550" s="85"/>
      <c r="I550" s="85"/>
      <c r="J550" s="85"/>
    </row>
    <row r="551" spans="5:10" ht="12.75">
      <c r="E551" s="85"/>
      <c r="F551" s="85"/>
      <c r="G551" s="85"/>
      <c r="H551" s="85"/>
      <c r="I551" s="85"/>
      <c r="J551" s="85"/>
    </row>
    <row r="552" spans="5:10" ht="12.75">
      <c r="E552" s="85"/>
      <c r="F552" s="85"/>
      <c r="G552" s="85"/>
      <c r="H552" s="85"/>
      <c r="I552" s="85"/>
      <c r="J552" s="85"/>
    </row>
    <row r="553" spans="5:10" ht="12.75">
      <c r="E553" s="85"/>
      <c r="F553" s="85"/>
      <c r="G553" s="85"/>
      <c r="H553" s="85"/>
      <c r="I553" s="85"/>
      <c r="J553" s="85"/>
    </row>
    <row r="554" spans="5:10" ht="12.75">
      <c r="E554" s="85"/>
      <c r="F554" s="85"/>
      <c r="G554" s="85"/>
      <c r="H554" s="85"/>
      <c r="I554" s="85"/>
      <c r="J554" s="85"/>
    </row>
    <row r="555" spans="5:10" ht="12.75">
      <c r="E555" s="85"/>
      <c r="F555" s="85"/>
      <c r="G555" s="85"/>
      <c r="H555" s="85"/>
      <c r="I555" s="85"/>
      <c r="J555" s="85"/>
    </row>
    <row r="556" spans="5:10" ht="12.75">
      <c r="E556" s="85"/>
      <c r="F556" s="85"/>
      <c r="G556" s="85"/>
      <c r="H556" s="85"/>
      <c r="I556" s="85"/>
      <c r="J556" s="85"/>
    </row>
    <row r="557" spans="5:10" ht="12.75">
      <c r="E557" s="85"/>
      <c r="F557" s="85"/>
      <c r="G557" s="85"/>
      <c r="H557" s="85"/>
      <c r="I557" s="85"/>
      <c r="J557" s="85"/>
    </row>
    <row r="558" spans="5:10" ht="12.75">
      <c r="E558" s="85"/>
      <c r="F558" s="85"/>
      <c r="G558" s="85"/>
      <c r="H558" s="85"/>
      <c r="I558" s="85"/>
      <c r="J558" s="85"/>
    </row>
    <row r="559" spans="5:10" ht="12.75">
      <c r="E559" s="85"/>
      <c r="F559" s="85"/>
      <c r="G559" s="85"/>
      <c r="H559" s="85"/>
      <c r="I559" s="85"/>
      <c r="J559" s="85"/>
    </row>
    <row r="560" spans="5:10" ht="12.75">
      <c r="E560" s="85"/>
      <c r="F560" s="85"/>
      <c r="G560" s="85"/>
      <c r="H560" s="85"/>
      <c r="I560" s="85"/>
      <c r="J560" s="85"/>
    </row>
    <row r="561" spans="5:10" ht="12.75">
      <c r="E561" s="85"/>
      <c r="F561" s="85"/>
      <c r="G561" s="85"/>
      <c r="H561" s="85"/>
      <c r="I561" s="85"/>
      <c r="J561" s="85"/>
    </row>
    <row r="562" spans="5:10" ht="12.75">
      <c r="E562" s="85"/>
      <c r="F562" s="85"/>
      <c r="G562" s="85"/>
      <c r="H562" s="85"/>
      <c r="I562" s="85"/>
      <c r="J562" s="85"/>
    </row>
    <row r="563" spans="5:10" ht="12.75">
      <c r="E563" s="85"/>
      <c r="F563" s="85"/>
      <c r="G563" s="85"/>
      <c r="H563" s="85"/>
      <c r="I563" s="85"/>
      <c r="J563" s="85"/>
    </row>
    <row r="564" spans="5:10" ht="12.75">
      <c r="E564" s="85"/>
      <c r="F564" s="85"/>
      <c r="G564" s="85"/>
      <c r="H564" s="85"/>
      <c r="I564" s="85"/>
      <c r="J564" s="85"/>
    </row>
    <row r="565" spans="5:10" ht="12.75">
      <c r="E565" s="85"/>
      <c r="F565" s="85"/>
      <c r="G565" s="85"/>
      <c r="H565" s="85"/>
      <c r="I565" s="85"/>
      <c r="J565" s="85"/>
    </row>
    <row r="566" spans="5:10" ht="12.75">
      <c r="E566" s="85"/>
      <c r="F566" s="85"/>
      <c r="G566" s="85"/>
      <c r="H566" s="85"/>
      <c r="I566" s="85"/>
      <c r="J566" s="85"/>
    </row>
    <row r="567" spans="5:10" ht="12.75">
      <c r="E567" s="85"/>
      <c r="F567" s="85"/>
      <c r="G567" s="85"/>
      <c r="H567" s="85"/>
      <c r="I567" s="85"/>
      <c r="J567" s="85"/>
    </row>
    <row r="568" spans="5:10" ht="12.75">
      <c r="E568" s="85"/>
      <c r="F568" s="85"/>
      <c r="G568" s="85"/>
      <c r="H568" s="85"/>
      <c r="I568" s="85"/>
      <c r="J568" s="85"/>
    </row>
    <row r="569" spans="5:10" ht="12.75">
      <c r="E569" s="85"/>
      <c r="F569" s="85"/>
      <c r="G569" s="85"/>
      <c r="H569" s="85"/>
      <c r="I569" s="85"/>
      <c r="J569" s="85"/>
    </row>
    <row r="570" spans="5:10" ht="12.75">
      <c r="E570" s="85"/>
      <c r="F570" s="85"/>
      <c r="G570" s="85"/>
      <c r="H570" s="85"/>
      <c r="I570" s="85"/>
      <c r="J570" s="85"/>
    </row>
    <row r="571" spans="5:10" ht="12.75">
      <c r="E571" s="85"/>
      <c r="F571" s="85"/>
      <c r="G571" s="85"/>
      <c r="H571" s="85"/>
      <c r="I571" s="85"/>
      <c r="J571" s="85"/>
    </row>
    <row r="572" spans="5:10" ht="12.75">
      <c r="E572" s="85"/>
      <c r="F572" s="85"/>
      <c r="G572" s="85"/>
      <c r="H572" s="85"/>
      <c r="I572" s="85"/>
      <c r="J572" s="85"/>
    </row>
    <row r="573" spans="5:10" ht="12.75">
      <c r="E573" s="85"/>
      <c r="F573" s="85"/>
      <c r="G573" s="85"/>
      <c r="H573" s="85"/>
      <c r="I573" s="85"/>
      <c r="J573" s="85"/>
    </row>
    <row r="574" spans="5:10" ht="12.75">
      <c r="E574" s="85"/>
      <c r="F574" s="85"/>
      <c r="G574" s="85"/>
      <c r="H574" s="85"/>
      <c r="I574" s="85"/>
      <c r="J574" s="85"/>
    </row>
    <row r="575" spans="5:10" ht="12.75">
      <c r="E575" s="85"/>
      <c r="F575" s="85"/>
      <c r="G575" s="85"/>
      <c r="H575" s="85"/>
      <c r="I575" s="85"/>
      <c r="J575" s="85"/>
    </row>
    <row r="576" spans="5:10" ht="12.75">
      <c r="E576" s="85"/>
      <c r="F576" s="85"/>
      <c r="G576" s="85"/>
      <c r="H576" s="85"/>
      <c r="I576" s="85"/>
      <c r="J576" s="85"/>
    </row>
    <row r="577" spans="5:10" ht="12.75">
      <c r="E577" s="85"/>
      <c r="F577" s="85"/>
      <c r="G577" s="85"/>
      <c r="H577" s="85"/>
      <c r="I577" s="85"/>
      <c r="J577" s="85"/>
    </row>
    <row r="578" spans="5:10" ht="12.75">
      <c r="E578" s="85"/>
      <c r="F578" s="85"/>
      <c r="G578" s="85"/>
      <c r="H578" s="85"/>
      <c r="I578" s="85"/>
      <c r="J578" s="85"/>
    </row>
    <row r="579" spans="5:10" ht="12.75">
      <c r="E579" s="85"/>
      <c r="F579" s="85"/>
      <c r="G579" s="85"/>
      <c r="H579" s="85"/>
      <c r="I579" s="85"/>
      <c r="J579" s="85"/>
    </row>
    <row r="580" spans="5:10" ht="12.75">
      <c r="E580" s="85"/>
      <c r="F580" s="85"/>
      <c r="G580" s="85"/>
      <c r="H580" s="85"/>
      <c r="I580" s="85"/>
      <c r="J580" s="85"/>
    </row>
    <row r="581" spans="5:10" ht="12.75">
      <c r="E581" s="85"/>
      <c r="F581" s="85"/>
      <c r="G581" s="85"/>
      <c r="H581" s="85"/>
      <c r="I581" s="85"/>
      <c r="J581" s="85"/>
    </row>
    <row r="582" spans="5:10" ht="12.75">
      <c r="E582" s="85"/>
      <c r="F582" s="85"/>
      <c r="G582" s="85"/>
      <c r="H582" s="85"/>
      <c r="I582" s="85"/>
      <c r="J582" s="85"/>
    </row>
    <row r="583" spans="5:10" ht="12.75">
      <c r="E583" s="85"/>
      <c r="F583" s="85"/>
      <c r="G583" s="85"/>
      <c r="H583" s="85"/>
      <c r="I583" s="85"/>
      <c r="J583" s="85"/>
    </row>
    <row r="584" spans="5:10" ht="12.75">
      <c r="E584" s="85"/>
      <c r="F584" s="85"/>
      <c r="G584" s="85"/>
      <c r="H584" s="85"/>
      <c r="I584" s="85"/>
      <c r="J584" s="85"/>
    </row>
    <row r="585" spans="5:10" ht="12.75">
      <c r="E585" s="85"/>
      <c r="F585" s="85"/>
      <c r="G585" s="85"/>
      <c r="H585" s="85"/>
      <c r="I585" s="85"/>
      <c r="J585" s="85"/>
    </row>
    <row r="586" spans="5:10" ht="12.75">
      <c r="E586" s="85"/>
      <c r="F586" s="85"/>
      <c r="G586" s="85"/>
      <c r="H586" s="85"/>
      <c r="I586" s="85"/>
      <c r="J586" s="85"/>
    </row>
    <row r="587" spans="5:10" ht="12.75">
      <c r="E587" s="85"/>
      <c r="F587" s="85"/>
      <c r="G587" s="85"/>
      <c r="H587" s="85"/>
      <c r="I587" s="85"/>
      <c r="J587" s="85"/>
    </row>
    <row r="588" spans="5:10" ht="12.75">
      <c r="E588" s="85"/>
      <c r="F588" s="85"/>
      <c r="G588" s="85"/>
      <c r="H588" s="85"/>
      <c r="I588" s="85"/>
      <c r="J588" s="85"/>
    </row>
    <row r="589" spans="5:10" ht="12.75">
      <c r="E589" s="85"/>
      <c r="F589" s="85"/>
      <c r="G589" s="85"/>
      <c r="H589" s="85"/>
      <c r="I589" s="85"/>
      <c r="J589" s="85"/>
    </row>
    <row r="590" spans="5:10" ht="12.75">
      <c r="E590" s="85"/>
      <c r="F590" s="85"/>
      <c r="G590" s="85"/>
      <c r="H590" s="85"/>
      <c r="I590" s="85"/>
      <c r="J590" s="85"/>
    </row>
    <row r="591" spans="5:10" ht="12.75">
      <c r="E591" s="85"/>
      <c r="F591" s="85"/>
      <c r="G591" s="85"/>
      <c r="H591" s="85"/>
      <c r="I591" s="85"/>
      <c r="J591" s="85"/>
    </row>
    <row r="592" spans="5:10" ht="12.75">
      <c r="E592" s="85"/>
      <c r="F592" s="85"/>
      <c r="G592" s="85"/>
      <c r="H592" s="85"/>
      <c r="I592" s="85"/>
      <c r="J592" s="85"/>
    </row>
    <row r="593" spans="5:10" ht="12.75">
      <c r="E593" s="85"/>
      <c r="F593" s="85"/>
      <c r="G593" s="85"/>
      <c r="H593" s="85"/>
      <c r="I593" s="85"/>
      <c r="J593" s="85"/>
    </row>
    <row r="594" spans="5:10" ht="12.75">
      <c r="E594" s="85"/>
      <c r="F594" s="85"/>
      <c r="G594" s="85"/>
      <c r="H594" s="85"/>
      <c r="I594" s="85"/>
      <c r="J594" s="85"/>
    </row>
    <row r="595" spans="5:10" ht="12.75">
      <c r="E595" s="85"/>
      <c r="F595" s="85"/>
      <c r="G595" s="85"/>
      <c r="H595" s="85"/>
      <c r="I595" s="85"/>
      <c r="J595" s="85"/>
    </row>
    <row r="596" spans="5:10" ht="12.75">
      <c r="E596" s="85"/>
      <c r="F596" s="85"/>
      <c r="G596" s="85"/>
      <c r="H596" s="85"/>
      <c r="I596" s="85"/>
      <c r="J596" s="85"/>
    </row>
    <row r="597" spans="5:10" ht="12.75">
      <c r="E597" s="85"/>
      <c r="F597" s="85"/>
      <c r="G597" s="85"/>
      <c r="H597" s="85"/>
      <c r="I597" s="85"/>
      <c r="J597" s="85"/>
    </row>
    <row r="598" spans="5:10" ht="12.75">
      <c r="E598" s="85"/>
      <c r="F598" s="85"/>
      <c r="G598" s="85"/>
      <c r="H598" s="85"/>
      <c r="I598" s="85"/>
      <c r="J598" s="85"/>
    </row>
    <row r="599" spans="5:10" ht="12.75">
      <c r="E599" s="85"/>
      <c r="F599" s="85"/>
      <c r="G599" s="85"/>
      <c r="H599" s="85"/>
      <c r="I599" s="85"/>
      <c r="J599" s="85"/>
    </row>
    <row r="600" spans="5:10" ht="12.75">
      <c r="E600" s="85"/>
      <c r="F600" s="85"/>
      <c r="G600" s="85"/>
      <c r="H600" s="85"/>
      <c r="I600" s="85"/>
      <c r="J600" s="85"/>
    </row>
    <row r="601" spans="5:10" ht="12.75">
      <c r="E601" s="85"/>
      <c r="F601" s="85"/>
      <c r="G601" s="85"/>
      <c r="H601" s="85"/>
      <c r="I601" s="85"/>
      <c r="J601" s="85"/>
    </row>
    <row r="602" spans="5:10" ht="12.75">
      <c r="E602" s="85"/>
      <c r="F602" s="85"/>
      <c r="G602" s="85"/>
      <c r="H602" s="85"/>
      <c r="I602" s="85"/>
      <c r="J602" s="85"/>
    </row>
    <row r="603" spans="5:10" ht="12.75">
      <c r="E603" s="85"/>
      <c r="F603" s="85"/>
      <c r="G603" s="85"/>
      <c r="H603" s="85"/>
      <c r="I603" s="85"/>
      <c r="J603" s="85"/>
    </row>
    <row r="604" spans="5:10" ht="12.75">
      <c r="E604" s="85"/>
      <c r="F604" s="85"/>
      <c r="G604" s="85"/>
      <c r="H604" s="85"/>
      <c r="I604" s="85"/>
      <c r="J604" s="85"/>
    </row>
    <row r="605" spans="5:10" ht="12.75">
      <c r="E605" s="85"/>
      <c r="F605" s="85"/>
      <c r="G605" s="85"/>
      <c r="H605" s="85"/>
      <c r="I605" s="85"/>
      <c r="J605" s="85"/>
    </row>
    <row r="606" spans="5:10" ht="12.75">
      <c r="E606" s="85"/>
      <c r="F606" s="85"/>
      <c r="G606" s="85"/>
      <c r="H606" s="85"/>
      <c r="I606" s="85"/>
      <c r="J606" s="85"/>
    </row>
    <row r="607" spans="5:10" ht="12.75">
      <c r="E607" s="85"/>
      <c r="F607" s="85"/>
      <c r="G607" s="85"/>
      <c r="H607" s="85"/>
      <c r="I607" s="85"/>
      <c r="J607" s="85"/>
    </row>
    <row r="608" spans="5:10" ht="12.75">
      <c r="E608" s="85"/>
      <c r="F608" s="85"/>
      <c r="G608" s="85"/>
      <c r="H608" s="85"/>
      <c r="I608" s="85"/>
      <c r="J608" s="85"/>
    </row>
    <row r="609" spans="5:10" ht="12.75">
      <c r="E609" s="85"/>
      <c r="F609" s="85"/>
      <c r="G609" s="85"/>
      <c r="H609" s="85"/>
      <c r="I609" s="85"/>
      <c r="J609" s="85"/>
    </row>
    <row r="610" spans="5:10" ht="12.75">
      <c r="E610" s="85"/>
      <c r="F610" s="85"/>
      <c r="G610" s="85"/>
      <c r="H610" s="85"/>
      <c r="I610" s="85"/>
      <c r="J610" s="85"/>
    </row>
    <row r="611" spans="5:10" ht="12.75">
      <c r="E611" s="85"/>
      <c r="F611" s="85"/>
      <c r="G611" s="85"/>
      <c r="H611" s="85"/>
      <c r="I611" s="85"/>
      <c r="J611" s="85"/>
    </row>
    <row r="612" spans="5:10" ht="12.75">
      <c r="E612" s="85"/>
      <c r="F612" s="85"/>
      <c r="G612" s="85"/>
      <c r="H612" s="85"/>
      <c r="I612" s="85"/>
      <c r="J612" s="85"/>
    </row>
    <row r="613" spans="5:10" ht="12.75">
      <c r="E613" s="85"/>
      <c r="F613" s="85"/>
      <c r="G613" s="85"/>
      <c r="H613" s="85"/>
      <c r="I613" s="85"/>
      <c r="J613" s="85"/>
    </row>
    <row r="614" spans="5:10" ht="12.75">
      <c r="E614" s="85"/>
      <c r="F614" s="85"/>
      <c r="G614" s="85"/>
      <c r="H614" s="85"/>
      <c r="I614" s="85"/>
      <c r="J614" s="85"/>
    </row>
    <row r="615" spans="5:10" ht="12.75">
      <c r="E615" s="85"/>
      <c r="F615" s="85"/>
      <c r="G615" s="85"/>
      <c r="H615" s="85"/>
      <c r="I615" s="85"/>
      <c r="J615" s="85"/>
    </row>
    <row r="616" spans="5:10" ht="12.75">
      <c r="E616" s="85"/>
      <c r="F616" s="85"/>
      <c r="G616" s="85"/>
      <c r="H616" s="85"/>
      <c r="I616" s="85"/>
      <c r="J616" s="85"/>
    </row>
    <row r="617" spans="5:10" ht="12.75">
      <c r="E617" s="85"/>
      <c r="F617" s="85"/>
      <c r="G617" s="85"/>
      <c r="H617" s="85"/>
      <c r="I617" s="85"/>
      <c r="J617" s="85"/>
    </row>
    <row r="618" spans="5:10" ht="12.75">
      <c r="E618" s="85"/>
      <c r="F618" s="85"/>
      <c r="G618" s="85"/>
      <c r="H618" s="85"/>
      <c r="I618" s="85"/>
      <c r="J618" s="85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2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34"/>
  <sheetViews>
    <sheetView zoomScale="75" zoomScaleNormal="75"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D20" sqref="D20"/>
    </sheetView>
  </sheetViews>
  <sheetFormatPr defaultColWidth="9.140625" defaultRowHeight="12.75" outlineLevelRow="1"/>
  <cols>
    <col min="1" max="1" width="3.421875" style="2" hidden="1" customWidth="1"/>
    <col min="2" max="2" width="3.421875" style="84" customWidth="1"/>
    <col min="3" max="3" width="86.421875" style="84" customWidth="1"/>
    <col min="4" max="4" width="25.7109375" style="84" customWidth="1"/>
    <col min="5" max="5" width="19.57421875" style="84" customWidth="1"/>
    <col min="6" max="7" width="19.57421875" style="84" hidden="1" customWidth="1"/>
    <col min="8" max="8" width="19.421875" style="85" customWidth="1"/>
    <col min="9" max="9" width="17.57421875" style="85" customWidth="1"/>
    <col min="10" max="10" width="0" style="2" hidden="1" customWidth="1"/>
    <col min="11" max="16384" width="8.00390625" style="86" customWidth="1"/>
  </cols>
  <sheetData>
    <row r="1" spans="1:9" ht="110.25" customHeight="1" hidden="1">
      <c r="A1" s="83" t="s">
        <v>1460</v>
      </c>
      <c r="B1" s="84" t="s">
        <v>1411</v>
      </c>
      <c r="C1" s="84" t="s">
        <v>1412</v>
      </c>
      <c r="D1" s="84" t="s">
        <v>1411</v>
      </c>
      <c r="E1" s="84" t="s">
        <v>1411</v>
      </c>
      <c r="H1" s="85" t="s">
        <v>1461</v>
      </c>
      <c r="I1" s="85" t="s">
        <v>1413</v>
      </c>
    </row>
    <row r="2" spans="1:12" ht="15.75" customHeight="1">
      <c r="A2" s="87"/>
      <c r="B2" s="5" t="str">
        <f>"University of Missouri - "&amp;RBN</f>
        <v>University of Missouri - Extension</v>
      </c>
      <c r="C2" s="51"/>
      <c r="D2" s="51"/>
      <c r="E2" s="51"/>
      <c r="F2" s="51"/>
      <c r="G2" s="51"/>
      <c r="H2" s="51"/>
      <c r="I2" s="88"/>
      <c r="J2" s="10"/>
      <c r="L2" s="89" t="s">
        <v>1462</v>
      </c>
    </row>
    <row r="3" spans="1:10" ht="15.75" customHeight="1">
      <c r="A3" s="87"/>
      <c r="B3" s="11" t="s">
        <v>1463</v>
      </c>
      <c r="C3" s="52"/>
      <c r="D3" s="52"/>
      <c r="E3" s="52"/>
      <c r="F3" s="52"/>
      <c r="G3" s="52"/>
      <c r="H3" s="52"/>
      <c r="I3" s="90"/>
      <c r="J3" s="10"/>
    </row>
    <row r="4" spans="1:10" ht="15.75" customHeight="1">
      <c r="A4" s="91"/>
      <c r="B4" s="92" t="str">
        <f>"For the Year Ending "&amp;TEXT(J4,"MMMM DD, YYY")</f>
        <v>For the Year Ending June 30, 2006</v>
      </c>
      <c r="C4" s="93"/>
      <c r="D4" s="93"/>
      <c r="E4" s="93"/>
      <c r="F4" s="93"/>
      <c r="G4" s="93"/>
      <c r="H4" s="93"/>
      <c r="I4" s="94"/>
      <c r="J4" s="95" t="s">
        <v>1464</v>
      </c>
    </row>
    <row r="5" spans="1:10" ht="12.75" customHeight="1">
      <c r="A5" s="87"/>
      <c r="B5" s="96"/>
      <c r="C5" s="97"/>
      <c r="D5" s="98"/>
      <c r="E5" s="97"/>
      <c r="F5" s="97"/>
      <c r="G5" s="97"/>
      <c r="H5" s="97"/>
      <c r="I5" s="99"/>
      <c r="J5" s="10"/>
    </row>
    <row r="6" spans="2:9" ht="12.75" customHeight="1">
      <c r="B6" s="100"/>
      <c r="C6" s="64"/>
      <c r="D6" s="64"/>
      <c r="E6" s="101" t="s">
        <v>1465</v>
      </c>
      <c r="F6" s="102"/>
      <c r="G6" s="102"/>
      <c r="H6" s="102"/>
      <c r="I6" s="103" t="s">
        <v>1466</v>
      </c>
    </row>
    <row r="7" spans="2:9" ht="12.75" customHeight="1">
      <c r="B7" s="104"/>
      <c r="C7" s="102"/>
      <c r="D7" s="102"/>
      <c r="E7" s="105" t="s">
        <v>1440</v>
      </c>
      <c r="F7" s="106" t="s">
        <v>1467</v>
      </c>
      <c r="G7" s="106" t="s">
        <v>1468</v>
      </c>
      <c r="H7" s="106" t="s">
        <v>1469</v>
      </c>
      <c r="I7" s="103" t="s">
        <v>1470</v>
      </c>
    </row>
    <row r="8" spans="2:9" ht="12.75" customHeight="1">
      <c r="B8" s="107"/>
      <c r="C8" s="108"/>
      <c r="D8" s="109"/>
      <c r="E8" s="110"/>
      <c r="F8" s="110"/>
      <c r="G8" s="110"/>
      <c r="H8" s="110"/>
      <c r="I8" s="111"/>
    </row>
    <row r="9" spans="2:9" ht="12.75" customHeight="1">
      <c r="B9" s="65" t="s">
        <v>1446</v>
      </c>
      <c r="C9" s="112"/>
      <c r="D9" s="66"/>
      <c r="E9" s="113"/>
      <c r="F9" s="113"/>
      <c r="G9" s="113"/>
      <c r="H9" s="113"/>
      <c r="I9" s="113"/>
    </row>
    <row r="10" spans="1:10" s="118" customFormat="1" ht="12.75" customHeight="1">
      <c r="A10" s="114" t="s">
        <v>1411</v>
      </c>
      <c r="B10" s="115"/>
      <c r="C10" s="116" t="s">
        <v>1471</v>
      </c>
      <c r="D10" s="117"/>
      <c r="E10" s="113" t="s">
        <v>1411</v>
      </c>
      <c r="F10" s="113"/>
      <c r="G10" s="113"/>
      <c r="H10" s="113"/>
      <c r="I10" s="113"/>
      <c r="J10" s="114"/>
    </row>
    <row r="11" spans="1:10" s="118" customFormat="1" ht="12.75" customHeight="1">
      <c r="A11" s="114" t="s">
        <v>1472</v>
      </c>
      <c r="B11" s="115"/>
      <c r="C11" s="116" t="s">
        <v>1473</v>
      </c>
      <c r="D11" s="117"/>
      <c r="E11" s="119">
        <v>0</v>
      </c>
      <c r="F11" s="119"/>
      <c r="G11" s="119"/>
      <c r="H11" s="119">
        <v>0</v>
      </c>
      <c r="I11" s="119">
        <f aca="true" t="shared" si="0" ref="I11:I21">E11+H11</f>
        <v>0</v>
      </c>
      <c r="J11" s="114"/>
    </row>
    <row r="12" spans="1:10" s="118" customFormat="1" ht="12.75" customHeight="1">
      <c r="A12" s="114" t="s">
        <v>1474</v>
      </c>
      <c r="B12" s="115"/>
      <c r="C12" s="116" t="s">
        <v>1475</v>
      </c>
      <c r="D12" s="117"/>
      <c r="E12" s="120">
        <v>0</v>
      </c>
      <c r="F12" s="120"/>
      <c r="G12" s="120"/>
      <c r="H12" s="120">
        <v>0</v>
      </c>
      <c r="I12" s="120">
        <f t="shared" si="0"/>
        <v>0</v>
      </c>
      <c r="J12" s="114"/>
    </row>
    <row r="13" spans="1:10" s="118" customFormat="1" ht="12.75" customHeight="1">
      <c r="A13" s="114" t="s">
        <v>1476</v>
      </c>
      <c r="B13" s="115"/>
      <c r="C13" s="116" t="s">
        <v>1477</v>
      </c>
      <c r="D13" s="117"/>
      <c r="E13" s="120">
        <v>0</v>
      </c>
      <c r="F13" s="120"/>
      <c r="G13" s="120"/>
      <c r="H13" s="120">
        <v>0</v>
      </c>
      <c r="I13" s="120">
        <f t="shared" si="0"/>
        <v>0</v>
      </c>
      <c r="J13" s="114"/>
    </row>
    <row r="14" spans="1:10" s="118" customFormat="1" ht="12.75" customHeight="1">
      <c r="A14" s="114" t="s">
        <v>1478</v>
      </c>
      <c r="B14" s="115"/>
      <c r="C14" s="116" t="s">
        <v>1479</v>
      </c>
      <c r="D14" s="117"/>
      <c r="E14" s="120">
        <v>0</v>
      </c>
      <c r="F14" s="120"/>
      <c r="G14" s="120"/>
      <c r="H14" s="120">
        <v>0</v>
      </c>
      <c r="I14" s="120">
        <f t="shared" si="0"/>
        <v>0</v>
      </c>
      <c r="J14" s="114"/>
    </row>
    <row r="15" spans="1:10" s="118" customFormat="1" ht="12.75" customHeight="1">
      <c r="A15" s="114" t="s">
        <v>1480</v>
      </c>
      <c r="B15" s="115"/>
      <c r="C15" s="116" t="s">
        <v>1481</v>
      </c>
      <c r="D15" s="117"/>
      <c r="E15" s="120">
        <v>0</v>
      </c>
      <c r="F15" s="120"/>
      <c r="G15" s="120"/>
      <c r="H15" s="120">
        <v>0</v>
      </c>
      <c r="I15" s="120">
        <f t="shared" si="0"/>
        <v>0</v>
      </c>
      <c r="J15" s="114"/>
    </row>
    <row r="16" spans="1:10" s="118" customFormat="1" ht="12.75" customHeight="1">
      <c r="A16" s="114" t="s">
        <v>1482</v>
      </c>
      <c r="B16" s="115"/>
      <c r="C16" s="116" t="s">
        <v>1483</v>
      </c>
      <c r="D16" s="117"/>
      <c r="E16" s="120">
        <v>0</v>
      </c>
      <c r="F16" s="120"/>
      <c r="G16" s="120"/>
      <c r="H16" s="120">
        <v>0</v>
      </c>
      <c r="I16" s="120">
        <f t="shared" si="0"/>
        <v>0</v>
      </c>
      <c r="J16" s="114"/>
    </row>
    <row r="17" spans="1:9" ht="76.5" hidden="1" outlineLevel="1">
      <c r="A17" s="83" t="s">
        <v>1484</v>
      </c>
      <c r="C17" s="84" t="s">
        <v>1485</v>
      </c>
      <c r="H17" s="85">
        <v>188.26</v>
      </c>
      <c r="I17" s="85">
        <f t="shared" si="0"/>
        <v>188.26</v>
      </c>
    </row>
    <row r="18" spans="1:9" ht="76.5" hidden="1" outlineLevel="1">
      <c r="A18" s="83" t="s">
        <v>1486</v>
      </c>
      <c r="C18" s="84" t="s">
        <v>1487</v>
      </c>
      <c r="H18" s="85">
        <v>2832.42</v>
      </c>
      <c r="I18" s="85">
        <f t="shared" si="0"/>
        <v>2832.42</v>
      </c>
    </row>
    <row r="19" spans="1:9" ht="76.5" hidden="1" outlineLevel="1">
      <c r="A19" s="83" t="s">
        <v>1488</v>
      </c>
      <c r="C19" s="84" t="s">
        <v>1489</v>
      </c>
      <c r="H19" s="85">
        <v>2493.8</v>
      </c>
      <c r="I19" s="85">
        <f t="shared" si="0"/>
        <v>2493.8</v>
      </c>
    </row>
    <row r="20" spans="1:10" s="118" customFormat="1" ht="12.75" customHeight="1" collapsed="1">
      <c r="A20" s="114" t="s">
        <v>1490</v>
      </c>
      <c r="B20" s="115"/>
      <c r="C20" s="116" t="s">
        <v>1365</v>
      </c>
      <c r="D20" s="117"/>
      <c r="E20" s="120">
        <v>3408.05</v>
      </c>
      <c r="F20" s="120"/>
      <c r="G20" s="120"/>
      <c r="H20" s="120">
        <v>5514.48</v>
      </c>
      <c r="I20" s="120">
        <f t="shared" si="0"/>
        <v>8922.529999999999</v>
      </c>
      <c r="J20" s="114"/>
    </row>
    <row r="21" spans="1:10" s="118" customFormat="1" ht="12.75" customHeight="1">
      <c r="A21" s="22"/>
      <c r="B21" s="121"/>
      <c r="C21" s="122" t="s">
        <v>1491</v>
      </c>
      <c r="D21" s="76"/>
      <c r="E21" s="123">
        <f>E11+E12+E13+E14+E15+E16-E20</f>
        <v>-3408.05</v>
      </c>
      <c r="F21" s="123"/>
      <c r="G21" s="123"/>
      <c r="H21" s="123">
        <f>H11+H12+H13+H14+H15+H16-H20</f>
        <v>-5514.48</v>
      </c>
      <c r="I21" s="123">
        <f t="shared" si="0"/>
        <v>-8922.529999999999</v>
      </c>
      <c r="J21" s="2"/>
    </row>
    <row r="22" spans="1:10" s="118" customFormat="1" ht="12.75" customHeight="1">
      <c r="A22" s="2"/>
      <c r="B22" s="115"/>
      <c r="C22" s="116"/>
      <c r="D22" s="117"/>
      <c r="E22" s="120"/>
      <c r="F22" s="120"/>
      <c r="G22" s="120"/>
      <c r="H22" s="120"/>
      <c r="I22" s="120"/>
      <c r="J22" s="2"/>
    </row>
    <row r="23" spans="1:10" s="118" customFormat="1" ht="12.75" customHeight="1">
      <c r="A23" s="114" t="s">
        <v>1411</v>
      </c>
      <c r="B23" s="115"/>
      <c r="C23" s="116" t="s">
        <v>1492</v>
      </c>
      <c r="D23" s="117"/>
      <c r="E23" s="120" t="s">
        <v>1411</v>
      </c>
      <c r="F23" s="120"/>
      <c r="G23" s="120"/>
      <c r="H23" s="120"/>
      <c r="I23" s="120"/>
      <c r="J23" s="114"/>
    </row>
    <row r="24" spans="1:10" s="118" customFormat="1" ht="12.75" customHeight="1">
      <c r="A24" s="114"/>
      <c r="B24" s="115"/>
      <c r="C24" s="116" t="s">
        <v>1493</v>
      </c>
      <c r="D24" s="117"/>
      <c r="E24" s="120"/>
      <c r="F24" s="120"/>
      <c r="G24" s="120"/>
      <c r="H24" s="120"/>
      <c r="I24" s="120"/>
      <c r="J24" s="114"/>
    </row>
    <row r="25" spans="1:10" s="118" customFormat="1" ht="12.75" customHeight="1">
      <c r="A25" s="114" t="s">
        <v>1411</v>
      </c>
      <c r="B25" s="115"/>
      <c r="C25" s="116" t="s">
        <v>1494</v>
      </c>
      <c r="D25" s="117"/>
      <c r="E25" s="120" t="s">
        <v>1411</v>
      </c>
      <c r="F25" s="120">
        <v>0</v>
      </c>
      <c r="G25" s="120">
        <v>193754.54</v>
      </c>
      <c r="H25" s="120">
        <f aca="true" t="shared" si="1" ref="H25:H40">F25+G25</f>
        <v>193754.54</v>
      </c>
      <c r="I25" s="120">
        <f aca="true" t="shared" si="2" ref="I25:I41">H25</f>
        <v>193754.54</v>
      </c>
      <c r="J25" s="114"/>
    </row>
    <row r="26" spans="1:10" s="118" customFormat="1" ht="12.75" customHeight="1">
      <c r="A26" s="114" t="s">
        <v>1411</v>
      </c>
      <c r="B26" s="115"/>
      <c r="C26" s="116" t="s">
        <v>1495</v>
      </c>
      <c r="D26" s="117"/>
      <c r="E26" s="120" t="s">
        <v>1411</v>
      </c>
      <c r="F26" s="120"/>
      <c r="G26" s="120">
        <v>123455.97</v>
      </c>
      <c r="H26" s="120">
        <f t="shared" si="1"/>
        <v>123455.97</v>
      </c>
      <c r="I26" s="120">
        <f t="shared" si="2"/>
        <v>123455.97</v>
      </c>
      <c r="J26" s="114"/>
    </row>
    <row r="27" spans="1:10" s="118" customFormat="1" ht="12.75" customHeight="1">
      <c r="A27" s="114" t="s">
        <v>1411</v>
      </c>
      <c r="B27" s="115"/>
      <c r="C27" s="116" t="s">
        <v>1496</v>
      </c>
      <c r="D27" s="117"/>
      <c r="E27" s="120" t="s">
        <v>1411</v>
      </c>
      <c r="F27" s="120">
        <v>0</v>
      </c>
      <c r="G27" s="120">
        <v>158630.69</v>
      </c>
      <c r="H27" s="120">
        <f t="shared" si="1"/>
        <v>158630.69</v>
      </c>
      <c r="I27" s="120">
        <f t="shared" si="2"/>
        <v>158630.69</v>
      </c>
      <c r="J27" s="114"/>
    </row>
    <row r="28" spans="1:10" s="118" customFormat="1" ht="12.75" customHeight="1">
      <c r="A28" s="114" t="s">
        <v>1411</v>
      </c>
      <c r="B28" s="115"/>
      <c r="C28" s="116" t="s">
        <v>1497</v>
      </c>
      <c r="D28" s="117"/>
      <c r="E28" s="120" t="s">
        <v>1411</v>
      </c>
      <c r="F28" s="120">
        <v>0</v>
      </c>
      <c r="G28" s="120">
        <v>0</v>
      </c>
      <c r="H28" s="120">
        <f t="shared" si="1"/>
        <v>0</v>
      </c>
      <c r="I28" s="120">
        <f t="shared" si="2"/>
        <v>0</v>
      </c>
      <c r="J28" s="114"/>
    </row>
    <row r="29" spans="1:10" s="118" customFormat="1" ht="12.75" customHeight="1">
      <c r="A29" s="114" t="s">
        <v>1411</v>
      </c>
      <c r="B29" s="115"/>
      <c r="C29" s="116" t="s">
        <v>1498</v>
      </c>
      <c r="D29" s="117"/>
      <c r="E29" s="120" t="s">
        <v>1411</v>
      </c>
      <c r="F29" s="120">
        <v>0</v>
      </c>
      <c r="G29" s="120">
        <v>0</v>
      </c>
      <c r="H29" s="120">
        <f t="shared" si="1"/>
        <v>0</v>
      </c>
      <c r="I29" s="120">
        <f t="shared" si="2"/>
        <v>0</v>
      </c>
      <c r="J29" s="114"/>
    </row>
    <row r="30" spans="1:10" s="118" customFormat="1" ht="12.75" customHeight="1">
      <c r="A30" s="114" t="s">
        <v>1411</v>
      </c>
      <c r="B30" s="115"/>
      <c r="C30" s="116" t="s">
        <v>1499</v>
      </c>
      <c r="D30" s="117"/>
      <c r="E30" s="120" t="s">
        <v>1411</v>
      </c>
      <c r="F30" s="120">
        <v>0</v>
      </c>
      <c r="G30" s="120">
        <v>0</v>
      </c>
      <c r="H30" s="120">
        <f t="shared" si="1"/>
        <v>0</v>
      </c>
      <c r="I30" s="120">
        <f t="shared" si="2"/>
        <v>0</v>
      </c>
      <c r="J30" s="114"/>
    </row>
    <row r="31" spans="1:10" s="118" customFormat="1" ht="12.75" customHeight="1">
      <c r="A31" s="114" t="s">
        <v>1411</v>
      </c>
      <c r="B31" s="115"/>
      <c r="C31" s="116" t="s">
        <v>1500</v>
      </c>
      <c r="D31" s="117"/>
      <c r="E31" s="120" t="s">
        <v>1411</v>
      </c>
      <c r="F31" s="120">
        <v>0</v>
      </c>
      <c r="G31" s="120">
        <v>0</v>
      </c>
      <c r="H31" s="120">
        <f t="shared" si="1"/>
        <v>0</v>
      </c>
      <c r="I31" s="120">
        <f t="shared" si="2"/>
        <v>0</v>
      </c>
      <c r="J31" s="114"/>
    </row>
    <row r="32" spans="1:10" s="118" customFormat="1" ht="12.75" customHeight="1">
      <c r="A32" s="114" t="s">
        <v>1411</v>
      </c>
      <c r="B32" s="115"/>
      <c r="C32" s="116" t="s">
        <v>1501</v>
      </c>
      <c r="D32" s="117"/>
      <c r="E32" s="120" t="s">
        <v>1411</v>
      </c>
      <c r="F32" s="120"/>
      <c r="G32" s="120">
        <v>0</v>
      </c>
      <c r="H32" s="120">
        <f t="shared" si="1"/>
        <v>0</v>
      </c>
      <c r="I32" s="120">
        <f t="shared" si="2"/>
        <v>0</v>
      </c>
      <c r="J32" s="114"/>
    </row>
    <row r="33" spans="1:10" s="118" customFormat="1" ht="12.75" customHeight="1">
      <c r="A33" s="114" t="s">
        <v>1411</v>
      </c>
      <c r="B33" s="115"/>
      <c r="C33" s="116" t="s">
        <v>1502</v>
      </c>
      <c r="D33" s="117"/>
      <c r="E33" s="120" t="s">
        <v>1411</v>
      </c>
      <c r="F33" s="120"/>
      <c r="G33" s="120">
        <v>16173.9</v>
      </c>
      <c r="H33" s="120">
        <f t="shared" si="1"/>
        <v>16173.9</v>
      </c>
      <c r="I33" s="120">
        <f t="shared" si="2"/>
        <v>16173.9</v>
      </c>
      <c r="J33" s="114"/>
    </row>
    <row r="34" spans="1:10" s="118" customFormat="1" ht="12.75" customHeight="1">
      <c r="A34" s="114" t="s">
        <v>1411</v>
      </c>
      <c r="B34" s="115"/>
      <c r="C34" s="116" t="s">
        <v>1503</v>
      </c>
      <c r="D34" s="117"/>
      <c r="E34" s="120" t="s">
        <v>1411</v>
      </c>
      <c r="F34" s="120">
        <v>0</v>
      </c>
      <c r="G34" s="120">
        <v>0</v>
      </c>
      <c r="H34" s="120">
        <f t="shared" si="1"/>
        <v>0</v>
      </c>
      <c r="I34" s="120">
        <f t="shared" si="2"/>
        <v>0</v>
      </c>
      <c r="J34" s="114"/>
    </row>
    <row r="35" spans="1:10" s="118" customFormat="1" ht="12.75" customHeight="1">
      <c r="A35" s="114" t="s">
        <v>1411</v>
      </c>
      <c r="B35" s="115"/>
      <c r="C35" s="116" t="s">
        <v>1504</v>
      </c>
      <c r="D35" s="117"/>
      <c r="E35" s="120" t="s">
        <v>1411</v>
      </c>
      <c r="F35" s="120"/>
      <c r="G35" s="120">
        <v>0</v>
      </c>
      <c r="H35" s="120">
        <f t="shared" si="1"/>
        <v>0</v>
      </c>
      <c r="I35" s="120">
        <f t="shared" si="2"/>
        <v>0</v>
      </c>
      <c r="J35" s="114"/>
    </row>
    <row r="36" spans="1:10" s="118" customFormat="1" ht="12.75" customHeight="1">
      <c r="A36" s="114" t="s">
        <v>1411</v>
      </c>
      <c r="B36" s="115"/>
      <c r="C36" s="116" t="s">
        <v>1505</v>
      </c>
      <c r="D36" s="117"/>
      <c r="E36" s="120" t="s">
        <v>1411</v>
      </c>
      <c r="F36" s="120">
        <v>0</v>
      </c>
      <c r="G36" s="120">
        <v>0</v>
      </c>
      <c r="H36" s="120">
        <f t="shared" si="1"/>
        <v>0</v>
      </c>
      <c r="I36" s="120">
        <f t="shared" si="2"/>
        <v>0</v>
      </c>
      <c r="J36" s="114"/>
    </row>
    <row r="37" spans="1:10" s="118" customFormat="1" ht="12.75" customHeight="1">
      <c r="A37" s="114" t="s">
        <v>1411</v>
      </c>
      <c r="B37" s="115"/>
      <c r="C37" s="116" t="s">
        <v>1506</v>
      </c>
      <c r="D37" s="117"/>
      <c r="E37" s="120" t="s">
        <v>1411</v>
      </c>
      <c r="F37" s="120">
        <v>0</v>
      </c>
      <c r="G37" s="120">
        <v>0</v>
      </c>
      <c r="H37" s="120">
        <f t="shared" si="1"/>
        <v>0</v>
      </c>
      <c r="I37" s="120">
        <f t="shared" si="2"/>
        <v>0</v>
      </c>
      <c r="J37" s="114"/>
    </row>
    <row r="38" spans="1:10" s="118" customFormat="1" ht="12.75" customHeight="1">
      <c r="A38" s="114" t="s">
        <v>1411</v>
      </c>
      <c r="B38" s="115"/>
      <c r="C38" s="116" t="s">
        <v>1507</v>
      </c>
      <c r="D38" s="117"/>
      <c r="E38" s="120" t="s">
        <v>1411</v>
      </c>
      <c r="F38" s="120">
        <v>0</v>
      </c>
      <c r="G38" s="120">
        <v>4386.47</v>
      </c>
      <c r="H38" s="120">
        <f t="shared" si="1"/>
        <v>4386.47</v>
      </c>
      <c r="I38" s="120">
        <f t="shared" si="2"/>
        <v>4386.47</v>
      </c>
      <c r="J38" s="114"/>
    </row>
    <row r="39" spans="1:10" s="118" customFormat="1" ht="12.75" customHeight="1">
      <c r="A39" s="114" t="s">
        <v>1411</v>
      </c>
      <c r="B39" s="115"/>
      <c r="C39" s="116" t="s">
        <v>1508</v>
      </c>
      <c r="D39" s="117"/>
      <c r="E39" s="120" t="s">
        <v>1411</v>
      </c>
      <c r="F39" s="120">
        <v>0</v>
      </c>
      <c r="G39" s="120">
        <v>67480.53</v>
      </c>
      <c r="H39" s="120">
        <f t="shared" si="1"/>
        <v>67480.53</v>
      </c>
      <c r="I39" s="120">
        <f t="shared" si="2"/>
        <v>67480.53</v>
      </c>
      <c r="J39" s="114"/>
    </row>
    <row r="40" spans="1:10" s="118" customFormat="1" ht="12.75" customHeight="1">
      <c r="A40" s="114" t="s">
        <v>1411</v>
      </c>
      <c r="B40" s="115"/>
      <c r="C40" s="116" t="s">
        <v>1509</v>
      </c>
      <c r="D40" s="117"/>
      <c r="E40" s="120" t="s">
        <v>1411</v>
      </c>
      <c r="F40" s="120">
        <v>311917.86</v>
      </c>
      <c r="G40" s="120">
        <v>998055.34</v>
      </c>
      <c r="H40" s="120">
        <f t="shared" si="1"/>
        <v>1309973.2</v>
      </c>
      <c r="I40" s="120">
        <f t="shared" si="2"/>
        <v>1309973.2</v>
      </c>
      <c r="J40" s="114"/>
    </row>
    <row r="41" spans="1:10" s="118" customFormat="1" ht="12.75" customHeight="1">
      <c r="A41" s="124"/>
      <c r="B41" s="121"/>
      <c r="C41" s="122" t="s">
        <v>1510</v>
      </c>
      <c r="D41" s="76"/>
      <c r="E41" s="123"/>
      <c r="F41" s="123">
        <f>F25+F26+F27+F28+F29+F30+F31+F32+F33+F34+F35+F36+F37+F38+F39+F40</f>
        <v>311917.86</v>
      </c>
      <c r="G41" s="123">
        <f>G25+G26+G27+G28+G29+G30+G31+G32+G33+G34+G35+G36+G37+G38+G39+G40</f>
        <v>1561937.44</v>
      </c>
      <c r="H41" s="123">
        <f>H25+H26+H27+H28+H29+H30+H31+H32+H33+H34+H35+H36+H37+H38+H39+H40</f>
        <v>1873855.2999999998</v>
      </c>
      <c r="I41" s="123">
        <f t="shared" si="2"/>
        <v>1873855.2999999998</v>
      </c>
      <c r="J41" s="124"/>
    </row>
    <row r="42" spans="1:10" s="118" customFormat="1" ht="12.75" customHeight="1">
      <c r="A42" s="124"/>
      <c r="B42" s="121"/>
      <c r="C42" s="122"/>
      <c r="D42" s="76"/>
      <c r="E42" s="123"/>
      <c r="F42" s="123"/>
      <c r="G42" s="123"/>
      <c r="H42" s="123"/>
      <c r="I42" s="123"/>
      <c r="J42" s="124"/>
    </row>
    <row r="43" spans="1:9" ht="76.5" hidden="1" outlineLevel="1">
      <c r="A43" s="83" t="s">
        <v>1511</v>
      </c>
      <c r="C43" s="84" t="s">
        <v>1512</v>
      </c>
      <c r="H43" s="85">
        <v>9136921.47</v>
      </c>
      <c r="I43" s="85">
        <f aca="true" t="shared" si="3" ref="I43:I51">E43+H43</f>
        <v>9136921.47</v>
      </c>
    </row>
    <row r="44" spans="1:9" ht="76.5" hidden="1" outlineLevel="1">
      <c r="A44" s="83" t="s">
        <v>1513</v>
      </c>
      <c r="C44" s="84" t="s">
        <v>1514</v>
      </c>
      <c r="H44" s="85">
        <v>233176.55</v>
      </c>
      <c r="I44" s="85">
        <f t="shared" si="3"/>
        <v>233176.55</v>
      </c>
    </row>
    <row r="45" spans="1:10" s="118" customFormat="1" ht="12.75" customHeight="1" collapsed="1">
      <c r="A45" s="114" t="s">
        <v>1515</v>
      </c>
      <c r="B45" s="115"/>
      <c r="C45" s="116" t="s">
        <v>1368</v>
      </c>
      <c r="D45" s="117"/>
      <c r="E45" s="120">
        <v>0</v>
      </c>
      <c r="F45" s="120"/>
      <c r="G45" s="120"/>
      <c r="H45" s="120">
        <v>9370098.020000001</v>
      </c>
      <c r="I45" s="120">
        <f t="shared" si="3"/>
        <v>9370098.020000001</v>
      </c>
      <c r="J45" s="114"/>
    </row>
    <row r="46" spans="1:9" ht="76.5" hidden="1" outlineLevel="1">
      <c r="A46" s="83" t="s">
        <v>1516</v>
      </c>
      <c r="C46" s="84" t="s">
        <v>1517</v>
      </c>
      <c r="H46" s="85">
        <v>77497.85</v>
      </c>
      <c r="I46" s="85">
        <f t="shared" si="3"/>
        <v>77497.85</v>
      </c>
    </row>
    <row r="47" spans="1:9" ht="76.5" hidden="1" outlineLevel="1">
      <c r="A47" s="83" t="s">
        <v>1518</v>
      </c>
      <c r="C47" s="84" t="s">
        <v>1519</v>
      </c>
      <c r="H47" s="85">
        <v>327047</v>
      </c>
      <c r="I47" s="85">
        <f t="shared" si="3"/>
        <v>327047</v>
      </c>
    </row>
    <row r="48" spans="1:9" ht="76.5" hidden="1" outlineLevel="1">
      <c r="A48" s="83" t="s">
        <v>1520</v>
      </c>
      <c r="C48" s="84" t="s">
        <v>1521</v>
      </c>
      <c r="H48" s="85">
        <v>2147171.34</v>
      </c>
      <c r="I48" s="85">
        <f t="shared" si="3"/>
        <v>2147171.34</v>
      </c>
    </row>
    <row r="49" spans="1:10" s="118" customFormat="1" ht="12.75" customHeight="1" collapsed="1">
      <c r="A49" s="114" t="s">
        <v>0</v>
      </c>
      <c r="B49" s="115"/>
      <c r="C49" s="116" t="s">
        <v>1369</v>
      </c>
      <c r="D49" s="117"/>
      <c r="E49" s="120">
        <v>0</v>
      </c>
      <c r="F49" s="120"/>
      <c r="G49" s="120"/>
      <c r="H49" s="120">
        <v>2551716.19</v>
      </c>
      <c r="I49" s="120">
        <f t="shared" si="3"/>
        <v>2551716.19</v>
      </c>
      <c r="J49" s="114"/>
    </row>
    <row r="50" spans="1:9" ht="76.5" hidden="1" outlineLevel="1">
      <c r="A50" s="83" t="s">
        <v>1</v>
      </c>
      <c r="C50" s="84" t="s">
        <v>2</v>
      </c>
      <c r="H50" s="85">
        <v>18595</v>
      </c>
      <c r="I50" s="85">
        <f t="shared" si="3"/>
        <v>18595</v>
      </c>
    </row>
    <row r="51" spans="1:10" s="118" customFormat="1" ht="12.75" customHeight="1" collapsed="1">
      <c r="A51" s="114" t="s">
        <v>3</v>
      </c>
      <c r="B51" s="115"/>
      <c r="C51" s="116" t="s">
        <v>4</v>
      </c>
      <c r="D51" s="117"/>
      <c r="E51" s="120">
        <v>292522.37</v>
      </c>
      <c r="F51" s="120"/>
      <c r="G51" s="120"/>
      <c r="H51" s="120">
        <v>18595</v>
      </c>
      <c r="I51" s="120">
        <f t="shared" si="3"/>
        <v>311117.37</v>
      </c>
      <c r="J51" s="114"/>
    </row>
    <row r="52" spans="1:10" s="118" customFormat="1" ht="12.75" customHeight="1">
      <c r="A52" s="114"/>
      <c r="B52" s="115"/>
      <c r="C52" s="116" t="s">
        <v>5</v>
      </c>
      <c r="D52" s="117"/>
      <c r="E52" s="120"/>
      <c r="F52" s="120"/>
      <c r="G52" s="120"/>
      <c r="H52" s="120"/>
      <c r="I52" s="120"/>
      <c r="J52" s="114"/>
    </row>
    <row r="53" spans="1:10" s="118" customFormat="1" ht="12.75" customHeight="1">
      <c r="A53" s="114" t="s">
        <v>1411</v>
      </c>
      <c r="B53" s="115"/>
      <c r="C53" s="116" t="s">
        <v>6</v>
      </c>
      <c r="D53" s="117"/>
      <c r="E53" s="120">
        <v>0</v>
      </c>
      <c r="F53" s="120"/>
      <c r="G53" s="120"/>
      <c r="H53" s="120">
        <v>0</v>
      </c>
      <c r="I53" s="120">
        <f aca="true" t="shared" si="4" ref="I53:I58">E53+H53</f>
        <v>0</v>
      </c>
      <c r="J53" s="114"/>
    </row>
    <row r="54" spans="1:10" s="118" customFormat="1" ht="12.75" customHeight="1">
      <c r="A54" s="114" t="s">
        <v>1411</v>
      </c>
      <c r="B54" s="115"/>
      <c r="C54" s="116" t="s">
        <v>1454</v>
      </c>
      <c r="D54" s="117"/>
      <c r="E54" s="120">
        <v>0</v>
      </c>
      <c r="F54" s="120"/>
      <c r="G54" s="120"/>
      <c r="H54" s="120">
        <v>0</v>
      </c>
      <c r="I54" s="120">
        <f t="shared" si="4"/>
        <v>0</v>
      </c>
      <c r="J54" s="114"/>
    </row>
    <row r="55" spans="1:10" s="118" customFormat="1" ht="12.75" customHeight="1">
      <c r="A55" s="114" t="s">
        <v>1411</v>
      </c>
      <c r="B55" s="115"/>
      <c r="C55" s="116" t="s">
        <v>1455</v>
      </c>
      <c r="D55" s="117"/>
      <c r="E55" s="120">
        <v>0</v>
      </c>
      <c r="F55" s="120"/>
      <c r="G55" s="120"/>
      <c r="H55" s="120">
        <v>0</v>
      </c>
      <c r="I55" s="120">
        <f t="shared" si="4"/>
        <v>0</v>
      </c>
      <c r="J55" s="114"/>
    </row>
    <row r="56" spans="1:10" s="118" customFormat="1" ht="12.75" customHeight="1">
      <c r="A56" s="114" t="s">
        <v>1411</v>
      </c>
      <c r="B56" s="115"/>
      <c r="C56" s="116" t="s">
        <v>7</v>
      </c>
      <c r="D56" s="117"/>
      <c r="E56" s="120">
        <v>0</v>
      </c>
      <c r="F56" s="120"/>
      <c r="G56" s="120"/>
      <c r="H56" s="120">
        <v>0</v>
      </c>
      <c r="I56" s="120">
        <f t="shared" si="4"/>
        <v>0</v>
      </c>
      <c r="J56" s="114"/>
    </row>
    <row r="57" spans="1:10" s="118" customFormat="1" ht="12.75" customHeight="1">
      <c r="A57" s="114" t="s">
        <v>8</v>
      </c>
      <c r="B57" s="115"/>
      <c r="C57" s="116" t="s">
        <v>9</v>
      </c>
      <c r="D57" s="117"/>
      <c r="E57" s="120">
        <v>0</v>
      </c>
      <c r="F57" s="120"/>
      <c r="G57" s="120"/>
      <c r="H57" s="120">
        <v>0</v>
      </c>
      <c r="I57" s="120">
        <f t="shared" si="4"/>
        <v>0</v>
      </c>
      <c r="J57" s="114"/>
    </row>
    <row r="58" spans="1:10" s="118" customFormat="1" ht="12.75" customHeight="1">
      <c r="A58" s="114" t="s">
        <v>10</v>
      </c>
      <c r="B58" s="115"/>
      <c r="C58" s="116" t="s">
        <v>1372</v>
      </c>
      <c r="D58" s="117"/>
      <c r="E58" s="120">
        <v>0</v>
      </c>
      <c r="F58" s="120"/>
      <c r="G58" s="120"/>
      <c r="H58" s="120">
        <v>0</v>
      </c>
      <c r="I58" s="120">
        <f t="shared" si="4"/>
        <v>0</v>
      </c>
      <c r="J58" s="114"/>
    </row>
    <row r="59" spans="1:10" s="118" customFormat="1" ht="12.75" customHeight="1">
      <c r="A59" s="114" t="s">
        <v>1411</v>
      </c>
      <c r="B59" s="115"/>
      <c r="C59" s="116" t="s">
        <v>11</v>
      </c>
      <c r="D59" s="117"/>
      <c r="E59" s="120" t="s">
        <v>1411</v>
      </c>
      <c r="F59" s="120"/>
      <c r="G59" s="120"/>
      <c r="H59" s="120"/>
      <c r="I59" s="120"/>
      <c r="J59" s="114"/>
    </row>
    <row r="60" spans="1:10" s="118" customFormat="1" ht="12.75" customHeight="1">
      <c r="A60" s="34" t="s">
        <v>12</v>
      </c>
      <c r="B60" s="115"/>
      <c r="C60" s="116" t="s">
        <v>13</v>
      </c>
      <c r="D60" s="117"/>
      <c r="E60" s="120">
        <v>1314024.8</v>
      </c>
      <c r="F60" s="120"/>
      <c r="G60" s="120"/>
      <c r="H60" s="120">
        <v>-1328490.92</v>
      </c>
      <c r="I60" s="120">
        <f>E60+H60</f>
        <v>-14466.119999999879</v>
      </c>
      <c r="J60" s="34"/>
    </row>
    <row r="61" spans="1:10" s="118" customFormat="1" ht="12.75" customHeight="1">
      <c r="A61" s="34" t="s">
        <v>1411</v>
      </c>
      <c r="B61" s="115"/>
      <c r="C61" s="116" t="s">
        <v>14</v>
      </c>
      <c r="D61" s="117"/>
      <c r="E61" s="120">
        <f>E67-E60</f>
        <v>1451880.8299999998</v>
      </c>
      <c r="F61" s="120"/>
      <c r="G61" s="120"/>
      <c r="H61" s="120">
        <f>H67-H60</f>
        <v>150454.28000000003</v>
      </c>
      <c r="I61" s="120">
        <f>E61+H61</f>
        <v>1602335.1099999999</v>
      </c>
      <c r="J61" s="34"/>
    </row>
    <row r="62" spans="1:10" s="118" customFormat="1" ht="12.75" customHeight="1">
      <c r="A62" s="29"/>
      <c r="B62" s="121"/>
      <c r="C62" s="122"/>
      <c r="D62" s="76"/>
      <c r="E62" s="123"/>
      <c r="F62" s="123"/>
      <c r="G62" s="123"/>
      <c r="H62" s="123"/>
      <c r="I62" s="123"/>
      <c r="J62" s="29"/>
    </row>
    <row r="63" spans="1:10" s="118" customFormat="1" ht="12.75" customHeight="1">
      <c r="A63" s="29"/>
      <c r="B63" s="121"/>
      <c r="C63" s="112" t="s">
        <v>15</v>
      </c>
      <c r="D63" s="66"/>
      <c r="E63" s="125">
        <f>+E21+E41+E45+E49+E51+E53+E54+E55+E56+E57+E58+E60+E61</f>
        <v>3055019.95</v>
      </c>
      <c r="F63" s="125"/>
      <c r="G63" s="125"/>
      <c r="H63" s="125">
        <f>+H21+H41+H45+H49+H51+H53+H54+H55+H56+H57+H58+H60+H61</f>
        <v>12630713.39</v>
      </c>
      <c r="I63" s="125">
        <f>+I21+I41+I45+I49+I51+I53+I54+I55+I56+I57+I58+I60+I61</f>
        <v>15685733.34</v>
      </c>
      <c r="J63" s="2"/>
    </row>
    <row r="64" spans="1:10" s="118" customFormat="1" ht="12.75">
      <c r="A64" s="2"/>
      <c r="B64" s="84"/>
      <c r="C64" s="84"/>
      <c r="D64" s="84"/>
      <c r="E64" s="84"/>
      <c r="F64" s="84"/>
      <c r="G64" s="84"/>
      <c r="H64" s="84"/>
      <c r="I64" s="84"/>
      <c r="J64" s="2"/>
    </row>
    <row r="65" spans="1:10" s="118" customFormat="1" ht="12.75">
      <c r="A65" s="2"/>
      <c r="B65" s="84"/>
      <c r="C65" s="84"/>
      <c r="D65" s="84"/>
      <c r="E65" s="85"/>
      <c r="F65" s="85"/>
      <c r="G65" s="85"/>
      <c r="H65" s="85"/>
      <c r="I65" s="85"/>
      <c r="J65" s="2"/>
    </row>
    <row r="66" spans="1:10" s="118" customFormat="1" ht="12.75" hidden="1">
      <c r="A66" s="2"/>
      <c r="B66" s="84"/>
      <c r="C66" s="84" t="s">
        <v>16</v>
      </c>
      <c r="D66" s="84"/>
      <c r="E66" s="85"/>
      <c r="F66" s="85"/>
      <c r="G66" s="85"/>
      <c r="H66" s="85"/>
      <c r="I66" s="85"/>
      <c r="J66" s="2"/>
    </row>
    <row r="67" spans="1:10" s="118" customFormat="1" ht="12.75" hidden="1">
      <c r="A67" s="2" t="s">
        <v>17</v>
      </c>
      <c r="B67" s="84"/>
      <c r="C67" s="84" t="s">
        <v>18</v>
      </c>
      <c r="D67" s="84"/>
      <c r="E67" s="85">
        <v>2765905.63</v>
      </c>
      <c r="F67" s="85"/>
      <c r="G67" s="85"/>
      <c r="H67" s="85">
        <v>-1178036.64</v>
      </c>
      <c r="I67" s="85"/>
      <c r="J67" s="2"/>
    </row>
    <row r="68" spans="5:7" ht="12.75">
      <c r="E68" s="85"/>
      <c r="F68" s="85"/>
      <c r="G68" s="85"/>
    </row>
    <row r="69" spans="5:7" ht="12.75">
      <c r="E69" s="85"/>
      <c r="F69" s="85"/>
      <c r="G69" s="85"/>
    </row>
    <row r="70" spans="5:7" ht="12.75">
      <c r="E70" s="85"/>
      <c r="F70" s="85"/>
      <c r="G70" s="85"/>
    </row>
    <row r="71" spans="5:7" ht="12.75">
      <c r="E71" s="85"/>
      <c r="F71" s="85"/>
      <c r="G71" s="85"/>
    </row>
    <row r="72" spans="5:7" ht="12.75">
      <c r="E72" s="85"/>
      <c r="F72" s="85"/>
      <c r="G72" s="85"/>
    </row>
    <row r="73" spans="5:7" ht="12.75">
      <c r="E73" s="85"/>
      <c r="F73" s="85"/>
      <c r="G73" s="85"/>
    </row>
    <row r="74" spans="5:7" ht="12.75">
      <c r="E74" s="85"/>
      <c r="F74" s="85"/>
      <c r="G74" s="85"/>
    </row>
    <row r="75" spans="5:7" ht="12.75">
      <c r="E75" s="85"/>
      <c r="F75" s="85"/>
      <c r="G75" s="85"/>
    </row>
    <row r="76" spans="5:7" ht="12.75">
      <c r="E76" s="85"/>
      <c r="F76" s="85"/>
      <c r="G76" s="85"/>
    </row>
    <row r="77" spans="5:7" ht="12.75">
      <c r="E77" s="85"/>
      <c r="F77" s="85"/>
      <c r="G77" s="85"/>
    </row>
    <row r="78" spans="5:7" ht="12.75">
      <c r="E78" s="85"/>
      <c r="F78" s="85"/>
      <c r="G78" s="85"/>
    </row>
    <row r="79" spans="5:7" ht="12.75">
      <c r="E79" s="85"/>
      <c r="F79" s="85"/>
      <c r="G79" s="85"/>
    </row>
    <row r="80" spans="5:7" ht="12.75">
      <c r="E80" s="85"/>
      <c r="F80" s="85"/>
      <c r="G80" s="85"/>
    </row>
    <row r="81" spans="5:7" ht="12.75">
      <c r="E81" s="85"/>
      <c r="F81" s="85"/>
      <c r="G81" s="85"/>
    </row>
    <row r="82" spans="5:7" ht="12.75">
      <c r="E82" s="85"/>
      <c r="F82" s="85"/>
      <c r="G82" s="85"/>
    </row>
    <row r="83" spans="5:7" ht="12.75">
      <c r="E83" s="85"/>
      <c r="F83" s="85"/>
      <c r="G83" s="85"/>
    </row>
    <row r="84" spans="5:7" ht="12.75">
      <c r="E84" s="85"/>
      <c r="F84" s="85"/>
      <c r="G84" s="85"/>
    </row>
    <row r="85" spans="5:7" ht="12.75">
      <c r="E85" s="85"/>
      <c r="F85" s="85"/>
      <c r="G85" s="85"/>
    </row>
    <row r="86" spans="5:7" ht="12.75">
      <c r="E86" s="85"/>
      <c r="F86" s="85"/>
      <c r="G86" s="85"/>
    </row>
    <row r="87" spans="5:7" ht="12.75">
      <c r="E87" s="85"/>
      <c r="F87" s="85"/>
      <c r="G87" s="85"/>
    </row>
    <row r="88" spans="5:7" ht="12.75">
      <c r="E88" s="85"/>
      <c r="F88" s="85"/>
      <c r="G88" s="85"/>
    </row>
    <row r="89" spans="5:7" ht="12.75">
      <c r="E89" s="85"/>
      <c r="F89" s="85"/>
      <c r="G89" s="85"/>
    </row>
    <row r="90" spans="5:7" ht="12.75">
      <c r="E90" s="85"/>
      <c r="F90" s="85"/>
      <c r="G90" s="85"/>
    </row>
    <row r="91" spans="5:7" ht="12.75">
      <c r="E91" s="85"/>
      <c r="F91" s="85"/>
      <c r="G91" s="85"/>
    </row>
    <row r="92" spans="5:7" ht="12.75">
      <c r="E92" s="85"/>
      <c r="F92" s="85"/>
      <c r="G92" s="85"/>
    </row>
    <row r="93" spans="5:7" ht="12.75">
      <c r="E93" s="85"/>
      <c r="F93" s="85"/>
      <c r="G93" s="85"/>
    </row>
    <row r="94" spans="5:7" ht="12.75">
      <c r="E94" s="85"/>
      <c r="F94" s="85"/>
      <c r="G94" s="85"/>
    </row>
    <row r="95" spans="5:7" ht="12.75">
      <c r="E95" s="85"/>
      <c r="F95" s="85"/>
      <c r="G95" s="85"/>
    </row>
    <row r="96" spans="5:7" ht="12.75">
      <c r="E96" s="85"/>
      <c r="F96" s="85"/>
      <c r="G96" s="85"/>
    </row>
    <row r="97" spans="5:7" ht="12.75">
      <c r="E97" s="85"/>
      <c r="F97" s="85"/>
      <c r="G97" s="85"/>
    </row>
    <row r="98" spans="5:7" ht="12.75">
      <c r="E98" s="85"/>
      <c r="F98" s="85"/>
      <c r="G98" s="85"/>
    </row>
    <row r="99" spans="5:7" ht="12.75">
      <c r="E99" s="85"/>
      <c r="F99" s="85"/>
      <c r="G99" s="85"/>
    </row>
    <row r="100" spans="5:7" ht="12.75">
      <c r="E100" s="85"/>
      <c r="F100" s="85"/>
      <c r="G100" s="85"/>
    </row>
    <row r="101" spans="5:7" ht="12.75">
      <c r="E101" s="85"/>
      <c r="F101" s="85"/>
      <c r="G101" s="85"/>
    </row>
    <row r="102" spans="5:7" ht="12.75">
      <c r="E102" s="85"/>
      <c r="F102" s="85"/>
      <c r="G102" s="85"/>
    </row>
    <row r="103" spans="5:7" ht="12.75">
      <c r="E103" s="85"/>
      <c r="F103" s="85"/>
      <c r="G103" s="85"/>
    </row>
    <row r="104" spans="5:7" ht="12.75">
      <c r="E104" s="85"/>
      <c r="F104" s="85"/>
      <c r="G104" s="85"/>
    </row>
    <row r="105" spans="5:7" ht="12.75">
      <c r="E105" s="85"/>
      <c r="F105" s="85"/>
      <c r="G105" s="85"/>
    </row>
    <row r="106" spans="5:7" ht="12.75">
      <c r="E106" s="85"/>
      <c r="F106" s="85"/>
      <c r="G106" s="85"/>
    </row>
    <row r="107" spans="5:7" ht="12.75">
      <c r="E107" s="85"/>
      <c r="F107" s="85"/>
      <c r="G107" s="85"/>
    </row>
    <row r="108" spans="5:7" ht="12.75">
      <c r="E108" s="85"/>
      <c r="F108" s="85"/>
      <c r="G108" s="85"/>
    </row>
    <row r="109" spans="5:7" ht="12.75">
      <c r="E109" s="85"/>
      <c r="F109" s="85"/>
      <c r="G109" s="85"/>
    </row>
    <row r="110" spans="5:7" ht="12.75">
      <c r="E110" s="85"/>
      <c r="F110" s="85"/>
      <c r="G110" s="85"/>
    </row>
    <row r="111" spans="5:7" ht="12.75">
      <c r="E111" s="85"/>
      <c r="F111" s="85"/>
      <c r="G111" s="85"/>
    </row>
    <row r="112" spans="5:7" ht="12.75">
      <c r="E112" s="85"/>
      <c r="F112" s="85"/>
      <c r="G112" s="85"/>
    </row>
    <row r="113" spans="5:7" ht="12.75">
      <c r="E113" s="85"/>
      <c r="F113" s="85"/>
      <c r="G113" s="85"/>
    </row>
    <row r="114" spans="5:7" ht="12.75">
      <c r="E114" s="85"/>
      <c r="F114" s="85"/>
      <c r="G114" s="85"/>
    </row>
    <row r="115" spans="5:7" ht="12.75">
      <c r="E115" s="85"/>
      <c r="F115" s="85"/>
      <c r="G115" s="85"/>
    </row>
    <row r="116" spans="5:7" ht="12.75">
      <c r="E116" s="85"/>
      <c r="F116" s="85"/>
      <c r="G116" s="85"/>
    </row>
    <row r="117" spans="5:7" ht="12.75">
      <c r="E117" s="85"/>
      <c r="F117" s="85"/>
      <c r="G117" s="85"/>
    </row>
    <row r="118" spans="5:7" ht="12.75">
      <c r="E118" s="85"/>
      <c r="F118" s="85"/>
      <c r="G118" s="85"/>
    </row>
    <row r="119" spans="5:7" ht="12.75">
      <c r="E119" s="85"/>
      <c r="F119" s="85"/>
      <c r="G119" s="85"/>
    </row>
    <row r="120" spans="5:7" ht="12.75">
      <c r="E120" s="85"/>
      <c r="F120" s="85"/>
      <c r="G120" s="85"/>
    </row>
    <row r="121" spans="5:7" ht="12.75">
      <c r="E121" s="85"/>
      <c r="F121" s="85"/>
      <c r="G121" s="85"/>
    </row>
    <row r="122" spans="5:7" ht="12.75">
      <c r="E122" s="85"/>
      <c r="F122" s="85"/>
      <c r="G122" s="85"/>
    </row>
    <row r="123" spans="5:7" ht="12.75">
      <c r="E123" s="85"/>
      <c r="F123" s="85"/>
      <c r="G123" s="85"/>
    </row>
    <row r="124" spans="5:7" ht="12.75">
      <c r="E124" s="85"/>
      <c r="F124" s="85"/>
      <c r="G124" s="85"/>
    </row>
    <row r="125" spans="5:7" ht="12.75">
      <c r="E125" s="85"/>
      <c r="F125" s="85"/>
      <c r="G125" s="85"/>
    </row>
    <row r="126" spans="5:7" ht="12.75">
      <c r="E126" s="85"/>
      <c r="F126" s="85"/>
      <c r="G126" s="85"/>
    </row>
    <row r="127" spans="5:7" ht="12.75">
      <c r="E127" s="85"/>
      <c r="F127" s="85"/>
      <c r="G127" s="85"/>
    </row>
    <row r="128" spans="5:7" ht="12.75">
      <c r="E128" s="85"/>
      <c r="F128" s="85"/>
      <c r="G128" s="85"/>
    </row>
    <row r="129" spans="5:7" ht="12.75">
      <c r="E129" s="85"/>
      <c r="F129" s="85"/>
      <c r="G129" s="85"/>
    </row>
    <row r="130" spans="5:7" ht="12.75">
      <c r="E130" s="85"/>
      <c r="F130" s="85"/>
      <c r="G130" s="85"/>
    </row>
    <row r="131" spans="5:7" ht="12.75">
      <c r="E131" s="85"/>
      <c r="F131" s="85"/>
      <c r="G131" s="85"/>
    </row>
    <row r="132" spans="5:7" ht="12.75">
      <c r="E132" s="85"/>
      <c r="F132" s="85"/>
      <c r="G132" s="85"/>
    </row>
    <row r="133" spans="5:7" ht="12.75">
      <c r="E133" s="85"/>
      <c r="F133" s="85"/>
      <c r="G133" s="85"/>
    </row>
    <row r="134" spans="5:7" ht="12.75">
      <c r="E134" s="85"/>
      <c r="F134" s="85"/>
      <c r="G134" s="85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7">
      <selection activeCell="E15" sqref="E15"/>
    </sheetView>
  </sheetViews>
  <sheetFormatPr defaultColWidth="9.140625" defaultRowHeight="12.75"/>
  <cols>
    <col min="1" max="1" width="146.421875" style="238" hidden="1" customWidth="1"/>
    <col min="2" max="2" width="58.140625" style="238" customWidth="1"/>
    <col min="3" max="8" width="21.28125" style="239" customWidth="1"/>
    <col min="9" max="9" width="15.28125" style="238" hidden="1" customWidth="1"/>
    <col min="10" max="15" width="0" style="238" hidden="1" customWidth="1"/>
    <col min="16" max="16" width="13.7109375" style="238" customWidth="1"/>
    <col min="17" max="16384" width="10.28125" style="238" customWidth="1"/>
  </cols>
  <sheetData>
    <row r="1" spans="1:6" ht="12" hidden="1">
      <c r="A1" s="238" t="s">
        <v>890</v>
      </c>
      <c r="C1" s="239" t="s">
        <v>891</v>
      </c>
      <c r="D1" s="239" t="s">
        <v>892</v>
      </c>
      <c r="E1" s="239" t="s">
        <v>893</v>
      </c>
      <c r="F1" s="239" t="s">
        <v>1411</v>
      </c>
    </row>
    <row r="2" spans="2:18" s="240" customFormat="1" ht="15.75" customHeight="1">
      <c r="B2" s="241" t="str">
        <f>"University of Missouri - "&amp;RBN</f>
        <v>University of Missouri - Extension</v>
      </c>
      <c r="C2" s="242"/>
      <c r="D2" s="242"/>
      <c r="E2" s="242"/>
      <c r="F2" s="242"/>
      <c r="G2" s="242"/>
      <c r="H2" s="243"/>
      <c r="M2" s="244" t="s">
        <v>894</v>
      </c>
      <c r="P2" s="245" t="s">
        <v>895</v>
      </c>
      <c r="R2" s="244" t="s">
        <v>1462</v>
      </c>
    </row>
    <row r="3" spans="2:16" s="240" customFormat="1" ht="15.75" customHeight="1">
      <c r="B3" s="246" t="s">
        <v>896</v>
      </c>
      <c r="C3" s="247"/>
      <c r="D3" s="248"/>
      <c r="E3" s="247"/>
      <c r="F3" s="247"/>
      <c r="G3" s="247"/>
      <c r="H3" s="249"/>
      <c r="M3" s="244" t="s">
        <v>897</v>
      </c>
      <c r="P3" s="250">
        <f ca="1">NOW()</f>
        <v>39184.46777916667</v>
      </c>
    </row>
    <row r="4" spans="2:16" ht="15.75" customHeight="1">
      <c r="B4" s="251" t="str">
        <f>"For the Year Ending "&amp;TEXT(M4,"MMMM DD, YYYY")</f>
        <v>For the Year Ending June 30, 2006</v>
      </c>
      <c r="C4" s="252"/>
      <c r="D4" s="253"/>
      <c r="E4" s="252"/>
      <c r="F4" s="252"/>
      <c r="G4" s="252"/>
      <c r="H4" s="254"/>
      <c r="M4" s="255" t="s">
        <v>1464</v>
      </c>
      <c r="P4" s="256">
        <f ca="1">NOW()</f>
        <v>39184.46777916667</v>
      </c>
    </row>
    <row r="5" spans="2:9" ht="12.75" customHeight="1">
      <c r="B5" s="257"/>
      <c r="C5" s="258"/>
      <c r="D5" s="259"/>
      <c r="E5" s="258"/>
      <c r="F5" s="258"/>
      <c r="G5" s="258"/>
      <c r="H5" s="260"/>
      <c r="I5" s="261"/>
    </row>
    <row r="6" spans="2:8" ht="43.5" customHeight="1">
      <c r="B6" s="262"/>
      <c r="C6" s="263" t="s">
        <v>898</v>
      </c>
      <c r="D6" s="264" t="s">
        <v>1376</v>
      </c>
      <c r="E6" s="265" t="s">
        <v>1377</v>
      </c>
      <c r="F6" s="265" t="s">
        <v>1378</v>
      </c>
      <c r="G6" s="265" t="s">
        <v>899</v>
      </c>
      <c r="H6" s="264" t="s">
        <v>1466</v>
      </c>
    </row>
    <row r="7" spans="2:8" ht="12.75" customHeight="1">
      <c r="B7" s="262"/>
      <c r="C7" s="266"/>
      <c r="D7" s="267"/>
      <c r="E7" s="265"/>
      <c r="F7" s="265"/>
      <c r="G7" s="265"/>
      <c r="H7" s="267"/>
    </row>
    <row r="8" spans="2:8" ht="12.75" customHeight="1">
      <c r="B8" s="268" t="s">
        <v>900</v>
      </c>
      <c r="C8" s="269"/>
      <c r="D8" s="270"/>
      <c r="E8" s="271"/>
      <c r="F8" s="272" t="s">
        <v>901</v>
      </c>
      <c r="G8" s="271"/>
      <c r="H8" s="273"/>
    </row>
    <row r="9" spans="2:8" ht="12.75" customHeight="1">
      <c r="B9" s="262"/>
      <c r="C9" s="274"/>
      <c r="D9" s="273"/>
      <c r="E9" s="273"/>
      <c r="F9" s="273"/>
      <c r="G9" s="273"/>
      <c r="H9" s="273"/>
    </row>
    <row r="10" spans="2:8" ht="12.75" customHeight="1">
      <c r="B10" s="262" t="s">
        <v>902</v>
      </c>
      <c r="C10" s="275">
        <v>0</v>
      </c>
      <c r="D10" s="276">
        <v>0</v>
      </c>
      <c r="E10" s="276">
        <v>-9000</v>
      </c>
      <c r="F10" s="276">
        <v>0</v>
      </c>
      <c r="G10" s="276">
        <v>0</v>
      </c>
      <c r="H10" s="276">
        <f>C10+D10+E10+F10+G10</f>
        <v>-9000</v>
      </c>
    </row>
    <row r="11" spans="2:8" ht="12.75" customHeight="1">
      <c r="B11" s="262"/>
      <c r="C11" s="277"/>
      <c r="D11" s="278"/>
      <c r="E11" s="278"/>
      <c r="F11" s="278"/>
      <c r="G11" s="278"/>
      <c r="H11" s="278"/>
    </row>
    <row r="12" spans="2:8" ht="12.75" customHeight="1">
      <c r="B12" s="262" t="s">
        <v>903</v>
      </c>
      <c r="C12" s="277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f>C12+D12+E12+F12+G12</f>
        <v>0</v>
      </c>
    </row>
    <row r="13" spans="2:8" ht="12.75" customHeight="1">
      <c r="B13" s="262"/>
      <c r="C13" s="277"/>
      <c r="D13" s="278"/>
      <c r="E13" s="278"/>
      <c r="F13" s="278"/>
      <c r="G13" s="278"/>
      <c r="H13" s="278"/>
    </row>
    <row r="14" spans="2:8" ht="12.75" customHeight="1">
      <c r="B14" s="262" t="s">
        <v>904</v>
      </c>
      <c r="C14" s="277">
        <v>30980010.313</v>
      </c>
      <c r="D14" s="278">
        <v>8333280.981</v>
      </c>
      <c r="E14" s="278">
        <v>9010083.24</v>
      </c>
      <c r="F14" s="278">
        <v>0</v>
      </c>
      <c r="G14" s="278">
        <v>0</v>
      </c>
      <c r="H14" s="278">
        <f>C14+D14+E14+F14+G14</f>
        <v>48323374.534</v>
      </c>
    </row>
    <row r="15" spans="2:8" ht="12.75" customHeight="1">
      <c r="B15" s="262"/>
      <c r="C15" s="277"/>
      <c r="D15" s="278"/>
      <c r="E15" s="278"/>
      <c r="F15" s="278"/>
      <c r="G15" s="278"/>
      <c r="H15" s="278"/>
    </row>
    <row r="16" spans="2:8" ht="12.75" customHeight="1">
      <c r="B16" s="262" t="s">
        <v>905</v>
      </c>
      <c r="C16" s="277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f>C16+D16+E16+F16+G16</f>
        <v>0</v>
      </c>
    </row>
    <row r="17" spans="2:8" ht="12.75" customHeight="1">
      <c r="B17" s="262"/>
      <c r="C17" s="277"/>
      <c r="D17" s="278"/>
      <c r="E17" s="278"/>
      <c r="F17" s="278"/>
      <c r="G17" s="278"/>
      <c r="H17" s="278"/>
    </row>
    <row r="18" spans="2:8" ht="12.75" customHeight="1">
      <c r="B18" s="262" t="s">
        <v>906</v>
      </c>
      <c r="C18" s="277">
        <v>0</v>
      </c>
      <c r="D18" s="278">
        <v>0</v>
      </c>
      <c r="E18" s="278">
        <v>3279.29</v>
      </c>
      <c r="F18" s="278">
        <v>0</v>
      </c>
      <c r="G18" s="278">
        <v>0</v>
      </c>
      <c r="H18" s="278">
        <f>C18+D18+E18+F18+G18</f>
        <v>3279.29</v>
      </c>
    </row>
    <row r="19" spans="2:8" ht="12.75" customHeight="1">
      <c r="B19" s="262"/>
      <c r="C19" s="277"/>
      <c r="D19" s="278"/>
      <c r="E19" s="278"/>
      <c r="F19" s="278"/>
      <c r="G19" s="278"/>
      <c r="H19" s="278"/>
    </row>
    <row r="20" spans="2:8" ht="12.75" customHeight="1">
      <c r="B20" s="262" t="s">
        <v>907</v>
      </c>
      <c r="C20" s="277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f>C20+D20+E20+F20+G20</f>
        <v>0</v>
      </c>
    </row>
    <row r="21" spans="2:8" ht="12.75" customHeight="1">
      <c r="B21" s="262"/>
      <c r="C21" s="277"/>
      <c r="D21" s="278"/>
      <c r="E21" s="278"/>
      <c r="F21" s="278"/>
      <c r="G21" s="278"/>
      <c r="H21" s="278"/>
    </row>
    <row r="22" spans="2:8" ht="12.75" customHeight="1">
      <c r="B22" s="262" t="s">
        <v>908</v>
      </c>
      <c r="C22" s="277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f>C22+D22+E22+F22+G22</f>
        <v>0</v>
      </c>
    </row>
    <row r="23" spans="2:8" ht="12.75" customHeight="1">
      <c r="B23" s="262" t="s">
        <v>909</v>
      </c>
      <c r="C23" s="277"/>
      <c r="D23" s="278"/>
      <c r="E23" s="278"/>
      <c r="F23" s="278"/>
      <c r="G23" s="278"/>
      <c r="H23" s="278"/>
    </row>
    <row r="24" spans="1:8" ht="12.75" customHeight="1">
      <c r="A24" s="238" t="s">
        <v>1411</v>
      </c>
      <c r="B24" s="262" t="s">
        <v>910</v>
      </c>
      <c r="C24" s="277">
        <v>0</v>
      </c>
      <c r="D24" s="278">
        <v>0</v>
      </c>
      <c r="E24" s="278">
        <v>0</v>
      </c>
      <c r="F24" s="278">
        <v>0</v>
      </c>
      <c r="G24" s="278">
        <v>0</v>
      </c>
      <c r="H24" s="278">
        <f>C24+D24+E24+F24+G24</f>
        <v>0</v>
      </c>
    </row>
    <row r="25" spans="2:8" ht="12.75" customHeight="1">
      <c r="B25" s="262"/>
      <c r="C25" s="277"/>
      <c r="D25" s="278"/>
      <c r="E25" s="278"/>
      <c r="F25" s="278"/>
      <c r="G25" s="278"/>
      <c r="H25" s="278"/>
    </row>
    <row r="26" spans="2:8" s="279" customFormat="1" ht="12.75" customHeight="1">
      <c r="B26" s="268" t="s">
        <v>911</v>
      </c>
      <c r="C26" s="280">
        <f aca="true" t="shared" si="0" ref="C26:H26">+C24+C22+C20+C18+C16+C14+C12+C10</f>
        <v>30980010.313</v>
      </c>
      <c r="D26" s="280">
        <f t="shared" si="0"/>
        <v>8333280.981</v>
      </c>
      <c r="E26" s="280">
        <f t="shared" si="0"/>
        <v>9004362.53</v>
      </c>
      <c r="F26" s="280">
        <f t="shared" si="0"/>
        <v>0</v>
      </c>
      <c r="G26" s="280">
        <f t="shared" si="0"/>
        <v>0</v>
      </c>
      <c r="H26" s="280">
        <f t="shared" si="0"/>
        <v>48317653.824</v>
      </c>
    </row>
    <row r="27" spans="2:8" ht="12.75" customHeight="1">
      <c r="B27" s="262"/>
      <c r="C27" s="277"/>
      <c r="D27" s="278"/>
      <c r="E27" s="278"/>
      <c r="F27" s="278"/>
      <c r="G27" s="278"/>
      <c r="H27" s="278"/>
    </row>
    <row r="28" spans="2:8" ht="12.75" customHeight="1">
      <c r="B28" s="262" t="s">
        <v>912</v>
      </c>
      <c r="C28" s="277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f>C28+D28+E28+F28+G28</f>
        <v>0</v>
      </c>
    </row>
    <row r="29" spans="2:8" ht="12.75" customHeight="1">
      <c r="B29" s="262"/>
      <c r="C29" s="277"/>
      <c r="D29" s="278"/>
      <c r="E29" s="278"/>
      <c r="F29" s="278"/>
      <c r="G29" s="278"/>
      <c r="H29" s="278"/>
    </row>
    <row r="30" spans="2:8" s="279" customFormat="1" ht="12.75" customHeight="1">
      <c r="B30" s="268" t="s">
        <v>913</v>
      </c>
      <c r="C30" s="280">
        <f aca="true" t="shared" si="1" ref="C30:H30">C28+C26</f>
        <v>30980010.313</v>
      </c>
      <c r="D30" s="280">
        <f t="shared" si="1"/>
        <v>8333280.981</v>
      </c>
      <c r="E30" s="280">
        <f t="shared" si="1"/>
        <v>9004362.53</v>
      </c>
      <c r="F30" s="280">
        <f t="shared" si="1"/>
        <v>0</v>
      </c>
      <c r="G30" s="280">
        <f t="shared" si="1"/>
        <v>0</v>
      </c>
      <c r="H30" s="280">
        <f t="shared" si="1"/>
        <v>48317653.824</v>
      </c>
    </row>
    <row r="31" spans="2:8" ht="12.75" customHeight="1">
      <c r="B31" s="262"/>
      <c r="C31" s="277"/>
      <c r="D31" s="278"/>
      <c r="E31" s="278"/>
      <c r="F31" s="278"/>
      <c r="G31" s="278"/>
      <c r="H31" s="278"/>
    </row>
    <row r="32" spans="2:8" s="279" customFormat="1" ht="12.75" customHeight="1">
      <c r="B32" s="268" t="s">
        <v>914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f>C32+D32+E32+F32+G32</f>
        <v>0</v>
      </c>
    </row>
    <row r="33" spans="2:8" s="279" customFormat="1" ht="12.75" customHeight="1">
      <c r="B33" s="268"/>
      <c r="C33" s="281"/>
      <c r="D33" s="281"/>
      <c r="E33" s="281"/>
      <c r="F33" s="281"/>
      <c r="G33" s="281"/>
      <c r="H33" s="281"/>
    </row>
    <row r="34" spans="2:8" s="279" customFormat="1" ht="12.75" customHeight="1">
      <c r="B34" s="268" t="s">
        <v>915</v>
      </c>
      <c r="C34" s="281">
        <v>0</v>
      </c>
      <c r="D34" s="281">
        <v>0</v>
      </c>
      <c r="E34" s="281">
        <v>4892.87</v>
      </c>
      <c r="F34" s="281">
        <v>0</v>
      </c>
      <c r="G34" s="281">
        <v>0</v>
      </c>
      <c r="H34" s="281">
        <f>C34+D34+E34+F34+G34</f>
        <v>4892.87</v>
      </c>
    </row>
    <row r="35" spans="2:8" s="279" customFormat="1" ht="12.75" customHeight="1">
      <c r="B35" s="268"/>
      <c r="C35" s="281"/>
      <c r="D35" s="281"/>
      <c r="E35" s="281"/>
      <c r="F35" s="281"/>
      <c r="G35" s="281"/>
      <c r="H35" s="281"/>
    </row>
    <row r="36" spans="2:8" s="279" customFormat="1" ht="12.75" customHeight="1">
      <c r="B36" s="268" t="s">
        <v>916</v>
      </c>
      <c r="C36" s="281">
        <v>0</v>
      </c>
      <c r="D36" s="281">
        <v>0</v>
      </c>
      <c r="E36" s="281">
        <v>-44163.78</v>
      </c>
      <c r="F36" s="281">
        <v>0</v>
      </c>
      <c r="G36" s="281">
        <v>0</v>
      </c>
      <c r="H36" s="281">
        <f>C36+D36+E36+F36+G36</f>
        <v>-44163.78</v>
      </c>
    </row>
    <row r="37" spans="2:8" s="279" customFormat="1" ht="12.75" customHeight="1">
      <c r="B37" s="268"/>
      <c r="C37" s="281"/>
      <c r="D37" s="281"/>
      <c r="E37" s="281"/>
      <c r="F37" s="281"/>
      <c r="G37" s="281"/>
      <c r="H37" s="281"/>
    </row>
    <row r="38" spans="2:8" s="279" customFormat="1" ht="12.75" customHeight="1">
      <c r="B38" s="268" t="s">
        <v>899</v>
      </c>
      <c r="C38" s="281">
        <v>0</v>
      </c>
      <c r="D38" s="281">
        <v>0</v>
      </c>
      <c r="E38" s="281">
        <v>0</v>
      </c>
      <c r="F38" s="281">
        <v>0</v>
      </c>
      <c r="G38" s="281">
        <v>64025.3</v>
      </c>
      <c r="H38" s="281">
        <f>C38+D38+E38+F38+G38</f>
        <v>64025.3</v>
      </c>
    </row>
    <row r="39" spans="2:8" ht="12.75" customHeight="1">
      <c r="B39" s="262"/>
      <c r="C39" s="278"/>
      <c r="D39" s="278"/>
      <c r="E39" s="278"/>
      <c r="F39" s="278"/>
      <c r="G39" s="278"/>
      <c r="H39" s="278"/>
    </row>
    <row r="40" spans="2:8" s="279" customFormat="1" ht="12.75" customHeight="1">
      <c r="B40" s="268" t="s">
        <v>917</v>
      </c>
      <c r="C40" s="282">
        <f aca="true" t="shared" si="2" ref="C40:H40">C30+C32+C34+C36+C38</f>
        <v>30980010.313</v>
      </c>
      <c r="D40" s="282">
        <f t="shared" si="2"/>
        <v>8333280.981</v>
      </c>
      <c r="E40" s="282">
        <f t="shared" si="2"/>
        <v>8965091.62</v>
      </c>
      <c r="F40" s="282">
        <f t="shared" si="2"/>
        <v>0</v>
      </c>
      <c r="G40" s="282">
        <f t="shared" si="2"/>
        <v>64025.3</v>
      </c>
      <c r="H40" s="282">
        <f t="shared" si="2"/>
        <v>48342408.213999994</v>
      </c>
    </row>
    <row r="41" spans="2:8" ht="12.75">
      <c r="B41" s="283"/>
      <c r="C41" s="284"/>
      <c r="D41" s="284"/>
      <c r="E41" s="284"/>
      <c r="F41" s="284"/>
      <c r="G41" s="284"/>
      <c r="H41" s="284"/>
    </row>
    <row r="42" spans="2:8" ht="12.75">
      <c r="B42" s="283" t="s">
        <v>918</v>
      </c>
      <c r="C42" s="284"/>
      <c r="D42" s="284"/>
      <c r="E42" s="284"/>
      <c r="F42" s="284"/>
      <c r="G42" s="284"/>
      <c r="H42" s="284"/>
    </row>
    <row r="43" spans="2:8" ht="12.75">
      <c r="B43" s="283" t="s">
        <v>919</v>
      </c>
      <c r="C43" s="284"/>
      <c r="D43" s="284"/>
      <c r="E43" s="284"/>
      <c r="F43" s="284"/>
      <c r="G43" s="284"/>
      <c r="H43" s="284"/>
    </row>
    <row r="44" spans="2:8" ht="7.5" customHeight="1">
      <c r="B44" s="283"/>
      <c r="C44" s="284"/>
      <c r="D44" s="284"/>
      <c r="E44" s="284"/>
      <c r="F44" s="284"/>
      <c r="G44" s="284"/>
      <c r="H44" s="284"/>
    </row>
    <row r="45" spans="2:8" ht="12.75">
      <c r="B45" s="283" t="s">
        <v>920</v>
      </c>
      <c r="C45" s="284"/>
      <c r="D45" s="284"/>
      <c r="E45" s="284"/>
      <c r="F45" s="284"/>
      <c r="G45" s="284"/>
      <c r="H45" s="284"/>
    </row>
    <row r="46" ht="7.5" customHeight="1"/>
    <row r="47" spans="1:18" ht="12.75">
      <c r="A47" s="285"/>
      <c r="B47" s="286" t="s">
        <v>921</v>
      </c>
      <c r="C47" s="287"/>
      <c r="D47" s="287"/>
      <c r="E47" s="287"/>
      <c r="F47" s="287"/>
      <c r="G47" s="287"/>
      <c r="H47" s="287"/>
      <c r="I47" s="285"/>
      <c r="J47" s="285"/>
      <c r="K47" s="285"/>
      <c r="L47" s="285"/>
      <c r="M47" s="285"/>
      <c r="N47" s="285"/>
      <c r="O47" s="285"/>
      <c r="P47" s="285"/>
      <c r="Q47" s="285"/>
      <c r="R47" s="285"/>
    </row>
    <row r="48" ht="7.5" customHeight="1"/>
    <row r="49" spans="1:18" ht="12.75">
      <c r="A49" s="285"/>
      <c r="B49" s="286" t="s">
        <v>922</v>
      </c>
      <c r="C49" s="287"/>
      <c r="D49" s="287"/>
      <c r="E49" s="287"/>
      <c r="F49" s="287"/>
      <c r="G49" s="287"/>
      <c r="H49" s="287"/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ht="7.5" customHeight="1"/>
    <row r="51" spans="1:18" ht="12.75">
      <c r="A51" s="285"/>
      <c r="B51" s="286" t="s">
        <v>923</v>
      </c>
      <c r="C51" s="287"/>
      <c r="D51" s="287"/>
      <c r="E51" s="287"/>
      <c r="F51" s="287"/>
      <c r="G51" s="287"/>
      <c r="H51" s="287"/>
      <c r="I51" s="285"/>
      <c r="J51" s="285"/>
      <c r="K51" s="285"/>
      <c r="L51" s="285"/>
      <c r="M51" s="285"/>
      <c r="N51" s="285"/>
      <c r="O51" s="285"/>
      <c r="P51" s="285"/>
      <c r="Q51" s="285"/>
      <c r="R51" s="285"/>
    </row>
    <row r="52" ht="7.5" customHeight="1"/>
    <row r="53" spans="1:18" ht="12.75">
      <c r="A53" s="285"/>
      <c r="B53" s="286" t="s">
        <v>924</v>
      </c>
      <c r="C53" s="287"/>
      <c r="D53" s="287"/>
      <c r="E53" s="287"/>
      <c r="F53" s="287"/>
      <c r="G53" s="287"/>
      <c r="H53" s="287"/>
      <c r="I53" s="285"/>
      <c r="J53" s="285"/>
      <c r="K53" s="285"/>
      <c r="L53" s="285"/>
      <c r="M53" s="285"/>
      <c r="N53" s="285"/>
      <c r="O53" s="285"/>
      <c r="P53" s="285"/>
      <c r="Q53" s="285"/>
      <c r="R53" s="285"/>
    </row>
    <row r="54" ht="7.5" customHeight="1"/>
    <row r="55" spans="1:18" ht="12.75">
      <c r="A55" s="285"/>
      <c r="B55" s="286" t="s">
        <v>925</v>
      </c>
      <c r="C55" s="287"/>
      <c r="D55" s="287"/>
      <c r="E55" s="287"/>
      <c r="F55" s="287"/>
      <c r="G55" s="287"/>
      <c r="H55" s="287"/>
      <c r="I55" s="285"/>
      <c r="J55" s="285"/>
      <c r="K55" s="285"/>
      <c r="L55" s="285"/>
      <c r="M55" s="285"/>
      <c r="N55" s="285"/>
      <c r="O55" s="285"/>
      <c r="P55" s="285"/>
      <c r="Q55" s="285"/>
      <c r="R55" s="285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B2">
      <selection activeCell="D34" sqref="D34"/>
    </sheetView>
  </sheetViews>
  <sheetFormatPr defaultColWidth="9.140625" defaultRowHeight="12.75"/>
  <cols>
    <col min="1" max="1" width="0" style="288" hidden="1" customWidth="1"/>
    <col min="2" max="2" width="2.57421875" style="293" customWidth="1"/>
    <col min="3" max="3" width="75.00390625" style="334" hidden="1" customWidth="1"/>
    <col min="4" max="4" width="64.28125" style="335" customWidth="1"/>
    <col min="5" max="9" width="21.28125" style="292" customWidth="1"/>
    <col min="10" max="10" width="13.421875" style="288" customWidth="1"/>
    <col min="11" max="16384" width="10.28125" style="288" customWidth="1"/>
  </cols>
  <sheetData>
    <row r="1" spans="1:9" ht="204" hidden="1">
      <c r="A1" s="288" t="s">
        <v>890</v>
      </c>
      <c r="B1" s="289" t="s">
        <v>1413</v>
      </c>
      <c r="C1" s="290" t="s">
        <v>1412</v>
      </c>
      <c r="D1" s="291" t="s">
        <v>1413</v>
      </c>
      <c r="E1" s="292" t="s">
        <v>926</v>
      </c>
      <c r="F1" s="292" t="s">
        <v>927</v>
      </c>
      <c r="G1" s="292" t="s">
        <v>928</v>
      </c>
      <c r="H1" s="292" t="s">
        <v>929</v>
      </c>
      <c r="I1" s="292" t="s">
        <v>1413</v>
      </c>
    </row>
    <row r="2" spans="1:13" ht="15.75" customHeight="1">
      <c r="A2" s="293"/>
      <c r="B2" s="294" t="str">
        <f>"University of Missouri - "&amp;RBN</f>
        <v>University of Missouri - Extension</v>
      </c>
      <c r="C2" s="295"/>
      <c r="D2" s="295"/>
      <c r="E2" s="296"/>
      <c r="F2" s="296"/>
      <c r="G2" s="296"/>
      <c r="H2" s="296"/>
      <c r="I2" s="296"/>
      <c r="J2" s="297" t="s">
        <v>895</v>
      </c>
      <c r="K2" s="298" t="s">
        <v>1462</v>
      </c>
      <c r="M2" s="298" t="s">
        <v>894</v>
      </c>
    </row>
    <row r="3" spans="1:13" ht="15.75" customHeight="1">
      <c r="A3" s="293"/>
      <c r="B3" s="299" t="s">
        <v>930</v>
      </c>
      <c r="C3" s="300"/>
      <c r="D3" s="300"/>
      <c r="E3" s="296"/>
      <c r="F3" s="296"/>
      <c r="G3" s="296"/>
      <c r="H3" s="296"/>
      <c r="I3" s="296"/>
      <c r="J3" s="301">
        <f ca="1">NOW()</f>
        <v>39184.46777916667</v>
      </c>
      <c r="K3" s="298" t="s">
        <v>931</v>
      </c>
      <c r="M3" s="298" t="s">
        <v>931</v>
      </c>
    </row>
    <row r="4" spans="1:13" ht="15.75" customHeight="1">
      <c r="A4" s="293"/>
      <c r="B4" s="302" t="str">
        <f>"As of "&amp;TEXT(K4,"MMMM DD, YYYY")</f>
        <v>As of June 30, 2006</v>
      </c>
      <c r="C4" s="303"/>
      <c r="D4" s="303"/>
      <c r="E4" s="296"/>
      <c r="F4" s="296"/>
      <c r="G4" s="296"/>
      <c r="H4" s="296"/>
      <c r="I4" s="296"/>
      <c r="J4" s="304">
        <f ca="1">NOW()</f>
        <v>39184.46777916667</v>
      </c>
      <c r="K4" s="298" t="s">
        <v>1464</v>
      </c>
      <c r="M4" s="298" t="s">
        <v>1464</v>
      </c>
    </row>
    <row r="5" spans="1:13" ht="12.75" customHeight="1">
      <c r="A5" s="293"/>
      <c r="B5" s="305"/>
      <c r="C5" s="306"/>
      <c r="D5" s="306"/>
      <c r="E5" s="296"/>
      <c r="F5" s="296"/>
      <c r="G5" s="296"/>
      <c r="H5" s="296"/>
      <c r="I5" s="296"/>
      <c r="J5" s="307"/>
      <c r="K5" s="298" t="s">
        <v>932</v>
      </c>
      <c r="M5" s="298" t="s">
        <v>932</v>
      </c>
    </row>
    <row r="6" spans="1:9" ht="15" customHeight="1">
      <c r="A6" s="308"/>
      <c r="B6" s="309"/>
      <c r="C6" s="310"/>
      <c r="D6" s="311"/>
      <c r="E6" s="312"/>
      <c r="F6" s="312"/>
      <c r="G6" s="312"/>
      <c r="H6" s="312" t="s">
        <v>933</v>
      </c>
      <c r="I6" s="312"/>
    </row>
    <row r="7" spans="1:9" ht="12.75">
      <c r="A7" s="313"/>
      <c r="B7" s="314"/>
      <c r="C7" s="315"/>
      <c r="D7" s="316"/>
      <c r="E7" s="317"/>
      <c r="F7" s="317"/>
      <c r="G7" s="317"/>
      <c r="H7" s="317" t="s">
        <v>934</v>
      </c>
      <c r="I7" s="317"/>
    </row>
    <row r="8" spans="1:9" ht="12" customHeight="1">
      <c r="A8" s="313"/>
      <c r="B8" s="314"/>
      <c r="C8" s="315"/>
      <c r="D8" s="316"/>
      <c r="E8" s="317" t="s">
        <v>1437</v>
      </c>
      <c r="F8" s="317"/>
      <c r="G8" s="317"/>
      <c r="H8" s="317" t="s">
        <v>935</v>
      </c>
      <c r="I8" s="318" t="s">
        <v>936</v>
      </c>
    </row>
    <row r="9" spans="1:9" ht="12.75">
      <c r="A9" s="313"/>
      <c r="B9" s="319"/>
      <c r="C9" s="320"/>
      <c r="D9" s="321"/>
      <c r="E9" s="322" t="str">
        <f>"July 1, "&amp;(M5-1)</f>
        <v>July 1, 2005</v>
      </c>
      <c r="F9" s="323" t="s">
        <v>937</v>
      </c>
      <c r="G9" s="323" t="s">
        <v>938</v>
      </c>
      <c r="H9" s="323" t="s">
        <v>939</v>
      </c>
      <c r="I9" s="324" t="str">
        <f>TEXT(M4,"MMMM DD, YYYY")</f>
        <v>June 30, 2006</v>
      </c>
    </row>
    <row r="10" spans="1:6" ht="12.75">
      <c r="A10" s="293"/>
      <c r="B10" s="313" t="s">
        <v>940</v>
      </c>
      <c r="C10" s="325"/>
      <c r="D10" s="326"/>
      <c r="E10" s="327"/>
      <c r="F10" s="328"/>
    </row>
    <row r="11" spans="1:9" s="308" customFormat="1" ht="12.75">
      <c r="A11" s="313" t="s">
        <v>941</v>
      </c>
      <c r="B11" s="313"/>
      <c r="C11" s="329" t="s">
        <v>942</v>
      </c>
      <c r="D11" s="330" t="str">
        <f>C11</f>
        <v>      Total Auxiliaries</v>
      </c>
      <c r="E11" s="331">
        <v>0</v>
      </c>
      <c r="F11" s="332">
        <v>0</v>
      </c>
      <c r="G11" s="333">
        <v>0</v>
      </c>
      <c r="H11" s="333">
        <v>0</v>
      </c>
      <c r="I11" s="333">
        <f>E11+F11-G11+H11</f>
        <v>0</v>
      </c>
    </row>
    <row r="12" spans="1:6" ht="12.75">
      <c r="A12" s="293"/>
      <c r="E12" s="327"/>
      <c r="F12" s="328"/>
    </row>
    <row r="13" spans="1:6" ht="12.75">
      <c r="A13" s="293"/>
      <c r="B13" s="313" t="s">
        <v>943</v>
      </c>
      <c r="C13" s="325"/>
      <c r="D13" s="326"/>
      <c r="E13" s="327"/>
      <c r="F13" s="328"/>
    </row>
    <row r="14" spans="1:9" s="308" customFormat="1" ht="12.75">
      <c r="A14" s="313" t="s">
        <v>809</v>
      </c>
      <c r="B14" s="313"/>
      <c r="C14" s="329" t="s">
        <v>944</v>
      </c>
      <c r="D14" s="330" t="str">
        <f>C14</f>
        <v>      Total Service Operations</v>
      </c>
      <c r="E14" s="336">
        <v>0</v>
      </c>
      <c r="F14" s="337">
        <v>0</v>
      </c>
      <c r="G14" s="338">
        <v>0</v>
      </c>
      <c r="H14" s="338">
        <v>0</v>
      </c>
      <c r="I14" s="338">
        <f>E14+F14-G14+H14</f>
        <v>0</v>
      </c>
    </row>
    <row r="15" spans="3:4" ht="12.75">
      <c r="C15" s="339"/>
      <c r="D15" s="340"/>
    </row>
    <row r="16" spans="2:4" ht="12.75" hidden="1">
      <c r="B16" s="313" t="s">
        <v>945</v>
      </c>
      <c r="C16" s="341"/>
      <c r="D16" s="342"/>
    </row>
    <row r="17" spans="1:9" ht="12.75" hidden="1">
      <c r="A17" s="288" t="s">
        <v>22</v>
      </c>
      <c r="B17" s="313" t="s">
        <v>49</v>
      </c>
      <c r="C17" s="325" t="s">
        <v>946</v>
      </c>
      <c r="D17" s="326"/>
      <c r="E17" s="292">
        <v>0</v>
      </c>
      <c r="F17" s="292">
        <v>0</v>
      </c>
      <c r="G17" s="292">
        <v>8520.4</v>
      </c>
      <c r="H17" s="292">
        <v>0</v>
      </c>
      <c r="I17" s="292">
        <f>E17+F17-G17+H17</f>
        <v>-8520.4</v>
      </c>
    </row>
    <row r="18" spans="1:9" ht="12.75" hidden="1">
      <c r="A18" s="288" t="s">
        <v>947</v>
      </c>
      <c r="B18" s="313" t="s">
        <v>948</v>
      </c>
      <c r="C18" s="325" t="s">
        <v>948</v>
      </c>
      <c r="D18" s="326"/>
      <c r="E18" s="292">
        <v>15216227.514</v>
      </c>
      <c r="F18" s="292">
        <v>3055019.95</v>
      </c>
      <c r="G18" s="292">
        <v>37017107.67400001</v>
      </c>
      <c r="H18" s="292">
        <v>32910541.98</v>
      </c>
      <c r="I18" s="292">
        <f>E18+F18-G18+H18</f>
        <v>14164681.769999992</v>
      </c>
    </row>
    <row r="19" spans="1:9" ht="12.75" hidden="1">
      <c r="A19" s="288" t="s">
        <v>949</v>
      </c>
      <c r="B19" s="313" t="s">
        <v>950</v>
      </c>
      <c r="C19" s="325" t="s">
        <v>951</v>
      </c>
      <c r="D19" s="326"/>
      <c r="E19" s="292">
        <v>0</v>
      </c>
      <c r="F19" s="292">
        <v>0</v>
      </c>
      <c r="G19" s="292">
        <v>0</v>
      </c>
      <c r="H19" s="292">
        <v>0</v>
      </c>
      <c r="I19" s="292">
        <f>E19+F19-G19+H19</f>
        <v>0</v>
      </c>
    </row>
    <row r="20" spans="2:9" ht="12.75" hidden="1">
      <c r="B20" s="343" t="s">
        <v>952</v>
      </c>
      <c r="C20" s="329" t="s">
        <v>952</v>
      </c>
      <c r="D20" s="330"/>
      <c r="E20" s="292">
        <f>E11+E14+E17+E18+E19</f>
        <v>15216227.514</v>
      </c>
      <c r="F20" s="292">
        <f>F11+F14+F17+F18+F19</f>
        <v>3055019.95</v>
      </c>
      <c r="G20" s="292">
        <f>G11+G14+G17+G18+G19</f>
        <v>37025628.07400001</v>
      </c>
      <c r="H20" s="292">
        <f>H11+H14+H17+H18+H19</f>
        <v>32910541.98</v>
      </c>
      <c r="I20" s="292">
        <f>I11+I14+I17+I18+I19</f>
        <v>14156161.369999992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B2">
      <selection activeCell="D24" sqref="D24"/>
    </sheetView>
  </sheetViews>
  <sheetFormatPr defaultColWidth="9.140625" defaultRowHeight="12.75" outlineLevelRow="1"/>
  <cols>
    <col min="1" max="1" width="4.7109375" style="344" hidden="1" customWidth="1"/>
    <col min="2" max="2" width="2.7109375" style="358" customWidth="1"/>
    <col min="3" max="3" width="28.57421875" style="378" hidden="1" customWidth="1"/>
    <col min="4" max="4" width="45.7109375" style="378" customWidth="1"/>
    <col min="5" max="5" width="1.57421875" style="378" customWidth="1"/>
    <col min="6" max="6" width="15.140625" style="347" customWidth="1"/>
    <col min="7" max="7" width="16.00390625" style="347" customWidth="1"/>
    <col min="8" max="8" width="16.28125" style="347" customWidth="1"/>
    <col min="9" max="9" width="15.8515625" style="347" customWidth="1"/>
    <col min="10" max="11" width="16.140625" style="347" customWidth="1"/>
    <col min="12" max="12" width="20.00390625" style="347" customWidth="1"/>
    <col min="13" max="13" width="11.57421875" style="344" hidden="1" customWidth="1"/>
    <col min="14" max="15" width="9.140625" style="344" hidden="1" customWidth="1"/>
    <col min="16" max="16384" width="9.140625" style="344" customWidth="1"/>
  </cols>
  <sheetData>
    <row r="1" spans="1:12" ht="229.5" hidden="1">
      <c r="A1" s="344" t="s">
        <v>890</v>
      </c>
      <c r="B1" s="345" t="s">
        <v>1411</v>
      </c>
      <c r="C1" s="346" t="s">
        <v>1412</v>
      </c>
      <c r="D1" s="346" t="s">
        <v>1413</v>
      </c>
      <c r="E1" s="346"/>
      <c r="F1" s="347" t="s">
        <v>953</v>
      </c>
      <c r="G1" s="347" t="s">
        <v>954</v>
      </c>
      <c r="H1" s="347" t="s">
        <v>955</v>
      </c>
      <c r="I1" s="347" t="s">
        <v>956</v>
      </c>
      <c r="J1" s="347" t="s">
        <v>957</v>
      </c>
      <c r="K1" s="347" t="s">
        <v>958</v>
      </c>
      <c r="L1" s="347" t="s">
        <v>1413</v>
      </c>
    </row>
    <row r="2" spans="1:15" s="357" customFormat="1" ht="15.75" customHeight="1">
      <c r="A2" s="348"/>
      <c r="B2" s="349" t="str">
        <f>"University of Missouri - "&amp;RBN</f>
        <v>University of Missouri - Extension</v>
      </c>
      <c r="C2" s="350"/>
      <c r="D2" s="351"/>
      <c r="E2" s="352"/>
      <c r="F2" s="353"/>
      <c r="G2" s="353"/>
      <c r="H2" s="354" t="s">
        <v>1411</v>
      </c>
      <c r="I2" s="353"/>
      <c r="J2" s="353"/>
      <c r="K2" s="353"/>
      <c r="L2" s="354"/>
      <c r="M2" s="355"/>
      <c r="N2" s="356" t="s">
        <v>1462</v>
      </c>
      <c r="O2" s="356" t="s">
        <v>894</v>
      </c>
    </row>
    <row r="3" spans="1:15" ht="15.75" customHeight="1">
      <c r="A3" s="358"/>
      <c r="B3" s="359" t="s">
        <v>959</v>
      </c>
      <c r="C3" s="360"/>
      <c r="D3" s="361"/>
      <c r="E3" s="362"/>
      <c r="F3" s="363"/>
      <c r="G3" s="363"/>
      <c r="H3" s="364"/>
      <c r="I3" s="363"/>
      <c r="J3" s="363"/>
      <c r="K3" s="363"/>
      <c r="L3" s="363"/>
      <c r="M3" s="365"/>
      <c r="O3" s="366" t="s">
        <v>960</v>
      </c>
    </row>
    <row r="4" spans="1:15" ht="15.75" customHeight="1">
      <c r="A4" s="358"/>
      <c r="B4" s="367" t="str">
        <f>"As of "&amp;TEXT(O4,"MMMM DD, YYYY")</f>
        <v>As of June 30, 2006</v>
      </c>
      <c r="C4" s="360"/>
      <c r="D4" s="361"/>
      <c r="E4" s="362"/>
      <c r="F4" s="363"/>
      <c r="G4" s="363"/>
      <c r="H4" s="363"/>
      <c r="I4" s="363"/>
      <c r="J4" s="363"/>
      <c r="K4" s="363"/>
      <c r="L4" s="363"/>
      <c r="M4" s="365"/>
      <c r="O4" s="366" t="s">
        <v>1464</v>
      </c>
    </row>
    <row r="5" spans="1:15" ht="12.75" customHeight="1">
      <c r="A5" s="358"/>
      <c r="B5" s="367"/>
      <c r="C5" s="360"/>
      <c r="D5" s="361"/>
      <c r="E5" s="362"/>
      <c r="F5" s="363"/>
      <c r="G5" s="363"/>
      <c r="H5" s="363"/>
      <c r="I5" s="363"/>
      <c r="J5" s="363"/>
      <c r="K5" s="363"/>
      <c r="L5" s="363"/>
      <c r="M5" s="368"/>
      <c r="O5" s="366" t="s">
        <v>932</v>
      </c>
    </row>
    <row r="6" spans="2:12" s="369" customFormat="1" ht="15" customHeight="1">
      <c r="B6" s="370"/>
      <c r="C6" s="371"/>
      <c r="D6" s="371"/>
      <c r="E6" s="371"/>
      <c r="F6" s="372" t="s">
        <v>961</v>
      </c>
      <c r="G6" s="372" t="s">
        <v>962</v>
      </c>
      <c r="H6" s="372" t="s">
        <v>963</v>
      </c>
      <c r="I6" s="372" t="s">
        <v>964</v>
      </c>
      <c r="J6" s="372"/>
      <c r="K6" s="372" t="s">
        <v>939</v>
      </c>
      <c r="L6" s="372" t="s">
        <v>961</v>
      </c>
    </row>
    <row r="7" spans="2:12" s="369" customFormat="1" ht="14.25" customHeight="1">
      <c r="B7" s="373"/>
      <c r="C7" s="374"/>
      <c r="D7" s="374"/>
      <c r="E7" s="374"/>
      <c r="F7" s="375" t="str">
        <f>"July 1, "&amp;O5-1</f>
        <v>July 1, 2005</v>
      </c>
      <c r="G7" s="375" t="s">
        <v>965</v>
      </c>
      <c r="H7" s="375" t="s">
        <v>966</v>
      </c>
      <c r="I7" s="375" t="s">
        <v>967</v>
      </c>
      <c r="J7" s="375" t="s">
        <v>968</v>
      </c>
      <c r="K7" s="375" t="s">
        <v>969</v>
      </c>
      <c r="L7" s="375" t="str">
        <f>TEXT(ASD,"MMMM DD, YYYY")</f>
        <v>June 30, 2006</v>
      </c>
    </row>
    <row r="8" spans="1:4" ht="12.75">
      <c r="A8" s="344" t="s">
        <v>1411</v>
      </c>
      <c r="B8" s="376" t="s">
        <v>970</v>
      </c>
      <c r="C8" s="377"/>
      <c r="D8" s="377"/>
    </row>
    <row r="9" spans="1:12" ht="12.75" outlineLevel="1">
      <c r="A9" s="344" t="s">
        <v>971</v>
      </c>
      <c r="B9" s="345"/>
      <c r="C9" s="346" t="s">
        <v>972</v>
      </c>
      <c r="D9" s="346" t="str">
        <f>UPPER(C9)</f>
        <v>MO EXT LOAN &amp; FELLOW</v>
      </c>
      <c r="E9" s="346"/>
      <c r="F9" s="379">
        <v>124278.51</v>
      </c>
      <c r="G9" s="379">
        <v>1410</v>
      </c>
      <c r="H9" s="379">
        <v>0</v>
      </c>
      <c r="I9" s="379">
        <v>5273.38</v>
      </c>
      <c r="J9" s="379">
        <v>0</v>
      </c>
      <c r="K9" s="379">
        <v>0</v>
      </c>
      <c r="L9" s="379">
        <f>F9+G9+H9+I9-J9+K9</f>
        <v>130961.89</v>
      </c>
    </row>
    <row r="10" spans="1:12" ht="12.75" outlineLevel="1">
      <c r="A10" s="344" t="s">
        <v>973</v>
      </c>
      <c r="B10" s="345"/>
      <c r="C10" s="346" t="s">
        <v>972</v>
      </c>
      <c r="D10" s="346" t="str">
        <f>UPPER(C10)</f>
        <v>MO EXT LOAN &amp; FELLOW</v>
      </c>
      <c r="E10" s="346"/>
      <c r="F10" s="347">
        <v>0</v>
      </c>
      <c r="G10" s="347">
        <v>0</v>
      </c>
      <c r="H10" s="347">
        <v>0</v>
      </c>
      <c r="I10" s="347">
        <v>31.01</v>
      </c>
      <c r="J10" s="347">
        <v>0</v>
      </c>
      <c r="K10" s="347">
        <v>-31.01000000000022</v>
      </c>
      <c r="L10" s="347">
        <v>0</v>
      </c>
    </row>
    <row r="11" spans="1:12" s="380" customFormat="1" ht="12" customHeight="1">
      <c r="A11" s="380" t="s">
        <v>974</v>
      </c>
      <c r="B11" s="376"/>
      <c r="C11" s="381" t="s">
        <v>975</v>
      </c>
      <c r="D11" s="381" t="str">
        <f>UPPER(C11)</f>
        <v>TOTAL RESTRICTED</v>
      </c>
      <c r="E11" s="377"/>
      <c r="F11" s="382">
        <v>124278.51</v>
      </c>
      <c r="G11" s="382">
        <v>1410</v>
      </c>
      <c r="H11" s="382">
        <v>0</v>
      </c>
      <c r="I11" s="382">
        <v>5304.39</v>
      </c>
      <c r="J11" s="382">
        <v>0</v>
      </c>
      <c r="K11" s="382">
        <v>-31.01000000000022</v>
      </c>
      <c r="L11" s="382">
        <f>F11+G11+H11+I11-J11+K11</f>
        <v>130961.89</v>
      </c>
    </row>
    <row r="12" ht="12" customHeight="1"/>
    <row r="13" spans="2:4" ht="12.75">
      <c r="B13" s="376" t="s">
        <v>976</v>
      </c>
      <c r="C13" s="377"/>
      <c r="D13" s="377"/>
    </row>
    <row r="14" spans="1:12" s="380" customFormat="1" ht="12.75">
      <c r="A14" s="380" t="s">
        <v>977</v>
      </c>
      <c r="B14" s="376"/>
      <c r="C14" s="381" t="s">
        <v>978</v>
      </c>
      <c r="D14" s="381" t="str">
        <f>UPPER(C14)</f>
        <v>TOTAL UNRESTRICTED</v>
      </c>
      <c r="E14" s="377"/>
      <c r="F14" s="382">
        <v>0</v>
      </c>
      <c r="G14" s="382">
        <v>0</v>
      </c>
      <c r="H14" s="382">
        <v>0</v>
      </c>
      <c r="I14" s="382">
        <v>0</v>
      </c>
      <c r="J14" s="382">
        <v>0</v>
      </c>
      <c r="K14" s="382">
        <v>0</v>
      </c>
      <c r="L14" s="382">
        <f>F14+G14+H14+I14-J14+K14</f>
        <v>0</v>
      </c>
    </row>
    <row r="16" spans="2:12" s="383" customFormat="1" ht="12.75">
      <c r="B16" s="384"/>
      <c r="C16" s="385" t="s">
        <v>979</v>
      </c>
      <c r="D16" s="385" t="s">
        <v>980</v>
      </c>
      <c r="E16" s="385"/>
      <c r="F16" s="386">
        <f aca="true" t="shared" si="0" ref="F16:L16">F11+F14</f>
        <v>124278.51</v>
      </c>
      <c r="G16" s="386">
        <f t="shared" si="0"/>
        <v>1410</v>
      </c>
      <c r="H16" s="386">
        <f t="shared" si="0"/>
        <v>0</v>
      </c>
      <c r="I16" s="386">
        <f t="shared" si="0"/>
        <v>5304.39</v>
      </c>
      <c r="J16" s="386">
        <f t="shared" si="0"/>
        <v>0</v>
      </c>
      <c r="K16" s="386">
        <f t="shared" si="0"/>
        <v>-31.01000000000022</v>
      </c>
      <c r="L16" s="386">
        <f t="shared" si="0"/>
        <v>130961.89</v>
      </c>
    </row>
  </sheetData>
  <printOptions horizontalCentered="1"/>
  <pageMargins left="0.5" right="0.5" top="0.75" bottom="0.5" header="0.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2007-03-23T19:28:42Z</cp:lastPrinted>
  <dcterms:created xsi:type="dcterms:W3CDTF">2004-03-09T21:00:14Z</dcterms:created>
  <dcterms:modified xsi:type="dcterms:W3CDTF">2007-04-12T16:13:36Z</dcterms:modified>
  <cp:category/>
  <cp:version/>
  <cp:contentType/>
  <cp:contentStatus/>
</cp:coreProperties>
</file>