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B79B405E-161D-4A1A-BA2F-0AC3B2819A00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UM System" sheetId="6" r:id="rId1"/>
    <sheet name="MU" sheetId="1" r:id="rId2"/>
    <sheet name="UMKC" sheetId="2" r:id="rId3"/>
    <sheet name="S&amp;T" sheetId="3" r:id="rId4"/>
    <sheet name="UMSL" sheetId="4" r:id="rId5"/>
  </sheets>
  <externalReferences>
    <externalReference r:id="rId6"/>
  </externalReferences>
  <definedNames>
    <definedName name="TAB" localSheetId="0">[1]System!#REF!</definedName>
    <definedName name="TAB">[1]System!#REF!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" i="6" l="1"/>
  <c r="AB18" i="6"/>
  <c r="AB17" i="6"/>
  <c r="AB13" i="6"/>
  <c r="AB12" i="6"/>
  <c r="AB11" i="6"/>
  <c r="AB25" i="4"/>
  <c r="AB24" i="4"/>
  <c r="AB23" i="4"/>
  <c r="AB21" i="4"/>
  <c r="AB20" i="4"/>
  <c r="AB15" i="4"/>
  <c r="AB14" i="4"/>
  <c r="AB25" i="3"/>
  <c r="AB24" i="3"/>
  <c r="AB23" i="3"/>
  <c r="AB21" i="3"/>
  <c r="AB20" i="3"/>
  <c r="AB15" i="3"/>
  <c r="AB14" i="3"/>
  <c r="AB25" i="2"/>
  <c r="AB24" i="2"/>
  <c r="AB23" i="2"/>
  <c r="AB21" i="2"/>
  <c r="AB20" i="2"/>
  <c r="AB15" i="2"/>
  <c r="AB14" i="2"/>
  <c r="AB25" i="1"/>
  <c r="AB24" i="1"/>
  <c r="AB23" i="1"/>
  <c r="AB21" i="1"/>
  <c r="AB20" i="1"/>
  <c r="AB15" i="1"/>
  <c r="AB14" i="1"/>
  <c r="AA19" i="6"/>
  <c r="AA18" i="6"/>
  <c r="AA17" i="6"/>
  <c r="AA13" i="6"/>
  <c r="AA12" i="6"/>
  <c r="AA11" i="6"/>
  <c r="AA25" i="4"/>
  <c r="AA24" i="4"/>
  <c r="AA23" i="4"/>
  <c r="AA21" i="4"/>
  <c r="AA20" i="4"/>
  <c r="AA15" i="4"/>
  <c r="AA14" i="4"/>
  <c r="AA25" i="3"/>
  <c r="AA24" i="3"/>
  <c r="AA23" i="3"/>
  <c r="AA21" i="3"/>
  <c r="AA20" i="3"/>
  <c r="AA15" i="3"/>
  <c r="AA14" i="3"/>
  <c r="AA25" i="2"/>
  <c r="AA24" i="2"/>
  <c r="AA23" i="2"/>
  <c r="AA21" i="2"/>
  <c r="AA20" i="2"/>
  <c r="AA15" i="2"/>
  <c r="AA14" i="2"/>
  <c r="AA25" i="1"/>
  <c r="AA24" i="1"/>
  <c r="AA23" i="1"/>
  <c r="AA21" i="1"/>
  <c r="AA20" i="1"/>
  <c r="AA15" i="1"/>
  <c r="AA14" i="1"/>
  <c r="AB24" i="6" l="1"/>
  <c r="AB23" i="6"/>
  <c r="AB26" i="6" s="1"/>
  <c r="AB26" i="4"/>
  <c r="AB27" i="4"/>
  <c r="AB25" i="6"/>
  <c r="AB26" i="3"/>
  <c r="AB27" i="3"/>
  <c r="AB26" i="2"/>
  <c r="AB27" i="2"/>
  <c r="AB20" i="6"/>
  <c r="AB21" i="6"/>
  <c r="AB26" i="1"/>
  <c r="AB27" i="1"/>
  <c r="AB14" i="6"/>
  <c r="AB15" i="6"/>
  <c r="AA27" i="2"/>
  <c r="AA24" i="6"/>
  <c r="AA21" i="6"/>
  <c r="AA23" i="6"/>
  <c r="AA26" i="1"/>
  <c r="AA27" i="4"/>
  <c r="AA26" i="4"/>
  <c r="AA26" i="3"/>
  <c r="AA27" i="3"/>
  <c r="AA15" i="6"/>
  <c r="AA26" i="2"/>
  <c r="AA27" i="1"/>
  <c r="AA20" i="6"/>
  <c r="AA26" i="6"/>
  <c r="AA14" i="6"/>
  <c r="AA25" i="6"/>
  <c r="AA27" i="6" s="1"/>
  <c r="Z19" i="6"/>
  <c r="Z18" i="6"/>
  <c r="Z17" i="6"/>
  <c r="Z13" i="6"/>
  <c r="Z12" i="6"/>
  <c r="Z11" i="6"/>
  <c r="Z25" i="4"/>
  <c r="Z24" i="4"/>
  <c r="Z23" i="4"/>
  <c r="Z21" i="4"/>
  <c r="Z20" i="4"/>
  <c r="Z15" i="4"/>
  <c r="Z14" i="4"/>
  <c r="Z25" i="3"/>
  <c r="Z24" i="3"/>
  <c r="Z23" i="3"/>
  <c r="Z21" i="3"/>
  <c r="Z20" i="3"/>
  <c r="Z15" i="3"/>
  <c r="Z14" i="3"/>
  <c r="Z25" i="1"/>
  <c r="Z24" i="1"/>
  <c r="Z23" i="1"/>
  <c r="Z21" i="1"/>
  <c r="Z20" i="1"/>
  <c r="Z15" i="1"/>
  <c r="Z14" i="1"/>
  <c r="Z25" i="2"/>
  <c r="Z24" i="2"/>
  <c r="Z23" i="2"/>
  <c r="Z21" i="2"/>
  <c r="Z20" i="2"/>
  <c r="Z15" i="2"/>
  <c r="Z14" i="2"/>
  <c r="Y19" i="6"/>
  <c r="Y18" i="6"/>
  <c r="Y17" i="6"/>
  <c r="Y13" i="6"/>
  <c r="Y12" i="6"/>
  <c r="Y11" i="6"/>
  <c r="Y25" i="4"/>
  <c r="Y24" i="4"/>
  <c r="Y23" i="4"/>
  <c r="Y21" i="4"/>
  <c r="Y20" i="4"/>
  <c r="Y15" i="4"/>
  <c r="Y14" i="4"/>
  <c r="Y25" i="3"/>
  <c r="Y24" i="3"/>
  <c r="Y23" i="3"/>
  <c r="Y21" i="3"/>
  <c r="Y20" i="3"/>
  <c r="Y15" i="3"/>
  <c r="Y14" i="3"/>
  <c r="Y25" i="2"/>
  <c r="Y24" i="2"/>
  <c r="Y23" i="2"/>
  <c r="Y21" i="2"/>
  <c r="Y20" i="2"/>
  <c r="Y15" i="2"/>
  <c r="Y14" i="2"/>
  <c r="Y25" i="1"/>
  <c r="Y24" i="1"/>
  <c r="Y23" i="1"/>
  <c r="Y21" i="1"/>
  <c r="Y20" i="1"/>
  <c r="Y15" i="1"/>
  <c r="Y14" i="1"/>
  <c r="E19" i="6"/>
  <c r="E18" i="6"/>
  <c r="E17" i="6"/>
  <c r="E13" i="6"/>
  <c r="E12" i="6"/>
  <c r="E11" i="6"/>
  <c r="AB27" i="6" l="1"/>
  <c r="Y15" i="6"/>
  <c r="Z20" i="6"/>
  <c r="Z23" i="6"/>
  <c r="Z25" i="6"/>
  <c r="Z14" i="6"/>
  <c r="Z15" i="6"/>
  <c r="Z21" i="6"/>
  <c r="Z24" i="6"/>
  <c r="Z27" i="6" s="1"/>
  <c r="Z26" i="6"/>
  <c r="Z27" i="4"/>
  <c r="Z26" i="4"/>
  <c r="Z26" i="3"/>
  <c r="Z27" i="3"/>
  <c r="Z26" i="1"/>
  <c r="Z27" i="1"/>
  <c r="Z27" i="2"/>
  <c r="Z26" i="2"/>
  <c r="Y26" i="3"/>
  <c r="Y26" i="1"/>
  <c r="Y27" i="3"/>
  <c r="Y26" i="2"/>
  <c r="Y26" i="4"/>
  <c r="Y27" i="4"/>
  <c r="Y27" i="2"/>
  <c r="Y20" i="6"/>
  <c r="Y21" i="6"/>
  <c r="Y27" i="1"/>
  <c r="Y23" i="6"/>
  <c r="Y25" i="6"/>
  <c r="Y24" i="6"/>
  <c r="Y14" i="6"/>
  <c r="E14" i="6"/>
  <c r="E23" i="6"/>
  <c r="E21" i="6"/>
  <c r="E15" i="6"/>
  <c r="E24" i="6"/>
  <c r="E20" i="6"/>
  <c r="E25" i="6"/>
  <c r="E21" i="4"/>
  <c r="E25" i="4"/>
  <c r="E24" i="4"/>
  <c r="E23" i="4"/>
  <c r="E20" i="4"/>
  <c r="E15" i="4"/>
  <c r="E14" i="4"/>
  <c r="E25" i="3"/>
  <c r="E24" i="3"/>
  <c r="E23" i="3"/>
  <c r="E21" i="3"/>
  <c r="E20" i="3"/>
  <c r="E15" i="3"/>
  <c r="E14" i="3"/>
  <c r="E25" i="2"/>
  <c r="E24" i="2"/>
  <c r="E23" i="2"/>
  <c r="E21" i="2"/>
  <c r="E20" i="2"/>
  <c r="E15" i="2"/>
  <c r="E14" i="2"/>
  <c r="E25" i="1"/>
  <c r="E24" i="1"/>
  <c r="E23" i="1"/>
  <c r="E21" i="1"/>
  <c r="E20" i="1"/>
  <c r="E15" i="1"/>
  <c r="E14" i="1"/>
  <c r="F19" i="6"/>
  <c r="F18" i="6"/>
  <c r="F17" i="6"/>
  <c r="F13" i="6"/>
  <c r="F12" i="6"/>
  <c r="F11" i="6"/>
  <c r="F21" i="4"/>
  <c r="F25" i="4"/>
  <c r="F24" i="4"/>
  <c r="F23" i="4"/>
  <c r="F20" i="4"/>
  <c r="F15" i="4"/>
  <c r="F14" i="4"/>
  <c r="F25" i="3"/>
  <c r="F24" i="3"/>
  <c r="F23" i="3"/>
  <c r="F21" i="3"/>
  <c r="F20" i="3"/>
  <c r="F15" i="3"/>
  <c r="F14" i="3"/>
  <c r="F25" i="2"/>
  <c r="F24" i="2"/>
  <c r="F23" i="2"/>
  <c r="F21" i="2"/>
  <c r="F20" i="2"/>
  <c r="F15" i="2"/>
  <c r="F14" i="2"/>
  <c r="F25" i="1"/>
  <c r="F24" i="1"/>
  <c r="F23" i="1"/>
  <c r="F21" i="1"/>
  <c r="F20" i="1"/>
  <c r="F15" i="1"/>
  <c r="F14" i="1"/>
  <c r="G19" i="6"/>
  <c r="G18" i="6"/>
  <c r="G17" i="6"/>
  <c r="G13" i="6"/>
  <c r="G12" i="6"/>
  <c r="G11" i="6"/>
  <c r="G21" i="4"/>
  <c r="G15" i="4"/>
  <c r="G25" i="4"/>
  <c r="G24" i="4"/>
  <c r="G23" i="4"/>
  <c r="G20" i="4"/>
  <c r="G14" i="4"/>
  <c r="G25" i="3"/>
  <c r="G24" i="3"/>
  <c r="G23" i="3"/>
  <c r="H24" i="3"/>
  <c r="H23" i="3"/>
  <c r="G21" i="3"/>
  <c r="G20" i="3"/>
  <c r="G15" i="3"/>
  <c r="G14" i="3"/>
  <c r="G25" i="2"/>
  <c r="G24" i="2"/>
  <c r="G23" i="2"/>
  <c r="G21" i="2"/>
  <c r="G20" i="2"/>
  <c r="G15" i="2"/>
  <c r="G14" i="2"/>
  <c r="G25" i="1"/>
  <c r="G24" i="1"/>
  <c r="G23" i="1"/>
  <c r="G21" i="1"/>
  <c r="G20" i="1"/>
  <c r="G15" i="1"/>
  <c r="G14" i="1"/>
  <c r="H19" i="6"/>
  <c r="H18" i="6"/>
  <c r="H17" i="6"/>
  <c r="H13" i="6"/>
  <c r="H12" i="6"/>
  <c r="H11" i="6"/>
  <c r="H25" i="4"/>
  <c r="H24" i="4"/>
  <c r="H23" i="4"/>
  <c r="H21" i="4"/>
  <c r="H20" i="4"/>
  <c r="H15" i="4"/>
  <c r="H14" i="4"/>
  <c r="H25" i="3"/>
  <c r="H21" i="3"/>
  <c r="H20" i="3"/>
  <c r="H15" i="3"/>
  <c r="H14" i="3"/>
  <c r="H25" i="2"/>
  <c r="H24" i="2"/>
  <c r="H23" i="2"/>
  <c r="H21" i="2"/>
  <c r="H20" i="2"/>
  <c r="H15" i="2"/>
  <c r="H14" i="2"/>
  <c r="H25" i="1"/>
  <c r="H24" i="1"/>
  <c r="H23" i="1"/>
  <c r="H21" i="1"/>
  <c r="H20" i="1"/>
  <c r="H15" i="1"/>
  <c r="H14" i="1"/>
  <c r="I19" i="6"/>
  <c r="I18" i="6"/>
  <c r="I17" i="6"/>
  <c r="I13" i="6"/>
  <c r="I12" i="6"/>
  <c r="I11" i="6"/>
  <c r="I25" i="4"/>
  <c r="I24" i="4"/>
  <c r="I23" i="4"/>
  <c r="I21" i="4"/>
  <c r="I20" i="4"/>
  <c r="I15" i="4"/>
  <c r="I14" i="4"/>
  <c r="I24" i="3"/>
  <c r="I23" i="3"/>
  <c r="I25" i="3"/>
  <c r="I21" i="3"/>
  <c r="I20" i="3"/>
  <c r="I15" i="3"/>
  <c r="I14" i="3"/>
  <c r="I25" i="2"/>
  <c r="I24" i="2"/>
  <c r="I23" i="2"/>
  <c r="I21" i="2"/>
  <c r="I20" i="2"/>
  <c r="I14" i="2"/>
  <c r="I25" i="1"/>
  <c r="I24" i="1"/>
  <c r="I23" i="1"/>
  <c r="I20" i="1"/>
  <c r="I21" i="1"/>
  <c r="I15" i="1"/>
  <c r="I14" i="1"/>
  <c r="J14" i="1"/>
  <c r="J15" i="1"/>
  <c r="J19" i="1"/>
  <c r="J21" i="1" s="1"/>
  <c r="J20" i="1"/>
  <c r="J23" i="1"/>
  <c r="J24" i="1"/>
  <c r="E26" i="6" l="1"/>
  <c r="Y26" i="6"/>
  <c r="Y27" i="6"/>
  <c r="E27" i="6"/>
  <c r="F25" i="6"/>
  <c r="F24" i="6"/>
  <c r="E26" i="4"/>
  <c r="E27" i="4"/>
  <c r="E26" i="3"/>
  <c r="E27" i="3"/>
  <c r="E26" i="2"/>
  <c r="E27" i="2"/>
  <c r="F20" i="6"/>
  <c r="F23" i="6"/>
  <c r="E26" i="1"/>
  <c r="E27" i="1"/>
  <c r="F14" i="6"/>
  <c r="F15" i="6"/>
  <c r="F21" i="6"/>
  <c r="F26" i="4"/>
  <c r="F27" i="4"/>
  <c r="F27" i="3"/>
  <c r="F26" i="3"/>
  <c r="G23" i="6"/>
  <c r="F27" i="2"/>
  <c r="F26" i="2"/>
  <c r="G21" i="6"/>
  <c r="G14" i="6"/>
  <c r="F26" i="1"/>
  <c r="F27" i="1"/>
  <c r="G20" i="6"/>
  <c r="G15" i="6"/>
  <c r="G24" i="6"/>
  <c r="G25" i="6"/>
  <c r="G26" i="4"/>
  <c r="G27" i="4"/>
  <c r="G26" i="3"/>
  <c r="G27" i="3"/>
  <c r="G26" i="2"/>
  <c r="G27" i="2"/>
  <c r="H23" i="6"/>
  <c r="G26" i="1"/>
  <c r="G27" i="1"/>
  <c r="H20" i="6"/>
  <c r="H14" i="6"/>
  <c r="H15" i="6"/>
  <c r="H21" i="6"/>
  <c r="H24" i="6"/>
  <c r="H25" i="6"/>
  <c r="I24" i="6"/>
  <c r="H27" i="4"/>
  <c r="H26" i="4"/>
  <c r="H26" i="3"/>
  <c r="H27" i="3"/>
  <c r="I15" i="6"/>
  <c r="I21" i="6"/>
  <c r="I23" i="6"/>
  <c r="H26" i="2"/>
  <c r="H27" i="2"/>
  <c r="I25" i="6"/>
  <c r="H26" i="1"/>
  <c r="H27" i="1"/>
  <c r="I20" i="6"/>
  <c r="I14" i="6"/>
  <c r="I26" i="4"/>
  <c r="I27" i="4"/>
  <c r="I26" i="3"/>
  <c r="I27" i="3"/>
  <c r="I15" i="2"/>
  <c r="I26" i="2"/>
  <c r="I27" i="2"/>
  <c r="I26" i="1"/>
  <c r="I27" i="1"/>
  <c r="J25" i="1"/>
  <c r="J27" i="1" s="1"/>
  <c r="J26" i="1"/>
  <c r="K24" i="3"/>
  <c r="K23" i="3"/>
  <c r="J19" i="6"/>
  <c r="J18" i="6"/>
  <c r="J17" i="6"/>
  <c r="J13" i="6"/>
  <c r="J12" i="6"/>
  <c r="J11" i="6"/>
  <c r="J25" i="4"/>
  <c r="J24" i="4"/>
  <c r="J23" i="4"/>
  <c r="J21" i="4"/>
  <c r="J20" i="4"/>
  <c r="J15" i="4"/>
  <c r="J14" i="4"/>
  <c r="J25" i="3"/>
  <c r="J24" i="3"/>
  <c r="J23" i="3"/>
  <c r="J21" i="3"/>
  <c r="J20" i="3"/>
  <c r="J15" i="3"/>
  <c r="J14" i="3"/>
  <c r="J25" i="2"/>
  <c r="J24" i="2"/>
  <c r="J23" i="2"/>
  <c r="J21" i="2"/>
  <c r="J20" i="2"/>
  <c r="J15" i="2"/>
  <c r="J14" i="2"/>
  <c r="L24" i="2"/>
  <c r="L23" i="2"/>
  <c r="M25" i="4"/>
  <c r="M24" i="2"/>
  <c r="M23" i="2"/>
  <c r="M19" i="1"/>
  <c r="M23" i="1"/>
  <c r="N24" i="1"/>
  <c r="N23" i="1"/>
  <c r="P23" i="3"/>
  <c r="P24" i="2"/>
  <c r="P23" i="2"/>
  <c r="Q24" i="3"/>
  <c r="Q23" i="3"/>
  <c r="R24" i="2"/>
  <c r="R23" i="2"/>
  <c r="S20" i="2"/>
  <c r="F27" i="6" l="1"/>
  <c r="F26" i="6"/>
  <c r="G26" i="6"/>
  <c r="G27" i="6"/>
  <c r="H26" i="6"/>
  <c r="H27" i="6"/>
  <c r="I26" i="6"/>
  <c r="I27" i="6"/>
  <c r="J27" i="3"/>
  <c r="J24" i="6"/>
  <c r="J21" i="6"/>
  <c r="J26" i="3"/>
  <c r="J23" i="6"/>
  <c r="J25" i="6"/>
  <c r="J20" i="6"/>
  <c r="J15" i="6"/>
  <c r="J27" i="2"/>
  <c r="J14" i="6"/>
  <c r="J26" i="2"/>
  <c r="J26" i="4"/>
  <c r="J27" i="4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K23" i="1"/>
  <c r="L23" i="1"/>
  <c r="O23" i="1"/>
  <c r="P23" i="1"/>
  <c r="Q23" i="1"/>
  <c r="R23" i="1"/>
  <c r="S23" i="1"/>
  <c r="T23" i="1"/>
  <c r="U23" i="1"/>
  <c r="V23" i="1"/>
  <c r="W23" i="1"/>
  <c r="X23" i="1"/>
  <c r="K24" i="1"/>
  <c r="L24" i="1"/>
  <c r="M24" i="1"/>
  <c r="O24" i="1"/>
  <c r="P24" i="1"/>
  <c r="Q24" i="1"/>
  <c r="R24" i="1"/>
  <c r="S24" i="1"/>
  <c r="T24" i="1"/>
  <c r="U24" i="1"/>
  <c r="V24" i="1"/>
  <c r="W24" i="1"/>
  <c r="X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X11" i="6"/>
  <c r="J27" i="6" l="1"/>
  <c r="J26" i="6"/>
  <c r="M27" i="1"/>
  <c r="N27" i="1"/>
  <c r="O26" i="1"/>
  <c r="P26" i="1"/>
  <c r="Q26" i="1"/>
  <c r="K26" i="1"/>
  <c r="L27" i="1"/>
  <c r="Q27" i="1"/>
  <c r="K27" i="1"/>
  <c r="T27" i="1"/>
  <c r="V26" i="1"/>
  <c r="S27" i="1"/>
  <c r="U26" i="1"/>
  <c r="W26" i="1"/>
  <c r="U27" i="1"/>
  <c r="V27" i="1"/>
  <c r="X26" i="1"/>
  <c r="R27" i="1"/>
  <c r="L26" i="1"/>
  <c r="T26" i="1"/>
  <c r="N26" i="1"/>
  <c r="P27" i="1"/>
  <c r="O27" i="1"/>
  <c r="W27" i="1"/>
  <c r="S26" i="1"/>
  <c r="X27" i="1"/>
  <c r="R26" i="1"/>
  <c r="M26" i="1"/>
  <c r="X19" i="6"/>
  <c r="X18" i="6"/>
  <c r="X17" i="6"/>
  <c r="X13" i="6"/>
  <c r="X12" i="6"/>
  <c r="X25" i="4"/>
  <c r="X24" i="4"/>
  <c r="X23" i="4"/>
  <c r="X21" i="4"/>
  <c r="X20" i="4"/>
  <c r="X15" i="4"/>
  <c r="X14" i="4"/>
  <c r="X25" i="3"/>
  <c r="X24" i="3"/>
  <c r="X23" i="3"/>
  <c r="X21" i="3"/>
  <c r="X20" i="3"/>
  <c r="X15" i="3"/>
  <c r="X14" i="3"/>
  <c r="X25" i="2"/>
  <c r="X24" i="2"/>
  <c r="X23" i="2"/>
  <c r="X21" i="2"/>
  <c r="X20" i="2"/>
  <c r="X15" i="2"/>
  <c r="X14" i="2"/>
  <c r="X15" i="1"/>
  <c r="X14" i="1"/>
  <c r="W19" i="6"/>
  <c r="W18" i="6"/>
  <c r="W17" i="6"/>
  <c r="W13" i="6"/>
  <c r="W12" i="6"/>
  <c r="W11" i="6"/>
  <c r="W15" i="1"/>
  <c r="W14" i="1"/>
  <c r="W25" i="2"/>
  <c r="W24" i="2"/>
  <c r="W23" i="2"/>
  <c r="W21" i="2"/>
  <c r="W20" i="2"/>
  <c r="W15" i="2"/>
  <c r="W14" i="2"/>
  <c r="W25" i="4"/>
  <c r="W24" i="4"/>
  <c r="W23" i="4"/>
  <c r="W21" i="4"/>
  <c r="W20" i="4"/>
  <c r="W15" i="4"/>
  <c r="W14" i="4"/>
  <c r="X27" i="4" l="1"/>
  <c r="X26" i="4"/>
  <c r="X20" i="6"/>
  <c r="X21" i="6"/>
  <c r="X26" i="3"/>
  <c r="X27" i="3"/>
  <c r="X25" i="6"/>
  <c r="X23" i="6"/>
  <c r="X27" i="2"/>
  <c r="X24" i="6"/>
  <c r="X26" i="2"/>
  <c r="X14" i="6"/>
  <c r="X15" i="6"/>
  <c r="W27" i="4"/>
  <c r="W27" i="2"/>
  <c r="W26" i="2"/>
  <c r="W15" i="6"/>
  <c r="W26" i="4"/>
  <c r="W20" i="6"/>
  <c r="W14" i="6"/>
  <c r="W23" i="6"/>
  <c r="W24" i="6"/>
  <c r="W25" i="6"/>
  <c r="W21" i="6"/>
  <c r="W25" i="3"/>
  <c r="W24" i="3"/>
  <c r="W23" i="3"/>
  <c r="W21" i="3"/>
  <c r="W20" i="3"/>
  <c r="W15" i="3"/>
  <c r="W14" i="3"/>
  <c r="X27" i="6" l="1"/>
  <c r="X26" i="6"/>
  <c r="W26" i="6"/>
  <c r="W26" i="3"/>
  <c r="W27" i="3"/>
  <c r="W27" i="6"/>
  <c r="V19" i="6"/>
  <c r="V18" i="6"/>
  <c r="V17" i="6"/>
  <c r="V13" i="6"/>
  <c r="V12" i="6"/>
  <c r="V11" i="6"/>
  <c r="V25" i="4"/>
  <c r="V24" i="4"/>
  <c r="V23" i="4"/>
  <c r="V21" i="4"/>
  <c r="V20" i="4"/>
  <c r="V15" i="4"/>
  <c r="V14" i="4"/>
  <c r="V25" i="3"/>
  <c r="V24" i="3"/>
  <c r="V23" i="3"/>
  <c r="V21" i="3"/>
  <c r="V20" i="3"/>
  <c r="V15" i="3"/>
  <c r="V14" i="3"/>
  <c r="V25" i="2"/>
  <c r="V24" i="2"/>
  <c r="V23" i="2"/>
  <c r="V21" i="2"/>
  <c r="V20" i="2"/>
  <c r="V15" i="2"/>
  <c r="V14" i="2"/>
  <c r="V15" i="1"/>
  <c r="V14" i="1"/>
  <c r="V26" i="2" l="1"/>
  <c r="V26" i="4"/>
  <c r="V27" i="4"/>
  <c r="V14" i="6"/>
  <c r="V23" i="6"/>
  <c r="V26" i="3"/>
  <c r="V21" i="6"/>
  <c r="V25" i="6"/>
  <c r="V20" i="6"/>
  <c r="V27" i="3"/>
  <c r="V24" i="6"/>
  <c r="V15" i="6"/>
  <c r="V27" i="2"/>
  <c r="U19" i="6"/>
  <c r="U18" i="6"/>
  <c r="U17" i="6"/>
  <c r="U13" i="6"/>
  <c r="U12" i="6"/>
  <c r="U11" i="6"/>
  <c r="U25" i="4"/>
  <c r="U24" i="4"/>
  <c r="U23" i="4"/>
  <c r="U21" i="4"/>
  <c r="U20" i="4"/>
  <c r="U15" i="4"/>
  <c r="U14" i="4"/>
  <c r="U25" i="3"/>
  <c r="U24" i="3"/>
  <c r="U23" i="3"/>
  <c r="U21" i="3"/>
  <c r="U20" i="3"/>
  <c r="U15" i="3"/>
  <c r="U14" i="3"/>
  <c r="U25" i="2"/>
  <c r="U24" i="2"/>
  <c r="U23" i="2"/>
  <c r="U21" i="2"/>
  <c r="U20" i="2"/>
  <c r="U15" i="2"/>
  <c r="U14" i="2"/>
  <c r="U15" i="1"/>
  <c r="U14" i="1"/>
  <c r="V26" i="6" l="1"/>
  <c r="V27" i="6"/>
  <c r="U27" i="2"/>
  <c r="U26" i="2"/>
  <c r="U27" i="4"/>
  <c r="U21" i="6"/>
  <c r="U25" i="6"/>
  <c r="U24" i="6"/>
  <c r="U27" i="3"/>
  <c r="U26" i="3"/>
  <c r="U23" i="6"/>
  <c r="U14" i="6"/>
  <c r="U15" i="6"/>
  <c r="U20" i="6"/>
  <c r="U26" i="4"/>
  <c r="T21" i="3"/>
  <c r="U26" i="6" l="1"/>
  <c r="U27" i="6"/>
  <c r="T19" i="6"/>
  <c r="T18" i="6"/>
  <c r="T17" i="6"/>
  <c r="T13" i="6"/>
  <c r="T12" i="6"/>
  <c r="T11" i="6"/>
  <c r="T25" i="4"/>
  <c r="T24" i="4"/>
  <c r="T23" i="4"/>
  <c r="T21" i="4"/>
  <c r="T20" i="4"/>
  <c r="T15" i="4"/>
  <c r="T14" i="4"/>
  <c r="T25" i="3"/>
  <c r="T24" i="3"/>
  <c r="T23" i="3"/>
  <c r="T20" i="3"/>
  <c r="T15" i="3"/>
  <c r="T14" i="3"/>
  <c r="T25" i="2"/>
  <c r="T24" i="2"/>
  <c r="T23" i="2"/>
  <c r="T21" i="2"/>
  <c r="T20" i="2"/>
  <c r="T15" i="2"/>
  <c r="T14" i="2"/>
  <c r="T15" i="1"/>
  <c r="T14" i="1"/>
  <c r="T27" i="3" l="1"/>
  <c r="T27" i="4"/>
  <c r="T20" i="6"/>
  <c r="T25" i="6"/>
  <c r="T21" i="6"/>
  <c r="T24" i="6"/>
  <c r="T23" i="6"/>
  <c r="T15" i="6"/>
  <c r="T14" i="6"/>
  <c r="T26" i="4"/>
  <c r="T26" i="3"/>
  <c r="T26" i="2"/>
  <c r="T27" i="2"/>
  <c r="T26" i="6" l="1"/>
  <c r="T27" i="6"/>
  <c r="S19" i="6"/>
  <c r="S18" i="6"/>
  <c r="S17" i="6"/>
  <c r="S13" i="6"/>
  <c r="S12" i="6"/>
  <c r="S11" i="6"/>
  <c r="S25" i="4"/>
  <c r="S24" i="4"/>
  <c r="S23" i="4"/>
  <c r="S21" i="4"/>
  <c r="S20" i="4"/>
  <c r="S15" i="4"/>
  <c r="S14" i="4"/>
  <c r="S25" i="3"/>
  <c r="S24" i="3"/>
  <c r="S23" i="3"/>
  <c r="S21" i="3"/>
  <c r="S20" i="3"/>
  <c r="S15" i="3"/>
  <c r="S14" i="3"/>
  <c r="S25" i="2"/>
  <c r="S24" i="2"/>
  <c r="S23" i="2"/>
  <c r="S21" i="2"/>
  <c r="S15" i="2"/>
  <c r="S14" i="2"/>
  <c r="S15" i="1"/>
  <c r="S14" i="1"/>
  <c r="S26" i="4" l="1"/>
  <c r="S26" i="3"/>
  <c r="S20" i="6"/>
  <c r="S26" i="2"/>
  <c r="S15" i="6"/>
  <c r="S27" i="2"/>
  <c r="S24" i="6"/>
  <c r="S21" i="6"/>
  <c r="S27" i="3"/>
  <c r="S23" i="6"/>
  <c r="S25" i="6"/>
  <c r="S27" i="4"/>
  <c r="S14" i="6"/>
  <c r="S26" i="6" l="1"/>
  <c r="S27" i="6"/>
  <c r="R19" i="6"/>
  <c r="R18" i="6"/>
  <c r="R17" i="6"/>
  <c r="R13" i="6"/>
  <c r="R12" i="6"/>
  <c r="R11" i="6"/>
  <c r="R25" i="4"/>
  <c r="R24" i="4"/>
  <c r="R23" i="4"/>
  <c r="R21" i="4"/>
  <c r="R20" i="4"/>
  <c r="R15" i="4"/>
  <c r="R14" i="4"/>
  <c r="R25" i="3"/>
  <c r="R24" i="3"/>
  <c r="R23" i="3"/>
  <c r="R21" i="3"/>
  <c r="R20" i="3"/>
  <c r="R15" i="3"/>
  <c r="R14" i="3"/>
  <c r="R25" i="2"/>
  <c r="R21" i="2"/>
  <c r="R20" i="2"/>
  <c r="R15" i="2"/>
  <c r="R14" i="2"/>
  <c r="R15" i="1"/>
  <c r="R14" i="1"/>
  <c r="R27" i="4" l="1"/>
  <c r="R27" i="2"/>
  <c r="R25" i="6"/>
  <c r="R24" i="6"/>
  <c r="R21" i="6"/>
  <c r="R23" i="6"/>
  <c r="R20" i="6"/>
  <c r="R27" i="3"/>
  <c r="R15" i="6"/>
  <c r="R14" i="6"/>
  <c r="R26" i="4"/>
  <c r="R26" i="3"/>
  <c r="R26" i="2"/>
  <c r="Q19" i="6"/>
  <c r="P19" i="6"/>
  <c r="O19" i="6"/>
  <c r="N19" i="6"/>
  <c r="M19" i="6"/>
  <c r="L19" i="6"/>
  <c r="Q18" i="6"/>
  <c r="P18" i="6"/>
  <c r="O18" i="6"/>
  <c r="N18" i="6"/>
  <c r="M18" i="6"/>
  <c r="L18" i="6"/>
  <c r="Q17" i="6"/>
  <c r="P17" i="6"/>
  <c r="O17" i="6"/>
  <c r="N17" i="6"/>
  <c r="M17" i="6"/>
  <c r="L17" i="6"/>
  <c r="Q13" i="6"/>
  <c r="P13" i="6"/>
  <c r="O13" i="6"/>
  <c r="N13" i="6"/>
  <c r="M13" i="6"/>
  <c r="L13" i="6"/>
  <c r="Q12" i="6"/>
  <c r="P12" i="6"/>
  <c r="O12" i="6"/>
  <c r="N12" i="6"/>
  <c r="M12" i="6"/>
  <c r="L12" i="6"/>
  <c r="Q11" i="6"/>
  <c r="P11" i="6"/>
  <c r="O11" i="6"/>
  <c r="N11" i="6"/>
  <c r="M11" i="6"/>
  <c r="L11" i="6"/>
  <c r="Q23" i="4"/>
  <c r="Q25" i="4"/>
  <c r="P25" i="4"/>
  <c r="O25" i="4"/>
  <c r="N25" i="4"/>
  <c r="L25" i="4"/>
  <c r="K25" i="4"/>
  <c r="Q24" i="4"/>
  <c r="P24" i="4"/>
  <c r="O24" i="4"/>
  <c r="N24" i="4"/>
  <c r="M24" i="4"/>
  <c r="M27" i="4" s="1"/>
  <c r="L24" i="4"/>
  <c r="K24" i="4"/>
  <c r="P23" i="4"/>
  <c r="O23" i="4"/>
  <c r="N23" i="4"/>
  <c r="M23" i="4"/>
  <c r="L23" i="4"/>
  <c r="K23" i="4"/>
  <c r="Q21" i="4"/>
  <c r="P21" i="4"/>
  <c r="O21" i="4"/>
  <c r="N21" i="4"/>
  <c r="M21" i="4"/>
  <c r="L21" i="4"/>
  <c r="K21" i="4"/>
  <c r="Q20" i="4"/>
  <c r="P20" i="4"/>
  <c r="O20" i="4"/>
  <c r="N20" i="4"/>
  <c r="M20" i="4"/>
  <c r="L20" i="4"/>
  <c r="K20" i="4"/>
  <c r="Q15" i="4"/>
  <c r="P15" i="4"/>
  <c r="O15" i="4"/>
  <c r="N15" i="4"/>
  <c r="M15" i="4"/>
  <c r="L15" i="4"/>
  <c r="K15" i="4"/>
  <c r="Q14" i="4"/>
  <c r="P14" i="4"/>
  <c r="O14" i="4"/>
  <c r="N14" i="4"/>
  <c r="M14" i="4"/>
  <c r="L14" i="4"/>
  <c r="K14" i="4"/>
  <c r="Q25" i="3"/>
  <c r="P25" i="3"/>
  <c r="O25" i="3"/>
  <c r="N25" i="3"/>
  <c r="M25" i="3"/>
  <c r="L25" i="3"/>
  <c r="K25" i="3"/>
  <c r="P24" i="3"/>
  <c r="O24" i="3"/>
  <c r="N24" i="3"/>
  <c r="M24" i="3"/>
  <c r="M27" i="3" s="1"/>
  <c r="L24" i="3"/>
  <c r="O23" i="3"/>
  <c r="N23" i="3"/>
  <c r="M23" i="3"/>
  <c r="L23" i="3"/>
  <c r="Q21" i="3"/>
  <c r="P21" i="3"/>
  <c r="O21" i="3"/>
  <c r="N21" i="3"/>
  <c r="M21" i="3"/>
  <c r="L21" i="3"/>
  <c r="K21" i="3"/>
  <c r="Q20" i="3"/>
  <c r="P20" i="3"/>
  <c r="O20" i="3"/>
  <c r="N20" i="3"/>
  <c r="M20" i="3"/>
  <c r="L20" i="3"/>
  <c r="K20" i="3"/>
  <c r="Q15" i="3"/>
  <c r="P15" i="3"/>
  <c r="O15" i="3"/>
  <c r="N15" i="3"/>
  <c r="M15" i="3"/>
  <c r="L15" i="3"/>
  <c r="K15" i="3"/>
  <c r="Q14" i="3"/>
  <c r="P14" i="3"/>
  <c r="O14" i="3"/>
  <c r="N14" i="3"/>
  <c r="M14" i="3"/>
  <c r="L14" i="3"/>
  <c r="K14" i="3"/>
  <c r="Q23" i="2"/>
  <c r="Q25" i="2"/>
  <c r="P25" i="2"/>
  <c r="O25" i="2"/>
  <c r="N25" i="2"/>
  <c r="M25" i="2"/>
  <c r="L25" i="2"/>
  <c r="K25" i="2"/>
  <c r="Q24" i="2"/>
  <c r="O24" i="2"/>
  <c r="N24" i="2"/>
  <c r="K24" i="2"/>
  <c r="O23" i="2"/>
  <c r="N23" i="2"/>
  <c r="K23" i="2"/>
  <c r="Q21" i="2"/>
  <c r="P21" i="2"/>
  <c r="O21" i="2"/>
  <c r="N21" i="2"/>
  <c r="M21" i="2"/>
  <c r="L21" i="2"/>
  <c r="K21" i="2"/>
  <c r="Q20" i="2"/>
  <c r="P20" i="2"/>
  <c r="O20" i="2"/>
  <c r="N20" i="2"/>
  <c r="M20" i="2"/>
  <c r="L20" i="2"/>
  <c r="K20" i="2"/>
  <c r="Q15" i="2"/>
  <c r="P15" i="2"/>
  <c r="O15" i="2"/>
  <c r="N15" i="2"/>
  <c r="M15" i="2"/>
  <c r="L15" i="2"/>
  <c r="K15" i="2"/>
  <c r="Q14" i="2"/>
  <c r="P14" i="2"/>
  <c r="O14" i="2"/>
  <c r="N14" i="2"/>
  <c r="M14" i="2"/>
  <c r="L14" i="2"/>
  <c r="K14" i="2"/>
  <c r="L26" i="2"/>
  <c r="Q15" i="1"/>
  <c r="P15" i="1"/>
  <c r="O15" i="1"/>
  <c r="N15" i="1"/>
  <c r="M15" i="1"/>
  <c r="L15" i="1"/>
  <c r="K15" i="1"/>
  <c r="Q14" i="1"/>
  <c r="P14" i="1"/>
  <c r="O14" i="1"/>
  <c r="N14" i="1"/>
  <c r="M14" i="1"/>
  <c r="L14" i="1"/>
  <c r="K14" i="1"/>
  <c r="O26" i="4" l="1"/>
  <c r="N26" i="3"/>
  <c r="K26" i="2"/>
  <c r="K26" i="4"/>
  <c r="N27" i="4"/>
  <c r="O26" i="3"/>
  <c r="O26" i="2"/>
  <c r="N26" i="4"/>
  <c r="P26" i="4"/>
  <c r="O27" i="4"/>
  <c r="K27" i="4"/>
  <c r="P26" i="3"/>
  <c r="P27" i="3"/>
  <c r="M27" i="2"/>
  <c r="P26" i="2"/>
  <c r="L26" i="4"/>
  <c r="Q26" i="4"/>
  <c r="P27" i="4"/>
  <c r="O27" i="3"/>
  <c r="O27" i="2"/>
  <c r="P27" i="2"/>
  <c r="Q27" i="2"/>
  <c r="K27" i="2"/>
  <c r="L27" i="4"/>
  <c r="Q27" i="4"/>
  <c r="N27" i="3"/>
  <c r="M26" i="3"/>
  <c r="Q26" i="3"/>
  <c r="L26" i="3"/>
  <c r="K27" i="3"/>
  <c r="N26" i="2"/>
  <c r="L27" i="2"/>
  <c r="M26" i="2"/>
  <c r="Q26" i="2"/>
  <c r="L27" i="3"/>
  <c r="K26" i="3"/>
  <c r="M26" i="4"/>
  <c r="N27" i="2"/>
  <c r="Q27" i="3"/>
  <c r="L20" i="6"/>
  <c r="P20" i="6"/>
  <c r="M21" i="6"/>
  <c r="Q21" i="6"/>
  <c r="N23" i="6"/>
  <c r="R27" i="6"/>
  <c r="R26" i="6"/>
  <c r="L23" i="6"/>
  <c r="M14" i="6"/>
  <c r="Q14" i="6"/>
  <c r="P14" i="6"/>
  <c r="N15" i="6"/>
  <c r="K14" i="6"/>
  <c r="O14" i="6"/>
  <c r="L15" i="6"/>
  <c r="P15" i="6"/>
  <c r="L14" i="6"/>
  <c r="P23" i="6"/>
  <c r="K23" i="6"/>
  <c r="M23" i="6"/>
  <c r="O23" i="6"/>
  <c r="Q23" i="6"/>
  <c r="M15" i="6"/>
  <c r="Q24" i="6"/>
  <c r="L24" i="6"/>
  <c r="N24" i="6"/>
  <c r="P24" i="6"/>
  <c r="K25" i="6"/>
  <c r="M25" i="6"/>
  <c r="O25" i="6"/>
  <c r="Q25" i="6"/>
  <c r="Q15" i="6"/>
  <c r="N20" i="6"/>
  <c r="K21" i="6"/>
  <c r="O21" i="6"/>
  <c r="M24" i="6"/>
  <c r="N25" i="6"/>
  <c r="N14" i="6"/>
  <c r="K15" i="6"/>
  <c r="O15" i="6"/>
  <c r="K24" i="6"/>
  <c r="O24" i="6"/>
  <c r="L25" i="6"/>
  <c r="P25" i="6"/>
  <c r="K20" i="6"/>
  <c r="M20" i="6"/>
  <c r="O20" i="6"/>
  <c r="Q20" i="6"/>
  <c r="L21" i="6"/>
  <c r="N21" i="6"/>
  <c r="P21" i="6"/>
  <c r="O27" i="6" l="1"/>
  <c r="K26" i="6"/>
  <c r="P27" i="6"/>
  <c r="N26" i="6"/>
  <c r="L27" i="6"/>
  <c r="Q27" i="6"/>
  <c r="P26" i="6"/>
  <c r="O26" i="6"/>
  <c r="K27" i="6"/>
  <c r="N27" i="6"/>
  <c r="M27" i="6"/>
  <c r="L26" i="6"/>
  <c r="M26" i="6"/>
  <c r="Q26" i="6"/>
</calcChain>
</file>

<file path=xl/sharedStrings.xml><?xml version="1.0" encoding="utf-8"?>
<sst xmlns="http://schemas.openxmlformats.org/spreadsheetml/2006/main" count="251" uniqueCount="45">
  <si>
    <t>TABLE 1.11</t>
  </si>
  <si>
    <t>UNDERGRADUATE ADMISSIONS SUMMARY</t>
  </si>
  <si>
    <t>UNIVERSITY OF MISSOURI-COLUMBIA</t>
  </si>
  <si>
    <t>Fall 2007</t>
  </si>
  <si>
    <t>Fall 2008</t>
  </si>
  <si>
    <t>Fall 2009</t>
  </si>
  <si>
    <t>Fall 2010</t>
  </si>
  <si>
    <t>Fall 2011</t>
  </si>
  <si>
    <t>Fall 2012</t>
  </si>
  <si>
    <t>Fall 2013</t>
  </si>
  <si>
    <t>Applied</t>
  </si>
  <si>
    <t>Admitted</t>
  </si>
  <si>
    <t>Enrolled</t>
  </si>
  <si>
    <t>Acceptance Rate</t>
  </si>
  <si>
    <t>Yield</t>
  </si>
  <si>
    <t>FIRST-TIME COLLEGE</t>
  </si>
  <si>
    <t>Total First-Time</t>
  </si>
  <si>
    <t>UNIVERSITY OF MISSOURI-KANSAS CITY</t>
  </si>
  <si>
    <t>MISSOURI UNIVERSITY OF SCIENCE AND TECHNOLOGY</t>
  </si>
  <si>
    <t>UNIVERSITY OF MISSOURI SYSTEM</t>
  </si>
  <si>
    <t>Note: Acceptance Rate is the percentage of applicants who were admitted.  Yield is the</t>
  </si>
  <si>
    <t xml:space="preserve">          percentage of admitted students who enrolled.</t>
  </si>
  <si>
    <t>Fall 2014</t>
  </si>
  <si>
    <t>UNIVERSITY OF MISSOURI-ST. LOUIS</t>
  </si>
  <si>
    <t>Fall 2015</t>
  </si>
  <si>
    <t xml:space="preserve"> </t>
  </si>
  <si>
    <t>Fall 2016</t>
  </si>
  <si>
    <t>Fall 2017</t>
  </si>
  <si>
    <t>Fall 2018</t>
  </si>
  <si>
    <t>Fall 2019</t>
  </si>
  <si>
    <t>Fall 2020</t>
  </si>
  <si>
    <t>Men</t>
  </si>
  <si>
    <t>Women</t>
  </si>
  <si>
    <t>Fall 2006</t>
  </si>
  <si>
    <t>Fall 2005</t>
  </si>
  <si>
    <t>Fall 2004</t>
  </si>
  <si>
    <t>Fall 2003</t>
  </si>
  <si>
    <t>Fall 2002</t>
  </si>
  <si>
    <t>Fall 2001</t>
  </si>
  <si>
    <t>Source: IPEDS ADM, Admissions Survey</t>
  </si>
  <si>
    <t>Fall 2021</t>
  </si>
  <si>
    <t>Fall 2022</t>
  </si>
  <si>
    <t>Fall 2023</t>
  </si>
  <si>
    <t>Fall 2024</t>
  </si>
  <si>
    <t>UM-IR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</si>
</sst>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7" fontId="1" fillId="0" borderId="0"/>
    <xf numFmtId="37" fontId="2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37" fontId="3" fillId="0" borderId="0" xfId="1" applyFont="1"/>
    <xf numFmtId="37" fontId="3" fillId="0" borderId="1" xfId="1" applyFont="1" applyBorder="1"/>
    <xf numFmtId="37" fontId="4" fillId="0" borderId="2" xfId="1" applyFont="1" applyBorder="1"/>
    <xf numFmtId="37" fontId="4" fillId="0" borderId="0" xfId="1" applyFont="1"/>
    <xf numFmtId="37" fontId="3" fillId="0" borderId="3" xfId="1" applyFont="1" applyBorder="1"/>
    <xf numFmtId="0" fontId="5" fillId="0" borderId="0" xfId="0" applyFont="1"/>
    <xf numFmtId="37" fontId="3" fillId="0" borderId="4" xfId="1" applyFont="1" applyBorder="1" applyAlignment="1">
      <alignment horizontal="right"/>
    </xf>
    <xf numFmtId="37" fontId="3" fillId="0" borderId="0" xfId="1" applyFont="1" applyAlignment="1">
      <alignment horizontal="right"/>
    </xf>
    <xf numFmtId="37" fontId="3" fillId="0" borderId="2" xfId="1" applyFont="1" applyBorder="1"/>
    <xf numFmtId="3" fontId="3" fillId="0" borderId="1" xfId="1" applyNumberFormat="1" applyFont="1" applyBorder="1"/>
    <xf numFmtId="37" fontId="6" fillId="0" borderId="2" xfId="1" applyFont="1" applyBorder="1"/>
    <xf numFmtId="37" fontId="3" fillId="0" borderId="0" xfId="2" applyFont="1"/>
    <xf numFmtId="37" fontId="3" fillId="0" borderId="1" xfId="2" applyFont="1" applyBorder="1"/>
    <xf numFmtId="37" fontId="4" fillId="0" borderId="2" xfId="2" applyFont="1" applyBorder="1"/>
    <xf numFmtId="37" fontId="4" fillId="0" borderId="0" xfId="2" applyFont="1"/>
    <xf numFmtId="37" fontId="3" fillId="0" borderId="3" xfId="2" applyFont="1" applyBorder="1"/>
    <xf numFmtId="37" fontId="3" fillId="0" borderId="4" xfId="2" applyFont="1" applyBorder="1" applyAlignment="1">
      <alignment horizontal="right"/>
    </xf>
    <xf numFmtId="37" fontId="6" fillId="0" borderId="2" xfId="2" applyFont="1" applyBorder="1"/>
    <xf numFmtId="37" fontId="3" fillId="0" borderId="0" xfId="2" applyFont="1" applyAlignment="1">
      <alignment horizontal="right"/>
    </xf>
    <xf numFmtId="3" fontId="3" fillId="0" borderId="1" xfId="2" applyNumberFormat="1" applyFont="1" applyBorder="1"/>
    <xf numFmtId="3" fontId="3" fillId="0" borderId="5" xfId="1" applyNumberFormat="1" applyFont="1" applyBorder="1"/>
    <xf numFmtId="3" fontId="3" fillId="0" borderId="0" xfId="1" applyNumberFormat="1" applyFont="1"/>
    <xf numFmtId="37" fontId="3" fillId="0" borderId="9" xfId="1" applyFont="1" applyBorder="1"/>
    <xf numFmtId="37" fontId="3" fillId="0" borderId="10" xfId="1" applyFont="1" applyBorder="1"/>
    <xf numFmtId="37" fontId="6" fillId="0" borderId="0" xfId="1" applyFont="1"/>
    <xf numFmtId="37" fontId="4" fillId="5" borderId="0" xfId="1" applyFont="1" applyFill="1" applyAlignment="1">
      <alignment vertical="center"/>
    </xf>
    <xf numFmtId="0" fontId="5" fillId="5" borderId="0" xfId="0" applyFont="1" applyFill="1"/>
    <xf numFmtId="37" fontId="3" fillId="5" borderId="0" xfId="1" applyFont="1" applyFill="1"/>
    <xf numFmtId="0" fontId="3" fillId="5" borderId="0" xfId="0" applyFont="1" applyFill="1"/>
    <xf numFmtId="37" fontId="4" fillId="0" borderId="0" xfId="1" applyFont="1" applyAlignment="1">
      <alignment vertical="center"/>
    </xf>
    <xf numFmtId="9" fontId="3" fillId="0" borderId="0" xfId="1" applyNumberFormat="1" applyFont="1"/>
    <xf numFmtId="37" fontId="3" fillId="0" borderId="11" xfId="1" applyFont="1" applyBorder="1"/>
    <xf numFmtId="37" fontId="3" fillId="0" borderId="12" xfId="1" applyFont="1" applyBorder="1"/>
    <xf numFmtId="37" fontId="4" fillId="6" borderId="0" xfId="1" applyFont="1" applyFill="1" applyAlignment="1">
      <alignment vertical="center"/>
    </xf>
    <xf numFmtId="0" fontId="5" fillId="6" borderId="0" xfId="0" applyFont="1" applyFill="1"/>
    <xf numFmtId="37" fontId="3" fillId="6" borderId="0" xfId="1" applyFont="1" applyFill="1"/>
    <xf numFmtId="0" fontId="3" fillId="6" borderId="0" xfId="0" applyFont="1" applyFill="1"/>
    <xf numFmtId="37" fontId="4" fillId="2" borderId="0" xfId="1" applyFont="1" applyFill="1" applyAlignment="1">
      <alignment vertical="center"/>
    </xf>
    <xf numFmtId="0" fontId="5" fillId="2" borderId="0" xfId="0" applyFont="1" applyFill="1"/>
    <xf numFmtId="37" fontId="3" fillId="2" borderId="0" xfId="1" applyFont="1" applyFill="1"/>
    <xf numFmtId="0" fontId="3" fillId="2" borderId="0" xfId="0" applyFont="1" applyFill="1"/>
    <xf numFmtId="37" fontId="3" fillId="0" borderId="9" xfId="2" applyFont="1" applyBorder="1"/>
    <xf numFmtId="37" fontId="3" fillId="0" borderId="10" xfId="2" applyFont="1" applyBorder="1"/>
    <xf numFmtId="37" fontId="6" fillId="0" borderId="0" xfId="2" applyFont="1"/>
    <xf numFmtId="37" fontId="4" fillId="3" borderId="0" xfId="1" applyFont="1" applyFill="1" applyAlignment="1">
      <alignment vertical="center"/>
    </xf>
    <xf numFmtId="0" fontId="5" fillId="3" borderId="0" xfId="0" applyFont="1" applyFill="1"/>
    <xf numFmtId="37" fontId="3" fillId="3" borderId="0" xfId="1" applyFont="1" applyFill="1"/>
    <xf numFmtId="0" fontId="3" fillId="3" borderId="0" xfId="0" applyFont="1" applyFill="1"/>
    <xf numFmtId="3" fontId="3" fillId="0" borderId="0" xfId="2" applyNumberFormat="1" applyFont="1"/>
    <xf numFmtId="9" fontId="3" fillId="0" borderId="0" xfId="2" applyNumberFormat="1" applyFont="1"/>
    <xf numFmtId="37" fontId="3" fillId="0" borderId="12" xfId="2" applyFont="1" applyBorder="1"/>
    <xf numFmtId="37" fontId="4" fillId="4" borderId="0" xfId="1" applyFont="1" applyFill="1" applyAlignment="1">
      <alignment vertical="center"/>
    </xf>
    <xf numFmtId="0" fontId="5" fillId="4" borderId="0" xfId="0" applyFont="1" applyFill="1"/>
    <xf numFmtId="37" fontId="3" fillId="4" borderId="0" xfId="1" applyFont="1" applyFill="1"/>
    <xf numFmtId="0" fontId="3" fillId="4" borderId="0" xfId="0" applyFont="1" applyFill="1"/>
    <xf numFmtId="37" fontId="3" fillId="0" borderId="5" xfId="2" applyFont="1" applyBorder="1" applyAlignment="1">
      <alignment horizontal="right"/>
    </xf>
    <xf numFmtId="3" fontId="5" fillId="0" borderId="0" xfId="0" applyNumberFormat="1" applyFont="1"/>
    <xf numFmtId="37" fontId="6" fillId="0" borderId="6" xfId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37" fontId="8" fillId="0" borderId="5" xfId="3" applyNumberFormat="1" applyFont="1" applyBorder="1" applyAlignment="1" applyProtection="1"/>
    <xf numFmtId="0" fontId="8" fillId="0" borderId="5" xfId="3" applyFont="1" applyBorder="1" applyAlignment="1"/>
    <xf numFmtId="0" fontId="0" fillId="0" borderId="5" xfId="0" applyBorder="1"/>
    <xf numFmtId="37" fontId="6" fillId="0" borderId="6" xfId="2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.missouri.edu\um\IRP\Web_Site\Web%20Backup\exec_ref\1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bia"/>
      <sheetName val="Kansas City"/>
      <sheetName val="Rolla"/>
      <sheetName val="St. Louis"/>
      <sheetName val="System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workbookViewId="0"/>
  </sheetViews>
  <sheetFormatPr defaultColWidth="9.140625" defaultRowHeight="13.5" customHeight="1" x14ac:dyDescent="0.2"/>
  <cols>
    <col min="1" max="3" width="2.7109375" style="6" customWidth="1"/>
    <col min="4" max="4" width="14.7109375" style="6" customWidth="1"/>
    <col min="5" max="22" width="8.7109375" style="6" hidden="1" customWidth="1"/>
    <col min="23" max="28" width="8.7109375" style="6" customWidth="1"/>
    <col min="29" max="29" width="2.7109375" style="6" customWidth="1"/>
    <col min="30" max="16384" width="9.140625" style="6"/>
  </cols>
  <sheetData>
    <row r="1" spans="1:3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31" ht="13.5" customHeight="1" x14ac:dyDescent="0.2">
      <c r="A3" s="23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4"/>
    </row>
    <row r="4" spans="1:31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4"/>
    </row>
    <row r="5" spans="1:31" ht="15" customHeight="1" x14ac:dyDescent="0.25">
      <c r="A5" s="23"/>
      <c r="B5" s="25" t="s">
        <v>19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4"/>
    </row>
    <row r="6" spans="1:31" ht="13.5" customHeight="1" thickBot="1" x14ac:dyDescent="0.25">
      <c r="A6" s="23"/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4"/>
    </row>
    <row r="7" spans="1:31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7" t="s">
        <v>43</v>
      </c>
      <c r="AC7" s="24"/>
    </row>
    <row r="8" spans="1:31" ht="13.5" customHeight="1" x14ac:dyDescent="0.2">
      <c r="A8" s="23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4"/>
    </row>
    <row r="9" spans="1:31" ht="13.5" customHeight="1" x14ac:dyDescent="0.2">
      <c r="A9" s="23"/>
      <c r="B9" s="26" t="s">
        <v>15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4"/>
    </row>
    <row r="10" spans="1:31" ht="13.5" customHeight="1" x14ac:dyDescent="0.2">
      <c r="A10" s="23"/>
      <c r="B10" s="30"/>
      <c r="C10" s="4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24"/>
    </row>
    <row r="11" spans="1:31" ht="13.5" customHeight="1" x14ac:dyDescent="0.2">
      <c r="A11" s="23"/>
      <c r="B11" s="1"/>
      <c r="C11" s="1"/>
      <c r="D11" s="22" t="s">
        <v>10</v>
      </c>
      <c r="E11" s="22">
        <f>MU!E11+UMKC!E11+'S&amp;T'!E11+UMSL!E11</f>
        <v>8316</v>
      </c>
      <c r="F11" s="22">
        <f>MU!F11+UMKC!F11+'S&amp;T'!F11+UMSL!F11</f>
        <v>8700</v>
      </c>
      <c r="G11" s="22">
        <f>MU!G11+UMKC!G11+'S&amp;T'!G11+UMSL!G11</f>
        <v>8692</v>
      </c>
      <c r="H11" s="22">
        <f>MU!H11+UMKC!H11+'S&amp;T'!H11+UMSL!H11</f>
        <v>9855</v>
      </c>
      <c r="I11" s="22">
        <f>MU!I11+UMKC!I11+'S&amp;T'!I11+UMSL!I11</f>
        <v>9535</v>
      </c>
      <c r="J11" s="22">
        <f>MU!J11+UMKC!J11+'S&amp;T'!J11+UMSL!J11</f>
        <v>9788</v>
      </c>
      <c r="K11" s="22"/>
      <c r="L11" s="22">
        <f>MU!L11+UMKC!L11+'S&amp;T'!L11+UMSL!L11</f>
        <v>10246</v>
      </c>
      <c r="M11" s="22">
        <f>MU!M11+UMKC!M11+'S&amp;T'!M11+UMSL!M11</f>
        <v>11618</v>
      </c>
      <c r="N11" s="22">
        <f>MU!N11+UMKC!N11+'S&amp;T'!N11+UMSL!N11</f>
        <v>14154</v>
      </c>
      <c r="O11" s="22">
        <f>MU!O11+UMKC!O11+'S&amp;T'!O11+UMSL!O11</f>
        <v>12453</v>
      </c>
      <c r="P11" s="22">
        <f>MU!P11+UMKC!P11+'S&amp;T'!P11+UMSL!P11</f>
        <v>14463</v>
      </c>
      <c r="Q11" s="22">
        <f>MU!Q11+UMKC!Q11+'S&amp;T'!Q11+UMSL!Q11</f>
        <v>14267</v>
      </c>
      <c r="R11" s="22">
        <f>MU!R11+UMKC!R11+'S&amp;T'!R11+UMSL!R11</f>
        <v>14741</v>
      </c>
      <c r="S11" s="22">
        <f>MU!S11+UMKC!S11+'S&amp;T'!S11+UMSL!S11</f>
        <v>15015</v>
      </c>
      <c r="T11" s="22">
        <f>MU!T11+UMKC!T11+'S&amp;T'!T11+UMSL!T11</f>
        <v>14853</v>
      </c>
      <c r="U11" s="22">
        <f>MU!U11+UMKC!U11+'S&amp;T'!U11+UMSL!U11</f>
        <v>12464</v>
      </c>
      <c r="V11" s="22">
        <f>MU!V11+UMKC!V11+'S&amp;T'!V11+UMSL!V11</f>
        <v>14369</v>
      </c>
      <c r="W11" s="22">
        <f>MU!W11+UMKC!W11+'S&amp;T'!W11+UMSL!W11</f>
        <v>14888</v>
      </c>
      <c r="X11" s="22">
        <f>MU!X11+UMKC!X11+'S&amp;T'!X11+UMSL!X11</f>
        <v>15748</v>
      </c>
      <c r="Y11" s="22">
        <f>MU!Y11+UMKC!Y11+'S&amp;T'!Y11+UMSL!Y11</f>
        <v>15043</v>
      </c>
      <c r="Z11" s="22">
        <f>MU!Z11+UMKC!Z11+'S&amp;T'!Z11+UMSL!Z11</f>
        <v>16175</v>
      </c>
      <c r="AA11" s="22">
        <f>MU!AA11+UMKC!AA11+'S&amp;T'!AA11+UMSL!AA11</f>
        <v>18294</v>
      </c>
      <c r="AB11" s="22">
        <f>MU!AB11+UMKC!AB11+'S&amp;T'!AB11+UMSL!AB11</f>
        <v>20448</v>
      </c>
      <c r="AC11" s="24"/>
      <c r="AE11" s="57"/>
    </row>
    <row r="12" spans="1:31" ht="13.5" customHeight="1" x14ac:dyDescent="0.2">
      <c r="A12" s="23"/>
      <c r="B12" s="1"/>
      <c r="C12" s="1"/>
      <c r="D12" s="22" t="s">
        <v>11</v>
      </c>
      <c r="E12" s="22">
        <f>MU!E12+UMKC!E12+'S&amp;T'!E12+UMSL!E12</f>
        <v>6644</v>
      </c>
      <c r="F12" s="22">
        <f>MU!F12+UMKC!F12+'S&amp;T'!F12+UMSL!F12</f>
        <v>6903</v>
      </c>
      <c r="G12" s="22">
        <f>MU!G12+UMKC!G12+'S&amp;T'!G12+UMSL!G12</f>
        <v>6952</v>
      </c>
      <c r="H12" s="22">
        <f>MU!H12+UMKC!H12+'S&amp;T'!H12+UMSL!H12</f>
        <v>7937</v>
      </c>
      <c r="I12" s="22">
        <f>MU!I12+UMKC!I12+'S&amp;T'!I12+UMSL!I12</f>
        <v>7351</v>
      </c>
      <c r="J12" s="22">
        <f>MU!J12+UMKC!J12+'S&amp;T'!J12+UMSL!J12</f>
        <v>7528</v>
      </c>
      <c r="K12" s="22"/>
      <c r="L12" s="22">
        <f>MU!L12+UMKC!L12+'S&amp;T'!L12+UMSL!L12</f>
        <v>8474</v>
      </c>
      <c r="M12" s="22">
        <f>MU!M12+UMKC!M12+'S&amp;T'!M12+UMSL!M12</f>
        <v>9474</v>
      </c>
      <c r="N12" s="22">
        <f>MU!N12+UMKC!N12+'S&amp;T'!N12+UMSL!N12</f>
        <v>11294</v>
      </c>
      <c r="O12" s="22">
        <f>MU!O12+UMKC!O12+'S&amp;T'!O12+UMSL!O12</f>
        <v>9818</v>
      </c>
      <c r="P12" s="22">
        <f>MU!P12+UMKC!P12+'S&amp;T'!P12+UMSL!P12</f>
        <v>11060</v>
      </c>
      <c r="Q12" s="22">
        <f>MU!Q12+UMKC!Q12+'S&amp;T'!Q12+UMSL!Q12</f>
        <v>10512</v>
      </c>
      <c r="R12" s="22">
        <f>MU!R12+UMKC!R12+'S&amp;T'!R12+UMSL!R12</f>
        <v>11355</v>
      </c>
      <c r="S12" s="22">
        <f>MU!S12+UMKC!S12+'S&amp;T'!S12+UMSL!S12</f>
        <v>11636</v>
      </c>
      <c r="T12" s="22">
        <f>MU!T12+UMKC!T12+'S&amp;T'!T12+UMSL!T12</f>
        <v>10913</v>
      </c>
      <c r="U12" s="22">
        <f>MU!U12+UMKC!U12+'S&amp;T'!U12+UMSL!U12</f>
        <v>9551</v>
      </c>
      <c r="V12" s="22">
        <f>MU!V12+UMKC!V12+'S&amp;T'!V12+UMSL!V12</f>
        <v>10836</v>
      </c>
      <c r="W12" s="22">
        <f>MU!W12+UMKC!W12+'S&amp;T'!W12+UMSL!W12</f>
        <v>11498</v>
      </c>
      <c r="X12" s="22">
        <f>MU!X12+UMKC!X12+'S&amp;T'!X12+UMSL!X12</f>
        <v>12258</v>
      </c>
      <c r="Y12" s="22">
        <f>MU!Y12+UMKC!Y12+'S&amp;T'!Y12+UMSL!Y12</f>
        <v>11406</v>
      </c>
      <c r="Z12" s="22">
        <f>MU!Z12+UMKC!Z12+'S&amp;T'!Z12+UMSL!Z12</f>
        <v>12021</v>
      </c>
      <c r="AA12" s="22">
        <f>MU!AA12+UMKC!AA12+'S&amp;T'!AA12+UMSL!AA12</f>
        <v>13137</v>
      </c>
      <c r="AB12" s="22">
        <f>MU!AB12+UMKC!AB12+'S&amp;T'!AB12+UMSL!AB12</f>
        <v>14880</v>
      </c>
      <c r="AC12" s="24"/>
    </row>
    <row r="13" spans="1:31" ht="13.5" customHeight="1" x14ac:dyDescent="0.2">
      <c r="A13" s="23"/>
      <c r="B13" s="1"/>
      <c r="C13" s="1"/>
      <c r="D13" s="10" t="s">
        <v>12</v>
      </c>
      <c r="E13" s="21">
        <f>MU!E13+UMKC!E13+'S&amp;T'!E13+UMSL!E13</f>
        <v>3106</v>
      </c>
      <c r="F13" s="21">
        <f>MU!F13+UMKC!F13+'S&amp;T'!F13+UMSL!F13</f>
        <v>3317</v>
      </c>
      <c r="G13" s="21">
        <f>MU!G13+UMKC!G13+'S&amp;T'!G13+UMSL!G13</f>
        <v>3433</v>
      </c>
      <c r="H13" s="21">
        <f>MU!H13+UMKC!H13+'S&amp;T'!H13+UMSL!H13</f>
        <v>3453</v>
      </c>
      <c r="I13" s="21">
        <f>MU!I13+UMKC!I13+'S&amp;T'!I13+UMSL!I13</f>
        <v>3560</v>
      </c>
      <c r="J13" s="21">
        <f>MU!J13+UMKC!J13+'S&amp;T'!J13+UMSL!J13</f>
        <v>3618</v>
      </c>
      <c r="K13" s="21"/>
      <c r="L13" s="21">
        <f>MU!L13+UMKC!L13+'S&amp;T'!L13+UMSL!L13</f>
        <v>4113</v>
      </c>
      <c r="M13" s="21">
        <f>MU!M13+UMKC!M13+'S&amp;T'!M13+UMSL!M13</f>
        <v>4020</v>
      </c>
      <c r="N13" s="21">
        <f>MU!N13+UMKC!N13+'S&amp;T'!N13+UMSL!N13</f>
        <v>4424</v>
      </c>
      <c r="O13" s="21">
        <f>MU!O13+UMKC!O13+'S&amp;T'!O13+UMSL!O13</f>
        <v>4343</v>
      </c>
      <c r="P13" s="21">
        <f>MU!P13+UMKC!P13+'S&amp;T'!P13+UMSL!P13</f>
        <v>4644</v>
      </c>
      <c r="Q13" s="21">
        <f>MU!Q13+UMKC!Q13+'S&amp;T'!Q13+UMSL!Q13</f>
        <v>4518</v>
      </c>
      <c r="R13" s="21">
        <f>MU!R13+UMKC!R13+'S&amp;T'!R13+UMSL!R13</f>
        <v>4709</v>
      </c>
      <c r="S13" s="21">
        <f>MU!S13+UMKC!S13+'S&amp;T'!S13+UMSL!S13</f>
        <v>4705</v>
      </c>
      <c r="T13" s="21">
        <f>MU!T13+UMKC!T13+'S&amp;T'!T13+UMSL!T13</f>
        <v>4007</v>
      </c>
      <c r="U13" s="21">
        <f>MU!U13+UMKC!U13+'S&amp;T'!U13+UMSL!U13</f>
        <v>3695</v>
      </c>
      <c r="V13" s="21">
        <f>MU!V13+UMKC!V13+'S&amp;T'!V13+UMSL!V13</f>
        <v>3799</v>
      </c>
      <c r="W13" s="21">
        <f>MU!W13+UMKC!W13+'S&amp;T'!W13+UMSL!W13</f>
        <v>4018</v>
      </c>
      <c r="X13" s="21">
        <f>MU!X13+UMKC!X13+'S&amp;T'!X13+UMSL!X13</f>
        <v>3858</v>
      </c>
      <c r="Y13" s="21">
        <f>MU!Y13+UMKC!Y13+'S&amp;T'!Y13+UMSL!Y13</f>
        <v>3537</v>
      </c>
      <c r="Z13" s="21">
        <f>MU!Z13+UMKC!Z13+'S&amp;T'!Z13+UMSL!Z13</f>
        <v>3624</v>
      </c>
      <c r="AA13" s="21">
        <f>MU!AA13+UMKC!AA13+'S&amp;T'!AA13+UMSL!AA13</f>
        <v>3763</v>
      </c>
      <c r="AB13" s="21">
        <f>MU!AB13+UMKC!AB13+'S&amp;T'!AB13+UMSL!AB13</f>
        <v>4291</v>
      </c>
      <c r="AC13" s="24"/>
    </row>
    <row r="14" spans="1:31" ht="13.5" customHeight="1" x14ac:dyDescent="0.2">
      <c r="A14" s="23"/>
      <c r="B14" s="1"/>
      <c r="C14" s="1"/>
      <c r="D14" s="8" t="s">
        <v>13</v>
      </c>
      <c r="E14" s="31">
        <f t="shared" ref="E14" si="0">E12/E11</f>
        <v>0.79894179894179895</v>
      </c>
      <c r="F14" s="31">
        <f t="shared" ref="F14:G14" si="1">F12/F11</f>
        <v>0.79344827586206901</v>
      </c>
      <c r="G14" s="31">
        <f t="shared" si="1"/>
        <v>0.79981592268752877</v>
      </c>
      <c r="H14" s="31">
        <f t="shared" ref="H14" si="2">H12/H11</f>
        <v>0.80537798072044653</v>
      </c>
      <c r="I14" s="31">
        <f t="shared" ref="I14:J14" si="3">I12/I11</f>
        <v>0.77094913476664917</v>
      </c>
      <c r="J14" s="31">
        <f t="shared" si="3"/>
        <v>0.76910502656313851</v>
      </c>
      <c r="K14" s="31" t="e">
        <f t="shared" ref="K14:Q15" si="4">K12/K11</f>
        <v>#DIV/0!</v>
      </c>
      <c r="L14" s="31">
        <f t="shared" si="4"/>
        <v>0.82705446027718132</v>
      </c>
      <c r="M14" s="31">
        <f t="shared" si="4"/>
        <v>0.81545877087278362</v>
      </c>
      <c r="N14" s="31">
        <f t="shared" si="4"/>
        <v>0.797936978945881</v>
      </c>
      <c r="O14" s="31">
        <f t="shared" si="4"/>
        <v>0.78840440054605321</v>
      </c>
      <c r="P14" s="31">
        <f t="shared" si="4"/>
        <v>0.76470994952637761</v>
      </c>
      <c r="Q14" s="31">
        <f t="shared" si="4"/>
        <v>0.73680521483142913</v>
      </c>
      <c r="R14" s="31">
        <f t="shared" ref="R14" si="5">R12/R11</f>
        <v>0.77030052235262192</v>
      </c>
      <c r="S14" s="31">
        <f t="shared" ref="S14:T14" si="6">S12/S11</f>
        <v>0.77495837495837494</v>
      </c>
      <c r="T14" s="31">
        <f t="shared" si="6"/>
        <v>0.73473372382683633</v>
      </c>
      <c r="U14" s="31">
        <f t="shared" ref="U14:V14" si="7">U12/U11</f>
        <v>0.76628690629011553</v>
      </c>
      <c r="V14" s="31">
        <f t="shared" si="7"/>
        <v>0.75412346022687726</v>
      </c>
      <c r="W14" s="31">
        <f t="shared" ref="W14:X14" si="8">W12/W11</f>
        <v>0.77229983879634601</v>
      </c>
      <c r="X14" s="31">
        <f t="shared" si="8"/>
        <v>0.77838455676911356</v>
      </c>
      <c r="Y14" s="31">
        <f t="shared" ref="Y14:Z14" si="9">Y12/Y11</f>
        <v>0.75822641760287179</v>
      </c>
      <c r="Z14" s="31">
        <f t="shared" si="9"/>
        <v>0.74318392581143744</v>
      </c>
      <c r="AA14" s="31">
        <f t="shared" ref="AA14:AB14" si="10">AA12/AA11</f>
        <v>0.71810429649065266</v>
      </c>
      <c r="AB14" s="31">
        <f t="shared" si="10"/>
        <v>0.72769953051643188</v>
      </c>
      <c r="AC14" s="24"/>
    </row>
    <row r="15" spans="1:31" ht="13.5" customHeight="1" x14ac:dyDescent="0.2">
      <c r="A15" s="23"/>
      <c r="B15" s="1"/>
      <c r="C15" s="1"/>
      <c r="D15" s="8" t="s">
        <v>14</v>
      </c>
      <c r="E15" s="31">
        <f t="shared" ref="E15" si="11">E13/E12</f>
        <v>0.46748946417820592</v>
      </c>
      <c r="F15" s="31">
        <f t="shared" ref="F15:G15" si="12">F13/F12</f>
        <v>0.48051571780385338</v>
      </c>
      <c r="G15" s="31">
        <f t="shared" si="12"/>
        <v>0.49381472957422323</v>
      </c>
      <c r="H15" s="31">
        <f t="shared" ref="H15" si="13">H13/H12</f>
        <v>0.43505102683633617</v>
      </c>
      <c r="I15" s="31">
        <f t="shared" ref="I15:J15" si="14">I13/I12</f>
        <v>0.48428785199292612</v>
      </c>
      <c r="J15" s="31">
        <f t="shared" si="14"/>
        <v>0.48060573857598299</v>
      </c>
      <c r="K15" s="31" t="e">
        <f t="shared" si="4"/>
        <v>#DIV/0!</v>
      </c>
      <c r="L15" s="31">
        <f t="shared" si="4"/>
        <v>0.48536700495633706</v>
      </c>
      <c r="M15" s="31">
        <f t="shared" si="4"/>
        <v>0.42431918936035468</v>
      </c>
      <c r="N15" s="31">
        <f t="shared" si="4"/>
        <v>0.39171241367097576</v>
      </c>
      <c r="O15" s="31">
        <f t="shared" si="4"/>
        <v>0.44235078427378283</v>
      </c>
      <c r="P15" s="31">
        <f t="shared" si="4"/>
        <v>0.41989150090415911</v>
      </c>
      <c r="Q15" s="31">
        <f t="shared" si="4"/>
        <v>0.4297945205479452</v>
      </c>
      <c r="R15" s="31">
        <f t="shared" ref="R15" si="15">R13/R12</f>
        <v>0.41470717745486568</v>
      </c>
      <c r="S15" s="31">
        <f t="shared" ref="S15:T15" si="16">S13/S12</f>
        <v>0.40434857339291852</v>
      </c>
      <c r="T15" s="31">
        <f t="shared" si="16"/>
        <v>0.36717676166040503</v>
      </c>
      <c r="U15" s="31">
        <f t="shared" ref="U15:V15" si="17">U13/U12</f>
        <v>0.38687048476599312</v>
      </c>
      <c r="V15" s="31">
        <f t="shared" si="17"/>
        <v>0.3505906238464378</v>
      </c>
      <c r="W15" s="31">
        <f t="shared" ref="W15:X15" si="18">W13/W12</f>
        <v>0.3494520786223691</v>
      </c>
      <c r="X15" s="31">
        <f t="shared" si="18"/>
        <v>0.31473323543808124</v>
      </c>
      <c r="Y15" s="31">
        <f t="shared" ref="Y15:Z15" si="19">Y13/Y12</f>
        <v>0.3100999473961073</v>
      </c>
      <c r="Z15" s="31">
        <f t="shared" si="19"/>
        <v>0.30147242325929624</v>
      </c>
      <c r="AA15" s="31">
        <f t="shared" ref="AA15:AB15" si="20">AA13/AA12</f>
        <v>0.286442871279592</v>
      </c>
      <c r="AB15" s="31">
        <f t="shared" si="20"/>
        <v>0.28837365591397851</v>
      </c>
      <c r="AC15" s="24"/>
    </row>
    <row r="16" spans="1:31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4"/>
    </row>
    <row r="17" spans="1:29" ht="13.5" customHeight="1" x14ac:dyDescent="0.2">
      <c r="A17" s="23"/>
      <c r="B17" s="1"/>
      <c r="C17" s="1"/>
      <c r="D17" s="22" t="s">
        <v>10</v>
      </c>
      <c r="E17" s="22">
        <f>MU!E17+UMKC!E17+'S&amp;T'!E17+UMSL!E17</f>
        <v>8882</v>
      </c>
      <c r="F17" s="22">
        <f>MU!F17+UMKC!F17+'S&amp;T'!F17+UMSL!F17</f>
        <v>9397</v>
      </c>
      <c r="G17" s="22">
        <f>MU!G17+UMKC!G17+'S&amp;T'!G17+UMSL!G17</f>
        <v>9857</v>
      </c>
      <c r="H17" s="22">
        <f>MU!H17+UMKC!H17+'S&amp;T'!H17+UMSL!H17</f>
        <v>11452</v>
      </c>
      <c r="I17" s="22">
        <f>MU!I17+UMKC!I17+'S&amp;T'!I17+UMSL!I17</f>
        <v>10654</v>
      </c>
      <c r="J17" s="22">
        <f>MU!J17+UMKC!J17+'S&amp;T'!J17+UMSL!J17</f>
        <v>10970</v>
      </c>
      <c r="K17" s="22"/>
      <c r="L17" s="22">
        <f>MU!L17+UMKC!L17+'S&amp;T'!L17+UMSL!L17</f>
        <v>11925</v>
      </c>
      <c r="M17" s="22">
        <f>MU!M17+UMKC!M17+'S&amp;T'!M17+UMSL!M17</f>
        <v>13176</v>
      </c>
      <c r="N17" s="22">
        <f>MU!N17+UMKC!N17+'S&amp;T'!N17+UMSL!N17</f>
        <v>15418</v>
      </c>
      <c r="O17" s="22">
        <f>MU!O17+UMKC!O17+'S&amp;T'!O17+UMSL!O17</f>
        <v>14414</v>
      </c>
      <c r="P17" s="22">
        <f>MU!P17+UMKC!P17+'S&amp;T'!P17+UMSL!P17</f>
        <v>16413</v>
      </c>
      <c r="Q17" s="22">
        <f>MU!Q17+UMKC!Q17+'S&amp;T'!Q17+UMSL!Q17</f>
        <v>16108</v>
      </c>
      <c r="R17" s="22">
        <f>MU!R17+UMKC!R17+'S&amp;T'!R17+UMSL!R17</f>
        <v>16023</v>
      </c>
      <c r="S17" s="22">
        <f>MU!S17+UMKC!S17+'S&amp;T'!S17+UMSL!S17</f>
        <v>16763</v>
      </c>
      <c r="T17" s="22">
        <f>MU!T17+UMKC!T17+'S&amp;T'!T17+UMSL!T17</f>
        <v>17505</v>
      </c>
      <c r="U17" s="22">
        <f>MU!U17+UMKC!U17+'S&amp;T'!U17+UMSL!U17</f>
        <v>14814</v>
      </c>
      <c r="V17" s="22">
        <f>MU!V17+UMKC!V17+'S&amp;T'!V17+UMSL!V17</f>
        <v>17770</v>
      </c>
      <c r="W17" s="22">
        <f>MU!W17+UMKC!W17+'S&amp;T'!W17+UMSL!W17</f>
        <v>18395</v>
      </c>
      <c r="X17" s="22">
        <f>MU!X17+UMKC!X17+'S&amp;T'!X17+UMSL!X17</f>
        <v>19604</v>
      </c>
      <c r="Y17" s="22">
        <f>MU!Y17+UMKC!Y17+'S&amp;T'!Y17+UMSL!Y17</f>
        <v>18477</v>
      </c>
      <c r="Z17" s="22">
        <f>MU!Z17+UMKC!Z17+'S&amp;T'!Z17+UMSL!Z17</f>
        <v>19532</v>
      </c>
      <c r="AA17" s="22">
        <f>MU!AA17+UMKC!AA17+'S&amp;T'!AA17+UMSL!AA17</f>
        <v>21985</v>
      </c>
      <c r="AB17" s="22">
        <f>MU!AB17+UMKC!AB17+'S&amp;T'!AB17+UMSL!AB17</f>
        <v>24773</v>
      </c>
      <c r="AC17" s="24"/>
    </row>
    <row r="18" spans="1:29" ht="13.5" customHeight="1" x14ac:dyDescent="0.2">
      <c r="A18" s="23"/>
      <c r="B18" s="1"/>
      <c r="C18" s="1"/>
      <c r="D18" s="22" t="s">
        <v>11</v>
      </c>
      <c r="E18" s="22">
        <f>MU!E18+UMKC!E18+'S&amp;T'!E18+UMSL!E18</f>
        <v>6992</v>
      </c>
      <c r="F18" s="22">
        <f>MU!F18+UMKC!F18+'S&amp;T'!F18+UMSL!F18</f>
        <v>7360</v>
      </c>
      <c r="G18" s="22">
        <f>MU!G18+UMKC!G18+'S&amp;T'!G18+UMSL!G18</f>
        <v>7731</v>
      </c>
      <c r="H18" s="22">
        <f>MU!H18+UMKC!H18+'S&amp;T'!H18+UMSL!H18</f>
        <v>9041</v>
      </c>
      <c r="I18" s="22">
        <f>MU!I18+UMKC!I18+'S&amp;T'!I18+UMSL!I18</f>
        <v>8419</v>
      </c>
      <c r="J18" s="22">
        <f>MU!J18+UMKC!J18+'S&amp;T'!J18+UMSL!J18</f>
        <v>8169</v>
      </c>
      <c r="K18" s="22"/>
      <c r="L18" s="22">
        <f>MU!L18+UMKC!L18+'S&amp;T'!L18+UMSL!L18</f>
        <v>9595</v>
      </c>
      <c r="M18" s="22">
        <f>MU!M18+UMKC!M18+'S&amp;T'!M18+UMSL!M18</f>
        <v>10460</v>
      </c>
      <c r="N18" s="22">
        <f>MU!N18+UMKC!N18+'S&amp;T'!N18+UMSL!N18</f>
        <v>12241</v>
      </c>
      <c r="O18" s="22">
        <f>MU!O18+UMKC!O18+'S&amp;T'!O18+UMSL!O18</f>
        <v>10935</v>
      </c>
      <c r="P18" s="22">
        <f>MU!P18+UMKC!P18+'S&amp;T'!P18+UMSL!P18</f>
        <v>12432</v>
      </c>
      <c r="Q18" s="22">
        <f>MU!Q18+UMKC!Q18+'S&amp;T'!Q18+UMSL!Q18</f>
        <v>11413</v>
      </c>
      <c r="R18" s="22">
        <f>MU!R18+UMKC!R18+'S&amp;T'!R18+UMSL!R18</f>
        <v>12226</v>
      </c>
      <c r="S18" s="22">
        <f>MU!S18+UMKC!S18+'S&amp;T'!S18+UMSL!S18</f>
        <v>12828</v>
      </c>
      <c r="T18" s="22">
        <f>MU!T18+UMKC!T18+'S&amp;T'!T18+UMSL!T18</f>
        <v>12713</v>
      </c>
      <c r="U18" s="22">
        <f>MU!U18+UMKC!U18+'S&amp;T'!U18+UMSL!U18</f>
        <v>11212</v>
      </c>
      <c r="V18" s="22">
        <f>MU!V18+UMKC!V18+'S&amp;T'!V18+UMSL!V18</f>
        <v>12962</v>
      </c>
      <c r="W18" s="22">
        <f>MU!W18+UMKC!W18+'S&amp;T'!W18+UMSL!W18</f>
        <v>13985</v>
      </c>
      <c r="X18" s="22">
        <f>MU!X18+UMKC!X18+'S&amp;T'!X18+UMSL!X18</f>
        <v>14721</v>
      </c>
      <c r="Y18" s="22">
        <f>MU!Y18+UMKC!Y18+'S&amp;T'!Y18+UMSL!Y18</f>
        <v>14105</v>
      </c>
      <c r="Z18" s="22">
        <f>MU!Z18+UMKC!Z18+'S&amp;T'!Z18+UMSL!Z18</f>
        <v>14786</v>
      </c>
      <c r="AA18" s="22">
        <f>MU!AA18+UMKC!AA18+'S&amp;T'!AA18+UMSL!AA18</f>
        <v>16527</v>
      </c>
      <c r="AB18" s="22">
        <f>MU!AB18+UMKC!AB18+'S&amp;T'!AB18+UMSL!AB18</f>
        <v>18743</v>
      </c>
      <c r="AC18" s="24"/>
    </row>
    <row r="19" spans="1:29" ht="13.5" customHeight="1" x14ac:dyDescent="0.2">
      <c r="A19" s="23"/>
      <c r="B19" s="1"/>
      <c r="C19" s="1"/>
      <c r="D19" s="10" t="s">
        <v>12</v>
      </c>
      <c r="E19" s="21">
        <f>MU!E19+UMKC!E19+'S&amp;T'!E19+UMSL!E19</f>
        <v>3169</v>
      </c>
      <c r="F19" s="21">
        <f>MU!F19+UMKC!F19+'S&amp;T'!F19+UMSL!F19</f>
        <v>3216</v>
      </c>
      <c r="G19" s="21">
        <f>MU!G19+UMKC!G19+'S&amp;T'!G19+UMSL!G19</f>
        <v>3436</v>
      </c>
      <c r="H19" s="21">
        <f>MU!H19+UMKC!H19+'S&amp;T'!H19+UMSL!H19</f>
        <v>3462</v>
      </c>
      <c r="I19" s="21">
        <f>MU!I19+UMKC!I19+'S&amp;T'!I19+UMSL!I19</f>
        <v>3601</v>
      </c>
      <c r="J19" s="21">
        <f>MU!J19+UMKC!J19+'S&amp;T'!J19+UMSL!J19</f>
        <v>3663</v>
      </c>
      <c r="K19" s="21"/>
      <c r="L19" s="21">
        <f>MU!L19+UMKC!L19+'S&amp;T'!L19+UMSL!L19</f>
        <v>4190</v>
      </c>
      <c r="M19" s="21">
        <f>MU!M19+UMKC!M19+'S&amp;T'!M19+UMSL!M19</f>
        <v>4207</v>
      </c>
      <c r="N19" s="21">
        <f>MU!N19+UMKC!N19+'S&amp;T'!N19+UMSL!N19</f>
        <v>4457</v>
      </c>
      <c r="O19" s="21">
        <f>MU!O19+UMKC!O19+'S&amp;T'!O19+UMSL!O19</f>
        <v>4556</v>
      </c>
      <c r="P19" s="21">
        <f>MU!P19+UMKC!P19+'S&amp;T'!P19+UMSL!P19</f>
        <v>4679</v>
      </c>
      <c r="Q19" s="21">
        <f>MU!Q19+UMKC!Q19+'S&amp;T'!Q19+UMSL!Q19</f>
        <v>4498</v>
      </c>
      <c r="R19" s="21">
        <f>MU!R19+UMKC!R19+'S&amp;T'!R19+UMSL!R19</f>
        <v>4680</v>
      </c>
      <c r="S19" s="21">
        <f>MU!S19+UMKC!S19+'S&amp;T'!S19+UMSL!S19</f>
        <v>4540</v>
      </c>
      <c r="T19" s="21">
        <f>MU!T19+UMKC!T19+'S&amp;T'!T19+UMSL!T19</f>
        <v>3900</v>
      </c>
      <c r="U19" s="21">
        <f>MU!U19+UMKC!U19+'S&amp;T'!U19+UMSL!U19</f>
        <v>3591</v>
      </c>
      <c r="V19" s="21">
        <f>MU!V19+UMKC!V19+'S&amp;T'!V19+UMSL!V19</f>
        <v>3881</v>
      </c>
      <c r="W19" s="21">
        <f>MU!W19+UMKC!W19+'S&amp;T'!W19+UMSL!W19</f>
        <v>4201</v>
      </c>
      <c r="X19" s="21">
        <f>MU!X19+UMKC!X19+'S&amp;T'!X19+UMSL!X19</f>
        <v>4044</v>
      </c>
      <c r="Y19" s="21">
        <f>MU!Y19+UMKC!Y19+'S&amp;T'!Y19+UMSL!Y19</f>
        <v>3938</v>
      </c>
      <c r="Z19" s="21">
        <f>MU!Z19+UMKC!Z19+'S&amp;T'!Z19+UMSL!Z19</f>
        <v>4113</v>
      </c>
      <c r="AA19" s="21">
        <f>MU!AA19+UMKC!AA19+'S&amp;T'!AA19+UMSL!AA19</f>
        <v>4325</v>
      </c>
      <c r="AB19" s="21">
        <f>MU!AB19+UMKC!AB19+'S&amp;T'!AB19+UMSL!AB19</f>
        <v>4764</v>
      </c>
      <c r="AC19" s="24"/>
    </row>
    <row r="20" spans="1:29" ht="13.5" customHeight="1" x14ac:dyDescent="0.2">
      <c r="A20" s="23"/>
      <c r="B20" s="1"/>
      <c r="C20" s="1"/>
      <c r="D20" s="8" t="s">
        <v>13</v>
      </c>
      <c r="E20" s="31">
        <f t="shared" ref="E20" si="21">E18/E17</f>
        <v>0.78721008781805901</v>
      </c>
      <c r="F20" s="31">
        <f t="shared" ref="F20:G20" si="22">F18/F17</f>
        <v>0.78322869000744921</v>
      </c>
      <c r="G20" s="31">
        <f t="shared" si="22"/>
        <v>0.78431571472050321</v>
      </c>
      <c r="H20" s="31">
        <f t="shared" ref="H20" si="23">H18/H17</f>
        <v>0.78946908836884389</v>
      </c>
      <c r="I20" s="31">
        <f t="shared" ref="I20:J20" si="24">I18/I17</f>
        <v>0.79021963581753329</v>
      </c>
      <c r="J20" s="31">
        <f t="shared" si="24"/>
        <v>0.7446672743846855</v>
      </c>
      <c r="K20" s="31" t="e">
        <f t="shared" ref="K20:Q21" si="25">K18/K17</f>
        <v>#DIV/0!</v>
      </c>
      <c r="L20" s="31">
        <f t="shared" si="25"/>
        <v>0.80461215932914043</v>
      </c>
      <c r="M20" s="31">
        <f t="shared" si="25"/>
        <v>0.79386763812993322</v>
      </c>
      <c r="N20" s="31">
        <f t="shared" si="25"/>
        <v>0.7939421455441692</v>
      </c>
      <c r="O20" s="31">
        <f t="shared" si="25"/>
        <v>0.75863743582627996</v>
      </c>
      <c r="P20" s="31">
        <f t="shared" si="25"/>
        <v>0.75744836410162675</v>
      </c>
      <c r="Q20" s="31">
        <f t="shared" si="25"/>
        <v>0.70852992301961759</v>
      </c>
      <c r="R20" s="31">
        <f t="shared" ref="R20" si="26">R18/R17</f>
        <v>0.76302814703863198</v>
      </c>
      <c r="S20" s="31">
        <f t="shared" ref="S20:T20" si="27">S18/S17</f>
        <v>0.7652568156057985</v>
      </c>
      <c r="T20" s="31">
        <f t="shared" si="27"/>
        <v>0.72624964295915451</v>
      </c>
      <c r="U20" s="31">
        <f t="shared" ref="U20:V20" si="28">U18/U17</f>
        <v>0.75685162683947615</v>
      </c>
      <c r="V20" s="31">
        <f t="shared" si="28"/>
        <v>0.72943162633652225</v>
      </c>
      <c r="W20" s="31">
        <f t="shared" ref="W20:X20" si="29">W18/W17</f>
        <v>0.76026094047295456</v>
      </c>
      <c r="X20" s="31">
        <f t="shared" si="29"/>
        <v>0.75091817996327281</v>
      </c>
      <c r="Y20" s="31">
        <f t="shared" ref="Y20:Z20" si="30">Y18/Y17</f>
        <v>0.76338150132597282</v>
      </c>
      <c r="Z20" s="31">
        <f t="shared" si="30"/>
        <v>0.75701413065738277</v>
      </c>
      <c r="AA20" s="31">
        <f t="shared" ref="AA20:AB20" si="31">AA18/AA17</f>
        <v>0.75173982260632244</v>
      </c>
      <c r="AB20" s="31">
        <f t="shared" si="31"/>
        <v>0.75658983570823068</v>
      </c>
      <c r="AC20" s="24"/>
    </row>
    <row r="21" spans="1:29" ht="13.5" customHeight="1" x14ac:dyDescent="0.2">
      <c r="A21" s="23"/>
      <c r="B21" s="1"/>
      <c r="C21" s="1"/>
      <c r="D21" s="8" t="s">
        <v>14</v>
      </c>
      <c r="E21" s="31">
        <f t="shared" ref="E21" si="32">E19/E18</f>
        <v>0.45323226544622425</v>
      </c>
      <c r="F21" s="31">
        <f t="shared" ref="F21:G21" si="33">F19/F18</f>
        <v>0.43695652173913041</v>
      </c>
      <c r="G21" s="31">
        <f t="shared" si="33"/>
        <v>0.44444444444444442</v>
      </c>
      <c r="H21" s="31">
        <f t="shared" ref="H21" si="34">H19/H18</f>
        <v>0.38292224311469969</v>
      </c>
      <c r="I21" s="31">
        <f t="shared" ref="I21:J21" si="35">I19/I18</f>
        <v>0.42772300748307401</v>
      </c>
      <c r="J21" s="31">
        <f t="shared" si="35"/>
        <v>0.44840249724568493</v>
      </c>
      <c r="K21" s="31" t="e">
        <f t="shared" si="25"/>
        <v>#DIV/0!</v>
      </c>
      <c r="L21" s="31">
        <f t="shared" si="25"/>
        <v>0.43668577384054197</v>
      </c>
      <c r="M21" s="31">
        <f t="shared" si="25"/>
        <v>0.40219885277246653</v>
      </c>
      <c r="N21" s="31">
        <f t="shared" si="25"/>
        <v>0.36410423984968548</v>
      </c>
      <c r="O21" s="31">
        <f t="shared" si="25"/>
        <v>0.41664380429812531</v>
      </c>
      <c r="P21" s="31">
        <f t="shared" si="25"/>
        <v>0.37636743886743884</v>
      </c>
      <c r="Q21" s="31">
        <f t="shared" si="25"/>
        <v>0.39411197756943833</v>
      </c>
      <c r="R21" s="31">
        <f t="shared" ref="R21" si="36">R19/R18</f>
        <v>0.38279077376083753</v>
      </c>
      <c r="S21" s="31">
        <f t="shared" ref="S21:T21" si="37">S19/S18</f>
        <v>0.35391331462425946</v>
      </c>
      <c r="T21" s="31">
        <f t="shared" si="37"/>
        <v>0.30677259498151499</v>
      </c>
      <c r="U21" s="31">
        <f t="shared" ref="U21:V21" si="38">U19/U18</f>
        <v>0.3202818408847663</v>
      </c>
      <c r="V21" s="31">
        <f t="shared" si="38"/>
        <v>0.29941367072982566</v>
      </c>
      <c r="W21" s="31">
        <f t="shared" ref="W21:X21" si="39">W19/W18</f>
        <v>0.30039327851269215</v>
      </c>
      <c r="X21" s="31">
        <f t="shared" si="39"/>
        <v>0.27470959853270838</v>
      </c>
      <c r="Y21" s="31">
        <f t="shared" ref="Y21:Z21" si="40">Y19/Y18</f>
        <v>0.2791917759659695</v>
      </c>
      <c r="Z21" s="31">
        <f t="shared" si="40"/>
        <v>0.27816853780603273</v>
      </c>
      <c r="AA21" s="31">
        <f t="shared" ref="AA21:AB21" si="41">AA19/AA18</f>
        <v>0.26169298723301265</v>
      </c>
      <c r="AB21" s="31">
        <f t="shared" si="41"/>
        <v>0.25417489195966492</v>
      </c>
      <c r="AC21" s="24"/>
    </row>
    <row r="22" spans="1:29" ht="13.5" customHeight="1" x14ac:dyDescent="0.2">
      <c r="A22" s="23"/>
      <c r="B22" s="1"/>
      <c r="C22" s="4" t="s">
        <v>16</v>
      </c>
      <c r="D22" s="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4"/>
    </row>
    <row r="23" spans="1:29" ht="13.5" customHeight="1" x14ac:dyDescent="0.2">
      <c r="A23" s="23"/>
      <c r="B23" s="1"/>
      <c r="C23" s="1"/>
      <c r="D23" s="22" t="s">
        <v>10</v>
      </c>
      <c r="E23" s="22">
        <f t="shared" ref="E23" si="42">E11+E17</f>
        <v>17198</v>
      </c>
      <c r="F23" s="22">
        <f t="shared" ref="F23:G23" si="43">F11+F17</f>
        <v>18097</v>
      </c>
      <c r="G23" s="22">
        <f t="shared" si="43"/>
        <v>18549</v>
      </c>
      <c r="H23" s="22">
        <f t="shared" ref="H23" si="44">H11+H17</f>
        <v>21307</v>
      </c>
      <c r="I23" s="22">
        <f t="shared" ref="I23:J23" si="45">I11+I17</f>
        <v>20189</v>
      </c>
      <c r="J23" s="22">
        <f t="shared" si="45"/>
        <v>20758</v>
      </c>
      <c r="K23" s="22">
        <f t="shared" ref="K23:Q25" si="46">K11+K17</f>
        <v>0</v>
      </c>
      <c r="L23" s="22">
        <f t="shared" si="46"/>
        <v>22171</v>
      </c>
      <c r="M23" s="22">
        <f t="shared" si="46"/>
        <v>24794</v>
      </c>
      <c r="N23" s="22">
        <f t="shared" si="46"/>
        <v>29572</v>
      </c>
      <c r="O23" s="22">
        <f t="shared" si="46"/>
        <v>26867</v>
      </c>
      <c r="P23" s="22">
        <f t="shared" si="46"/>
        <v>30876</v>
      </c>
      <c r="Q23" s="22">
        <f t="shared" si="46"/>
        <v>30375</v>
      </c>
      <c r="R23" s="22">
        <f t="shared" ref="R23" si="47">R11+R17</f>
        <v>30764</v>
      </c>
      <c r="S23" s="22">
        <f t="shared" ref="S23:T23" si="48">S11+S17</f>
        <v>31778</v>
      </c>
      <c r="T23" s="22">
        <f t="shared" si="48"/>
        <v>32358</v>
      </c>
      <c r="U23" s="22">
        <f t="shared" ref="U23:V23" si="49">U11+U17</f>
        <v>27278</v>
      </c>
      <c r="V23" s="22">
        <f t="shared" si="49"/>
        <v>32139</v>
      </c>
      <c r="W23" s="22">
        <f t="shared" ref="W23:X23" si="50">W11+W17</f>
        <v>33283</v>
      </c>
      <c r="X23" s="22">
        <f t="shared" si="50"/>
        <v>35352</v>
      </c>
      <c r="Y23" s="22">
        <f t="shared" ref="Y23:Z23" si="51">Y11+Y17</f>
        <v>33520</v>
      </c>
      <c r="Z23" s="22">
        <f t="shared" si="51"/>
        <v>35707</v>
      </c>
      <c r="AA23" s="22">
        <f t="shared" ref="AA23:AB23" si="52">AA11+AA17</f>
        <v>40279</v>
      </c>
      <c r="AB23" s="22">
        <f t="shared" si="52"/>
        <v>45221</v>
      </c>
      <c r="AC23" s="24"/>
    </row>
    <row r="24" spans="1:29" ht="13.5" customHeight="1" x14ac:dyDescent="0.2">
      <c r="A24" s="23"/>
      <c r="B24" s="1"/>
      <c r="C24" s="1"/>
      <c r="D24" s="22" t="s">
        <v>11</v>
      </c>
      <c r="E24" s="22">
        <f t="shared" ref="E24" si="53">E12+E18</f>
        <v>13636</v>
      </c>
      <c r="F24" s="22">
        <f t="shared" ref="F24:G24" si="54">F12+F18</f>
        <v>14263</v>
      </c>
      <c r="G24" s="22">
        <f t="shared" si="54"/>
        <v>14683</v>
      </c>
      <c r="H24" s="22">
        <f t="shared" ref="H24" si="55">H12+H18</f>
        <v>16978</v>
      </c>
      <c r="I24" s="22">
        <f t="shared" ref="I24:J24" si="56">I12+I18</f>
        <v>15770</v>
      </c>
      <c r="J24" s="22">
        <f t="shared" si="56"/>
        <v>15697</v>
      </c>
      <c r="K24" s="22">
        <f t="shared" si="46"/>
        <v>0</v>
      </c>
      <c r="L24" s="22">
        <f t="shared" si="46"/>
        <v>18069</v>
      </c>
      <c r="M24" s="22">
        <f t="shared" si="46"/>
        <v>19934</v>
      </c>
      <c r="N24" s="22">
        <f t="shared" si="46"/>
        <v>23535</v>
      </c>
      <c r="O24" s="22">
        <f t="shared" si="46"/>
        <v>20753</v>
      </c>
      <c r="P24" s="22">
        <f t="shared" si="46"/>
        <v>23492</v>
      </c>
      <c r="Q24" s="22">
        <f t="shared" si="46"/>
        <v>21925</v>
      </c>
      <c r="R24" s="22">
        <f t="shared" ref="R24" si="57">R12+R18</f>
        <v>23581</v>
      </c>
      <c r="S24" s="22">
        <f t="shared" ref="S24:T24" si="58">S12+S18</f>
        <v>24464</v>
      </c>
      <c r="T24" s="22">
        <f t="shared" si="58"/>
        <v>23626</v>
      </c>
      <c r="U24" s="22">
        <f t="shared" ref="U24:V24" si="59">U12+U18</f>
        <v>20763</v>
      </c>
      <c r="V24" s="22">
        <f t="shared" si="59"/>
        <v>23798</v>
      </c>
      <c r="W24" s="22">
        <f t="shared" ref="W24:X24" si="60">W12+W18</f>
        <v>25483</v>
      </c>
      <c r="X24" s="22">
        <f t="shared" si="60"/>
        <v>26979</v>
      </c>
      <c r="Y24" s="22">
        <f t="shared" ref="Y24:Z24" si="61">Y12+Y18</f>
        <v>25511</v>
      </c>
      <c r="Z24" s="22">
        <f t="shared" si="61"/>
        <v>26807</v>
      </c>
      <c r="AA24" s="22">
        <f t="shared" ref="AA24:AB24" si="62">AA12+AA18</f>
        <v>29664</v>
      </c>
      <c r="AB24" s="22">
        <f t="shared" si="62"/>
        <v>33623</v>
      </c>
      <c r="AC24" s="24"/>
    </row>
    <row r="25" spans="1:29" ht="13.5" customHeight="1" x14ac:dyDescent="0.2">
      <c r="A25" s="23"/>
      <c r="B25" s="1"/>
      <c r="C25" s="1"/>
      <c r="D25" s="10" t="s">
        <v>12</v>
      </c>
      <c r="E25" s="10">
        <f t="shared" ref="E25" si="63">E13+E19</f>
        <v>6275</v>
      </c>
      <c r="F25" s="10">
        <f t="shared" ref="F25:G25" si="64">F13+F19</f>
        <v>6533</v>
      </c>
      <c r="G25" s="10">
        <f t="shared" si="64"/>
        <v>6869</v>
      </c>
      <c r="H25" s="10">
        <f t="shared" ref="H25" si="65">H13+H19</f>
        <v>6915</v>
      </c>
      <c r="I25" s="10">
        <f t="shared" ref="I25:J25" si="66">I13+I19</f>
        <v>7161</v>
      </c>
      <c r="J25" s="10">
        <f t="shared" si="66"/>
        <v>7281</v>
      </c>
      <c r="K25" s="10">
        <f t="shared" si="46"/>
        <v>0</v>
      </c>
      <c r="L25" s="10">
        <f t="shared" si="46"/>
        <v>8303</v>
      </c>
      <c r="M25" s="10">
        <f t="shared" si="46"/>
        <v>8227</v>
      </c>
      <c r="N25" s="10">
        <f t="shared" si="46"/>
        <v>8881</v>
      </c>
      <c r="O25" s="10">
        <f t="shared" si="46"/>
        <v>8899</v>
      </c>
      <c r="P25" s="10">
        <f t="shared" si="46"/>
        <v>9323</v>
      </c>
      <c r="Q25" s="10">
        <f t="shared" si="46"/>
        <v>9016</v>
      </c>
      <c r="R25" s="10">
        <f t="shared" ref="R25" si="67">R13+R19</f>
        <v>9389</v>
      </c>
      <c r="S25" s="10">
        <f t="shared" ref="S25:T25" si="68">S13+S19</f>
        <v>9245</v>
      </c>
      <c r="T25" s="10">
        <f t="shared" si="68"/>
        <v>7907</v>
      </c>
      <c r="U25" s="10">
        <f t="shared" ref="U25:V25" si="69">U13+U19</f>
        <v>7286</v>
      </c>
      <c r="V25" s="10">
        <f t="shared" si="69"/>
        <v>7680</v>
      </c>
      <c r="W25" s="10">
        <f t="shared" ref="W25:X25" si="70">W13+W19</f>
        <v>8219</v>
      </c>
      <c r="X25" s="10">
        <f t="shared" si="70"/>
        <v>7902</v>
      </c>
      <c r="Y25" s="10">
        <f t="shared" ref="Y25:Z25" si="71">Y13+Y19</f>
        <v>7475</v>
      </c>
      <c r="Z25" s="10">
        <f t="shared" si="71"/>
        <v>7737</v>
      </c>
      <c r="AA25" s="10">
        <f t="shared" ref="AA25:AB25" si="72">AA13+AA19</f>
        <v>8088</v>
      </c>
      <c r="AB25" s="10">
        <f t="shared" si="72"/>
        <v>9055</v>
      </c>
      <c r="AC25" s="24"/>
    </row>
    <row r="26" spans="1:29" ht="13.5" customHeight="1" x14ac:dyDescent="0.2">
      <c r="A26" s="23"/>
      <c r="B26" s="1"/>
      <c r="C26" s="1"/>
      <c r="D26" s="8" t="s">
        <v>13</v>
      </c>
      <c r="E26" s="31">
        <f t="shared" ref="E26" si="73">E24/E23</f>
        <v>0.79288289335969298</v>
      </c>
      <c r="F26" s="31">
        <f t="shared" ref="F26:G26" si="74">F24/F23</f>
        <v>0.78814168094159254</v>
      </c>
      <c r="G26" s="31">
        <f t="shared" si="74"/>
        <v>0.79157906086581487</v>
      </c>
      <c r="H26" s="31">
        <f t="shared" ref="H26" si="75">H24/H23</f>
        <v>0.79682733374008541</v>
      </c>
      <c r="I26" s="31">
        <f t="shared" ref="I26:J26" si="76">I24/I23</f>
        <v>0.78111843082866905</v>
      </c>
      <c r="J26" s="31">
        <f t="shared" si="76"/>
        <v>0.75619038443009923</v>
      </c>
      <c r="K26" s="31" t="e">
        <f t="shared" ref="K26:Q27" si="77">K24/K23</f>
        <v>#DIV/0!</v>
      </c>
      <c r="L26" s="31">
        <f t="shared" si="77"/>
        <v>0.81498353705290694</v>
      </c>
      <c r="M26" s="31">
        <f t="shared" si="77"/>
        <v>0.8039848350407357</v>
      </c>
      <c r="N26" s="31">
        <f t="shared" si="77"/>
        <v>0.79585418639253347</v>
      </c>
      <c r="O26" s="31">
        <f t="shared" si="77"/>
        <v>0.77243458517884389</v>
      </c>
      <c r="P26" s="31">
        <f t="shared" si="77"/>
        <v>0.76084985101697111</v>
      </c>
      <c r="Q26" s="31">
        <f t="shared" si="77"/>
        <v>0.72181069958847732</v>
      </c>
      <c r="R26" s="31">
        <f t="shared" ref="R26" si="78">R24/R23</f>
        <v>0.76651280717722015</v>
      </c>
      <c r="S26" s="31">
        <f t="shared" ref="S26:T26" si="79">S24/S23</f>
        <v>0.76984077034426335</v>
      </c>
      <c r="T26" s="31">
        <f t="shared" si="79"/>
        <v>0.73014401384510785</v>
      </c>
      <c r="U26" s="31">
        <f t="shared" ref="U26:V26" si="80">U24/U23</f>
        <v>0.76116284185057559</v>
      </c>
      <c r="V26" s="31">
        <f t="shared" si="80"/>
        <v>0.7404710787516724</v>
      </c>
      <c r="W26" s="31">
        <f t="shared" ref="W26:X26" si="81">W24/W23</f>
        <v>0.76564612564973111</v>
      </c>
      <c r="X26" s="31">
        <f t="shared" si="81"/>
        <v>0.76315342837746092</v>
      </c>
      <c r="Y26" s="31">
        <f t="shared" ref="Y26:Z26" si="82">Y24/Y23</f>
        <v>0.76106801909307875</v>
      </c>
      <c r="Z26" s="31">
        <f t="shared" si="82"/>
        <v>0.75074915282717669</v>
      </c>
      <c r="AA26" s="31">
        <f t="shared" ref="AA26:AB26" si="83">AA24/AA23</f>
        <v>0.73646316939348044</v>
      </c>
      <c r="AB26" s="31">
        <f t="shared" si="83"/>
        <v>0.74352623780986715</v>
      </c>
      <c r="AC26" s="24"/>
    </row>
    <row r="27" spans="1:29" ht="13.5" customHeight="1" x14ac:dyDescent="0.2">
      <c r="A27" s="23"/>
      <c r="B27" s="1"/>
      <c r="C27" s="1"/>
      <c r="D27" s="8" t="s">
        <v>14</v>
      </c>
      <c r="E27" s="31">
        <f t="shared" ref="E27" si="84">E25/E24</f>
        <v>0.46017893810501614</v>
      </c>
      <c r="F27" s="31">
        <f t="shared" ref="F27:G27" si="85">F25/F24</f>
        <v>0.45803828086657788</v>
      </c>
      <c r="G27" s="31">
        <f t="shared" si="85"/>
        <v>0.46781992780766873</v>
      </c>
      <c r="H27" s="31">
        <f t="shared" ref="H27" si="86">H25/H24</f>
        <v>0.40729178937448463</v>
      </c>
      <c r="I27" s="31">
        <f t="shared" ref="I27:J27" si="87">I25/I24</f>
        <v>0.45409004438807865</v>
      </c>
      <c r="J27" s="31">
        <f t="shared" si="87"/>
        <v>0.46384659489074348</v>
      </c>
      <c r="K27" s="31" t="e">
        <f t="shared" si="77"/>
        <v>#DIV/0!</v>
      </c>
      <c r="L27" s="31">
        <f t="shared" si="77"/>
        <v>0.45951629863301785</v>
      </c>
      <c r="M27" s="31">
        <f t="shared" si="77"/>
        <v>0.41271194943312933</v>
      </c>
      <c r="N27" s="31">
        <f t="shared" si="77"/>
        <v>0.37735287869131079</v>
      </c>
      <c r="O27" s="31">
        <f t="shared" si="77"/>
        <v>0.42880547390738688</v>
      </c>
      <c r="P27" s="31">
        <f t="shared" si="77"/>
        <v>0.39685850502298653</v>
      </c>
      <c r="Q27" s="31">
        <f t="shared" si="77"/>
        <v>0.41122006841505132</v>
      </c>
      <c r="R27" s="31">
        <f t="shared" ref="R27" si="88">R25/R24</f>
        <v>0.39815953521903225</v>
      </c>
      <c r="S27" s="31">
        <f t="shared" ref="S27:T27" si="89">S25/S24</f>
        <v>0.377902223675605</v>
      </c>
      <c r="T27" s="31">
        <f t="shared" si="89"/>
        <v>0.33467366460678916</v>
      </c>
      <c r="U27" s="31">
        <f t="shared" ref="U27:V27" si="90">U25/U24</f>
        <v>0.35091268121177094</v>
      </c>
      <c r="V27" s="31">
        <f t="shared" si="90"/>
        <v>0.32271619463820489</v>
      </c>
      <c r="W27" s="31">
        <f t="shared" ref="W27:X27" si="91">W25/W24</f>
        <v>0.32252874465329828</v>
      </c>
      <c r="X27" s="31">
        <f t="shared" si="91"/>
        <v>0.29289447347937286</v>
      </c>
      <c r="Y27" s="31">
        <f t="shared" ref="Y27:Z27" si="92">Y25/Y24</f>
        <v>0.29301085806122851</v>
      </c>
      <c r="Z27" s="31">
        <f t="shared" si="92"/>
        <v>0.28861864438392959</v>
      </c>
      <c r="AA27" s="31">
        <f t="shared" ref="AA27:AB27" si="93">AA25/AA24</f>
        <v>0.2726537216828479</v>
      </c>
      <c r="AB27" s="31">
        <f t="shared" si="93"/>
        <v>0.26930969871813937</v>
      </c>
      <c r="AC27" s="24"/>
    </row>
    <row r="28" spans="1:29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4"/>
    </row>
    <row r="29" spans="1:29" ht="13.5" customHeight="1" x14ac:dyDescent="0.2">
      <c r="A29" s="2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24"/>
    </row>
    <row r="30" spans="1:29" ht="13.5" customHeight="1" x14ac:dyDescent="0.2">
      <c r="A30" s="23"/>
      <c r="B30" s="1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24"/>
    </row>
    <row r="31" spans="1:29" ht="13.5" customHeight="1" x14ac:dyDescent="0.2">
      <c r="A31" s="23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24"/>
    </row>
    <row r="32" spans="1:29" ht="13.5" customHeight="1" x14ac:dyDescent="0.2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4"/>
    </row>
    <row r="33" spans="1:29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3"/>
      <c r="Y33" s="56"/>
      <c r="Z33" s="56"/>
      <c r="AA33" s="56"/>
      <c r="AB33" s="56" t="s">
        <v>44</v>
      </c>
      <c r="AC33" s="33"/>
    </row>
  </sheetData>
  <mergeCells count="2">
    <mergeCell ref="A2:AC2"/>
    <mergeCell ref="B33:X33"/>
  </mergeCells>
  <hyperlinks>
    <hyperlink ref="B33" r:id="rId1" xr:uid="{56F57F6F-C4B9-4BD9-A43F-BD406E85514B}"/>
    <hyperlink ref="B33:U33" r:id="rId2" display="Source: IPEDS ADM, Admissions Survey" xr:uid="{1A0892E7-F30B-4078-89C6-C640D69DDD46}"/>
  </hyperlinks>
  <printOptions horizontalCentered="1"/>
  <pageMargins left="0.7" right="0.45" top="0.5" bottom="0.5" header="0.3" footer="0.3"/>
  <pageSetup scale="9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3"/>
  <sheetViews>
    <sheetView workbookViewId="0"/>
  </sheetViews>
  <sheetFormatPr defaultColWidth="9.140625" defaultRowHeight="13.5" customHeight="1" x14ac:dyDescent="0.2"/>
  <cols>
    <col min="1" max="3" width="2.7109375" style="6" customWidth="1"/>
    <col min="4" max="4" width="14.7109375" style="6" customWidth="1"/>
    <col min="5" max="22" width="8.7109375" style="6" hidden="1" customWidth="1"/>
    <col min="23" max="28" width="8.7109375" style="6" customWidth="1"/>
    <col min="29" max="29" width="2.7109375" style="6" customWidth="1"/>
    <col min="30" max="16384" width="9.140625" style="6"/>
  </cols>
  <sheetData>
    <row r="1" spans="1:29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x14ac:dyDescent="0.2">
      <c r="A3" s="23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4"/>
    </row>
    <row r="4" spans="1:29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4"/>
    </row>
    <row r="5" spans="1:29" ht="15" customHeight="1" x14ac:dyDescent="0.25">
      <c r="A5" s="23"/>
      <c r="B5" s="25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4"/>
    </row>
    <row r="6" spans="1:29" ht="13.5" customHeight="1" thickBot="1" x14ac:dyDescent="0.25">
      <c r="A6" s="23"/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4"/>
    </row>
    <row r="7" spans="1:29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7" t="s">
        <v>43</v>
      </c>
      <c r="AC7" s="24"/>
    </row>
    <row r="8" spans="1:29" ht="13.5" customHeight="1" x14ac:dyDescent="0.2">
      <c r="A8" s="23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4"/>
    </row>
    <row r="9" spans="1:29" ht="13.5" customHeight="1" x14ac:dyDescent="0.2">
      <c r="A9" s="23"/>
      <c r="B9" s="34" t="s">
        <v>15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24"/>
    </row>
    <row r="10" spans="1:29" ht="13.5" customHeight="1" x14ac:dyDescent="0.2">
      <c r="A10" s="23"/>
      <c r="B10" s="30"/>
      <c r="C10" s="4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24"/>
    </row>
    <row r="11" spans="1:29" ht="13.5" customHeight="1" x14ac:dyDescent="0.2">
      <c r="A11" s="23"/>
      <c r="B11" s="1"/>
      <c r="C11" s="1"/>
      <c r="D11" s="22" t="s">
        <v>10</v>
      </c>
      <c r="E11" s="22">
        <v>5084</v>
      </c>
      <c r="F11" s="22">
        <v>5368</v>
      </c>
      <c r="G11" s="22">
        <v>5427</v>
      </c>
      <c r="H11" s="22">
        <v>5814</v>
      </c>
      <c r="I11" s="22">
        <v>5622</v>
      </c>
      <c r="J11" s="22">
        <v>6009</v>
      </c>
      <c r="K11" s="22"/>
      <c r="L11" s="22">
        <v>6479</v>
      </c>
      <c r="M11" s="22">
        <v>7530</v>
      </c>
      <c r="N11" s="22">
        <v>9601</v>
      </c>
      <c r="O11" s="22">
        <v>8096</v>
      </c>
      <c r="P11" s="22">
        <v>9275</v>
      </c>
      <c r="Q11" s="22">
        <v>9430</v>
      </c>
      <c r="R11" s="22">
        <v>9680</v>
      </c>
      <c r="S11" s="22">
        <v>9869</v>
      </c>
      <c r="T11" s="22">
        <v>9267</v>
      </c>
      <c r="U11" s="22">
        <v>6930</v>
      </c>
      <c r="V11" s="22">
        <v>8013</v>
      </c>
      <c r="W11" s="22">
        <v>8396</v>
      </c>
      <c r="X11" s="22">
        <v>8658</v>
      </c>
      <c r="Y11" s="22">
        <v>8344</v>
      </c>
      <c r="Z11" s="22">
        <v>8547</v>
      </c>
      <c r="AA11" s="22">
        <v>9216</v>
      </c>
      <c r="AB11" s="22">
        <v>10422</v>
      </c>
      <c r="AC11" s="24"/>
    </row>
    <row r="12" spans="1:29" ht="13.5" customHeight="1" x14ac:dyDescent="0.2">
      <c r="A12" s="23"/>
      <c r="B12" s="1"/>
      <c r="C12" s="1"/>
      <c r="D12" s="22" t="s">
        <v>11</v>
      </c>
      <c r="E12" s="22">
        <v>3994</v>
      </c>
      <c r="F12" s="22">
        <v>4155</v>
      </c>
      <c r="G12" s="22">
        <v>4349</v>
      </c>
      <c r="H12" s="22">
        <v>4581</v>
      </c>
      <c r="I12" s="22">
        <v>4598</v>
      </c>
      <c r="J12" s="22">
        <v>4584</v>
      </c>
      <c r="K12" s="22"/>
      <c r="L12" s="22">
        <v>5484</v>
      </c>
      <c r="M12" s="22">
        <v>6200</v>
      </c>
      <c r="N12" s="22">
        <v>7706</v>
      </c>
      <c r="O12" s="22">
        <v>6594</v>
      </c>
      <c r="P12" s="22">
        <v>7473</v>
      </c>
      <c r="Q12" s="22">
        <v>7360</v>
      </c>
      <c r="R12" s="22">
        <v>7469</v>
      </c>
      <c r="S12" s="22">
        <v>7690</v>
      </c>
      <c r="T12" s="22">
        <v>6799</v>
      </c>
      <c r="U12" s="22">
        <v>5345</v>
      </c>
      <c r="V12" s="22">
        <v>6173</v>
      </c>
      <c r="W12" s="22">
        <v>6747</v>
      </c>
      <c r="X12" s="22">
        <v>7067</v>
      </c>
      <c r="Y12" s="22">
        <v>6218</v>
      </c>
      <c r="Z12" s="22">
        <v>6583</v>
      </c>
      <c r="AA12" s="22">
        <v>6821</v>
      </c>
      <c r="AB12" s="22">
        <v>7933</v>
      </c>
      <c r="AC12" s="24"/>
    </row>
    <row r="13" spans="1:29" ht="13.5" customHeight="1" x14ac:dyDescent="0.2">
      <c r="A13" s="23"/>
      <c r="B13" s="1"/>
      <c r="C13" s="1"/>
      <c r="D13" s="10" t="s">
        <v>12</v>
      </c>
      <c r="E13" s="10">
        <v>1966</v>
      </c>
      <c r="F13" s="10">
        <v>2130</v>
      </c>
      <c r="G13" s="10">
        <v>2203</v>
      </c>
      <c r="H13" s="10">
        <v>2210</v>
      </c>
      <c r="I13" s="10">
        <v>2183</v>
      </c>
      <c r="J13" s="10">
        <v>2253</v>
      </c>
      <c r="K13" s="10"/>
      <c r="L13" s="10">
        <v>2706</v>
      </c>
      <c r="M13" s="10">
        <v>2583</v>
      </c>
      <c r="N13" s="10">
        <v>2874</v>
      </c>
      <c r="O13" s="10">
        <v>2844</v>
      </c>
      <c r="P13" s="10">
        <v>3062</v>
      </c>
      <c r="Q13" s="10">
        <v>2909</v>
      </c>
      <c r="R13" s="10">
        <v>3065</v>
      </c>
      <c r="S13" s="10">
        <v>2937</v>
      </c>
      <c r="T13" s="10">
        <v>2204</v>
      </c>
      <c r="U13" s="10">
        <v>1890</v>
      </c>
      <c r="V13" s="10">
        <v>2091</v>
      </c>
      <c r="W13" s="10">
        <v>2478</v>
      </c>
      <c r="X13" s="10">
        <v>2418</v>
      </c>
      <c r="Y13" s="10">
        <v>2095</v>
      </c>
      <c r="Z13" s="10">
        <v>2151</v>
      </c>
      <c r="AA13" s="10">
        <v>2187</v>
      </c>
      <c r="AB13" s="10">
        <v>2610</v>
      </c>
      <c r="AC13" s="24"/>
    </row>
    <row r="14" spans="1:29" ht="13.5" customHeight="1" x14ac:dyDescent="0.2">
      <c r="A14" s="23"/>
      <c r="B14" s="1"/>
      <c r="C14" s="1"/>
      <c r="D14" s="8" t="s">
        <v>13</v>
      </c>
      <c r="E14" s="31">
        <f t="shared" ref="E14:L15" si="0">E12/E11</f>
        <v>0.78560188827694732</v>
      </c>
      <c r="F14" s="31">
        <f t="shared" si="0"/>
        <v>0.7740312965722802</v>
      </c>
      <c r="G14" s="31">
        <f t="shared" si="0"/>
        <v>0.80136355260733372</v>
      </c>
      <c r="H14" s="31">
        <f t="shared" si="0"/>
        <v>0.78792569659442724</v>
      </c>
      <c r="I14" s="31">
        <f t="shared" si="0"/>
        <v>0.81785841337602272</v>
      </c>
      <c r="J14" s="31">
        <f t="shared" si="0"/>
        <v>0.76285571642536198</v>
      </c>
      <c r="K14" s="31" t="e">
        <f t="shared" si="0"/>
        <v>#DIV/0!</v>
      </c>
      <c r="L14" s="31">
        <f t="shared" si="0"/>
        <v>0.8464269177342183</v>
      </c>
      <c r="M14" s="31">
        <f t="shared" ref="M14:Q15" si="1">M12/M11</f>
        <v>0.82337317397078358</v>
      </c>
      <c r="N14" s="31">
        <f t="shared" si="1"/>
        <v>0.80262472659098005</v>
      </c>
      <c r="O14" s="31">
        <f t="shared" si="1"/>
        <v>0.81447628458498023</v>
      </c>
      <c r="P14" s="31">
        <f t="shared" si="1"/>
        <v>0.80571428571428572</v>
      </c>
      <c r="Q14" s="31">
        <f t="shared" si="1"/>
        <v>0.78048780487804881</v>
      </c>
      <c r="R14" s="31">
        <f t="shared" ref="R14:S14" si="2">R12/R11</f>
        <v>0.77159090909090911</v>
      </c>
      <c r="S14" s="31">
        <f t="shared" si="2"/>
        <v>0.77920761981963726</v>
      </c>
      <c r="T14" s="31">
        <f t="shared" ref="T14:U14" si="3">T12/T11</f>
        <v>0.73367864465307009</v>
      </c>
      <c r="U14" s="31">
        <f t="shared" si="3"/>
        <v>0.77128427128427124</v>
      </c>
      <c r="V14" s="31">
        <f t="shared" ref="V14:W14" si="4">V12/V11</f>
        <v>0.77037314364158238</v>
      </c>
      <c r="W14" s="31">
        <f t="shared" si="4"/>
        <v>0.80359695092901384</v>
      </c>
      <c r="X14" s="31">
        <f t="shared" ref="X14:Y14" si="5">X12/X11</f>
        <v>0.81623931623931623</v>
      </c>
      <c r="Y14" s="31">
        <f t="shared" si="5"/>
        <v>0.7452061361457335</v>
      </c>
      <c r="Z14" s="31">
        <f t="shared" ref="Z14:AA14" si="6">Z12/Z11</f>
        <v>0.77021177021177023</v>
      </c>
      <c r="AA14" s="31">
        <f t="shared" si="6"/>
        <v>0.74012586805555558</v>
      </c>
      <c r="AB14" s="31">
        <f t="shared" ref="AB14" si="7">AB12/AB11</f>
        <v>0.76117827672231819</v>
      </c>
      <c r="AC14" s="24"/>
    </row>
    <row r="15" spans="1:29" ht="13.5" customHeight="1" x14ac:dyDescent="0.2">
      <c r="A15" s="23"/>
      <c r="B15" s="1"/>
      <c r="C15" s="1"/>
      <c r="D15" s="8" t="s">
        <v>14</v>
      </c>
      <c r="E15" s="31">
        <f t="shared" si="0"/>
        <v>0.49223835753630446</v>
      </c>
      <c r="F15" s="31">
        <f t="shared" si="0"/>
        <v>0.5126353790613718</v>
      </c>
      <c r="G15" s="31">
        <f t="shared" si="0"/>
        <v>0.5065532306277305</v>
      </c>
      <c r="H15" s="31">
        <f t="shared" si="0"/>
        <v>0.48242741759441171</v>
      </c>
      <c r="I15" s="31">
        <f t="shared" si="0"/>
        <v>0.4747716398434102</v>
      </c>
      <c r="J15" s="31">
        <f t="shared" si="0"/>
        <v>0.49149214659685864</v>
      </c>
      <c r="K15" s="31" t="e">
        <f t="shared" si="0"/>
        <v>#DIV/0!</v>
      </c>
      <c r="L15" s="31">
        <f t="shared" si="0"/>
        <v>0.49343544857768051</v>
      </c>
      <c r="M15" s="31">
        <f t="shared" si="1"/>
        <v>0.41661290322580646</v>
      </c>
      <c r="N15" s="31">
        <f t="shared" si="1"/>
        <v>0.37295613807422789</v>
      </c>
      <c r="O15" s="31">
        <f t="shared" si="1"/>
        <v>0.43130118289353958</v>
      </c>
      <c r="P15" s="31">
        <f t="shared" si="1"/>
        <v>0.40974173691957716</v>
      </c>
      <c r="Q15" s="31">
        <f t="shared" si="1"/>
        <v>0.39524456521739132</v>
      </c>
      <c r="R15" s="31">
        <f t="shared" ref="R15:S15" si="8">R13/R12</f>
        <v>0.41036283304324539</v>
      </c>
      <c r="S15" s="31">
        <f t="shared" si="8"/>
        <v>0.38192457737321195</v>
      </c>
      <c r="T15" s="31">
        <f t="shared" ref="T15:U15" si="9">T13/T12</f>
        <v>0.32416531842918078</v>
      </c>
      <c r="U15" s="31">
        <f t="shared" si="9"/>
        <v>0.35360149672591207</v>
      </c>
      <c r="V15" s="31">
        <f t="shared" ref="V15:W15" si="10">V13/V12</f>
        <v>0.33873319293698362</v>
      </c>
      <c r="W15" s="31">
        <f t="shared" si="10"/>
        <v>0.36727434415295684</v>
      </c>
      <c r="X15" s="31">
        <f t="shared" ref="X15:Y15" si="11">X13/X12</f>
        <v>0.34215367199660396</v>
      </c>
      <c r="Y15" s="31">
        <f t="shared" si="11"/>
        <v>0.33692505628819558</v>
      </c>
      <c r="Z15" s="31">
        <f t="shared" ref="Z15:AA15" si="12">Z13/Z12</f>
        <v>0.32675072155552182</v>
      </c>
      <c r="AA15" s="31">
        <f t="shared" si="12"/>
        <v>0.32062747397742264</v>
      </c>
      <c r="AB15" s="31">
        <f t="shared" ref="AB15" si="13">AB13/AB12</f>
        <v>0.32900542039581493</v>
      </c>
      <c r="AC15" s="24"/>
    </row>
    <row r="16" spans="1:29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4"/>
    </row>
    <row r="17" spans="1:29" ht="13.5" customHeight="1" x14ac:dyDescent="0.2">
      <c r="A17" s="23"/>
      <c r="B17" s="1"/>
      <c r="C17" s="1"/>
      <c r="D17" s="22" t="s">
        <v>10</v>
      </c>
      <c r="E17" s="22">
        <v>5735</v>
      </c>
      <c r="F17" s="22">
        <v>6201</v>
      </c>
      <c r="G17" s="22">
        <v>6250</v>
      </c>
      <c r="H17" s="22">
        <v>6845</v>
      </c>
      <c r="I17" s="22">
        <v>6782</v>
      </c>
      <c r="J17" s="22">
        <v>7093</v>
      </c>
      <c r="K17" s="22"/>
      <c r="L17" s="22">
        <v>8012</v>
      </c>
      <c r="M17" s="22">
        <v>8906</v>
      </c>
      <c r="N17" s="22">
        <v>11019</v>
      </c>
      <c r="O17" s="22">
        <v>10007</v>
      </c>
      <c r="P17" s="22">
        <v>11289</v>
      </c>
      <c r="Q17" s="22">
        <v>11526</v>
      </c>
      <c r="R17" s="22">
        <v>11483</v>
      </c>
      <c r="S17" s="22">
        <v>12119</v>
      </c>
      <c r="T17" s="22">
        <v>11840</v>
      </c>
      <c r="U17" s="22">
        <v>9437</v>
      </c>
      <c r="V17" s="22">
        <v>10935</v>
      </c>
      <c r="W17" s="22">
        <v>11619</v>
      </c>
      <c r="X17" s="22">
        <v>11983</v>
      </c>
      <c r="Y17" s="22">
        <v>11622</v>
      </c>
      <c r="Z17" s="22">
        <v>11756</v>
      </c>
      <c r="AA17" s="22">
        <v>12453</v>
      </c>
      <c r="AB17" s="22">
        <v>14068</v>
      </c>
      <c r="AC17" s="24"/>
    </row>
    <row r="18" spans="1:29" ht="13.5" customHeight="1" x14ac:dyDescent="0.2">
      <c r="A18" s="23"/>
      <c r="B18" s="1"/>
      <c r="C18" s="1"/>
      <c r="D18" s="22" t="s">
        <v>11</v>
      </c>
      <c r="E18" s="22">
        <v>4667</v>
      </c>
      <c r="F18" s="22">
        <v>4936</v>
      </c>
      <c r="G18" s="22">
        <v>5094</v>
      </c>
      <c r="H18" s="22">
        <v>5519</v>
      </c>
      <c r="I18" s="22">
        <v>5664</v>
      </c>
      <c r="J18" s="22">
        <v>5644</v>
      </c>
      <c r="K18" s="22"/>
      <c r="L18" s="22">
        <v>6843</v>
      </c>
      <c r="M18" s="22">
        <v>7459</v>
      </c>
      <c r="N18" s="22">
        <v>9012</v>
      </c>
      <c r="O18" s="22">
        <v>8096</v>
      </c>
      <c r="P18" s="22">
        <v>9279</v>
      </c>
      <c r="Q18" s="22">
        <v>9113</v>
      </c>
      <c r="R18" s="22">
        <v>8968</v>
      </c>
      <c r="S18" s="22">
        <v>9490</v>
      </c>
      <c r="T18" s="22">
        <v>8968</v>
      </c>
      <c r="U18" s="22">
        <v>7436</v>
      </c>
      <c r="V18" s="22">
        <v>8577</v>
      </c>
      <c r="W18" s="22">
        <v>9411</v>
      </c>
      <c r="X18" s="22">
        <v>9813</v>
      </c>
      <c r="Y18" s="22">
        <v>9065</v>
      </c>
      <c r="Z18" s="22">
        <v>9482</v>
      </c>
      <c r="AA18" s="22">
        <v>9869</v>
      </c>
      <c r="AB18" s="22">
        <v>11285</v>
      </c>
      <c r="AC18" s="24"/>
    </row>
    <row r="19" spans="1:29" ht="13.5" customHeight="1" x14ac:dyDescent="0.2">
      <c r="A19" s="23"/>
      <c r="B19" s="1"/>
      <c r="C19" s="1"/>
      <c r="D19" s="10" t="s">
        <v>12</v>
      </c>
      <c r="E19" s="10">
        <v>2200</v>
      </c>
      <c r="F19" s="10">
        <v>2309</v>
      </c>
      <c r="G19" s="10">
        <v>2466</v>
      </c>
      <c r="H19" s="10">
        <v>2458</v>
      </c>
      <c r="I19" s="10">
        <v>2535</v>
      </c>
      <c r="J19" s="10">
        <f>2563+22</f>
        <v>2585</v>
      </c>
      <c r="K19" s="10"/>
      <c r="L19" s="10">
        <v>3077</v>
      </c>
      <c r="M19" s="10">
        <f>46+2960</f>
        <v>3006</v>
      </c>
      <c r="N19" s="10">
        <v>3215</v>
      </c>
      <c r="O19" s="10">
        <v>3294</v>
      </c>
      <c r="P19" s="10">
        <v>3439</v>
      </c>
      <c r="Q19" s="10">
        <v>3285</v>
      </c>
      <c r="R19" s="10">
        <v>3450</v>
      </c>
      <c r="S19" s="10">
        <v>3254</v>
      </c>
      <c r="T19" s="10">
        <v>2568</v>
      </c>
      <c r="U19" s="10">
        <v>2244</v>
      </c>
      <c r="V19" s="10">
        <v>2582</v>
      </c>
      <c r="W19" s="10">
        <v>2953</v>
      </c>
      <c r="X19" s="10">
        <v>2897</v>
      </c>
      <c r="Y19" s="10">
        <v>2748</v>
      </c>
      <c r="Z19" s="10">
        <v>2832</v>
      </c>
      <c r="AA19" s="10">
        <v>2952</v>
      </c>
      <c r="AB19" s="10">
        <v>3343</v>
      </c>
      <c r="AC19" s="24"/>
    </row>
    <row r="20" spans="1:29" ht="13.5" customHeight="1" x14ac:dyDescent="0.2">
      <c r="A20" s="23"/>
      <c r="B20" s="1"/>
      <c r="C20" s="1"/>
      <c r="D20" s="8" t="s">
        <v>13</v>
      </c>
      <c r="E20" s="31">
        <f t="shared" ref="E20:L21" si="14">E18/E17</f>
        <v>0.81377506538796862</v>
      </c>
      <c r="F20" s="31">
        <f t="shared" si="14"/>
        <v>0.79600064505724888</v>
      </c>
      <c r="G20" s="31">
        <f t="shared" si="14"/>
        <v>0.81503999999999999</v>
      </c>
      <c r="H20" s="31">
        <f t="shared" si="14"/>
        <v>0.80628195763330901</v>
      </c>
      <c r="I20" s="31">
        <f t="shared" si="14"/>
        <v>0.83515187260395163</v>
      </c>
      <c r="J20" s="31">
        <f t="shared" si="14"/>
        <v>0.79571408430847312</v>
      </c>
      <c r="K20" s="31" t="e">
        <f t="shared" si="14"/>
        <v>#DIV/0!</v>
      </c>
      <c r="L20" s="31">
        <f t="shared" si="14"/>
        <v>0.85409385921118319</v>
      </c>
      <c r="M20" s="31">
        <f t="shared" ref="M20:Q21" si="15">M18/M17</f>
        <v>0.83752526386705595</v>
      </c>
      <c r="N20" s="31">
        <f t="shared" si="15"/>
        <v>0.81786005989654231</v>
      </c>
      <c r="O20" s="31">
        <f t="shared" si="15"/>
        <v>0.80903367642650148</v>
      </c>
      <c r="P20" s="31">
        <f t="shared" si="15"/>
        <v>0.82195057135264415</v>
      </c>
      <c r="Q20" s="31">
        <f t="shared" si="15"/>
        <v>0.79064723234426515</v>
      </c>
      <c r="R20" s="31">
        <f t="shared" ref="R20:S20" si="16">R18/R17</f>
        <v>0.78098057998780801</v>
      </c>
      <c r="S20" s="31">
        <f t="shared" si="16"/>
        <v>0.78306790989355557</v>
      </c>
      <c r="T20" s="31">
        <f t="shared" ref="T20:U20" si="17">T18/T17</f>
        <v>0.75743243243243241</v>
      </c>
      <c r="U20" s="31">
        <f t="shared" si="17"/>
        <v>0.78796227614708059</v>
      </c>
      <c r="V20" s="31">
        <f t="shared" ref="V20:W20" si="18">V18/V17</f>
        <v>0.78436213991769543</v>
      </c>
      <c r="W20" s="31">
        <f t="shared" si="18"/>
        <v>0.8099664342886651</v>
      </c>
      <c r="X20" s="31">
        <f t="shared" ref="X20:Y20" si="19">X18/X17</f>
        <v>0.81891012267378782</v>
      </c>
      <c r="Y20" s="31">
        <f t="shared" si="19"/>
        <v>0.77998623300636727</v>
      </c>
      <c r="Z20" s="31">
        <f t="shared" ref="Z20:AA20" si="20">Z18/Z17</f>
        <v>0.80656685947601225</v>
      </c>
      <c r="AA20" s="31">
        <f t="shared" si="20"/>
        <v>0.79249979924516178</v>
      </c>
      <c r="AB20" s="31">
        <f t="shared" ref="AB20" si="21">AB18/AB17</f>
        <v>0.80217514927495026</v>
      </c>
      <c r="AC20" s="24"/>
    </row>
    <row r="21" spans="1:29" ht="13.5" customHeight="1" x14ac:dyDescent="0.2">
      <c r="A21" s="23"/>
      <c r="B21" s="1"/>
      <c r="C21" s="1"/>
      <c r="D21" s="8" t="s">
        <v>14</v>
      </c>
      <c r="E21" s="31">
        <f t="shared" si="14"/>
        <v>0.47139490036425968</v>
      </c>
      <c r="F21" s="31">
        <f t="shared" si="14"/>
        <v>0.46778768233387358</v>
      </c>
      <c r="G21" s="31">
        <f t="shared" si="14"/>
        <v>0.48409893992932862</v>
      </c>
      <c r="H21" s="31">
        <f t="shared" si="14"/>
        <v>0.44537053814096755</v>
      </c>
      <c r="I21" s="31">
        <f t="shared" si="14"/>
        <v>0.4475635593220339</v>
      </c>
      <c r="J21" s="31">
        <f t="shared" si="14"/>
        <v>0.45800850460666193</v>
      </c>
      <c r="K21" s="31" t="e">
        <f t="shared" si="14"/>
        <v>#DIV/0!</v>
      </c>
      <c r="L21" s="31">
        <f t="shared" si="14"/>
        <v>0.44965658336986702</v>
      </c>
      <c r="M21" s="31">
        <f t="shared" si="15"/>
        <v>0.40300308352326047</v>
      </c>
      <c r="N21" s="31">
        <f t="shared" si="15"/>
        <v>0.35674656014203282</v>
      </c>
      <c r="O21" s="31">
        <f t="shared" si="15"/>
        <v>0.40686758893280633</v>
      </c>
      <c r="P21" s="31">
        <f t="shared" si="15"/>
        <v>0.37062183424938033</v>
      </c>
      <c r="Q21" s="31">
        <f t="shared" si="15"/>
        <v>0.36047404806320643</v>
      </c>
      <c r="R21" s="31">
        <f t="shared" ref="R21:S21" si="22">R19/R18</f>
        <v>0.38470115967885815</v>
      </c>
      <c r="S21" s="31">
        <f t="shared" si="22"/>
        <v>0.34288724973656481</v>
      </c>
      <c r="T21" s="31">
        <f t="shared" ref="T21:U21" si="23">T19/T18</f>
        <v>0.28635147190008919</v>
      </c>
      <c r="U21" s="31">
        <f t="shared" si="23"/>
        <v>0.30177514792899407</v>
      </c>
      <c r="V21" s="31">
        <f t="shared" ref="V21:W21" si="24">V19/V18</f>
        <v>0.30103765885507755</v>
      </c>
      <c r="W21" s="31">
        <f t="shared" si="24"/>
        <v>0.31378174476676229</v>
      </c>
      <c r="X21" s="31">
        <f t="shared" ref="X21:Y21" si="25">X19/X18</f>
        <v>0.29522062570060126</v>
      </c>
      <c r="Y21" s="31">
        <f t="shared" si="25"/>
        <v>0.30314396028681745</v>
      </c>
      <c r="Z21" s="31">
        <f t="shared" ref="Z21:AA21" si="26">Z19/Z18</f>
        <v>0.29867116642058639</v>
      </c>
      <c r="AA21" s="31">
        <f t="shared" si="26"/>
        <v>0.29911845171749923</v>
      </c>
      <c r="AB21" s="31">
        <f t="shared" ref="AB21" si="27">AB19/AB18</f>
        <v>0.2962339388568897</v>
      </c>
      <c r="AC21" s="24"/>
    </row>
    <row r="22" spans="1:29" ht="13.5" customHeight="1" x14ac:dyDescent="0.2">
      <c r="A22" s="23"/>
      <c r="B22" s="1"/>
      <c r="C22" s="4" t="s">
        <v>16</v>
      </c>
      <c r="D22" s="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4"/>
    </row>
    <row r="23" spans="1:29" ht="13.5" customHeight="1" x14ac:dyDescent="0.2">
      <c r="A23" s="23"/>
      <c r="B23" s="1"/>
      <c r="C23" s="1"/>
      <c r="D23" s="22" t="s">
        <v>10</v>
      </c>
      <c r="E23" s="22">
        <f t="shared" ref="E23:F23" si="28">E11+E17</f>
        <v>10819</v>
      </c>
      <c r="F23" s="22">
        <f t="shared" si="28"/>
        <v>11569</v>
      </c>
      <c r="G23" s="22">
        <f t="shared" ref="G23:H23" si="29">G11+G17</f>
        <v>11677</v>
      </c>
      <c r="H23" s="22">
        <f t="shared" si="29"/>
        <v>12659</v>
      </c>
      <c r="I23" s="22">
        <f t="shared" ref="I23:J23" si="30">I11+I17</f>
        <v>12404</v>
      </c>
      <c r="J23" s="22">
        <f t="shared" si="30"/>
        <v>13102</v>
      </c>
      <c r="K23" s="22">
        <f t="shared" ref="K23:Q23" si="31">K11+K17</f>
        <v>0</v>
      </c>
      <c r="L23" s="22">
        <f t="shared" si="31"/>
        <v>14491</v>
      </c>
      <c r="M23" s="22">
        <f>M11+M17+19</f>
        <v>16455</v>
      </c>
      <c r="N23" s="22">
        <f>N11+N17+44</f>
        <v>20664</v>
      </c>
      <c r="O23" s="22">
        <f t="shared" si="31"/>
        <v>18103</v>
      </c>
      <c r="P23" s="22">
        <f t="shared" si="31"/>
        <v>20564</v>
      </c>
      <c r="Q23" s="22">
        <f t="shared" si="31"/>
        <v>20956</v>
      </c>
      <c r="R23" s="22">
        <f t="shared" ref="R23:S23" si="32">R11+R17</f>
        <v>21163</v>
      </c>
      <c r="S23" s="22">
        <f t="shared" si="32"/>
        <v>21988</v>
      </c>
      <c r="T23" s="22">
        <f t="shared" ref="T23:U23" si="33">T11+T17</f>
        <v>21107</v>
      </c>
      <c r="U23" s="22">
        <f t="shared" si="33"/>
        <v>16367</v>
      </c>
      <c r="V23" s="22">
        <f t="shared" ref="V23:W23" si="34">V11+V17</f>
        <v>18948</v>
      </c>
      <c r="W23" s="22">
        <f t="shared" si="34"/>
        <v>20015</v>
      </c>
      <c r="X23" s="22">
        <f t="shared" ref="X23:Y23" si="35">X11+X17</f>
        <v>20641</v>
      </c>
      <c r="Y23" s="22">
        <f t="shared" si="35"/>
        <v>19966</v>
      </c>
      <c r="Z23" s="22">
        <f t="shared" ref="Z23:AA23" si="36">Z11+Z17</f>
        <v>20303</v>
      </c>
      <c r="AA23" s="22">
        <f t="shared" si="36"/>
        <v>21669</v>
      </c>
      <c r="AB23" s="22">
        <f t="shared" ref="AB23" si="37">AB11+AB17</f>
        <v>24490</v>
      </c>
      <c r="AC23" s="24"/>
    </row>
    <row r="24" spans="1:29" ht="13.5" customHeight="1" x14ac:dyDescent="0.2">
      <c r="A24" s="23"/>
      <c r="B24" s="1"/>
      <c r="C24" s="1"/>
      <c r="D24" s="22" t="s">
        <v>11</v>
      </c>
      <c r="E24" s="22">
        <f t="shared" ref="E24:F24" si="38">E12+E18</f>
        <v>8661</v>
      </c>
      <c r="F24" s="22">
        <f t="shared" si="38"/>
        <v>9091</v>
      </c>
      <c r="G24" s="22">
        <f t="shared" ref="G24:H24" si="39">G12+G18</f>
        <v>9443</v>
      </c>
      <c r="H24" s="22">
        <f t="shared" si="39"/>
        <v>10100</v>
      </c>
      <c r="I24" s="22">
        <f t="shared" ref="I24:J24" si="40">I12+I18</f>
        <v>10262</v>
      </c>
      <c r="J24" s="22">
        <f t="shared" si="40"/>
        <v>10228</v>
      </c>
      <c r="K24" s="22">
        <f t="shared" ref="K24:Q24" si="41">K12+K18</f>
        <v>0</v>
      </c>
      <c r="L24" s="22">
        <f t="shared" si="41"/>
        <v>12327</v>
      </c>
      <c r="M24" s="22">
        <f t="shared" si="41"/>
        <v>13659</v>
      </c>
      <c r="N24" s="22">
        <f>N12+N18+12</f>
        <v>16730</v>
      </c>
      <c r="O24" s="22">
        <f t="shared" si="41"/>
        <v>14690</v>
      </c>
      <c r="P24" s="22">
        <f t="shared" si="41"/>
        <v>16752</v>
      </c>
      <c r="Q24" s="22">
        <f t="shared" si="41"/>
        <v>16473</v>
      </c>
      <c r="R24" s="22">
        <f t="shared" ref="R24:S24" si="42">R12+R18</f>
        <v>16437</v>
      </c>
      <c r="S24" s="22">
        <f t="shared" si="42"/>
        <v>17180</v>
      </c>
      <c r="T24" s="22">
        <f t="shared" ref="T24:U24" si="43">T12+T18</f>
        <v>15767</v>
      </c>
      <c r="U24" s="22">
        <f t="shared" si="43"/>
        <v>12781</v>
      </c>
      <c r="V24" s="22">
        <f t="shared" ref="V24:W24" si="44">V12+V18</f>
        <v>14750</v>
      </c>
      <c r="W24" s="22">
        <f t="shared" si="44"/>
        <v>16158</v>
      </c>
      <c r="X24" s="22">
        <f t="shared" ref="X24:Y24" si="45">X12+X18</f>
        <v>16880</v>
      </c>
      <c r="Y24" s="22">
        <f t="shared" si="45"/>
        <v>15283</v>
      </c>
      <c r="Z24" s="22">
        <f t="shared" ref="Z24:AA24" si="46">Z12+Z18</f>
        <v>16065</v>
      </c>
      <c r="AA24" s="22">
        <f t="shared" si="46"/>
        <v>16690</v>
      </c>
      <c r="AB24" s="22">
        <f t="shared" ref="AB24" si="47">AB12+AB18</f>
        <v>19218</v>
      </c>
      <c r="AC24" s="24"/>
    </row>
    <row r="25" spans="1:29" ht="13.5" customHeight="1" x14ac:dyDescent="0.2">
      <c r="A25" s="23"/>
      <c r="B25" s="1"/>
      <c r="C25" s="1"/>
      <c r="D25" s="10" t="s">
        <v>12</v>
      </c>
      <c r="E25" s="10">
        <f t="shared" ref="E25:F25" si="48">E13+E19</f>
        <v>4166</v>
      </c>
      <c r="F25" s="10">
        <f t="shared" si="48"/>
        <v>4439</v>
      </c>
      <c r="G25" s="10">
        <f t="shared" ref="G25:H25" si="49">G13+G19</f>
        <v>4669</v>
      </c>
      <c r="H25" s="10">
        <f t="shared" si="49"/>
        <v>4668</v>
      </c>
      <c r="I25" s="10">
        <f t="shared" ref="I25:J25" si="50">I13+I19</f>
        <v>4718</v>
      </c>
      <c r="J25" s="10">
        <f t="shared" si="50"/>
        <v>4838</v>
      </c>
      <c r="K25" s="10">
        <f t="shared" ref="K25:Q25" si="51">K13+K19</f>
        <v>0</v>
      </c>
      <c r="L25" s="10">
        <f t="shared" si="51"/>
        <v>5783</v>
      </c>
      <c r="M25" s="10">
        <f t="shared" si="51"/>
        <v>5589</v>
      </c>
      <c r="N25" s="10">
        <f t="shared" si="51"/>
        <v>6089</v>
      </c>
      <c r="O25" s="10">
        <f t="shared" si="51"/>
        <v>6138</v>
      </c>
      <c r="P25" s="10">
        <f t="shared" si="51"/>
        <v>6501</v>
      </c>
      <c r="Q25" s="10">
        <f t="shared" si="51"/>
        <v>6194</v>
      </c>
      <c r="R25" s="10">
        <f t="shared" ref="R25:S25" si="52">R13+R19</f>
        <v>6515</v>
      </c>
      <c r="S25" s="10">
        <f t="shared" si="52"/>
        <v>6191</v>
      </c>
      <c r="T25" s="10">
        <f t="shared" ref="T25:U25" si="53">T13+T19</f>
        <v>4772</v>
      </c>
      <c r="U25" s="10">
        <f t="shared" si="53"/>
        <v>4134</v>
      </c>
      <c r="V25" s="10">
        <f t="shared" ref="V25:W25" si="54">V13+V19</f>
        <v>4673</v>
      </c>
      <c r="W25" s="10">
        <f t="shared" si="54"/>
        <v>5431</v>
      </c>
      <c r="X25" s="10">
        <f t="shared" ref="X25:Y25" si="55">X13+X19</f>
        <v>5315</v>
      </c>
      <c r="Y25" s="10">
        <f t="shared" si="55"/>
        <v>4843</v>
      </c>
      <c r="Z25" s="10">
        <f t="shared" ref="Z25:AA25" si="56">Z13+Z19</f>
        <v>4983</v>
      </c>
      <c r="AA25" s="10">
        <f t="shared" si="56"/>
        <v>5139</v>
      </c>
      <c r="AB25" s="10">
        <f t="shared" ref="AB25" si="57">AB13+AB19</f>
        <v>5953</v>
      </c>
      <c r="AC25" s="24"/>
    </row>
    <row r="26" spans="1:29" ht="13.5" customHeight="1" x14ac:dyDescent="0.2">
      <c r="A26" s="23"/>
      <c r="B26" s="1"/>
      <c r="C26" s="1"/>
      <c r="D26" s="8" t="s">
        <v>13</v>
      </c>
      <c r="E26" s="31">
        <f t="shared" ref="E26:F26" si="58">E24/E23</f>
        <v>0.80053609390886404</v>
      </c>
      <c r="F26" s="31">
        <f t="shared" si="58"/>
        <v>0.78580689774397094</v>
      </c>
      <c r="G26" s="31">
        <f t="shared" ref="G26:H26" si="59">G24/G23</f>
        <v>0.80868373726128284</v>
      </c>
      <c r="H26" s="31">
        <f t="shared" si="59"/>
        <v>0.79785133106880479</v>
      </c>
      <c r="I26" s="31">
        <f t="shared" ref="I26:J26" si="60">I24/I23</f>
        <v>0.82731376975169302</v>
      </c>
      <c r="J26" s="31">
        <f t="shared" si="60"/>
        <v>0.78064417646160889</v>
      </c>
      <c r="K26" s="31" t="e">
        <f t="shared" ref="K26:Q26" si="61">K24/K23</f>
        <v>#DIV/0!</v>
      </c>
      <c r="L26" s="31">
        <f t="shared" si="61"/>
        <v>0.85066593057759987</v>
      </c>
      <c r="M26" s="31">
        <f t="shared" si="61"/>
        <v>0.83008204193254331</v>
      </c>
      <c r="N26" s="31">
        <f t="shared" si="61"/>
        <v>0.80962059620596205</v>
      </c>
      <c r="O26" s="31">
        <f t="shared" si="61"/>
        <v>0.81146771253383421</v>
      </c>
      <c r="P26" s="31">
        <f t="shared" si="61"/>
        <v>0.81462750437658038</v>
      </c>
      <c r="Q26" s="31">
        <f t="shared" si="61"/>
        <v>0.78607558694407331</v>
      </c>
      <c r="R26" s="31">
        <f t="shared" ref="R26:S26" si="62">R24/R23</f>
        <v>0.77668572508623546</v>
      </c>
      <c r="S26" s="31">
        <f t="shared" si="62"/>
        <v>0.78133527378570133</v>
      </c>
      <c r="T26" s="31">
        <f t="shared" ref="T26:U26" si="63">T24/T23</f>
        <v>0.74700336381295307</v>
      </c>
      <c r="U26" s="31">
        <f t="shared" si="63"/>
        <v>0.78090059265595402</v>
      </c>
      <c r="V26" s="31">
        <f t="shared" ref="V26:W26" si="64">V24/V23</f>
        <v>0.77844627401308841</v>
      </c>
      <c r="W26" s="31">
        <f t="shared" si="64"/>
        <v>0.80729452910317268</v>
      </c>
      <c r="X26" s="31">
        <f t="shared" ref="X26:Y26" si="65">X24/X23</f>
        <v>0.81778983576377118</v>
      </c>
      <c r="Y26" s="31">
        <f t="shared" si="65"/>
        <v>0.76545126715416212</v>
      </c>
      <c r="Z26" s="31">
        <f t="shared" ref="Z26:AA26" si="66">Z24/Z23</f>
        <v>0.79126237501847019</v>
      </c>
      <c r="AA26" s="31">
        <f t="shared" si="66"/>
        <v>0.77022474502745863</v>
      </c>
      <c r="AB26" s="31">
        <f t="shared" ref="AB26" si="67">AB24/AB23</f>
        <v>0.78472846059616175</v>
      </c>
      <c r="AC26" s="24"/>
    </row>
    <row r="27" spans="1:29" ht="13.5" customHeight="1" x14ac:dyDescent="0.2">
      <c r="A27" s="23"/>
      <c r="B27" s="1"/>
      <c r="C27" s="1"/>
      <c r="D27" s="8" t="s">
        <v>14</v>
      </c>
      <c r="E27" s="31">
        <f t="shared" ref="E27:F27" si="68">E25/E24</f>
        <v>0.4810068121464034</v>
      </c>
      <c r="F27" s="31">
        <f t="shared" si="68"/>
        <v>0.4882851171488285</v>
      </c>
      <c r="G27" s="31">
        <f t="shared" ref="G27:H27" si="69">G25/G24</f>
        <v>0.49444032616753153</v>
      </c>
      <c r="H27" s="31">
        <f t="shared" si="69"/>
        <v>0.4621782178217822</v>
      </c>
      <c r="I27" s="31">
        <f t="shared" ref="I27:J27" si="70">I25/I24</f>
        <v>0.45975443383356068</v>
      </c>
      <c r="J27" s="31">
        <f t="shared" si="70"/>
        <v>0.47301525224872898</v>
      </c>
      <c r="K27" s="31" t="e">
        <f t="shared" ref="K27:Q27" si="71">K25/K24</f>
        <v>#DIV/0!</v>
      </c>
      <c r="L27" s="31">
        <f t="shared" si="71"/>
        <v>0.4691327979232579</v>
      </c>
      <c r="M27" s="31">
        <f t="shared" si="71"/>
        <v>0.40918075993850206</v>
      </c>
      <c r="N27" s="31">
        <f t="shared" si="71"/>
        <v>0.3639569635385535</v>
      </c>
      <c r="O27" s="31">
        <f t="shared" si="71"/>
        <v>0.41783526208304972</v>
      </c>
      <c r="P27" s="31">
        <f t="shared" si="71"/>
        <v>0.38807306590257878</v>
      </c>
      <c r="Q27" s="31">
        <f t="shared" si="71"/>
        <v>0.37600922722029989</v>
      </c>
      <c r="R27" s="31">
        <f t="shared" ref="R27:S27" si="72">R25/R24</f>
        <v>0.39636186652065464</v>
      </c>
      <c r="S27" s="31">
        <f t="shared" si="72"/>
        <v>0.36036088474970895</v>
      </c>
      <c r="T27" s="31">
        <f t="shared" ref="T27:U27" si="73">T25/T24</f>
        <v>0.30265744910255599</v>
      </c>
      <c r="U27" s="31">
        <f t="shared" si="73"/>
        <v>0.32344886941553869</v>
      </c>
      <c r="V27" s="31">
        <f t="shared" ref="V27:W27" si="74">V25/V24</f>
        <v>0.31681355932203392</v>
      </c>
      <c r="W27" s="31">
        <f t="shared" si="74"/>
        <v>0.33611833147666792</v>
      </c>
      <c r="X27" s="31">
        <f t="shared" ref="X27:Y27" si="75">X25/X24</f>
        <v>0.31486966824644552</v>
      </c>
      <c r="Y27" s="31">
        <f t="shared" si="75"/>
        <v>0.31688804554079697</v>
      </c>
      <c r="Z27" s="31">
        <f t="shared" ref="Z27:AA27" si="76">Z25/Z24</f>
        <v>0.31017740429505136</v>
      </c>
      <c r="AA27" s="31">
        <f t="shared" si="76"/>
        <v>0.3079089275014979</v>
      </c>
      <c r="AB27" s="31">
        <f t="shared" ref="AB27" si="77">AB25/AB24</f>
        <v>0.30976168175668645</v>
      </c>
      <c r="AC27" s="24"/>
    </row>
    <row r="28" spans="1:29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4"/>
    </row>
    <row r="29" spans="1:29" ht="13.5" customHeight="1" x14ac:dyDescent="0.2">
      <c r="A29" s="2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24"/>
    </row>
    <row r="30" spans="1:29" ht="13.5" customHeight="1" x14ac:dyDescent="0.2">
      <c r="A30" s="23"/>
      <c r="B30" s="1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24"/>
    </row>
    <row r="31" spans="1:29" ht="13.5" customHeight="1" x14ac:dyDescent="0.2">
      <c r="A31" s="23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24"/>
    </row>
    <row r="32" spans="1:29" ht="13.5" customHeight="1" x14ac:dyDescent="0.2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4"/>
    </row>
    <row r="33" spans="1:29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3"/>
      <c r="Y33" s="56"/>
      <c r="Z33" s="56"/>
      <c r="AA33" s="56"/>
      <c r="AB33" s="56" t="s">
        <v>44</v>
      </c>
      <c r="AC33" s="33"/>
    </row>
  </sheetData>
  <mergeCells count="2">
    <mergeCell ref="A2:AC2"/>
    <mergeCell ref="B33:X33"/>
  </mergeCells>
  <hyperlinks>
    <hyperlink ref="B33" r:id="rId1" xr:uid="{6515D97A-9933-439B-8AEE-09A11EC3EBBC}"/>
    <hyperlink ref="B33:U33" r:id="rId2" display="Source: IPEDS ADM, Admissions Survey" xr:uid="{3F7140A2-2439-45B6-84B4-75DB808F7DE7}"/>
  </hyperlinks>
  <printOptions horizontalCentered="1"/>
  <pageMargins left="0.7" right="0.45" top="0.5" bottom="0.5" header="0.3" footer="0.3"/>
  <pageSetup scale="97" orientation="portrait" r:id="rId3"/>
  <ignoredErrors>
    <ignoredError sqref="N23:N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3"/>
  <sheetViews>
    <sheetView workbookViewId="0"/>
  </sheetViews>
  <sheetFormatPr defaultColWidth="9.140625" defaultRowHeight="13.5" customHeight="1" x14ac:dyDescent="0.2"/>
  <cols>
    <col min="1" max="3" width="2.7109375" style="1" customWidth="1"/>
    <col min="4" max="4" width="14.7109375" style="1" customWidth="1"/>
    <col min="5" max="22" width="8.7109375" style="1" hidden="1" customWidth="1"/>
    <col min="23" max="28" width="8.7109375" style="1" customWidth="1"/>
    <col min="29" max="29" width="2.7109375" style="1" customWidth="1"/>
    <col min="30" max="16384" width="9.140625" style="6"/>
  </cols>
  <sheetData>
    <row r="1" spans="1:29" ht="13.5" customHeight="1" x14ac:dyDescent="0.2">
      <c r="A1" s="1" t="s">
        <v>25</v>
      </c>
    </row>
    <row r="2" spans="1:29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x14ac:dyDescent="0.2">
      <c r="A3" s="2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4"/>
    </row>
    <row r="4" spans="1:29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4"/>
    </row>
    <row r="5" spans="1:29" ht="15" customHeight="1" x14ac:dyDescent="0.25">
      <c r="A5" s="23"/>
      <c r="B5" s="25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4"/>
    </row>
    <row r="6" spans="1:29" ht="13.5" customHeight="1" thickBot="1" x14ac:dyDescent="0.25">
      <c r="A6" s="23"/>
      <c r="B6" s="5"/>
      <c r="C6" s="5"/>
      <c r="D6" s="5"/>
      <c r="AC6" s="24"/>
    </row>
    <row r="7" spans="1:29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7" t="s">
        <v>43</v>
      </c>
      <c r="AC7" s="24"/>
    </row>
    <row r="8" spans="1:29" ht="13.5" customHeight="1" x14ac:dyDescent="0.2">
      <c r="A8" s="2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4"/>
    </row>
    <row r="9" spans="1:29" ht="13.5" customHeight="1" x14ac:dyDescent="0.2">
      <c r="A9" s="23"/>
      <c r="B9" s="38" t="s">
        <v>15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24"/>
    </row>
    <row r="10" spans="1:29" ht="13.5" customHeight="1" x14ac:dyDescent="0.2">
      <c r="A10" s="23"/>
      <c r="C10" s="4" t="s">
        <v>31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24"/>
    </row>
    <row r="11" spans="1:29" ht="13.5" customHeight="1" x14ac:dyDescent="0.2">
      <c r="A11" s="23"/>
      <c r="D11" s="22" t="s">
        <v>10</v>
      </c>
      <c r="E11" s="22">
        <v>992</v>
      </c>
      <c r="F11" s="22">
        <v>962</v>
      </c>
      <c r="G11" s="22">
        <v>1039</v>
      </c>
      <c r="H11" s="22">
        <v>1716</v>
      </c>
      <c r="I11" s="22">
        <v>1472</v>
      </c>
      <c r="J11" s="22">
        <v>1261</v>
      </c>
      <c r="K11" s="22">
        <v>1301</v>
      </c>
      <c r="L11" s="22">
        <v>1252</v>
      </c>
      <c r="M11" s="22">
        <v>1546</v>
      </c>
      <c r="N11" s="22">
        <v>1788</v>
      </c>
      <c r="O11" s="22">
        <v>1658</v>
      </c>
      <c r="P11" s="22">
        <v>2281</v>
      </c>
      <c r="Q11" s="22">
        <v>1710</v>
      </c>
      <c r="R11" s="22">
        <v>1686</v>
      </c>
      <c r="S11" s="22">
        <v>1695</v>
      </c>
      <c r="T11" s="22">
        <v>1879</v>
      </c>
      <c r="U11" s="22">
        <v>1893</v>
      </c>
      <c r="V11" s="22">
        <v>2255</v>
      </c>
      <c r="W11" s="22">
        <v>2072</v>
      </c>
      <c r="X11" s="22">
        <v>2064</v>
      </c>
      <c r="Y11" s="22">
        <v>1680</v>
      </c>
      <c r="Z11" s="22">
        <v>1843</v>
      </c>
      <c r="AA11" s="22">
        <v>2030</v>
      </c>
      <c r="AB11" s="22">
        <v>2209</v>
      </c>
      <c r="AC11" s="24"/>
    </row>
    <row r="12" spans="1:29" ht="13.5" customHeight="1" x14ac:dyDescent="0.2">
      <c r="A12" s="23"/>
      <c r="D12" s="22" t="s">
        <v>11</v>
      </c>
      <c r="E12" s="22">
        <v>719</v>
      </c>
      <c r="F12" s="22">
        <v>747</v>
      </c>
      <c r="G12" s="22">
        <v>792</v>
      </c>
      <c r="H12" s="22">
        <v>1445</v>
      </c>
      <c r="I12" s="22">
        <v>1122</v>
      </c>
      <c r="J12" s="22">
        <v>912</v>
      </c>
      <c r="K12" s="22">
        <v>750</v>
      </c>
      <c r="L12" s="22">
        <v>878</v>
      </c>
      <c r="M12" s="22">
        <v>952</v>
      </c>
      <c r="N12" s="22">
        <v>1153</v>
      </c>
      <c r="O12" s="22">
        <v>881</v>
      </c>
      <c r="P12" s="22">
        <v>1094</v>
      </c>
      <c r="Q12" s="22">
        <v>590</v>
      </c>
      <c r="R12" s="22">
        <v>1050</v>
      </c>
      <c r="S12" s="22">
        <v>1006</v>
      </c>
      <c r="T12" s="22">
        <v>1125</v>
      </c>
      <c r="U12" s="22">
        <v>1179</v>
      </c>
      <c r="V12" s="22">
        <v>1265</v>
      </c>
      <c r="W12" s="22">
        <v>1209</v>
      </c>
      <c r="X12" s="22">
        <v>1279</v>
      </c>
      <c r="Y12" s="22">
        <v>1209</v>
      </c>
      <c r="Z12" s="22">
        <v>1178</v>
      </c>
      <c r="AA12" s="22">
        <v>1382</v>
      </c>
      <c r="AB12" s="22">
        <v>1489</v>
      </c>
      <c r="AC12" s="24"/>
    </row>
    <row r="13" spans="1:29" ht="13.5" customHeight="1" x14ac:dyDescent="0.2">
      <c r="A13" s="23"/>
      <c r="D13" s="10" t="s">
        <v>12</v>
      </c>
      <c r="E13" s="10">
        <v>311</v>
      </c>
      <c r="F13" s="10">
        <v>305</v>
      </c>
      <c r="G13" s="10">
        <v>317</v>
      </c>
      <c r="H13" s="10">
        <v>370</v>
      </c>
      <c r="I13" s="10">
        <v>443</v>
      </c>
      <c r="J13" s="10">
        <v>396</v>
      </c>
      <c r="K13" s="10">
        <v>361</v>
      </c>
      <c r="L13" s="10">
        <v>399</v>
      </c>
      <c r="M13" s="10">
        <v>379</v>
      </c>
      <c r="N13" s="10">
        <v>451</v>
      </c>
      <c r="O13" s="10">
        <v>422</v>
      </c>
      <c r="P13" s="10">
        <v>468</v>
      </c>
      <c r="Q13" s="10">
        <v>450</v>
      </c>
      <c r="R13" s="10">
        <v>436</v>
      </c>
      <c r="S13" s="10">
        <v>404</v>
      </c>
      <c r="T13" s="10">
        <v>474</v>
      </c>
      <c r="U13" s="10">
        <v>485</v>
      </c>
      <c r="V13" s="10">
        <v>457</v>
      </c>
      <c r="W13" s="10">
        <v>462</v>
      </c>
      <c r="X13" s="10">
        <v>372</v>
      </c>
      <c r="Y13" s="10">
        <v>402</v>
      </c>
      <c r="Z13" s="10">
        <v>406</v>
      </c>
      <c r="AA13" s="10">
        <v>463</v>
      </c>
      <c r="AB13" s="10">
        <v>507</v>
      </c>
      <c r="AC13" s="24"/>
    </row>
    <row r="14" spans="1:29" ht="13.5" customHeight="1" x14ac:dyDescent="0.2">
      <c r="A14" s="23"/>
      <c r="D14" s="8" t="s">
        <v>13</v>
      </c>
      <c r="E14" s="31">
        <f t="shared" ref="E14:F14" si="0">E12/E11</f>
        <v>0.72479838709677424</v>
      </c>
      <c r="F14" s="31">
        <f t="shared" si="0"/>
        <v>0.77650727650727647</v>
      </c>
      <c r="G14" s="31">
        <f t="shared" ref="G14:H14" si="1">G12/G11</f>
        <v>0.76227141482194416</v>
      </c>
      <c r="H14" s="31">
        <f t="shared" si="1"/>
        <v>0.84207459207459212</v>
      </c>
      <c r="I14" s="31">
        <f t="shared" ref="I14:J14" si="2">I12/I11</f>
        <v>0.76222826086956519</v>
      </c>
      <c r="J14" s="31">
        <f t="shared" si="2"/>
        <v>0.72323552735923868</v>
      </c>
      <c r="K14" s="31">
        <f t="shared" ref="K14:Q14" si="3">K12/K11</f>
        <v>0.57647963105303612</v>
      </c>
      <c r="L14" s="31">
        <f t="shared" si="3"/>
        <v>0.70127795527156545</v>
      </c>
      <c r="M14" s="31">
        <f t="shared" si="3"/>
        <v>0.61578266494178524</v>
      </c>
      <c r="N14" s="31">
        <f t="shared" si="3"/>
        <v>0.64485458612975388</v>
      </c>
      <c r="O14" s="31">
        <f t="shared" si="3"/>
        <v>0.53136308805790111</v>
      </c>
      <c r="P14" s="31">
        <f t="shared" si="3"/>
        <v>0.47961420429636126</v>
      </c>
      <c r="Q14" s="31">
        <f t="shared" si="3"/>
        <v>0.34502923976608185</v>
      </c>
      <c r="R14" s="31">
        <f t="shared" ref="R14:S14" si="4">R12/R11</f>
        <v>0.62277580071174377</v>
      </c>
      <c r="S14" s="31">
        <f t="shared" si="4"/>
        <v>0.59351032448377583</v>
      </c>
      <c r="T14" s="31">
        <f t="shared" ref="T14:U14" si="5">T12/T11</f>
        <v>0.59872272485364553</v>
      </c>
      <c r="U14" s="31">
        <f t="shared" si="5"/>
        <v>0.6228209191759112</v>
      </c>
      <c r="V14" s="31">
        <f t="shared" ref="V14:W14" si="6">V12/V11</f>
        <v>0.56097560975609762</v>
      </c>
      <c r="W14" s="31">
        <f t="shared" si="6"/>
        <v>0.58349420849420852</v>
      </c>
      <c r="X14" s="31">
        <f t="shared" ref="X14:Y14" si="7">X12/X11</f>
        <v>0.61967054263565891</v>
      </c>
      <c r="Y14" s="31">
        <f t="shared" si="7"/>
        <v>0.71964285714285714</v>
      </c>
      <c r="Z14" s="31">
        <f t="shared" ref="Z14:AA14" si="8">Z12/Z11</f>
        <v>0.63917525773195871</v>
      </c>
      <c r="AA14" s="31">
        <f t="shared" si="8"/>
        <v>0.68078817733990149</v>
      </c>
      <c r="AB14" s="31">
        <f t="shared" ref="AB14" si="9">AB12/AB11</f>
        <v>0.67406066093254868</v>
      </c>
      <c r="AC14" s="24"/>
    </row>
    <row r="15" spans="1:29" ht="13.5" customHeight="1" x14ac:dyDescent="0.2">
      <c r="A15" s="23"/>
      <c r="D15" s="8" t="s">
        <v>14</v>
      </c>
      <c r="E15" s="31">
        <f t="shared" ref="E15:F15" si="10">E13/E12</f>
        <v>0.43254520166898469</v>
      </c>
      <c r="F15" s="31">
        <f t="shared" si="10"/>
        <v>0.40829986613119146</v>
      </c>
      <c r="G15" s="31">
        <f t="shared" ref="G15:H15" si="11">G13/G12</f>
        <v>0.40025252525252525</v>
      </c>
      <c r="H15" s="31">
        <f t="shared" si="11"/>
        <v>0.25605536332179929</v>
      </c>
      <c r="I15" s="31">
        <f t="shared" ref="I15:J15" si="12">I13/I12</f>
        <v>0.39483065953654189</v>
      </c>
      <c r="J15" s="31">
        <f t="shared" si="12"/>
        <v>0.43421052631578949</v>
      </c>
      <c r="K15" s="31">
        <f t="shared" ref="K15:Q15" si="13">K13/K12</f>
        <v>0.48133333333333334</v>
      </c>
      <c r="L15" s="31">
        <f t="shared" si="13"/>
        <v>0.45444191343963553</v>
      </c>
      <c r="M15" s="31">
        <f t="shared" si="13"/>
        <v>0.39810924369747897</v>
      </c>
      <c r="N15" s="31">
        <f t="shared" si="13"/>
        <v>0.39115351257588898</v>
      </c>
      <c r="O15" s="31">
        <f t="shared" si="13"/>
        <v>0.47900113507377978</v>
      </c>
      <c r="P15" s="31">
        <f t="shared" si="13"/>
        <v>0.42778793418647165</v>
      </c>
      <c r="Q15" s="31">
        <f t="shared" si="13"/>
        <v>0.76271186440677963</v>
      </c>
      <c r="R15" s="31">
        <f t="shared" ref="R15:S15" si="14">R13/R12</f>
        <v>0.41523809523809524</v>
      </c>
      <c r="S15" s="31">
        <f t="shared" si="14"/>
        <v>0.40159045725646125</v>
      </c>
      <c r="T15" s="31">
        <f t="shared" ref="T15:U15" si="15">T13/T12</f>
        <v>0.42133333333333334</v>
      </c>
      <c r="U15" s="31">
        <f t="shared" si="15"/>
        <v>0.41136556403731978</v>
      </c>
      <c r="V15" s="31">
        <f t="shared" ref="V15:W15" si="16">V13/V12</f>
        <v>0.36126482213438738</v>
      </c>
      <c r="W15" s="31">
        <f t="shared" si="16"/>
        <v>0.38213399503722084</v>
      </c>
      <c r="X15" s="31">
        <f t="shared" ref="X15:Y15" si="17">X13/X12</f>
        <v>0.29085222830336199</v>
      </c>
      <c r="Y15" s="31">
        <f t="shared" si="17"/>
        <v>0.33250620347394538</v>
      </c>
      <c r="Z15" s="31">
        <f t="shared" ref="Z15:AA15" si="18">Z13/Z12</f>
        <v>0.34465195246179964</v>
      </c>
      <c r="AA15" s="31">
        <f t="shared" si="18"/>
        <v>0.33502170767004341</v>
      </c>
      <c r="AB15" s="31">
        <f t="shared" ref="AB15" si="19">AB13/AB12</f>
        <v>0.34049697783747479</v>
      </c>
      <c r="AC15" s="24"/>
    </row>
    <row r="16" spans="1:29" ht="13.5" customHeight="1" x14ac:dyDescent="0.2">
      <c r="A16" s="23"/>
      <c r="C16" s="4" t="s">
        <v>32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4"/>
    </row>
    <row r="17" spans="1:29" ht="13.5" customHeight="1" x14ac:dyDescent="0.2">
      <c r="A17" s="23"/>
      <c r="D17" s="22" t="s">
        <v>10</v>
      </c>
      <c r="E17" s="22">
        <v>1529</v>
      </c>
      <c r="F17" s="22">
        <v>1518</v>
      </c>
      <c r="G17" s="22">
        <v>1719</v>
      </c>
      <c r="H17" s="22">
        <v>2686</v>
      </c>
      <c r="I17" s="22">
        <v>2134</v>
      </c>
      <c r="J17" s="22">
        <v>1967</v>
      </c>
      <c r="K17" s="22">
        <v>2157</v>
      </c>
      <c r="L17" s="22">
        <v>1945</v>
      </c>
      <c r="M17" s="22">
        <v>2571</v>
      </c>
      <c r="N17" s="22">
        <v>2610</v>
      </c>
      <c r="O17" s="22">
        <v>2557</v>
      </c>
      <c r="P17" s="22">
        <v>3259</v>
      </c>
      <c r="Q17" s="22">
        <v>2657</v>
      </c>
      <c r="R17" s="22">
        <v>2600</v>
      </c>
      <c r="S17" s="22">
        <v>2733</v>
      </c>
      <c r="T17" s="22">
        <v>3259</v>
      </c>
      <c r="U17" s="22">
        <v>3172</v>
      </c>
      <c r="V17" s="22">
        <v>4123</v>
      </c>
      <c r="W17" s="22">
        <v>3682</v>
      </c>
      <c r="X17" s="22">
        <v>3608</v>
      </c>
      <c r="Y17" s="22">
        <v>3287</v>
      </c>
      <c r="Z17" s="22">
        <v>3337</v>
      </c>
      <c r="AA17" s="22">
        <v>3772</v>
      </c>
      <c r="AB17" s="22">
        <v>3977</v>
      </c>
      <c r="AC17" s="24"/>
    </row>
    <row r="18" spans="1:29" ht="13.5" customHeight="1" x14ac:dyDescent="0.2">
      <c r="A18" s="23"/>
      <c r="D18" s="22" t="s">
        <v>11</v>
      </c>
      <c r="E18" s="22">
        <v>1133</v>
      </c>
      <c r="F18" s="22">
        <v>1194</v>
      </c>
      <c r="G18" s="22">
        <v>1312</v>
      </c>
      <c r="H18" s="22">
        <v>2257</v>
      </c>
      <c r="I18" s="22">
        <v>1654</v>
      </c>
      <c r="J18" s="22">
        <v>1387</v>
      </c>
      <c r="K18" s="22">
        <v>1338</v>
      </c>
      <c r="L18" s="22">
        <v>1469</v>
      </c>
      <c r="M18" s="22">
        <v>1612</v>
      </c>
      <c r="N18" s="22">
        <v>1843</v>
      </c>
      <c r="O18" s="22">
        <v>1464</v>
      </c>
      <c r="P18" s="22">
        <v>1777</v>
      </c>
      <c r="Q18" s="22">
        <v>851</v>
      </c>
      <c r="R18" s="22">
        <v>1706</v>
      </c>
      <c r="S18" s="22">
        <v>1771</v>
      </c>
      <c r="T18" s="22">
        <v>2054</v>
      </c>
      <c r="U18" s="22">
        <v>2070</v>
      </c>
      <c r="V18" s="22">
        <v>2337</v>
      </c>
      <c r="W18" s="22">
        <v>2318</v>
      </c>
      <c r="X18" s="22">
        <v>2295</v>
      </c>
      <c r="Y18" s="22">
        <v>2565</v>
      </c>
      <c r="Z18" s="22">
        <v>2421</v>
      </c>
      <c r="AA18" s="22">
        <v>2969</v>
      </c>
      <c r="AB18" s="22">
        <v>2976</v>
      </c>
      <c r="AC18" s="24"/>
    </row>
    <row r="19" spans="1:29" ht="13.5" customHeight="1" x14ac:dyDescent="0.2">
      <c r="A19" s="23"/>
      <c r="D19" s="10" t="s">
        <v>12</v>
      </c>
      <c r="E19" s="10">
        <v>462</v>
      </c>
      <c r="F19" s="10">
        <v>475</v>
      </c>
      <c r="G19" s="10">
        <v>471</v>
      </c>
      <c r="H19" s="10">
        <v>551</v>
      </c>
      <c r="I19" s="10">
        <v>585</v>
      </c>
      <c r="J19" s="10">
        <v>559</v>
      </c>
      <c r="K19" s="10">
        <v>593</v>
      </c>
      <c r="L19" s="10">
        <v>608</v>
      </c>
      <c r="M19" s="10">
        <v>625</v>
      </c>
      <c r="N19" s="10">
        <v>695</v>
      </c>
      <c r="O19" s="10">
        <v>739</v>
      </c>
      <c r="P19" s="10">
        <v>684</v>
      </c>
      <c r="Q19" s="10">
        <v>628</v>
      </c>
      <c r="R19" s="10">
        <v>637</v>
      </c>
      <c r="S19" s="10">
        <v>645</v>
      </c>
      <c r="T19" s="10">
        <v>738</v>
      </c>
      <c r="U19" s="10">
        <v>759</v>
      </c>
      <c r="V19" s="10">
        <v>740</v>
      </c>
      <c r="W19" s="10">
        <v>734</v>
      </c>
      <c r="X19" s="10">
        <v>687</v>
      </c>
      <c r="Y19" s="10">
        <v>746</v>
      </c>
      <c r="Z19" s="10">
        <v>759</v>
      </c>
      <c r="AA19" s="10">
        <v>826</v>
      </c>
      <c r="AB19" s="10">
        <v>836</v>
      </c>
      <c r="AC19" s="24"/>
    </row>
    <row r="20" spans="1:29" ht="13.5" customHeight="1" x14ac:dyDescent="0.2">
      <c r="A20" s="23"/>
      <c r="D20" s="8" t="s">
        <v>13</v>
      </c>
      <c r="E20" s="31">
        <f t="shared" ref="E20:F20" si="20">E18/E17</f>
        <v>0.74100719424460426</v>
      </c>
      <c r="F20" s="31">
        <f t="shared" si="20"/>
        <v>0.7865612648221344</v>
      </c>
      <c r="G20" s="31">
        <f t="shared" ref="G20:H20" si="21">G18/G17</f>
        <v>0.76323443862710882</v>
      </c>
      <c r="H20" s="31">
        <f t="shared" si="21"/>
        <v>0.84028294862248698</v>
      </c>
      <c r="I20" s="31">
        <f t="shared" ref="I20:J20" si="22">I18/I17</f>
        <v>0.77507029053420806</v>
      </c>
      <c r="J20" s="31">
        <f t="shared" si="22"/>
        <v>0.70513472292831725</v>
      </c>
      <c r="K20" s="31">
        <f t="shared" ref="K20:Q20" si="23">K18/K17</f>
        <v>0.62030598052851182</v>
      </c>
      <c r="L20" s="31">
        <f t="shared" si="23"/>
        <v>0.75526992287917738</v>
      </c>
      <c r="M20" s="31">
        <f t="shared" si="23"/>
        <v>0.62699338778685332</v>
      </c>
      <c r="N20" s="31">
        <f t="shared" si="23"/>
        <v>0.70613026819923375</v>
      </c>
      <c r="O20" s="31">
        <f t="shared" si="23"/>
        <v>0.57254595228783733</v>
      </c>
      <c r="P20" s="31">
        <f t="shared" si="23"/>
        <v>0.54525928198833995</v>
      </c>
      <c r="Q20" s="31">
        <f t="shared" si="23"/>
        <v>0.32028603688370344</v>
      </c>
      <c r="R20" s="31">
        <f t="shared" ref="R20:S20" si="24">R18/R17</f>
        <v>0.6561538461538462</v>
      </c>
      <c r="S20" s="31">
        <f t="shared" si="24"/>
        <v>0.64800585437248448</v>
      </c>
      <c r="T20" s="31">
        <f t="shared" ref="T20:U20" si="25">T18/T17</f>
        <v>0.63025467934949375</v>
      </c>
      <c r="U20" s="31">
        <f t="shared" si="25"/>
        <v>0.65258511979823453</v>
      </c>
      <c r="V20" s="31">
        <f t="shared" ref="V20:W20" si="26">V18/V17</f>
        <v>0.56682027649769584</v>
      </c>
      <c r="W20" s="31">
        <f t="shared" si="26"/>
        <v>0.62954915806626832</v>
      </c>
      <c r="X20" s="31">
        <f t="shared" ref="X20:Y20" si="27">X18/X17</f>
        <v>0.63608647450110867</v>
      </c>
      <c r="Y20" s="31">
        <f t="shared" si="27"/>
        <v>0.78034682080924855</v>
      </c>
      <c r="Z20" s="31">
        <f t="shared" ref="Z20:AA20" si="28">Z18/Z17</f>
        <v>0.72550194785735689</v>
      </c>
      <c r="AA20" s="31">
        <f t="shared" si="28"/>
        <v>0.78711558854718977</v>
      </c>
      <c r="AB20" s="31">
        <f t="shared" ref="AB20" si="29">AB18/AB17</f>
        <v>0.74830274075936631</v>
      </c>
      <c r="AC20" s="24"/>
    </row>
    <row r="21" spans="1:29" ht="13.5" customHeight="1" x14ac:dyDescent="0.2">
      <c r="A21" s="23"/>
      <c r="D21" s="8" t="s">
        <v>14</v>
      </c>
      <c r="E21" s="31">
        <f t="shared" ref="E21:F21" si="30">E19/E18</f>
        <v>0.40776699029126212</v>
      </c>
      <c r="F21" s="31">
        <f t="shared" si="30"/>
        <v>0.39782244556113905</v>
      </c>
      <c r="G21" s="31">
        <f t="shared" ref="G21:H21" si="31">G19/G18</f>
        <v>0.3589939024390244</v>
      </c>
      <c r="H21" s="31">
        <f t="shared" si="31"/>
        <v>0.24412937527691625</v>
      </c>
      <c r="I21" s="31">
        <f t="shared" ref="I21:J21" si="32">I19/I18</f>
        <v>0.35368802902055624</v>
      </c>
      <c r="J21" s="31">
        <f t="shared" si="32"/>
        <v>0.40302811824080748</v>
      </c>
      <c r="K21" s="31">
        <f t="shared" ref="K21:Q21" si="33">K19/K18</f>
        <v>0.44319880418535129</v>
      </c>
      <c r="L21" s="31">
        <f t="shared" si="33"/>
        <v>0.41388699795779443</v>
      </c>
      <c r="M21" s="31">
        <f t="shared" si="33"/>
        <v>0.38771712158808935</v>
      </c>
      <c r="N21" s="31">
        <f t="shared" si="33"/>
        <v>0.37710255018990774</v>
      </c>
      <c r="O21" s="31">
        <f t="shared" si="33"/>
        <v>0.5047814207650273</v>
      </c>
      <c r="P21" s="31">
        <f t="shared" si="33"/>
        <v>0.38491840180078785</v>
      </c>
      <c r="Q21" s="31">
        <f t="shared" si="33"/>
        <v>0.73795534665099882</v>
      </c>
      <c r="R21" s="31">
        <f t="shared" ref="R21:S21" si="34">R19/R18</f>
        <v>0.37338804220398591</v>
      </c>
      <c r="S21" s="31">
        <f t="shared" si="34"/>
        <v>0.36420101637492941</v>
      </c>
      <c r="T21" s="31">
        <f t="shared" ref="T21:U21" si="35">T19/T18</f>
        <v>0.35929892891918208</v>
      </c>
      <c r="U21" s="31">
        <f t="shared" si="35"/>
        <v>0.36666666666666664</v>
      </c>
      <c r="V21" s="31">
        <f t="shared" ref="V21:W21" si="36">V19/V18</f>
        <v>0.31664527171587503</v>
      </c>
      <c r="W21" s="31">
        <f t="shared" si="36"/>
        <v>0.31665228645383953</v>
      </c>
      <c r="X21" s="31">
        <f t="shared" ref="X21:Y21" si="37">X19/X18</f>
        <v>0.29934640522875816</v>
      </c>
      <c r="Y21" s="31">
        <f t="shared" si="37"/>
        <v>0.29083820662768028</v>
      </c>
      <c r="Z21" s="31">
        <f t="shared" ref="Z21:AA21" si="38">Z19/Z18</f>
        <v>0.31350681536555142</v>
      </c>
      <c r="AA21" s="31">
        <f t="shared" si="38"/>
        <v>0.27820815089255641</v>
      </c>
      <c r="AB21" s="31">
        <f t="shared" ref="AB21" si="39">AB19/AB18</f>
        <v>0.28091397849462363</v>
      </c>
      <c r="AC21" s="24"/>
    </row>
    <row r="22" spans="1:29" ht="13.5" customHeight="1" x14ac:dyDescent="0.2">
      <c r="A22" s="23"/>
      <c r="C22" s="4" t="s">
        <v>16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4"/>
    </row>
    <row r="23" spans="1:29" ht="13.5" customHeight="1" x14ac:dyDescent="0.2">
      <c r="A23" s="23"/>
      <c r="D23" s="22" t="s">
        <v>10</v>
      </c>
      <c r="E23" s="22">
        <f t="shared" ref="E23:F23" si="40">E11+E17</f>
        <v>2521</v>
      </c>
      <c r="F23" s="22">
        <f t="shared" si="40"/>
        <v>2480</v>
      </c>
      <c r="G23" s="22">
        <f t="shared" ref="G23:H23" si="41">G11+G17</f>
        <v>2758</v>
      </c>
      <c r="H23" s="22">
        <f t="shared" si="41"/>
        <v>4402</v>
      </c>
      <c r="I23" s="22">
        <f t="shared" ref="I23:J23" si="42">I11+I17</f>
        <v>3606</v>
      </c>
      <c r="J23" s="22">
        <f t="shared" si="42"/>
        <v>3228</v>
      </c>
      <c r="K23" s="22">
        <f t="shared" ref="K23:Q23" si="43">K11+K17</f>
        <v>3458</v>
      </c>
      <c r="L23" s="22">
        <f>L11+L17+79</f>
        <v>3276</v>
      </c>
      <c r="M23" s="22">
        <f>M11+M17+109</f>
        <v>4226</v>
      </c>
      <c r="N23" s="22">
        <f t="shared" si="43"/>
        <v>4398</v>
      </c>
      <c r="O23" s="22">
        <f t="shared" si="43"/>
        <v>4215</v>
      </c>
      <c r="P23" s="22">
        <f>P11+P17+40</f>
        <v>5580</v>
      </c>
      <c r="Q23" s="22">
        <f t="shared" si="43"/>
        <v>4367</v>
      </c>
      <c r="R23" s="22">
        <f>R11+R17+9</f>
        <v>4295</v>
      </c>
      <c r="S23" s="22">
        <f t="shared" ref="S23" si="44">S11+S17</f>
        <v>4428</v>
      </c>
      <c r="T23" s="22">
        <f t="shared" ref="T23:U23" si="45">T11+T17</f>
        <v>5138</v>
      </c>
      <c r="U23" s="22">
        <f t="shared" si="45"/>
        <v>5065</v>
      </c>
      <c r="V23" s="22">
        <f t="shared" ref="V23:W23" si="46">V11+V17</f>
        <v>6378</v>
      </c>
      <c r="W23" s="22">
        <f t="shared" si="46"/>
        <v>5754</v>
      </c>
      <c r="X23" s="22">
        <f t="shared" ref="X23:Y23" si="47">X11+X17</f>
        <v>5672</v>
      </c>
      <c r="Y23" s="22">
        <f t="shared" si="47"/>
        <v>4967</v>
      </c>
      <c r="Z23" s="22">
        <f t="shared" ref="Z23:AA23" si="48">Z11+Z17</f>
        <v>5180</v>
      </c>
      <c r="AA23" s="22">
        <f t="shared" si="48"/>
        <v>5802</v>
      </c>
      <c r="AB23" s="22">
        <f t="shared" ref="AB23" si="49">AB11+AB17</f>
        <v>6186</v>
      </c>
      <c r="AC23" s="24"/>
    </row>
    <row r="24" spans="1:29" ht="13.5" customHeight="1" x14ac:dyDescent="0.2">
      <c r="A24" s="23"/>
      <c r="D24" s="22" t="s">
        <v>11</v>
      </c>
      <c r="E24" s="22">
        <f t="shared" ref="E24:F24" si="50">E12+E18</f>
        <v>1852</v>
      </c>
      <c r="F24" s="22">
        <f t="shared" si="50"/>
        <v>1941</v>
      </c>
      <c r="G24" s="22">
        <f t="shared" ref="G24:H24" si="51">G12+G18</f>
        <v>2104</v>
      </c>
      <c r="H24" s="22">
        <f t="shared" si="51"/>
        <v>3702</v>
      </c>
      <c r="I24" s="22">
        <f t="shared" ref="I24:J24" si="52">I12+I18</f>
        <v>2776</v>
      </c>
      <c r="J24" s="22">
        <f t="shared" si="52"/>
        <v>2299</v>
      </c>
      <c r="K24" s="22">
        <f t="shared" ref="K24:Q24" si="53">K12+K18</f>
        <v>2088</v>
      </c>
      <c r="L24" s="22">
        <f>L12+L18+37</f>
        <v>2384</v>
      </c>
      <c r="M24" s="22">
        <f>M12+M18+64</f>
        <v>2628</v>
      </c>
      <c r="N24" s="22">
        <f t="shared" si="53"/>
        <v>2996</v>
      </c>
      <c r="O24" s="22">
        <f t="shared" si="53"/>
        <v>2345</v>
      </c>
      <c r="P24" s="22">
        <f>P12+P18+16</f>
        <v>2887</v>
      </c>
      <c r="Q24" s="22">
        <f t="shared" si="53"/>
        <v>1441</v>
      </c>
      <c r="R24" s="22">
        <f>R12+R18+4</f>
        <v>2760</v>
      </c>
      <c r="S24" s="22">
        <f t="shared" ref="S24" si="54">S12+S18</f>
        <v>2777</v>
      </c>
      <c r="T24" s="22">
        <f t="shared" ref="T24:U24" si="55">T12+T18</f>
        <v>3179</v>
      </c>
      <c r="U24" s="22">
        <f t="shared" si="55"/>
        <v>3249</v>
      </c>
      <c r="V24" s="22">
        <f t="shared" ref="V24:W24" si="56">V12+V18</f>
        <v>3602</v>
      </c>
      <c r="W24" s="22">
        <f t="shared" si="56"/>
        <v>3527</v>
      </c>
      <c r="X24" s="22">
        <f t="shared" ref="X24:Y24" si="57">X12+X18</f>
        <v>3574</v>
      </c>
      <c r="Y24" s="22">
        <f t="shared" si="57"/>
        <v>3774</v>
      </c>
      <c r="Z24" s="22">
        <f t="shared" ref="Z24:AA24" si="58">Z12+Z18</f>
        <v>3599</v>
      </c>
      <c r="AA24" s="22">
        <f t="shared" si="58"/>
        <v>4351</v>
      </c>
      <c r="AB24" s="22">
        <f t="shared" ref="AB24" si="59">AB12+AB18</f>
        <v>4465</v>
      </c>
      <c r="AC24" s="24"/>
    </row>
    <row r="25" spans="1:29" ht="13.5" customHeight="1" x14ac:dyDescent="0.2">
      <c r="A25" s="23"/>
      <c r="D25" s="10" t="s">
        <v>12</v>
      </c>
      <c r="E25" s="10">
        <f t="shared" ref="E25:F25" si="60">E13+E19</f>
        <v>773</v>
      </c>
      <c r="F25" s="10">
        <f t="shared" si="60"/>
        <v>780</v>
      </c>
      <c r="G25" s="10">
        <f t="shared" ref="G25:H25" si="61">G13+G19</f>
        <v>788</v>
      </c>
      <c r="H25" s="10">
        <f t="shared" si="61"/>
        <v>921</v>
      </c>
      <c r="I25" s="10">
        <f t="shared" ref="I25:J25" si="62">I13+I19</f>
        <v>1028</v>
      </c>
      <c r="J25" s="10">
        <f t="shared" si="62"/>
        <v>955</v>
      </c>
      <c r="K25" s="10">
        <f t="shared" ref="K25:Q25" si="63">K13+K19</f>
        <v>954</v>
      </c>
      <c r="L25" s="10">
        <f t="shared" si="63"/>
        <v>1007</v>
      </c>
      <c r="M25" s="10">
        <f t="shared" si="63"/>
        <v>1004</v>
      </c>
      <c r="N25" s="10">
        <f t="shared" si="63"/>
        <v>1146</v>
      </c>
      <c r="O25" s="10">
        <f t="shared" si="63"/>
        <v>1161</v>
      </c>
      <c r="P25" s="10">
        <f t="shared" si="63"/>
        <v>1152</v>
      </c>
      <c r="Q25" s="10">
        <f t="shared" si="63"/>
        <v>1078</v>
      </c>
      <c r="R25" s="10">
        <f t="shared" ref="R25:S25" si="64">R13+R19</f>
        <v>1073</v>
      </c>
      <c r="S25" s="10">
        <f t="shared" si="64"/>
        <v>1049</v>
      </c>
      <c r="T25" s="10">
        <f t="shared" ref="T25:U25" si="65">T13+T19</f>
        <v>1212</v>
      </c>
      <c r="U25" s="10">
        <f t="shared" si="65"/>
        <v>1244</v>
      </c>
      <c r="V25" s="10">
        <f t="shared" ref="V25:W25" si="66">V13+V19</f>
        <v>1197</v>
      </c>
      <c r="W25" s="10">
        <f t="shared" si="66"/>
        <v>1196</v>
      </c>
      <c r="X25" s="10">
        <f t="shared" ref="X25:Y25" si="67">X13+X19</f>
        <v>1059</v>
      </c>
      <c r="Y25" s="10">
        <f t="shared" si="67"/>
        <v>1148</v>
      </c>
      <c r="Z25" s="10">
        <f t="shared" ref="Z25:AA25" si="68">Z13+Z19</f>
        <v>1165</v>
      </c>
      <c r="AA25" s="10">
        <f t="shared" si="68"/>
        <v>1289</v>
      </c>
      <c r="AB25" s="10">
        <f t="shared" ref="AB25" si="69">AB13+AB19</f>
        <v>1343</v>
      </c>
      <c r="AC25" s="24"/>
    </row>
    <row r="26" spans="1:29" ht="13.5" customHeight="1" x14ac:dyDescent="0.2">
      <c r="A26" s="23"/>
      <c r="D26" s="8" t="s">
        <v>13</v>
      </c>
      <c r="E26" s="31">
        <f t="shared" ref="E26:F26" si="70">E24/E23</f>
        <v>0.73462911543038478</v>
      </c>
      <c r="F26" s="31">
        <f t="shared" si="70"/>
        <v>0.78266129032258069</v>
      </c>
      <c r="G26" s="31">
        <f t="shared" ref="G26:H26" si="71">G24/G23</f>
        <v>0.76287164612037706</v>
      </c>
      <c r="H26" s="31">
        <f t="shared" si="71"/>
        <v>0.84098137210358925</v>
      </c>
      <c r="I26" s="31">
        <f t="shared" ref="I26:J26" si="72">I24/I23</f>
        <v>0.76982806433721573</v>
      </c>
      <c r="J26" s="31">
        <f t="shared" si="72"/>
        <v>0.71220570012391571</v>
      </c>
      <c r="K26" s="31">
        <f t="shared" ref="K26:Q26" si="73">K24/K23</f>
        <v>0.60381723539618282</v>
      </c>
      <c r="L26" s="31">
        <f t="shared" si="73"/>
        <v>0.72771672771672768</v>
      </c>
      <c r="M26" s="31">
        <f t="shared" si="73"/>
        <v>0.62186464742072878</v>
      </c>
      <c r="N26" s="31">
        <f t="shared" si="73"/>
        <v>0.68121873578899494</v>
      </c>
      <c r="O26" s="31">
        <f t="shared" si="73"/>
        <v>0.55634638196915775</v>
      </c>
      <c r="P26" s="31">
        <f t="shared" si="73"/>
        <v>0.51738351254480286</v>
      </c>
      <c r="Q26" s="31">
        <f t="shared" si="73"/>
        <v>0.32997481108312343</v>
      </c>
      <c r="R26" s="31">
        <f t="shared" ref="R26:S26" si="74">R24/R23</f>
        <v>0.64260768335273577</v>
      </c>
      <c r="S26" s="31">
        <f t="shared" si="74"/>
        <v>0.62714543812104784</v>
      </c>
      <c r="T26" s="31">
        <f t="shared" ref="T26:U26" si="75">T24/T23</f>
        <v>0.61872323861424683</v>
      </c>
      <c r="U26" s="31">
        <f t="shared" si="75"/>
        <v>0.64146100691016783</v>
      </c>
      <c r="V26" s="31">
        <f t="shared" ref="V26:W26" si="76">V24/V23</f>
        <v>0.56475384132957041</v>
      </c>
      <c r="W26" s="31">
        <f t="shared" si="76"/>
        <v>0.61296489398679177</v>
      </c>
      <c r="X26" s="31">
        <f t="shared" ref="X26:Y26" si="77">X24/X23</f>
        <v>0.63011283497884341</v>
      </c>
      <c r="Y26" s="31">
        <f t="shared" si="77"/>
        <v>0.75981477753170923</v>
      </c>
      <c r="Z26" s="31">
        <f t="shared" ref="Z26:AA26" si="78">Z24/Z23</f>
        <v>0.69478764478764476</v>
      </c>
      <c r="AA26" s="31">
        <f t="shared" si="78"/>
        <v>0.7499138228197173</v>
      </c>
      <c r="AB26" s="31">
        <f t="shared" ref="AB26" si="79">AB24/AB23</f>
        <v>0.72179114128677657</v>
      </c>
      <c r="AC26" s="24"/>
    </row>
    <row r="27" spans="1:29" ht="13.5" customHeight="1" x14ac:dyDescent="0.2">
      <c r="A27" s="23"/>
      <c r="D27" s="8" t="s">
        <v>14</v>
      </c>
      <c r="E27" s="31">
        <f t="shared" ref="E27:F27" si="80">E25/E24</f>
        <v>0.41738660907127428</v>
      </c>
      <c r="F27" s="31">
        <f t="shared" si="80"/>
        <v>0.40185471406491502</v>
      </c>
      <c r="G27" s="31">
        <f t="shared" ref="G27:H27" si="81">G25/G24</f>
        <v>0.37452471482889732</v>
      </c>
      <c r="H27" s="31">
        <f t="shared" si="81"/>
        <v>0.24878444084278767</v>
      </c>
      <c r="I27" s="31">
        <f t="shared" ref="I27:J27" si="82">I25/I24</f>
        <v>0.37031700288184438</v>
      </c>
      <c r="J27" s="31">
        <f t="shared" si="82"/>
        <v>0.41539799913005654</v>
      </c>
      <c r="K27" s="31">
        <f t="shared" ref="K27:Q27" si="83">K25/K24</f>
        <v>0.45689655172413796</v>
      </c>
      <c r="L27" s="31">
        <f t="shared" si="83"/>
        <v>0.4223993288590604</v>
      </c>
      <c r="M27" s="31">
        <f t="shared" si="83"/>
        <v>0.38203957382039572</v>
      </c>
      <c r="N27" s="31">
        <f t="shared" si="83"/>
        <v>0.38251001335113483</v>
      </c>
      <c r="O27" s="31">
        <f t="shared" si="83"/>
        <v>0.49509594882729213</v>
      </c>
      <c r="P27" s="31">
        <f t="shared" si="83"/>
        <v>0.39903013508832696</v>
      </c>
      <c r="Q27" s="31">
        <f t="shared" si="83"/>
        <v>0.74809160305343514</v>
      </c>
      <c r="R27" s="31">
        <f t="shared" ref="R27:S27" si="84">R25/R24</f>
        <v>0.38876811594202898</v>
      </c>
      <c r="S27" s="31">
        <f t="shared" si="84"/>
        <v>0.37774576881526828</v>
      </c>
      <c r="T27" s="31">
        <f t="shared" ref="T27:U27" si="85">T25/T24</f>
        <v>0.38125196602705252</v>
      </c>
      <c r="U27" s="31">
        <f t="shared" si="85"/>
        <v>0.38288704216682057</v>
      </c>
      <c r="V27" s="31">
        <f t="shared" ref="V27:W27" si="86">V25/V24</f>
        <v>0.33231538034425318</v>
      </c>
      <c r="W27" s="31">
        <f t="shared" si="86"/>
        <v>0.33909838389566205</v>
      </c>
      <c r="X27" s="31">
        <f t="shared" ref="X27:Y27" si="87">X25/X24</f>
        <v>0.29630665920537214</v>
      </c>
      <c r="Y27" s="31">
        <f t="shared" si="87"/>
        <v>0.3041865394806571</v>
      </c>
      <c r="Z27" s="31">
        <f t="shared" ref="Z27:AA27" si="88">Z25/Z24</f>
        <v>0.32370102806335094</v>
      </c>
      <c r="AA27" s="31">
        <f t="shared" si="88"/>
        <v>0.29625373477361527</v>
      </c>
      <c r="AB27" s="31">
        <f t="shared" ref="AB27" si="89">AB25/AB24</f>
        <v>0.30078387458006717</v>
      </c>
      <c r="AC27" s="24"/>
    </row>
    <row r="28" spans="1:29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4"/>
    </row>
    <row r="29" spans="1:29" ht="13.5" customHeight="1" x14ac:dyDescent="0.2">
      <c r="A29" s="23"/>
      <c r="AC29" s="24"/>
    </row>
    <row r="30" spans="1:29" ht="13.5" customHeight="1" x14ac:dyDescent="0.2">
      <c r="A30" s="23"/>
      <c r="B30" s="1" t="s">
        <v>20</v>
      </c>
      <c r="AC30" s="24"/>
    </row>
    <row r="31" spans="1:29" ht="13.5" customHeight="1" x14ac:dyDescent="0.2">
      <c r="A31" s="23"/>
      <c r="B31" s="1" t="s">
        <v>21</v>
      </c>
      <c r="AC31" s="24"/>
    </row>
    <row r="32" spans="1:29" ht="13.5" customHeight="1" x14ac:dyDescent="0.2">
      <c r="A32" s="23"/>
      <c r="AC32" s="24"/>
    </row>
    <row r="33" spans="1:29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3"/>
      <c r="Y33" s="56"/>
      <c r="Z33" s="56"/>
      <c r="AA33" s="56"/>
      <c r="AB33" s="56" t="s">
        <v>44</v>
      </c>
      <c r="AC33" s="33"/>
    </row>
  </sheetData>
  <mergeCells count="2">
    <mergeCell ref="A2:AC2"/>
    <mergeCell ref="B33:X33"/>
  </mergeCells>
  <hyperlinks>
    <hyperlink ref="B33" r:id="rId1" xr:uid="{68471B8C-4269-425F-82B1-844C5445A4F2}"/>
    <hyperlink ref="B33:U33" r:id="rId2" display="Source: IPEDS ADM, Admissions Survey" xr:uid="{40ED52A5-B793-48C4-9BD1-F44C0EBF6374}"/>
  </hyperlinks>
  <printOptions horizontalCentered="1"/>
  <pageMargins left="0.7" right="0.45" top="0.5" bottom="0.5" header="0.3" footer="0.3"/>
  <pageSetup scale="97" orientation="portrait" r:id="rId3"/>
  <ignoredErrors>
    <ignoredError sqref="R23:R24 P23:P24 M23:M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33"/>
  <sheetViews>
    <sheetView workbookViewId="0"/>
  </sheetViews>
  <sheetFormatPr defaultColWidth="9.140625" defaultRowHeight="13.5" customHeight="1" x14ac:dyDescent="0.2"/>
  <cols>
    <col min="1" max="3" width="2.7109375" style="12" customWidth="1"/>
    <col min="4" max="4" width="14.7109375" style="12" customWidth="1"/>
    <col min="5" max="22" width="8.7109375" style="12" hidden="1" customWidth="1"/>
    <col min="23" max="28" width="8.7109375" style="12" customWidth="1"/>
    <col min="29" max="29" width="2.7109375" style="12" customWidth="1"/>
    <col min="30" max="16384" width="9.140625" style="6"/>
  </cols>
  <sheetData>
    <row r="2" spans="1:29" ht="15" customHeight="1" x14ac:dyDescent="0.25">
      <c r="A2" s="64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x14ac:dyDescent="0.2">
      <c r="A3" s="4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3"/>
    </row>
    <row r="4" spans="1:29" ht="15" customHeight="1" x14ac:dyDescent="0.25">
      <c r="A4" s="42"/>
      <c r="B4" s="18" t="s">
        <v>1</v>
      </c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43"/>
    </row>
    <row r="5" spans="1:29" ht="15" customHeight="1" x14ac:dyDescent="0.25">
      <c r="A5" s="42"/>
      <c r="B5" s="44" t="s">
        <v>18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43"/>
    </row>
    <row r="6" spans="1:29" ht="13.5" customHeight="1" thickBot="1" x14ac:dyDescent="0.25">
      <c r="A6" s="42"/>
      <c r="B6" s="16"/>
      <c r="C6" s="16"/>
      <c r="D6" s="16"/>
      <c r="AC6" s="43"/>
    </row>
    <row r="7" spans="1:29" ht="13.5" customHeight="1" thickTop="1" x14ac:dyDescent="0.2">
      <c r="A7" s="42"/>
      <c r="B7" s="13"/>
      <c r="C7" s="13"/>
      <c r="D7" s="13"/>
      <c r="E7" s="17" t="s">
        <v>38</v>
      </c>
      <c r="F7" s="17" t="s">
        <v>37</v>
      </c>
      <c r="G7" s="17" t="s">
        <v>36</v>
      </c>
      <c r="H7" s="17" t="s">
        <v>35</v>
      </c>
      <c r="I7" s="17" t="s">
        <v>34</v>
      </c>
      <c r="J7" s="17" t="s">
        <v>33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17" t="s">
        <v>8</v>
      </c>
      <c r="Q7" s="17" t="s">
        <v>9</v>
      </c>
      <c r="R7" s="1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7" t="s">
        <v>43</v>
      </c>
      <c r="AC7" s="43"/>
    </row>
    <row r="8" spans="1:29" ht="13.5" customHeight="1" x14ac:dyDescent="0.2">
      <c r="A8" s="4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43"/>
    </row>
    <row r="9" spans="1:29" ht="13.5" customHeight="1" x14ac:dyDescent="0.2">
      <c r="A9" s="23"/>
      <c r="B9" s="45" t="s">
        <v>15</v>
      </c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24"/>
    </row>
    <row r="10" spans="1:29" ht="13.5" customHeight="1" x14ac:dyDescent="0.2">
      <c r="A10" s="23"/>
      <c r="B10" s="1"/>
      <c r="C10" s="4" t="s">
        <v>31</v>
      </c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24"/>
    </row>
    <row r="11" spans="1:29" ht="13.5" customHeight="1" x14ac:dyDescent="0.2">
      <c r="A11" s="42"/>
      <c r="C11" s="1"/>
      <c r="D11" s="49" t="s">
        <v>10</v>
      </c>
      <c r="E11" s="49">
        <v>1414</v>
      </c>
      <c r="F11" s="49">
        <v>1541</v>
      </c>
      <c r="G11" s="49">
        <v>1420</v>
      </c>
      <c r="H11" s="49">
        <v>1497</v>
      </c>
      <c r="I11" s="49">
        <v>1615</v>
      </c>
      <c r="J11" s="49">
        <v>1746</v>
      </c>
      <c r="K11" s="49">
        <v>1883</v>
      </c>
      <c r="L11" s="49">
        <v>1808</v>
      </c>
      <c r="M11" s="49">
        <v>1989</v>
      </c>
      <c r="N11" s="49">
        <v>2106</v>
      </c>
      <c r="O11" s="49">
        <v>2090</v>
      </c>
      <c r="P11" s="49">
        <v>2226</v>
      </c>
      <c r="Q11" s="22">
        <v>2469</v>
      </c>
      <c r="R11" s="49">
        <v>2701</v>
      </c>
      <c r="S11" s="49">
        <v>2730</v>
      </c>
      <c r="T11" s="49">
        <v>2982</v>
      </c>
      <c r="U11" s="49">
        <v>2889</v>
      </c>
      <c r="V11" s="49">
        <v>3193</v>
      </c>
      <c r="W11" s="49">
        <v>3537</v>
      </c>
      <c r="X11" s="49">
        <v>3778</v>
      </c>
      <c r="Y11" s="49">
        <v>3848</v>
      </c>
      <c r="Z11" s="49">
        <v>4260</v>
      </c>
      <c r="AA11" s="49">
        <v>5399</v>
      </c>
      <c r="AB11" s="49">
        <v>5685</v>
      </c>
      <c r="AC11" s="43"/>
    </row>
    <row r="12" spans="1:29" ht="13.5" customHeight="1" x14ac:dyDescent="0.2">
      <c r="A12" s="42"/>
      <c r="C12" s="1"/>
      <c r="D12" s="49" t="s">
        <v>11</v>
      </c>
      <c r="E12" s="49">
        <v>1366</v>
      </c>
      <c r="F12" s="49">
        <v>1427</v>
      </c>
      <c r="G12" s="49">
        <v>1331</v>
      </c>
      <c r="H12" s="49">
        <v>1396</v>
      </c>
      <c r="I12" s="49">
        <v>1108</v>
      </c>
      <c r="J12" s="49">
        <v>1589</v>
      </c>
      <c r="K12" s="49">
        <v>1692</v>
      </c>
      <c r="L12" s="49">
        <v>1658</v>
      </c>
      <c r="M12" s="49">
        <v>1843</v>
      </c>
      <c r="N12" s="49">
        <v>1923</v>
      </c>
      <c r="O12" s="49">
        <v>1882</v>
      </c>
      <c r="P12" s="49">
        <v>1988</v>
      </c>
      <c r="Q12" s="22">
        <v>2057</v>
      </c>
      <c r="R12" s="49">
        <v>2319</v>
      </c>
      <c r="S12" s="49">
        <v>2373</v>
      </c>
      <c r="T12" s="49">
        <v>2462</v>
      </c>
      <c r="U12" s="49">
        <v>2431</v>
      </c>
      <c r="V12" s="49">
        <v>2731</v>
      </c>
      <c r="W12" s="49">
        <v>2883</v>
      </c>
      <c r="X12" s="49">
        <v>3171</v>
      </c>
      <c r="Y12" s="49">
        <v>3293</v>
      </c>
      <c r="Z12" s="49">
        <v>3512</v>
      </c>
      <c r="AA12" s="49">
        <v>4029</v>
      </c>
      <c r="AB12" s="49">
        <v>4202</v>
      </c>
      <c r="AC12" s="43"/>
    </row>
    <row r="13" spans="1:29" ht="13.5" customHeight="1" x14ac:dyDescent="0.2">
      <c r="A13" s="42"/>
      <c r="C13" s="1"/>
      <c r="D13" s="20" t="s">
        <v>12</v>
      </c>
      <c r="E13" s="20">
        <v>575</v>
      </c>
      <c r="F13" s="20">
        <v>644</v>
      </c>
      <c r="G13" s="20">
        <v>695</v>
      </c>
      <c r="H13" s="20">
        <v>689</v>
      </c>
      <c r="I13" s="20">
        <v>714</v>
      </c>
      <c r="J13" s="20">
        <v>745</v>
      </c>
      <c r="K13" s="20">
        <v>832</v>
      </c>
      <c r="L13" s="20">
        <v>808</v>
      </c>
      <c r="M13" s="20">
        <v>848</v>
      </c>
      <c r="N13" s="20">
        <v>895</v>
      </c>
      <c r="O13" s="20">
        <v>855</v>
      </c>
      <c r="P13" s="20">
        <v>888</v>
      </c>
      <c r="Q13" s="10">
        <v>972</v>
      </c>
      <c r="R13" s="20">
        <v>1005</v>
      </c>
      <c r="S13" s="20">
        <v>1142</v>
      </c>
      <c r="T13" s="20">
        <v>1128</v>
      </c>
      <c r="U13" s="20">
        <v>1096</v>
      </c>
      <c r="V13" s="20">
        <v>1045</v>
      </c>
      <c r="W13" s="20">
        <v>893</v>
      </c>
      <c r="X13" s="20">
        <v>865</v>
      </c>
      <c r="Y13" s="20">
        <v>903</v>
      </c>
      <c r="Z13" s="20">
        <v>892</v>
      </c>
      <c r="AA13" s="20">
        <v>927</v>
      </c>
      <c r="AB13" s="20">
        <v>966</v>
      </c>
      <c r="AC13" s="43"/>
    </row>
    <row r="14" spans="1:29" ht="13.5" customHeight="1" x14ac:dyDescent="0.2">
      <c r="A14" s="42"/>
      <c r="C14" s="1"/>
      <c r="D14" s="19" t="s">
        <v>13</v>
      </c>
      <c r="E14" s="50">
        <f t="shared" ref="E14:L15" si="0">E12/E11</f>
        <v>0.9660537482319661</v>
      </c>
      <c r="F14" s="50">
        <f t="shared" si="0"/>
        <v>0.92602206359506811</v>
      </c>
      <c r="G14" s="50">
        <f t="shared" si="0"/>
        <v>0.9373239436619718</v>
      </c>
      <c r="H14" s="50">
        <f t="shared" si="0"/>
        <v>0.93253173012692048</v>
      </c>
      <c r="I14" s="50">
        <f t="shared" si="0"/>
        <v>0.68606811145510838</v>
      </c>
      <c r="J14" s="50">
        <f t="shared" si="0"/>
        <v>0.91008018327605955</v>
      </c>
      <c r="K14" s="50">
        <f t="shared" si="0"/>
        <v>0.89856611789697294</v>
      </c>
      <c r="L14" s="50">
        <f t="shared" si="0"/>
        <v>0.91703539823008851</v>
      </c>
      <c r="M14" s="50">
        <f t="shared" ref="M14:Q15" si="1">M12/M11</f>
        <v>0.92659627953745605</v>
      </c>
      <c r="N14" s="50">
        <f t="shared" si="1"/>
        <v>0.91310541310541316</v>
      </c>
      <c r="O14" s="50">
        <f t="shared" si="1"/>
        <v>0.90047846889952154</v>
      </c>
      <c r="P14" s="50">
        <f t="shared" si="1"/>
        <v>0.89308176100628933</v>
      </c>
      <c r="Q14" s="50">
        <f t="shared" si="1"/>
        <v>0.83313082219522072</v>
      </c>
      <c r="R14" s="50">
        <f t="shared" ref="R14:S14" si="2">R12/R11</f>
        <v>0.85857089966679012</v>
      </c>
      <c r="S14" s="50">
        <f t="shared" si="2"/>
        <v>0.86923076923076925</v>
      </c>
      <c r="T14" s="50">
        <f t="shared" ref="T14:U14" si="3">T12/T11</f>
        <v>0.8256203890006707</v>
      </c>
      <c r="U14" s="50">
        <f t="shared" si="3"/>
        <v>0.84146763586015927</v>
      </c>
      <c r="V14" s="50">
        <f t="shared" ref="V14:W14" si="4">V12/V11</f>
        <v>0.85530848731600373</v>
      </c>
      <c r="W14" s="50">
        <f t="shared" si="4"/>
        <v>0.81509754028838</v>
      </c>
      <c r="X14" s="50">
        <f t="shared" ref="X14:Y14" si="5">X12/X11</f>
        <v>0.83933298041291693</v>
      </c>
      <c r="Y14" s="50">
        <f t="shared" si="5"/>
        <v>0.85576923076923073</v>
      </c>
      <c r="Z14" s="50">
        <f t="shared" ref="Z14:AA14" si="6">Z12/Z11</f>
        <v>0.82441314553990608</v>
      </c>
      <c r="AA14" s="50">
        <f t="shared" si="6"/>
        <v>0.74624930542693091</v>
      </c>
      <c r="AB14" s="50">
        <f t="shared" ref="AB14" si="7">AB12/AB11</f>
        <v>0.73913808267370273</v>
      </c>
      <c r="AC14" s="43"/>
    </row>
    <row r="15" spans="1:29" ht="13.5" customHeight="1" x14ac:dyDescent="0.2">
      <c r="A15" s="42"/>
      <c r="C15" s="1"/>
      <c r="D15" s="19" t="s">
        <v>14</v>
      </c>
      <c r="E15" s="50">
        <f t="shared" si="0"/>
        <v>0.42093704245973645</v>
      </c>
      <c r="F15" s="50">
        <f t="shared" si="0"/>
        <v>0.45129642606867554</v>
      </c>
      <c r="G15" s="50">
        <f t="shared" si="0"/>
        <v>0.52216378662659657</v>
      </c>
      <c r="H15" s="50">
        <f t="shared" si="0"/>
        <v>0.49355300859598855</v>
      </c>
      <c r="I15" s="50">
        <f t="shared" si="0"/>
        <v>0.64440433212996395</v>
      </c>
      <c r="J15" s="50">
        <f t="shared" si="0"/>
        <v>0.46884833228445566</v>
      </c>
      <c r="K15" s="50">
        <f t="shared" si="0"/>
        <v>0.49172576832151299</v>
      </c>
      <c r="L15" s="50">
        <f t="shared" si="0"/>
        <v>0.48733413751507842</v>
      </c>
      <c r="M15" s="50">
        <f t="shared" si="1"/>
        <v>0.46011937059142705</v>
      </c>
      <c r="N15" s="50">
        <f t="shared" si="1"/>
        <v>0.46541861674466978</v>
      </c>
      <c r="O15" s="50">
        <f t="shared" si="1"/>
        <v>0.45430393198724761</v>
      </c>
      <c r="P15" s="50">
        <f t="shared" si="1"/>
        <v>0.44668008048289737</v>
      </c>
      <c r="Q15" s="50">
        <f t="shared" si="1"/>
        <v>0.4725328147788041</v>
      </c>
      <c r="R15" s="50">
        <f t="shared" ref="R15:S15" si="8">R13/R12</f>
        <v>0.4333764553686934</v>
      </c>
      <c r="S15" s="50">
        <f t="shared" si="8"/>
        <v>0.48124736620311842</v>
      </c>
      <c r="T15" s="50">
        <f t="shared" ref="T15:U15" si="9">T13/T12</f>
        <v>0.45816409423233145</v>
      </c>
      <c r="U15" s="50">
        <f t="shared" si="9"/>
        <v>0.45084327437268612</v>
      </c>
      <c r="V15" s="50">
        <f t="shared" ref="V15:W15" si="10">V13/V12</f>
        <v>0.38264372024899307</v>
      </c>
      <c r="W15" s="50">
        <f t="shared" si="10"/>
        <v>0.30974679153659385</v>
      </c>
      <c r="X15" s="50">
        <f t="shared" ref="X15:Y15" si="11">X13/X12</f>
        <v>0.27278461053295489</v>
      </c>
      <c r="Y15" s="50">
        <f t="shared" si="11"/>
        <v>0.27421803826298208</v>
      </c>
      <c r="Z15" s="50">
        <f t="shared" ref="Z15:AA15" si="12">Z13/Z12</f>
        <v>0.25398633257403191</v>
      </c>
      <c r="AA15" s="50">
        <f t="shared" si="12"/>
        <v>0.23008190618019358</v>
      </c>
      <c r="AB15" s="50">
        <f t="shared" ref="AB15" si="13">AB13/AB12</f>
        <v>0.22989052831984769</v>
      </c>
      <c r="AC15" s="43"/>
    </row>
    <row r="16" spans="1:29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4"/>
    </row>
    <row r="17" spans="1:29" ht="13.5" customHeight="1" x14ac:dyDescent="0.2">
      <c r="A17" s="42"/>
      <c r="C17" s="1"/>
      <c r="D17" s="49" t="s">
        <v>10</v>
      </c>
      <c r="E17" s="49">
        <v>374</v>
      </c>
      <c r="F17" s="49">
        <v>434</v>
      </c>
      <c r="G17" s="49">
        <v>435</v>
      </c>
      <c r="H17" s="49">
        <v>421</v>
      </c>
      <c r="I17" s="49">
        <v>409</v>
      </c>
      <c r="J17" s="49">
        <v>511</v>
      </c>
      <c r="K17" s="49">
        <v>563</v>
      </c>
      <c r="L17" s="49">
        <v>571</v>
      </c>
      <c r="M17" s="49">
        <v>631</v>
      </c>
      <c r="N17" s="49">
        <v>650</v>
      </c>
      <c r="O17" s="49">
        <v>689</v>
      </c>
      <c r="P17" s="49">
        <v>616</v>
      </c>
      <c r="Q17" s="22">
        <v>828</v>
      </c>
      <c r="R17" s="49">
        <v>876</v>
      </c>
      <c r="S17" s="49">
        <v>862</v>
      </c>
      <c r="T17" s="49">
        <v>1184</v>
      </c>
      <c r="U17" s="49">
        <v>987</v>
      </c>
      <c r="V17" s="49">
        <v>1139</v>
      </c>
      <c r="W17" s="49">
        <v>1525</v>
      </c>
      <c r="X17" s="49">
        <v>1750</v>
      </c>
      <c r="Y17" s="49">
        <v>1685</v>
      </c>
      <c r="Z17" s="49">
        <v>2051</v>
      </c>
      <c r="AA17" s="49">
        <v>2782</v>
      </c>
      <c r="AB17" s="49">
        <v>2667</v>
      </c>
      <c r="AC17" s="43"/>
    </row>
    <row r="18" spans="1:29" ht="13.5" customHeight="1" x14ac:dyDescent="0.2">
      <c r="A18" s="42"/>
      <c r="C18" s="1"/>
      <c r="D18" s="49" t="s">
        <v>11</v>
      </c>
      <c r="E18" s="49">
        <v>349</v>
      </c>
      <c r="F18" s="49">
        <v>393</v>
      </c>
      <c r="G18" s="49">
        <v>397</v>
      </c>
      <c r="H18" s="49">
        <v>387</v>
      </c>
      <c r="I18" s="49">
        <v>278</v>
      </c>
      <c r="J18" s="49">
        <v>448</v>
      </c>
      <c r="K18" s="49">
        <v>508</v>
      </c>
      <c r="L18" s="49">
        <v>522</v>
      </c>
      <c r="M18" s="49">
        <v>587</v>
      </c>
      <c r="N18" s="49">
        <v>591</v>
      </c>
      <c r="O18" s="49">
        <v>613</v>
      </c>
      <c r="P18" s="49">
        <v>557</v>
      </c>
      <c r="Q18" s="22">
        <v>652</v>
      </c>
      <c r="R18" s="49">
        <v>752</v>
      </c>
      <c r="S18" s="49">
        <v>791</v>
      </c>
      <c r="T18" s="49">
        <v>843</v>
      </c>
      <c r="U18" s="49">
        <v>806</v>
      </c>
      <c r="V18" s="49">
        <v>915</v>
      </c>
      <c r="W18" s="49">
        <v>1125</v>
      </c>
      <c r="X18" s="49">
        <v>1332</v>
      </c>
      <c r="Y18" s="49">
        <v>1432</v>
      </c>
      <c r="Z18" s="49">
        <v>1631</v>
      </c>
      <c r="AA18" s="49">
        <v>1949</v>
      </c>
      <c r="AB18" s="49">
        <v>1857</v>
      </c>
      <c r="AC18" s="43"/>
    </row>
    <row r="19" spans="1:29" ht="13.5" customHeight="1" x14ac:dyDescent="0.2">
      <c r="A19" s="42"/>
      <c r="C19" s="1"/>
      <c r="D19" s="20" t="s">
        <v>12</v>
      </c>
      <c r="E19" s="20">
        <v>127</v>
      </c>
      <c r="F19" s="20">
        <v>151</v>
      </c>
      <c r="G19" s="20">
        <v>183</v>
      </c>
      <c r="H19" s="20">
        <v>188</v>
      </c>
      <c r="I19" s="20">
        <v>170</v>
      </c>
      <c r="J19" s="20">
        <v>217</v>
      </c>
      <c r="K19" s="20">
        <v>209</v>
      </c>
      <c r="L19" s="20">
        <v>237</v>
      </c>
      <c r="M19" s="20">
        <v>260</v>
      </c>
      <c r="N19" s="20">
        <v>254</v>
      </c>
      <c r="O19" s="20">
        <v>241</v>
      </c>
      <c r="P19" s="20">
        <v>236</v>
      </c>
      <c r="Q19" s="10">
        <v>290</v>
      </c>
      <c r="R19" s="20">
        <v>283</v>
      </c>
      <c r="S19" s="20">
        <v>347</v>
      </c>
      <c r="T19" s="20">
        <v>354</v>
      </c>
      <c r="U19" s="20">
        <v>330</v>
      </c>
      <c r="V19" s="20">
        <v>280</v>
      </c>
      <c r="W19" s="20">
        <v>252</v>
      </c>
      <c r="X19" s="20">
        <v>246</v>
      </c>
      <c r="Y19" s="20">
        <v>285</v>
      </c>
      <c r="Z19" s="20">
        <v>254</v>
      </c>
      <c r="AA19" s="20">
        <v>269</v>
      </c>
      <c r="AB19" s="20">
        <v>303</v>
      </c>
      <c r="AC19" s="43"/>
    </row>
    <row r="20" spans="1:29" ht="13.5" customHeight="1" x14ac:dyDescent="0.2">
      <c r="A20" s="42"/>
      <c r="C20" s="1"/>
      <c r="D20" s="19" t="s">
        <v>13</v>
      </c>
      <c r="E20" s="50">
        <f t="shared" ref="E20:L21" si="14">E18/E17</f>
        <v>0.9331550802139037</v>
      </c>
      <c r="F20" s="50">
        <f t="shared" si="14"/>
        <v>0.90552995391705071</v>
      </c>
      <c r="G20" s="50">
        <f t="shared" si="14"/>
        <v>0.91264367816091951</v>
      </c>
      <c r="H20" s="50">
        <f t="shared" si="14"/>
        <v>0.91923990498812347</v>
      </c>
      <c r="I20" s="50">
        <f t="shared" si="14"/>
        <v>0.67970660146699269</v>
      </c>
      <c r="J20" s="50">
        <f t="shared" si="14"/>
        <v>0.87671232876712324</v>
      </c>
      <c r="K20" s="50">
        <f t="shared" si="14"/>
        <v>0.90230905861456479</v>
      </c>
      <c r="L20" s="50">
        <f t="shared" si="14"/>
        <v>0.91418563922942209</v>
      </c>
      <c r="M20" s="50">
        <f t="shared" ref="M20:Q21" si="15">M18/M17</f>
        <v>0.93026941362916005</v>
      </c>
      <c r="N20" s="50">
        <f t="shared" si="15"/>
        <v>0.90923076923076918</v>
      </c>
      <c r="O20" s="50">
        <f t="shared" si="15"/>
        <v>0.88969521044992739</v>
      </c>
      <c r="P20" s="50">
        <f t="shared" si="15"/>
        <v>0.90422077922077926</v>
      </c>
      <c r="Q20" s="50">
        <f t="shared" si="15"/>
        <v>0.7874396135265701</v>
      </c>
      <c r="R20" s="50">
        <f t="shared" ref="R20:S20" si="16">R18/R17</f>
        <v>0.85844748858447484</v>
      </c>
      <c r="S20" s="50">
        <f t="shared" si="16"/>
        <v>0.91763341067285387</v>
      </c>
      <c r="T20" s="50">
        <f t="shared" ref="T20:U20" si="17">T18/T17</f>
        <v>0.7119932432432432</v>
      </c>
      <c r="U20" s="50">
        <f t="shared" si="17"/>
        <v>0.81661600810536983</v>
      </c>
      <c r="V20" s="50">
        <f t="shared" ref="V20:W20" si="18">V18/V17</f>
        <v>0.80333625987708512</v>
      </c>
      <c r="W20" s="50">
        <f t="shared" si="18"/>
        <v>0.73770491803278693</v>
      </c>
      <c r="X20" s="50">
        <f t="shared" ref="X20:Y20" si="19">X18/X17</f>
        <v>0.76114285714285712</v>
      </c>
      <c r="Y20" s="50">
        <f t="shared" si="19"/>
        <v>0.84985163204747771</v>
      </c>
      <c r="Z20" s="50">
        <f t="shared" ref="Z20:AA20" si="20">Z18/Z17</f>
        <v>0.79522184300341292</v>
      </c>
      <c r="AA20" s="50">
        <f t="shared" si="20"/>
        <v>0.70057512580877068</v>
      </c>
      <c r="AB20" s="50">
        <f t="shared" ref="AB20" si="21">AB18/AB17</f>
        <v>0.69628796400449944</v>
      </c>
      <c r="AC20" s="43"/>
    </row>
    <row r="21" spans="1:29" ht="13.5" customHeight="1" x14ac:dyDescent="0.2">
      <c r="A21" s="42"/>
      <c r="C21" s="1"/>
      <c r="D21" s="19" t="s">
        <v>14</v>
      </c>
      <c r="E21" s="50">
        <f t="shared" si="14"/>
        <v>0.36389684813753581</v>
      </c>
      <c r="F21" s="50">
        <f t="shared" si="14"/>
        <v>0.38422391857506361</v>
      </c>
      <c r="G21" s="50">
        <f t="shared" si="14"/>
        <v>0.46095717884130982</v>
      </c>
      <c r="H21" s="50">
        <f t="shared" si="14"/>
        <v>0.48578811369509045</v>
      </c>
      <c r="I21" s="50">
        <f t="shared" si="14"/>
        <v>0.61151079136690645</v>
      </c>
      <c r="J21" s="50">
        <f t="shared" si="14"/>
        <v>0.484375</v>
      </c>
      <c r="K21" s="50">
        <f t="shared" si="14"/>
        <v>0.41141732283464566</v>
      </c>
      <c r="L21" s="50">
        <f t="shared" si="14"/>
        <v>0.45402298850574713</v>
      </c>
      <c r="M21" s="50">
        <f t="shared" si="15"/>
        <v>0.44293015332197616</v>
      </c>
      <c r="N21" s="50">
        <f t="shared" si="15"/>
        <v>0.42978003384094754</v>
      </c>
      <c r="O21" s="50">
        <f t="shared" si="15"/>
        <v>0.39314845024469819</v>
      </c>
      <c r="P21" s="50">
        <f t="shared" si="15"/>
        <v>0.42369838420107719</v>
      </c>
      <c r="Q21" s="50">
        <f t="shared" si="15"/>
        <v>0.44478527607361962</v>
      </c>
      <c r="R21" s="50">
        <f t="shared" ref="R21:S21" si="22">R19/R18</f>
        <v>0.37632978723404253</v>
      </c>
      <c r="S21" s="50">
        <f t="shared" si="22"/>
        <v>0.43868520859671301</v>
      </c>
      <c r="T21" s="50">
        <f t="shared" ref="T21:Y21" si="23">T19/T18</f>
        <v>0.41992882562277578</v>
      </c>
      <c r="U21" s="50">
        <f t="shared" si="23"/>
        <v>0.40942928039702231</v>
      </c>
      <c r="V21" s="50">
        <f t="shared" si="23"/>
        <v>0.30601092896174864</v>
      </c>
      <c r="W21" s="50">
        <f t="shared" si="23"/>
        <v>0.224</v>
      </c>
      <c r="X21" s="50">
        <f t="shared" si="23"/>
        <v>0.18468468468468469</v>
      </c>
      <c r="Y21" s="50">
        <f t="shared" si="23"/>
        <v>0.19902234636871508</v>
      </c>
      <c r="Z21" s="50">
        <f t="shared" ref="Z21:AA21" si="24">Z19/Z18</f>
        <v>0.15573267933782955</v>
      </c>
      <c r="AA21" s="50">
        <f t="shared" si="24"/>
        <v>0.13801949717804002</v>
      </c>
      <c r="AB21" s="50">
        <f t="shared" ref="AB21" si="25">AB19/AB18</f>
        <v>0.16316639741518579</v>
      </c>
      <c r="AC21" s="43"/>
    </row>
    <row r="22" spans="1:29" ht="13.5" customHeight="1" x14ac:dyDescent="0.2">
      <c r="A22" s="42"/>
      <c r="C22" s="4" t="s">
        <v>16</v>
      </c>
      <c r="D22" s="1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43"/>
    </row>
    <row r="23" spans="1:29" ht="13.5" customHeight="1" x14ac:dyDescent="0.2">
      <c r="A23" s="42"/>
      <c r="D23" s="49" t="s">
        <v>10</v>
      </c>
      <c r="E23" s="49">
        <f t="shared" ref="E23:H24" si="26">E11+E17</f>
        <v>1788</v>
      </c>
      <c r="F23" s="49">
        <f t="shared" si="26"/>
        <v>1975</v>
      </c>
      <c r="G23" s="49">
        <f t="shared" si="26"/>
        <v>1855</v>
      </c>
      <c r="H23" s="49">
        <f t="shared" si="26"/>
        <v>1918</v>
      </c>
      <c r="I23" s="49">
        <f>I11+I17+181</f>
        <v>2205</v>
      </c>
      <c r="J23" s="49">
        <f t="shared" ref="J23" si="27">J11+J17</f>
        <v>2257</v>
      </c>
      <c r="K23" s="49">
        <f>K11+K17+1</f>
        <v>2447</v>
      </c>
      <c r="L23" s="49">
        <f t="shared" ref="L23:O23" si="28">L11+L17</f>
        <v>2379</v>
      </c>
      <c r="M23" s="49">
        <f t="shared" si="28"/>
        <v>2620</v>
      </c>
      <c r="N23" s="49">
        <f t="shared" si="28"/>
        <v>2756</v>
      </c>
      <c r="O23" s="49">
        <f t="shared" si="28"/>
        <v>2779</v>
      </c>
      <c r="P23" s="49">
        <f>P11+P17+16</f>
        <v>2858</v>
      </c>
      <c r="Q23" s="49">
        <f>Q11+Q17+25</f>
        <v>3322</v>
      </c>
      <c r="R23" s="49">
        <f t="shared" ref="R23:S23" si="29">R11+R17</f>
        <v>3577</v>
      </c>
      <c r="S23" s="49">
        <f t="shared" si="29"/>
        <v>3592</v>
      </c>
      <c r="T23" s="49">
        <f t="shared" ref="T23:U23" si="30">T11+T17</f>
        <v>4166</v>
      </c>
      <c r="U23" s="49">
        <f t="shared" si="30"/>
        <v>3876</v>
      </c>
      <c r="V23" s="49">
        <f t="shared" ref="V23:W23" si="31">V11+V17</f>
        <v>4332</v>
      </c>
      <c r="W23" s="49">
        <f t="shared" si="31"/>
        <v>5062</v>
      </c>
      <c r="X23" s="49">
        <f t="shared" ref="X23:Y23" si="32">X11+X17</f>
        <v>5528</v>
      </c>
      <c r="Y23" s="49">
        <f t="shared" si="32"/>
        <v>5533</v>
      </c>
      <c r="Z23" s="49">
        <f t="shared" ref="Z23:AA23" si="33">Z11+Z17</f>
        <v>6311</v>
      </c>
      <c r="AA23" s="49">
        <f t="shared" si="33"/>
        <v>8181</v>
      </c>
      <c r="AB23" s="49">
        <f t="shared" ref="AB23" si="34">AB11+AB17</f>
        <v>8352</v>
      </c>
      <c r="AC23" s="43"/>
    </row>
    <row r="24" spans="1:29" ht="13.5" customHeight="1" x14ac:dyDescent="0.2">
      <c r="A24" s="42"/>
      <c r="D24" s="49" t="s">
        <v>11</v>
      </c>
      <c r="E24" s="49">
        <f t="shared" si="26"/>
        <v>1715</v>
      </c>
      <c r="F24" s="49">
        <f t="shared" si="26"/>
        <v>1820</v>
      </c>
      <c r="G24" s="49">
        <f t="shared" si="26"/>
        <v>1728</v>
      </c>
      <c r="H24" s="49">
        <f t="shared" si="26"/>
        <v>1783</v>
      </c>
      <c r="I24" s="49">
        <f>I12+I18+1</f>
        <v>1387</v>
      </c>
      <c r="J24" s="49">
        <f t="shared" ref="J24" si="35">J12+J18</f>
        <v>2037</v>
      </c>
      <c r="K24" s="49">
        <f>K12+K18+1</f>
        <v>2201</v>
      </c>
      <c r="L24" s="49">
        <f t="shared" ref="L24:P24" si="36">L12+L18</f>
        <v>2180</v>
      </c>
      <c r="M24" s="49">
        <f t="shared" si="36"/>
        <v>2430</v>
      </c>
      <c r="N24" s="49">
        <f t="shared" si="36"/>
        <v>2514</v>
      </c>
      <c r="O24" s="49">
        <f t="shared" si="36"/>
        <v>2495</v>
      </c>
      <c r="P24" s="49">
        <f t="shared" si="36"/>
        <v>2545</v>
      </c>
      <c r="Q24" s="49">
        <f>Q12+Q18+20</f>
        <v>2729</v>
      </c>
      <c r="R24" s="49">
        <f t="shared" ref="R24:S24" si="37">R12+R18</f>
        <v>3071</v>
      </c>
      <c r="S24" s="49">
        <f t="shared" si="37"/>
        <v>3164</v>
      </c>
      <c r="T24" s="49">
        <f t="shared" ref="T24:U24" si="38">T12+T18</f>
        <v>3305</v>
      </c>
      <c r="U24" s="49">
        <f t="shared" si="38"/>
        <v>3237</v>
      </c>
      <c r="V24" s="49">
        <f t="shared" ref="V24:W24" si="39">V12+V18</f>
        <v>3646</v>
      </c>
      <c r="W24" s="49">
        <f t="shared" si="39"/>
        <v>4008</v>
      </c>
      <c r="X24" s="49">
        <f t="shared" ref="X24:Y24" si="40">X12+X18</f>
        <v>4503</v>
      </c>
      <c r="Y24" s="49">
        <f t="shared" si="40"/>
        <v>4725</v>
      </c>
      <c r="Z24" s="49">
        <f t="shared" ref="Z24:AA24" si="41">Z12+Z18</f>
        <v>5143</v>
      </c>
      <c r="AA24" s="49">
        <f t="shared" si="41"/>
        <v>5978</v>
      </c>
      <c r="AB24" s="49">
        <f t="shared" ref="AB24" si="42">AB12+AB18</f>
        <v>6059</v>
      </c>
      <c r="AC24" s="43"/>
    </row>
    <row r="25" spans="1:29" ht="13.5" customHeight="1" x14ac:dyDescent="0.2">
      <c r="A25" s="42"/>
      <c r="D25" s="20" t="s">
        <v>12</v>
      </c>
      <c r="E25" s="20">
        <f t="shared" ref="E25" si="43">E13+E19</f>
        <v>702</v>
      </c>
      <c r="F25" s="20">
        <f t="shared" ref="F25:G25" si="44">F13+F19</f>
        <v>795</v>
      </c>
      <c r="G25" s="20">
        <f t="shared" si="44"/>
        <v>878</v>
      </c>
      <c r="H25" s="20">
        <f t="shared" ref="H25:I25" si="45">H13+H19</f>
        <v>877</v>
      </c>
      <c r="I25" s="20">
        <f t="shared" si="45"/>
        <v>884</v>
      </c>
      <c r="J25" s="20">
        <f t="shared" ref="J25" si="46">J13+J19</f>
        <v>962</v>
      </c>
      <c r="K25" s="20">
        <f t="shared" ref="K25:Q25" si="47">K13+K19</f>
        <v>1041</v>
      </c>
      <c r="L25" s="20">
        <f t="shared" si="47"/>
        <v>1045</v>
      </c>
      <c r="M25" s="20">
        <f t="shared" si="47"/>
        <v>1108</v>
      </c>
      <c r="N25" s="20">
        <f t="shared" si="47"/>
        <v>1149</v>
      </c>
      <c r="O25" s="20">
        <f t="shared" si="47"/>
        <v>1096</v>
      </c>
      <c r="P25" s="20">
        <f t="shared" si="47"/>
        <v>1124</v>
      </c>
      <c r="Q25" s="20">
        <f t="shared" si="47"/>
        <v>1262</v>
      </c>
      <c r="R25" s="20">
        <f t="shared" ref="R25:S25" si="48">R13+R19</f>
        <v>1288</v>
      </c>
      <c r="S25" s="20">
        <f t="shared" si="48"/>
        <v>1489</v>
      </c>
      <c r="T25" s="20">
        <f t="shared" ref="T25:U25" si="49">T13+T19</f>
        <v>1482</v>
      </c>
      <c r="U25" s="20">
        <f t="shared" si="49"/>
        <v>1426</v>
      </c>
      <c r="V25" s="20">
        <f t="shared" ref="V25:W25" si="50">V13+V19</f>
        <v>1325</v>
      </c>
      <c r="W25" s="20">
        <f t="shared" si="50"/>
        <v>1145</v>
      </c>
      <c r="X25" s="20">
        <f t="shared" ref="X25:Y25" si="51">X13+X19</f>
        <v>1111</v>
      </c>
      <c r="Y25" s="20">
        <f t="shared" si="51"/>
        <v>1188</v>
      </c>
      <c r="Z25" s="20">
        <f t="shared" ref="Z25:AA25" si="52">Z13+Z19</f>
        <v>1146</v>
      </c>
      <c r="AA25" s="20">
        <f t="shared" si="52"/>
        <v>1196</v>
      </c>
      <c r="AB25" s="20">
        <f t="shared" ref="AB25" si="53">AB13+AB19</f>
        <v>1269</v>
      </c>
      <c r="AC25" s="43"/>
    </row>
    <row r="26" spans="1:29" ht="13.5" customHeight="1" x14ac:dyDescent="0.2">
      <c r="A26" s="42"/>
      <c r="D26" s="19" t="s">
        <v>13</v>
      </c>
      <c r="E26" s="50">
        <f t="shared" ref="E26:L27" si="54">E24/E23</f>
        <v>0.95917225950783003</v>
      </c>
      <c r="F26" s="50">
        <f t="shared" si="54"/>
        <v>0.92151898734177218</v>
      </c>
      <c r="G26" s="50">
        <f t="shared" si="54"/>
        <v>0.93153638814016171</v>
      </c>
      <c r="H26" s="50">
        <f t="shared" si="54"/>
        <v>0.92961418143899899</v>
      </c>
      <c r="I26" s="50">
        <f t="shared" si="54"/>
        <v>0.62902494331065761</v>
      </c>
      <c r="J26" s="50">
        <f t="shared" si="54"/>
        <v>0.90252547629596813</v>
      </c>
      <c r="K26" s="50">
        <f t="shared" si="54"/>
        <v>0.89946873722926035</v>
      </c>
      <c r="L26" s="50">
        <f t="shared" si="54"/>
        <v>0.91635140815468685</v>
      </c>
      <c r="M26" s="50">
        <f t="shared" ref="M26:Q27" si="55">M24/M23</f>
        <v>0.9274809160305344</v>
      </c>
      <c r="N26" s="50">
        <f t="shared" si="55"/>
        <v>0.91219158200290273</v>
      </c>
      <c r="O26" s="50">
        <f t="shared" si="55"/>
        <v>0.89780496581504143</v>
      </c>
      <c r="P26" s="50">
        <f t="shared" si="55"/>
        <v>0.89048285514345693</v>
      </c>
      <c r="Q26" s="50">
        <f>Q24/Q23</f>
        <v>0.82149307645996383</v>
      </c>
      <c r="R26" s="50">
        <f t="shared" ref="R26:S26" si="56">R24/R23</f>
        <v>0.85854067654459043</v>
      </c>
      <c r="S26" s="50">
        <f t="shared" si="56"/>
        <v>0.88084632516703787</v>
      </c>
      <c r="T26" s="50">
        <f t="shared" ref="T26:U26" si="57">T24/T23</f>
        <v>0.79332693230916951</v>
      </c>
      <c r="U26" s="50">
        <f t="shared" si="57"/>
        <v>0.8351393188854489</v>
      </c>
      <c r="V26" s="50">
        <f t="shared" ref="V26:W26" si="58">V24/V23</f>
        <v>0.84164358264081252</v>
      </c>
      <c r="W26" s="50">
        <f t="shared" si="58"/>
        <v>0.79178190438561835</v>
      </c>
      <c r="X26" s="50">
        <f t="shared" ref="X26:Y26" si="59">X24/X23</f>
        <v>0.81458031837916067</v>
      </c>
      <c r="Y26" s="50">
        <f t="shared" si="59"/>
        <v>0.85396710645219587</v>
      </c>
      <c r="Z26" s="50">
        <f t="shared" ref="Z26:AA26" si="60">Z24/Z23</f>
        <v>0.81492631912533675</v>
      </c>
      <c r="AA26" s="50">
        <f t="shared" si="60"/>
        <v>0.73071751619606407</v>
      </c>
      <c r="AB26" s="50">
        <f t="shared" ref="AB26" si="61">AB24/AB23</f>
        <v>0.72545498084291182</v>
      </c>
      <c r="AC26" s="43"/>
    </row>
    <row r="27" spans="1:29" ht="13.5" customHeight="1" x14ac:dyDescent="0.2">
      <c r="A27" s="42"/>
      <c r="D27" s="19" t="s">
        <v>14</v>
      </c>
      <c r="E27" s="50">
        <f t="shared" si="54"/>
        <v>0.40932944606413996</v>
      </c>
      <c r="F27" s="50">
        <f t="shared" si="54"/>
        <v>0.43681318681318682</v>
      </c>
      <c r="G27" s="50">
        <f t="shared" si="54"/>
        <v>0.50810185185185186</v>
      </c>
      <c r="H27" s="50">
        <f t="shared" si="54"/>
        <v>0.49186763881099271</v>
      </c>
      <c r="I27" s="50">
        <f t="shared" si="54"/>
        <v>0.63734679163662578</v>
      </c>
      <c r="J27" s="50">
        <f t="shared" si="54"/>
        <v>0.47226313205694648</v>
      </c>
      <c r="K27" s="50">
        <f t="shared" si="54"/>
        <v>0.47296683325761019</v>
      </c>
      <c r="L27" s="50">
        <f t="shared" si="54"/>
        <v>0.47935779816513763</v>
      </c>
      <c r="M27" s="50">
        <f t="shared" si="55"/>
        <v>0.45596707818930043</v>
      </c>
      <c r="N27" s="50">
        <f t="shared" si="55"/>
        <v>0.45704057279236276</v>
      </c>
      <c r="O27" s="50">
        <f t="shared" si="55"/>
        <v>0.43927855711422847</v>
      </c>
      <c r="P27" s="50">
        <f t="shared" si="55"/>
        <v>0.44165029469548134</v>
      </c>
      <c r="Q27" s="50">
        <f t="shared" si="55"/>
        <v>0.46244045437889336</v>
      </c>
      <c r="R27" s="50">
        <f t="shared" ref="R27:S27" si="62">R25/R24</f>
        <v>0.41940735916639532</v>
      </c>
      <c r="S27" s="50">
        <f t="shared" si="62"/>
        <v>0.47060682680151705</v>
      </c>
      <c r="T27" s="50">
        <f t="shared" ref="T27:U27" si="63">T25/T24</f>
        <v>0.44841149773071104</v>
      </c>
      <c r="U27" s="50">
        <f t="shared" si="63"/>
        <v>0.4405313561940068</v>
      </c>
      <c r="V27" s="50">
        <f t="shared" ref="V27:W27" si="64">V25/V24</f>
        <v>0.36341195831047723</v>
      </c>
      <c r="W27" s="50">
        <f t="shared" si="64"/>
        <v>0.28567864271457089</v>
      </c>
      <c r="X27" s="50">
        <f t="shared" ref="X27:Y27" si="65">X25/X24</f>
        <v>0.24672440595158784</v>
      </c>
      <c r="Y27" s="50">
        <f t="shared" si="65"/>
        <v>0.25142857142857145</v>
      </c>
      <c r="Z27" s="50">
        <f t="shared" ref="Z27:AA27" si="66">Z25/Z24</f>
        <v>0.22282714369045303</v>
      </c>
      <c r="AA27" s="50">
        <f t="shared" si="66"/>
        <v>0.20006691201070592</v>
      </c>
      <c r="AB27" s="50">
        <f t="shared" ref="AB27" si="67">AB25/AB24</f>
        <v>0.20944050173295922</v>
      </c>
      <c r="AC27" s="43"/>
    </row>
    <row r="28" spans="1:29" ht="13.5" customHeight="1" x14ac:dyDescent="0.2">
      <c r="A28" s="4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3"/>
    </row>
    <row r="29" spans="1:29" ht="13.5" customHeight="1" x14ac:dyDescent="0.2">
      <c r="A29" s="42"/>
      <c r="AC29" s="43"/>
    </row>
    <row r="30" spans="1:29" ht="13.5" customHeight="1" x14ac:dyDescent="0.2">
      <c r="A30" s="42"/>
      <c r="B30" s="1" t="s">
        <v>20</v>
      </c>
      <c r="AC30" s="43"/>
    </row>
    <row r="31" spans="1:29" ht="13.5" customHeight="1" x14ac:dyDescent="0.2">
      <c r="A31" s="42"/>
      <c r="B31" s="1" t="s">
        <v>21</v>
      </c>
      <c r="AC31" s="43"/>
    </row>
    <row r="32" spans="1:29" ht="13.5" customHeight="1" x14ac:dyDescent="0.2">
      <c r="A32" s="42"/>
      <c r="AC32" s="43"/>
    </row>
    <row r="33" spans="1:29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3"/>
      <c r="Y33" s="56"/>
      <c r="Z33" s="56"/>
      <c r="AA33" s="56"/>
      <c r="AB33" s="56" t="s">
        <v>44</v>
      </c>
      <c r="AC33" s="51"/>
    </row>
  </sheetData>
  <mergeCells count="2">
    <mergeCell ref="A2:AC2"/>
    <mergeCell ref="B33:X33"/>
  </mergeCells>
  <hyperlinks>
    <hyperlink ref="B33" r:id="rId1" xr:uid="{308740B6-D3A2-41CA-B662-19F16B0EF720}"/>
    <hyperlink ref="B33:U33" r:id="rId2" display="Source: IPEDS ADM, Admissions Survey" xr:uid="{FDBD8FF6-C7EA-41FE-8916-6BC28FAFC195}"/>
  </hyperlinks>
  <printOptions horizontalCentered="1"/>
  <pageMargins left="0.7" right="0.45" top="0.5" bottom="0.5" header="0.3" footer="0.3"/>
  <pageSetup scale="97" orientation="portrait" r:id="rId3"/>
  <ignoredErrors>
    <ignoredError sqref="Q23:Q24 K23:K24 J24 I23:I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33"/>
  <sheetViews>
    <sheetView workbookViewId="0"/>
  </sheetViews>
  <sheetFormatPr defaultColWidth="9.140625" defaultRowHeight="13.5" customHeight="1" x14ac:dyDescent="0.2"/>
  <cols>
    <col min="1" max="3" width="2.7109375" style="12" customWidth="1"/>
    <col min="4" max="4" width="14.7109375" style="12" customWidth="1"/>
    <col min="5" max="22" width="8.7109375" style="12" hidden="1" customWidth="1"/>
    <col min="23" max="28" width="8.7109375" style="12" customWidth="1"/>
    <col min="29" max="29" width="2.7109375" style="12" customWidth="1"/>
    <col min="30" max="16384" width="9.140625" style="6"/>
  </cols>
  <sheetData>
    <row r="2" spans="1:29" ht="15" customHeight="1" x14ac:dyDescent="0.25">
      <c r="A2" s="64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x14ac:dyDescent="0.2">
      <c r="A3" s="4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3"/>
    </row>
    <row r="4" spans="1:29" ht="15" customHeight="1" x14ac:dyDescent="0.25">
      <c r="A4" s="42"/>
      <c r="B4" s="18" t="s">
        <v>1</v>
      </c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43"/>
    </row>
    <row r="5" spans="1:29" ht="15" customHeight="1" x14ac:dyDescent="0.25">
      <c r="A5" s="42"/>
      <c r="B5" s="44" t="s">
        <v>23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43"/>
    </row>
    <row r="6" spans="1:29" ht="13.5" customHeight="1" thickBot="1" x14ac:dyDescent="0.25">
      <c r="A6" s="42"/>
      <c r="B6" s="16"/>
      <c r="C6" s="16"/>
      <c r="D6" s="16"/>
      <c r="AC6" s="43"/>
    </row>
    <row r="7" spans="1:29" ht="13.5" customHeight="1" thickTop="1" x14ac:dyDescent="0.2">
      <c r="A7" s="42"/>
      <c r="B7" s="13"/>
      <c r="C7" s="13"/>
      <c r="D7" s="13"/>
      <c r="E7" s="17" t="s">
        <v>38</v>
      </c>
      <c r="F7" s="17" t="s">
        <v>37</v>
      </c>
      <c r="G7" s="17" t="s">
        <v>36</v>
      </c>
      <c r="H7" s="17" t="s">
        <v>35</v>
      </c>
      <c r="I7" s="17" t="s">
        <v>34</v>
      </c>
      <c r="J7" s="17" t="s">
        <v>33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17" t="s">
        <v>8</v>
      </c>
      <c r="Q7" s="17" t="s">
        <v>9</v>
      </c>
      <c r="R7" s="1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7" t="s">
        <v>43</v>
      </c>
      <c r="AC7" s="43"/>
    </row>
    <row r="8" spans="1:29" ht="13.5" customHeight="1" x14ac:dyDescent="0.2">
      <c r="A8" s="4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43"/>
    </row>
    <row r="9" spans="1:29" ht="13.5" customHeight="1" x14ac:dyDescent="0.2">
      <c r="A9" s="23"/>
      <c r="B9" s="52" t="s">
        <v>15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24"/>
    </row>
    <row r="10" spans="1:29" ht="13.5" customHeight="1" x14ac:dyDescent="0.2">
      <c r="A10" s="23"/>
      <c r="B10" s="1"/>
      <c r="C10" s="4" t="s">
        <v>31</v>
      </c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24"/>
    </row>
    <row r="11" spans="1:29" ht="13.5" customHeight="1" x14ac:dyDescent="0.2">
      <c r="A11" s="42"/>
      <c r="C11" s="1"/>
      <c r="D11" s="49" t="s">
        <v>10</v>
      </c>
      <c r="E11" s="49">
        <v>826</v>
      </c>
      <c r="F11" s="49">
        <v>829</v>
      </c>
      <c r="G11" s="49">
        <v>806</v>
      </c>
      <c r="H11" s="49">
        <v>828</v>
      </c>
      <c r="I11" s="49">
        <v>826</v>
      </c>
      <c r="J11" s="49">
        <v>772</v>
      </c>
      <c r="K11" s="49">
        <v>898</v>
      </c>
      <c r="L11" s="49">
        <v>707</v>
      </c>
      <c r="M11" s="49">
        <v>553</v>
      </c>
      <c r="N11" s="49">
        <v>659</v>
      </c>
      <c r="O11" s="49">
        <v>609</v>
      </c>
      <c r="P11" s="49">
        <v>681</v>
      </c>
      <c r="Q11" s="49">
        <v>658</v>
      </c>
      <c r="R11" s="49">
        <v>674</v>
      </c>
      <c r="S11" s="49">
        <v>721</v>
      </c>
      <c r="T11" s="49">
        <v>725</v>
      </c>
      <c r="U11" s="49">
        <v>752</v>
      </c>
      <c r="V11" s="49">
        <v>908</v>
      </c>
      <c r="W11" s="49">
        <v>883</v>
      </c>
      <c r="X11" s="49">
        <v>1248</v>
      </c>
      <c r="Y11" s="49">
        <v>1171</v>
      </c>
      <c r="Z11" s="49">
        <v>1525</v>
      </c>
      <c r="AA11" s="49">
        <v>1649</v>
      </c>
      <c r="AB11" s="49">
        <v>2132</v>
      </c>
      <c r="AC11" s="43"/>
    </row>
    <row r="12" spans="1:29" ht="13.5" customHeight="1" x14ac:dyDescent="0.2">
      <c r="A12" s="42"/>
      <c r="C12" s="1"/>
      <c r="D12" s="49" t="s">
        <v>11</v>
      </c>
      <c r="E12" s="49">
        <v>565</v>
      </c>
      <c r="F12" s="49">
        <v>574</v>
      </c>
      <c r="G12" s="49">
        <v>480</v>
      </c>
      <c r="H12" s="49">
        <v>515</v>
      </c>
      <c r="I12" s="49">
        <v>523</v>
      </c>
      <c r="J12" s="49">
        <v>443</v>
      </c>
      <c r="K12" s="49">
        <v>415</v>
      </c>
      <c r="L12" s="49">
        <v>454</v>
      </c>
      <c r="M12" s="49">
        <v>479</v>
      </c>
      <c r="N12" s="49">
        <v>512</v>
      </c>
      <c r="O12" s="49">
        <v>461</v>
      </c>
      <c r="P12" s="49">
        <v>505</v>
      </c>
      <c r="Q12" s="49">
        <v>505</v>
      </c>
      <c r="R12" s="49">
        <v>517</v>
      </c>
      <c r="S12" s="49">
        <v>567</v>
      </c>
      <c r="T12" s="49">
        <v>527</v>
      </c>
      <c r="U12" s="49">
        <v>596</v>
      </c>
      <c r="V12" s="49">
        <v>667</v>
      </c>
      <c r="W12" s="49">
        <v>659</v>
      </c>
      <c r="X12" s="49">
        <v>741</v>
      </c>
      <c r="Y12" s="49">
        <v>686</v>
      </c>
      <c r="Z12" s="49">
        <v>748</v>
      </c>
      <c r="AA12" s="49">
        <v>905</v>
      </c>
      <c r="AB12" s="49">
        <v>1256</v>
      </c>
      <c r="AC12" s="43"/>
    </row>
    <row r="13" spans="1:29" ht="13.5" customHeight="1" x14ac:dyDescent="0.2">
      <c r="A13" s="42"/>
      <c r="C13" s="1"/>
      <c r="D13" s="20" t="s">
        <v>12</v>
      </c>
      <c r="E13" s="20">
        <v>254</v>
      </c>
      <c r="F13" s="20">
        <v>238</v>
      </c>
      <c r="G13" s="20">
        <v>218</v>
      </c>
      <c r="H13" s="20">
        <v>184</v>
      </c>
      <c r="I13" s="20">
        <v>220</v>
      </c>
      <c r="J13" s="20">
        <v>224</v>
      </c>
      <c r="K13" s="20">
        <v>195</v>
      </c>
      <c r="L13" s="20">
        <v>200</v>
      </c>
      <c r="M13" s="20">
        <v>210</v>
      </c>
      <c r="N13" s="20">
        <v>204</v>
      </c>
      <c r="O13" s="20">
        <v>222</v>
      </c>
      <c r="P13" s="20">
        <v>226</v>
      </c>
      <c r="Q13" s="20">
        <v>187</v>
      </c>
      <c r="R13" s="20">
        <v>203</v>
      </c>
      <c r="S13" s="20">
        <v>222</v>
      </c>
      <c r="T13" s="20">
        <v>201</v>
      </c>
      <c r="U13" s="20">
        <v>224</v>
      </c>
      <c r="V13" s="20">
        <v>206</v>
      </c>
      <c r="W13" s="20">
        <v>185</v>
      </c>
      <c r="X13" s="20">
        <v>203</v>
      </c>
      <c r="Y13" s="20">
        <v>137</v>
      </c>
      <c r="Z13" s="20">
        <v>175</v>
      </c>
      <c r="AA13" s="20">
        <v>186</v>
      </c>
      <c r="AB13" s="20">
        <v>208</v>
      </c>
      <c r="AC13" s="43"/>
    </row>
    <row r="14" spans="1:29" ht="13.5" customHeight="1" x14ac:dyDescent="0.2">
      <c r="A14" s="42"/>
      <c r="C14" s="1"/>
      <c r="D14" s="19" t="s">
        <v>13</v>
      </c>
      <c r="E14" s="50">
        <f t="shared" ref="E14:L15" si="0">E12/E11</f>
        <v>0.68401937046004846</v>
      </c>
      <c r="F14" s="50">
        <f t="shared" si="0"/>
        <v>0.69240048250904707</v>
      </c>
      <c r="G14" s="50">
        <f t="shared" si="0"/>
        <v>0.59553349875930517</v>
      </c>
      <c r="H14" s="50">
        <f t="shared" si="0"/>
        <v>0.6219806763285024</v>
      </c>
      <c r="I14" s="50">
        <f t="shared" si="0"/>
        <v>0.63317191283292973</v>
      </c>
      <c r="J14" s="50">
        <f t="shared" si="0"/>
        <v>0.57383419689119175</v>
      </c>
      <c r="K14" s="50">
        <f t="shared" si="0"/>
        <v>0.46213808463251671</v>
      </c>
      <c r="L14" s="50">
        <f t="shared" si="0"/>
        <v>0.64214992927864212</v>
      </c>
      <c r="M14" s="50">
        <f t="shared" ref="M14:Q15" si="1">M12/M11</f>
        <v>0.86618444846292952</v>
      </c>
      <c r="N14" s="50">
        <f t="shared" si="1"/>
        <v>0.77693474962063735</v>
      </c>
      <c r="O14" s="50">
        <f t="shared" si="1"/>
        <v>0.75697865353037763</v>
      </c>
      <c r="P14" s="50">
        <f t="shared" si="1"/>
        <v>0.74155653450807635</v>
      </c>
      <c r="Q14" s="50">
        <f t="shared" si="1"/>
        <v>0.76747720364741645</v>
      </c>
      <c r="R14" s="50">
        <f t="shared" ref="R14:S14" si="2">R12/R11</f>
        <v>0.76706231454005935</v>
      </c>
      <c r="S14" s="50">
        <f t="shared" si="2"/>
        <v>0.78640776699029125</v>
      </c>
      <c r="T14" s="50">
        <f t="shared" ref="T14" si="3">T12/T11</f>
        <v>0.72689655172413792</v>
      </c>
      <c r="U14" s="50">
        <f t="shared" ref="U14:V14" si="4">U12/U11</f>
        <v>0.79255319148936165</v>
      </c>
      <c r="V14" s="50">
        <f t="shared" si="4"/>
        <v>0.73458149779735682</v>
      </c>
      <c r="W14" s="50">
        <f t="shared" ref="W14:X14" si="5">W12/W11</f>
        <v>0.74631936579841451</v>
      </c>
      <c r="X14" s="50">
        <f t="shared" si="5"/>
        <v>0.59375</v>
      </c>
      <c r="Y14" s="50">
        <f t="shared" ref="Y14" si="6">Y12/Y11</f>
        <v>0.58582408198121261</v>
      </c>
      <c r="Z14" s="50">
        <f t="shared" ref="Z14:AA14" si="7">Z12/Z11</f>
        <v>0.49049180327868852</v>
      </c>
      <c r="AA14" s="50">
        <f t="shared" si="7"/>
        <v>0.5488174651303821</v>
      </c>
      <c r="AB14" s="50">
        <f t="shared" ref="AB14" si="8">AB12/AB11</f>
        <v>0.58911819887429639</v>
      </c>
      <c r="AC14" s="43"/>
    </row>
    <row r="15" spans="1:29" ht="13.5" customHeight="1" x14ac:dyDescent="0.2">
      <c r="A15" s="42"/>
      <c r="C15" s="1"/>
      <c r="D15" s="19" t="s">
        <v>14</v>
      </c>
      <c r="E15" s="50">
        <f t="shared" si="0"/>
        <v>0.44955752212389383</v>
      </c>
      <c r="F15" s="50">
        <f t="shared" si="0"/>
        <v>0.41463414634146339</v>
      </c>
      <c r="G15" s="50">
        <f t="shared" si="0"/>
        <v>0.45416666666666666</v>
      </c>
      <c r="H15" s="50">
        <f t="shared" si="0"/>
        <v>0.35728155339805823</v>
      </c>
      <c r="I15" s="50">
        <f t="shared" si="0"/>
        <v>0.42065009560229444</v>
      </c>
      <c r="J15" s="50">
        <f t="shared" si="0"/>
        <v>0.50564334085778784</v>
      </c>
      <c r="K15" s="50">
        <f t="shared" si="0"/>
        <v>0.46987951807228917</v>
      </c>
      <c r="L15" s="50">
        <f t="shared" si="0"/>
        <v>0.44052863436123346</v>
      </c>
      <c r="M15" s="50">
        <f t="shared" si="1"/>
        <v>0.43841336116910229</v>
      </c>
      <c r="N15" s="50">
        <f t="shared" si="1"/>
        <v>0.3984375</v>
      </c>
      <c r="O15" s="50">
        <f t="shared" si="1"/>
        <v>0.48156182212581344</v>
      </c>
      <c r="P15" s="50">
        <f t="shared" si="1"/>
        <v>0.44752475247524753</v>
      </c>
      <c r="Q15" s="50">
        <f t="shared" si="1"/>
        <v>0.37029702970297029</v>
      </c>
      <c r="R15" s="50">
        <f t="shared" ref="R15:S15" si="9">R13/R12</f>
        <v>0.39264990328820115</v>
      </c>
      <c r="S15" s="50">
        <f t="shared" si="9"/>
        <v>0.39153439153439151</v>
      </c>
      <c r="T15" s="50">
        <f t="shared" ref="T15" si="10">T13/T12</f>
        <v>0.38140417457305503</v>
      </c>
      <c r="U15" s="50">
        <f t="shared" ref="U15:V15" si="11">U13/U12</f>
        <v>0.37583892617449666</v>
      </c>
      <c r="V15" s="50">
        <f t="shared" si="11"/>
        <v>0.30884557721139433</v>
      </c>
      <c r="W15" s="50">
        <f t="shared" ref="W15:X15" si="12">W13/W12</f>
        <v>0.28072837632776937</v>
      </c>
      <c r="X15" s="50">
        <f t="shared" si="12"/>
        <v>0.27395411605937919</v>
      </c>
      <c r="Y15" s="50">
        <f t="shared" ref="Y15" si="13">Y13/Y12</f>
        <v>0.19970845481049562</v>
      </c>
      <c r="Z15" s="50">
        <f t="shared" ref="Z15:AA15" si="14">Z13/Z12</f>
        <v>0.23395721925133689</v>
      </c>
      <c r="AA15" s="50">
        <f t="shared" si="14"/>
        <v>0.20552486187845304</v>
      </c>
      <c r="AB15" s="50">
        <f t="shared" ref="AB15" si="15">AB13/AB12</f>
        <v>0.16560509554140126</v>
      </c>
      <c r="AC15" s="43"/>
    </row>
    <row r="16" spans="1:29" ht="13.5" customHeight="1" x14ac:dyDescent="0.2">
      <c r="A16" s="42"/>
      <c r="C16" s="4" t="s">
        <v>32</v>
      </c>
      <c r="D16" s="1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43"/>
    </row>
    <row r="17" spans="1:29" ht="13.5" customHeight="1" x14ac:dyDescent="0.2">
      <c r="A17" s="42"/>
      <c r="C17" s="1"/>
      <c r="D17" s="49" t="s">
        <v>10</v>
      </c>
      <c r="E17" s="49">
        <v>1244</v>
      </c>
      <c r="F17" s="49">
        <v>1244</v>
      </c>
      <c r="G17" s="49">
        <v>1453</v>
      </c>
      <c r="H17" s="49">
        <v>1500</v>
      </c>
      <c r="I17" s="49">
        <v>1329</v>
      </c>
      <c r="J17" s="49">
        <v>1399</v>
      </c>
      <c r="K17" s="49">
        <v>1374</v>
      </c>
      <c r="L17" s="49">
        <v>1397</v>
      </c>
      <c r="M17" s="49">
        <v>1068</v>
      </c>
      <c r="N17" s="49">
        <v>1139</v>
      </c>
      <c r="O17" s="49">
        <v>1161</v>
      </c>
      <c r="P17" s="49">
        <v>1249</v>
      </c>
      <c r="Q17" s="49">
        <v>1097</v>
      </c>
      <c r="R17" s="49">
        <v>1064</v>
      </c>
      <c r="S17" s="49">
        <v>1049</v>
      </c>
      <c r="T17" s="49">
        <v>1222</v>
      </c>
      <c r="U17" s="49">
        <v>1218</v>
      </c>
      <c r="V17" s="49">
        <v>1573</v>
      </c>
      <c r="W17" s="49">
        <v>1569</v>
      </c>
      <c r="X17" s="49">
        <v>2263</v>
      </c>
      <c r="Y17" s="49">
        <v>1883</v>
      </c>
      <c r="Z17" s="49">
        <v>2388</v>
      </c>
      <c r="AA17" s="49">
        <v>2978</v>
      </c>
      <c r="AB17" s="49">
        <v>4061</v>
      </c>
      <c r="AC17" s="43"/>
    </row>
    <row r="18" spans="1:29" ht="13.5" customHeight="1" x14ac:dyDescent="0.2">
      <c r="A18" s="42"/>
      <c r="C18" s="1"/>
      <c r="D18" s="49" t="s">
        <v>11</v>
      </c>
      <c r="E18" s="49">
        <v>843</v>
      </c>
      <c r="F18" s="49">
        <v>837</v>
      </c>
      <c r="G18" s="49">
        <v>928</v>
      </c>
      <c r="H18" s="49">
        <v>878</v>
      </c>
      <c r="I18" s="49">
        <v>823</v>
      </c>
      <c r="J18" s="49">
        <v>690</v>
      </c>
      <c r="K18" s="49">
        <v>641</v>
      </c>
      <c r="L18" s="49">
        <v>761</v>
      </c>
      <c r="M18" s="49">
        <v>802</v>
      </c>
      <c r="N18" s="49">
        <v>795</v>
      </c>
      <c r="O18" s="49">
        <v>762</v>
      </c>
      <c r="P18" s="49">
        <v>819</v>
      </c>
      <c r="Q18" s="49">
        <v>797</v>
      </c>
      <c r="R18" s="49">
        <v>800</v>
      </c>
      <c r="S18" s="49">
        <v>776</v>
      </c>
      <c r="T18" s="49">
        <v>848</v>
      </c>
      <c r="U18" s="49">
        <v>900</v>
      </c>
      <c r="V18" s="49">
        <v>1133</v>
      </c>
      <c r="W18" s="49">
        <v>1131</v>
      </c>
      <c r="X18" s="49">
        <v>1281</v>
      </c>
      <c r="Y18" s="49">
        <v>1043</v>
      </c>
      <c r="Z18" s="49">
        <v>1252</v>
      </c>
      <c r="AA18" s="49">
        <v>1740</v>
      </c>
      <c r="AB18" s="49">
        <v>2625</v>
      </c>
      <c r="AC18" s="43"/>
    </row>
    <row r="19" spans="1:29" ht="13.5" customHeight="1" x14ac:dyDescent="0.2">
      <c r="A19" s="42"/>
      <c r="C19" s="1"/>
      <c r="D19" s="20" t="s">
        <v>12</v>
      </c>
      <c r="E19" s="20">
        <v>380</v>
      </c>
      <c r="F19" s="20">
        <v>281</v>
      </c>
      <c r="G19" s="20">
        <v>316</v>
      </c>
      <c r="H19" s="20">
        <v>265</v>
      </c>
      <c r="I19" s="20">
        <v>311</v>
      </c>
      <c r="J19" s="20">
        <v>302</v>
      </c>
      <c r="K19" s="20">
        <v>303</v>
      </c>
      <c r="L19" s="20">
        <v>268</v>
      </c>
      <c r="M19" s="20">
        <v>316</v>
      </c>
      <c r="N19" s="20">
        <v>293</v>
      </c>
      <c r="O19" s="20">
        <v>282</v>
      </c>
      <c r="P19" s="20">
        <v>320</v>
      </c>
      <c r="Q19" s="20">
        <v>295</v>
      </c>
      <c r="R19" s="20">
        <v>310</v>
      </c>
      <c r="S19" s="20">
        <v>294</v>
      </c>
      <c r="T19" s="20">
        <v>240</v>
      </c>
      <c r="U19" s="20">
        <v>258</v>
      </c>
      <c r="V19" s="20">
        <v>279</v>
      </c>
      <c r="W19" s="20">
        <v>262</v>
      </c>
      <c r="X19" s="20">
        <v>214</v>
      </c>
      <c r="Y19" s="20">
        <v>159</v>
      </c>
      <c r="Z19" s="20">
        <v>268</v>
      </c>
      <c r="AA19" s="20">
        <v>278</v>
      </c>
      <c r="AB19" s="20">
        <v>282</v>
      </c>
      <c r="AC19" s="43"/>
    </row>
    <row r="20" spans="1:29" ht="13.5" customHeight="1" x14ac:dyDescent="0.2">
      <c r="A20" s="42"/>
      <c r="C20" s="1"/>
      <c r="D20" s="19" t="s">
        <v>13</v>
      </c>
      <c r="E20" s="50">
        <f t="shared" ref="E20:L21" si="16">E18/E17</f>
        <v>0.67765273311897101</v>
      </c>
      <c r="F20" s="50">
        <f t="shared" si="16"/>
        <v>0.67282958199356913</v>
      </c>
      <c r="G20" s="50">
        <f t="shared" si="16"/>
        <v>0.63867859600825883</v>
      </c>
      <c r="H20" s="50">
        <f t="shared" si="16"/>
        <v>0.58533333333333337</v>
      </c>
      <c r="I20" s="50">
        <f t="shared" si="16"/>
        <v>0.61926260346124906</v>
      </c>
      <c r="J20" s="50">
        <f t="shared" si="16"/>
        <v>0.49320943531093636</v>
      </c>
      <c r="K20" s="50">
        <f t="shared" si="16"/>
        <v>0.46652110625909754</v>
      </c>
      <c r="L20" s="50">
        <f t="shared" si="16"/>
        <v>0.54473872584108807</v>
      </c>
      <c r="M20" s="50">
        <f t="shared" ref="M20:Q21" si="17">M18/M17</f>
        <v>0.75093632958801493</v>
      </c>
      <c r="N20" s="50">
        <f t="shared" si="17"/>
        <v>0.69798068481123787</v>
      </c>
      <c r="O20" s="50">
        <f t="shared" si="17"/>
        <v>0.65633074935400515</v>
      </c>
      <c r="P20" s="50">
        <f t="shared" si="17"/>
        <v>0.65572457966373099</v>
      </c>
      <c r="Q20" s="50">
        <f t="shared" si="17"/>
        <v>0.72652689152233363</v>
      </c>
      <c r="R20" s="50">
        <f t="shared" ref="R20:S20" si="18">R18/R17</f>
        <v>0.75187969924812026</v>
      </c>
      <c r="S20" s="50">
        <f t="shared" si="18"/>
        <v>0.73975214489990471</v>
      </c>
      <c r="T20" s="50">
        <f t="shared" ref="T20" si="19">T18/T17</f>
        <v>0.69394435351882156</v>
      </c>
      <c r="U20" s="50">
        <f t="shared" ref="U20:V20" si="20">U18/U17</f>
        <v>0.73891625615763545</v>
      </c>
      <c r="V20" s="50">
        <f t="shared" si="20"/>
        <v>0.72027972027972031</v>
      </c>
      <c r="W20" s="50">
        <f t="shared" ref="W20:X20" si="21">W18/W17</f>
        <v>0.72084130019120463</v>
      </c>
      <c r="X20" s="50">
        <f t="shared" si="21"/>
        <v>0.5660627485638533</v>
      </c>
      <c r="Y20" s="50">
        <f t="shared" ref="Y20" si="22">Y18/Y17</f>
        <v>0.55390334572490707</v>
      </c>
      <c r="Z20" s="50">
        <f t="shared" ref="Z20:AA20" si="23">Z18/Z17</f>
        <v>0.52428810720268004</v>
      </c>
      <c r="AA20" s="50">
        <f t="shared" si="23"/>
        <v>0.58428475486903964</v>
      </c>
      <c r="AB20" s="50">
        <f t="shared" ref="AB20" si="24">AB18/AB17</f>
        <v>0.64639251415907417</v>
      </c>
      <c r="AC20" s="43"/>
    </row>
    <row r="21" spans="1:29" ht="13.5" customHeight="1" x14ac:dyDescent="0.2">
      <c r="A21" s="42"/>
      <c r="C21" s="1"/>
      <c r="D21" s="19" t="s">
        <v>14</v>
      </c>
      <c r="E21" s="50">
        <f t="shared" si="16"/>
        <v>0.45077105575326215</v>
      </c>
      <c r="F21" s="50">
        <f t="shared" si="16"/>
        <v>0.33572281959378736</v>
      </c>
      <c r="G21" s="50">
        <f t="shared" si="16"/>
        <v>0.34051724137931033</v>
      </c>
      <c r="H21" s="50">
        <f t="shared" si="16"/>
        <v>0.30182232346241455</v>
      </c>
      <c r="I21" s="50">
        <f t="shared" si="16"/>
        <v>0.3778857837181045</v>
      </c>
      <c r="J21" s="50">
        <f t="shared" si="16"/>
        <v>0.43768115942028984</v>
      </c>
      <c r="K21" s="50">
        <f t="shared" si="16"/>
        <v>0.47269890795631825</v>
      </c>
      <c r="L21" s="50">
        <f t="shared" si="16"/>
        <v>0.35216819973718794</v>
      </c>
      <c r="M21" s="50">
        <f t="shared" si="17"/>
        <v>0.3940149625935162</v>
      </c>
      <c r="N21" s="50">
        <f t="shared" si="17"/>
        <v>0.36855345911949683</v>
      </c>
      <c r="O21" s="50">
        <f t="shared" si="17"/>
        <v>0.37007874015748032</v>
      </c>
      <c r="P21" s="50">
        <f t="shared" si="17"/>
        <v>0.39072039072039072</v>
      </c>
      <c r="Q21" s="50">
        <f t="shared" si="17"/>
        <v>0.370138017565872</v>
      </c>
      <c r="R21" s="50">
        <f t="shared" ref="R21:S21" si="25">R19/R18</f>
        <v>0.38750000000000001</v>
      </c>
      <c r="S21" s="50">
        <f t="shared" si="25"/>
        <v>0.37886597938144329</v>
      </c>
      <c r="T21" s="50">
        <f t="shared" ref="T21" si="26">T19/T18</f>
        <v>0.28301886792452829</v>
      </c>
      <c r="U21" s="50">
        <f t="shared" ref="U21:V21" si="27">U19/U18</f>
        <v>0.28666666666666668</v>
      </c>
      <c r="V21" s="50">
        <f t="shared" si="27"/>
        <v>0.24624889673433362</v>
      </c>
      <c r="W21" s="50">
        <f t="shared" ref="W21:X21" si="28">W19/W18</f>
        <v>0.23165340406719717</v>
      </c>
      <c r="X21" s="50">
        <f t="shared" si="28"/>
        <v>0.16705698672911787</v>
      </c>
      <c r="Y21" s="50">
        <f t="shared" ref="Y21" si="29">Y19/Y18</f>
        <v>0.15244487056567593</v>
      </c>
      <c r="Z21" s="50">
        <f t="shared" ref="Z21:AA21" si="30">Z19/Z18</f>
        <v>0.21405750798722045</v>
      </c>
      <c r="AA21" s="50">
        <f t="shared" si="30"/>
        <v>0.15977011494252874</v>
      </c>
      <c r="AB21" s="50">
        <f t="shared" ref="AB21" si="31">AB19/AB18</f>
        <v>0.10742857142857143</v>
      </c>
      <c r="AC21" s="43"/>
    </row>
    <row r="22" spans="1:29" ht="13.5" customHeight="1" x14ac:dyDescent="0.2">
      <c r="A22" s="42"/>
      <c r="C22" s="4" t="s">
        <v>16</v>
      </c>
      <c r="D22" s="1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43"/>
    </row>
    <row r="23" spans="1:29" ht="13.5" customHeight="1" x14ac:dyDescent="0.2">
      <c r="A23" s="42"/>
      <c r="D23" s="49" t="s">
        <v>10</v>
      </c>
      <c r="E23" s="49">
        <f t="shared" ref="E23:F23" si="32">E11+E17</f>
        <v>2070</v>
      </c>
      <c r="F23" s="49">
        <f t="shared" si="32"/>
        <v>2073</v>
      </c>
      <c r="G23" s="49">
        <f t="shared" ref="G23:H23" si="33">G11+G17</f>
        <v>2259</v>
      </c>
      <c r="H23" s="49">
        <f t="shared" si="33"/>
        <v>2328</v>
      </c>
      <c r="I23" s="49">
        <f t="shared" ref="I23:J23" si="34">I11+I17</f>
        <v>2155</v>
      </c>
      <c r="J23" s="49">
        <f t="shared" si="34"/>
        <v>2171</v>
      </c>
      <c r="K23" s="49">
        <f t="shared" ref="K23:Q23" si="35">K11+K17</f>
        <v>2272</v>
      </c>
      <c r="L23" s="49">
        <f t="shared" si="35"/>
        <v>2104</v>
      </c>
      <c r="M23" s="49">
        <f t="shared" si="35"/>
        <v>1621</v>
      </c>
      <c r="N23" s="49">
        <f t="shared" si="35"/>
        <v>1798</v>
      </c>
      <c r="O23" s="49">
        <f t="shared" si="35"/>
        <v>1770</v>
      </c>
      <c r="P23" s="49">
        <f t="shared" si="35"/>
        <v>1930</v>
      </c>
      <c r="Q23" s="49">
        <f t="shared" si="35"/>
        <v>1755</v>
      </c>
      <c r="R23" s="49">
        <f t="shared" ref="R23:S23" si="36">R11+R17</f>
        <v>1738</v>
      </c>
      <c r="S23" s="49">
        <f t="shared" si="36"/>
        <v>1770</v>
      </c>
      <c r="T23" s="49">
        <f t="shared" ref="T23" si="37">T11+T17</f>
        <v>1947</v>
      </c>
      <c r="U23" s="49">
        <f t="shared" ref="U23:V23" si="38">U11+U17</f>
        <v>1970</v>
      </c>
      <c r="V23" s="49">
        <f t="shared" si="38"/>
        <v>2481</v>
      </c>
      <c r="W23" s="49">
        <f t="shared" ref="W23:X23" si="39">W11+W17</f>
        <v>2452</v>
      </c>
      <c r="X23" s="49">
        <f t="shared" si="39"/>
        <v>3511</v>
      </c>
      <c r="Y23" s="49">
        <f t="shared" ref="Y23" si="40">Y11+Y17</f>
        <v>3054</v>
      </c>
      <c r="Z23" s="49">
        <f t="shared" ref="Z23:AA23" si="41">Z11+Z17</f>
        <v>3913</v>
      </c>
      <c r="AA23" s="49">
        <f t="shared" si="41"/>
        <v>4627</v>
      </c>
      <c r="AB23" s="49">
        <f t="shared" ref="AB23" si="42">AB11+AB17</f>
        <v>6193</v>
      </c>
      <c r="AC23" s="43"/>
    </row>
    <row r="24" spans="1:29" ht="13.5" customHeight="1" x14ac:dyDescent="0.2">
      <c r="A24" s="42"/>
      <c r="D24" s="49" t="s">
        <v>11</v>
      </c>
      <c r="E24" s="49">
        <f t="shared" ref="E24:F24" si="43">E12+E18</f>
        <v>1408</v>
      </c>
      <c r="F24" s="49">
        <f t="shared" si="43"/>
        <v>1411</v>
      </c>
      <c r="G24" s="49">
        <f t="shared" ref="G24:H24" si="44">G12+G18</f>
        <v>1408</v>
      </c>
      <c r="H24" s="49">
        <f t="shared" si="44"/>
        <v>1393</v>
      </c>
      <c r="I24" s="49">
        <f t="shared" ref="I24:J24" si="45">I12+I18</f>
        <v>1346</v>
      </c>
      <c r="J24" s="49">
        <f t="shared" si="45"/>
        <v>1133</v>
      </c>
      <c r="K24" s="49">
        <f t="shared" ref="K24:Q24" si="46">K12+K18</f>
        <v>1056</v>
      </c>
      <c r="L24" s="49">
        <f t="shared" si="46"/>
        <v>1215</v>
      </c>
      <c r="M24" s="49">
        <f t="shared" si="46"/>
        <v>1281</v>
      </c>
      <c r="N24" s="49">
        <f t="shared" si="46"/>
        <v>1307</v>
      </c>
      <c r="O24" s="49">
        <f t="shared" si="46"/>
        <v>1223</v>
      </c>
      <c r="P24" s="49">
        <f t="shared" si="46"/>
        <v>1324</v>
      </c>
      <c r="Q24" s="49">
        <f t="shared" si="46"/>
        <v>1302</v>
      </c>
      <c r="R24" s="49">
        <f t="shared" ref="R24:S24" si="47">R12+R18</f>
        <v>1317</v>
      </c>
      <c r="S24" s="49">
        <f t="shared" si="47"/>
        <v>1343</v>
      </c>
      <c r="T24" s="49">
        <f t="shared" ref="T24" si="48">T12+T18</f>
        <v>1375</v>
      </c>
      <c r="U24" s="49">
        <f t="shared" ref="U24:V24" si="49">U12+U18</f>
        <v>1496</v>
      </c>
      <c r="V24" s="49">
        <f t="shared" si="49"/>
        <v>1800</v>
      </c>
      <c r="W24" s="49">
        <f t="shared" ref="W24:X24" si="50">W12+W18</f>
        <v>1790</v>
      </c>
      <c r="X24" s="49">
        <f t="shared" si="50"/>
        <v>2022</v>
      </c>
      <c r="Y24" s="49">
        <f t="shared" ref="Y24" si="51">Y12+Y18</f>
        <v>1729</v>
      </c>
      <c r="Z24" s="49">
        <f t="shared" ref="Z24:AA24" si="52">Z12+Z18</f>
        <v>2000</v>
      </c>
      <c r="AA24" s="49">
        <f t="shared" si="52"/>
        <v>2645</v>
      </c>
      <c r="AB24" s="49">
        <f t="shared" ref="AB24" si="53">AB12+AB18</f>
        <v>3881</v>
      </c>
      <c r="AC24" s="43"/>
    </row>
    <row r="25" spans="1:29" ht="13.5" customHeight="1" x14ac:dyDescent="0.2">
      <c r="A25" s="42"/>
      <c r="D25" s="20" t="s">
        <v>12</v>
      </c>
      <c r="E25" s="20">
        <f t="shared" ref="E25:F25" si="54">E13+E19</f>
        <v>634</v>
      </c>
      <c r="F25" s="20">
        <f t="shared" si="54"/>
        <v>519</v>
      </c>
      <c r="G25" s="20">
        <f t="shared" ref="G25:H25" si="55">G13+G19</f>
        <v>534</v>
      </c>
      <c r="H25" s="20">
        <f t="shared" si="55"/>
        <v>449</v>
      </c>
      <c r="I25" s="20">
        <f t="shared" ref="I25:J25" si="56">I13+I19</f>
        <v>531</v>
      </c>
      <c r="J25" s="20">
        <f t="shared" si="56"/>
        <v>526</v>
      </c>
      <c r="K25" s="20">
        <f t="shared" ref="K25:Q25" si="57">K13+K19</f>
        <v>498</v>
      </c>
      <c r="L25" s="20">
        <f t="shared" si="57"/>
        <v>468</v>
      </c>
      <c r="M25" s="20">
        <f>M13+M19+1</f>
        <v>527</v>
      </c>
      <c r="N25" s="20">
        <f t="shared" si="57"/>
        <v>497</v>
      </c>
      <c r="O25" s="20">
        <f t="shared" si="57"/>
        <v>504</v>
      </c>
      <c r="P25" s="20">
        <f t="shared" si="57"/>
        <v>546</v>
      </c>
      <c r="Q25" s="20">
        <f t="shared" si="57"/>
        <v>482</v>
      </c>
      <c r="R25" s="20">
        <f t="shared" ref="R25:S25" si="58">R13+R19</f>
        <v>513</v>
      </c>
      <c r="S25" s="20">
        <f t="shared" si="58"/>
        <v>516</v>
      </c>
      <c r="T25" s="20">
        <f t="shared" ref="T25" si="59">T13+T19</f>
        <v>441</v>
      </c>
      <c r="U25" s="20">
        <f t="shared" ref="U25:V25" si="60">U13+U19</f>
        <v>482</v>
      </c>
      <c r="V25" s="20">
        <f t="shared" si="60"/>
        <v>485</v>
      </c>
      <c r="W25" s="20">
        <f t="shared" ref="W25:X25" si="61">W13+W19</f>
        <v>447</v>
      </c>
      <c r="X25" s="20">
        <f t="shared" si="61"/>
        <v>417</v>
      </c>
      <c r="Y25" s="20">
        <f t="shared" ref="Y25" si="62">Y13+Y19</f>
        <v>296</v>
      </c>
      <c r="Z25" s="20">
        <f t="shared" ref="Z25:AA25" si="63">Z13+Z19</f>
        <v>443</v>
      </c>
      <c r="AA25" s="20">
        <f t="shared" si="63"/>
        <v>464</v>
      </c>
      <c r="AB25" s="20">
        <f t="shared" ref="AB25" si="64">AB13+AB19</f>
        <v>490</v>
      </c>
      <c r="AC25" s="43"/>
    </row>
    <row r="26" spans="1:29" ht="13.5" customHeight="1" x14ac:dyDescent="0.2">
      <c r="A26" s="42"/>
      <c r="D26" s="19" t="s">
        <v>13</v>
      </c>
      <c r="E26" s="50">
        <f t="shared" ref="E26:F26" si="65">E24/E23</f>
        <v>0.68019323671497589</v>
      </c>
      <c r="F26" s="50">
        <f t="shared" si="65"/>
        <v>0.6806560540279788</v>
      </c>
      <c r="G26" s="50">
        <f t="shared" ref="G26:H26" si="66">G24/G23</f>
        <v>0.62328463922089417</v>
      </c>
      <c r="H26" s="50">
        <f t="shared" si="66"/>
        <v>0.5983676975945017</v>
      </c>
      <c r="I26" s="50">
        <f t="shared" ref="I26:J26" si="67">I24/I23</f>
        <v>0.62459396751740137</v>
      </c>
      <c r="J26" s="50">
        <f t="shared" si="67"/>
        <v>0.52187931828650391</v>
      </c>
      <c r="K26" s="50">
        <f t="shared" ref="K26:Q26" si="68">K24/K23</f>
        <v>0.46478873239436619</v>
      </c>
      <c r="L26" s="50">
        <f t="shared" si="68"/>
        <v>0.57747148288973382</v>
      </c>
      <c r="M26" s="50">
        <f t="shared" si="68"/>
        <v>0.79025293028994448</v>
      </c>
      <c r="N26" s="50">
        <f t="shared" si="68"/>
        <v>0.7269187986651835</v>
      </c>
      <c r="O26" s="50">
        <f t="shared" si="68"/>
        <v>0.69096045197740108</v>
      </c>
      <c r="P26" s="50">
        <f t="shared" si="68"/>
        <v>0.68601036269430049</v>
      </c>
      <c r="Q26" s="50">
        <f t="shared" si="68"/>
        <v>0.74188034188034191</v>
      </c>
      <c r="R26" s="50">
        <f t="shared" ref="R26:S26" si="69">R24/R23</f>
        <v>0.75776754890678943</v>
      </c>
      <c r="S26" s="50">
        <f t="shared" si="69"/>
        <v>0.75875706214689265</v>
      </c>
      <c r="T26" s="50">
        <f t="shared" ref="T26" si="70">T24/T23</f>
        <v>0.70621468926553677</v>
      </c>
      <c r="U26" s="50">
        <f t="shared" ref="U26:V26" si="71">U24/U23</f>
        <v>0.75939086294416247</v>
      </c>
      <c r="V26" s="50">
        <f t="shared" si="71"/>
        <v>0.7255139056831923</v>
      </c>
      <c r="W26" s="50">
        <f t="shared" ref="W26:X26" si="72">W24/W23</f>
        <v>0.73001631321370308</v>
      </c>
      <c r="X26" s="50">
        <f t="shared" si="72"/>
        <v>0.57590430076901167</v>
      </c>
      <c r="Y26" s="50">
        <f t="shared" ref="Y26" si="73">Y24/Y23</f>
        <v>0.56614276358873605</v>
      </c>
      <c r="Z26" s="50">
        <f t="shared" ref="Z26:AA26" si="74">Z24/Z23</f>
        <v>0.51111679018655765</v>
      </c>
      <c r="AA26" s="50">
        <f t="shared" si="74"/>
        <v>0.57164469418629782</v>
      </c>
      <c r="AB26" s="50">
        <f t="shared" ref="AB26" si="75">AB24/AB23</f>
        <v>0.62667527854028737</v>
      </c>
      <c r="AC26" s="43"/>
    </row>
    <row r="27" spans="1:29" ht="13.5" customHeight="1" x14ac:dyDescent="0.2">
      <c r="A27" s="42"/>
      <c r="D27" s="19" t="s">
        <v>14</v>
      </c>
      <c r="E27" s="50">
        <f t="shared" ref="E27:F27" si="76">E25/E24</f>
        <v>0.45028409090909088</v>
      </c>
      <c r="F27" s="50">
        <f t="shared" si="76"/>
        <v>0.36782423812898651</v>
      </c>
      <c r="G27" s="50">
        <f t="shared" ref="G27:H27" si="77">G25/G24</f>
        <v>0.37926136363636365</v>
      </c>
      <c r="H27" s="50">
        <f t="shared" si="77"/>
        <v>0.3223259152907394</v>
      </c>
      <c r="I27" s="50">
        <f t="shared" ref="I27:J27" si="78">I25/I24</f>
        <v>0.39450222882615155</v>
      </c>
      <c r="J27" s="50">
        <f t="shared" si="78"/>
        <v>0.4642541924095322</v>
      </c>
      <c r="K27" s="50">
        <f t="shared" ref="K27:Q27" si="79">K25/K24</f>
        <v>0.47159090909090912</v>
      </c>
      <c r="L27" s="50">
        <f t="shared" si="79"/>
        <v>0.38518518518518519</v>
      </c>
      <c r="M27" s="50">
        <f t="shared" si="79"/>
        <v>0.41139734582357534</v>
      </c>
      <c r="N27" s="50">
        <f t="shared" si="79"/>
        <v>0.38026013771996942</v>
      </c>
      <c r="O27" s="50">
        <f t="shared" si="79"/>
        <v>0.41210139002452983</v>
      </c>
      <c r="P27" s="50">
        <f t="shared" si="79"/>
        <v>0.41238670694864049</v>
      </c>
      <c r="Q27" s="50">
        <f t="shared" si="79"/>
        <v>0.37019969278033793</v>
      </c>
      <c r="R27" s="50">
        <f t="shared" ref="R27:S27" si="80">R25/R24</f>
        <v>0.38952164009111617</v>
      </c>
      <c r="S27" s="50">
        <f t="shared" si="80"/>
        <v>0.38421444527177961</v>
      </c>
      <c r="T27" s="50">
        <f t="shared" ref="T27" si="81">T25/T24</f>
        <v>0.32072727272727275</v>
      </c>
      <c r="U27" s="50">
        <f t="shared" ref="U27:V27" si="82">U25/U24</f>
        <v>0.32219251336898397</v>
      </c>
      <c r="V27" s="50">
        <f t="shared" si="82"/>
        <v>0.26944444444444443</v>
      </c>
      <c r="W27" s="50">
        <f t="shared" ref="W27:X27" si="83">W25/W24</f>
        <v>0.24972067039106144</v>
      </c>
      <c r="X27" s="50">
        <f t="shared" si="83"/>
        <v>0.20623145400593471</v>
      </c>
      <c r="Y27" s="50">
        <f t="shared" ref="Y27" si="84">Y25/Y24</f>
        <v>0.17119722382880279</v>
      </c>
      <c r="Z27" s="50">
        <f t="shared" ref="Z27:AA27" si="85">Z25/Z24</f>
        <v>0.2215</v>
      </c>
      <c r="AA27" s="50">
        <f t="shared" si="85"/>
        <v>0.17542533081285444</v>
      </c>
      <c r="AB27" s="50">
        <f t="shared" ref="AB27" si="86">AB25/AB24</f>
        <v>0.12625611955681526</v>
      </c>
      <c r="AC27" s="43"/>
    </row>
    <row r="28" spans="1:29" ht="13.5" customHeight="1" x14ac:dyDescent="0.2">
      <c r="A28" s="4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3"/>
    </row>
    <row r="29" spans="1:29" ht="13.5" customHeight="1" x14ac:dyDescent="0.2">
      <c r="A29" s="42"/>
      <c r="AC29" s="43"/>
    </row>
    <row r="30" spans="1:29" ht="13.5" customHeight="1" x14ac:dyDescent="0.2">
      <c r="A30" s="42"/>
      <c r="B30" s="1" t="s">
        <v>20</v>
      </c>
      <c r="AC30" s="43"/>
    </row>
    <row r="31" spans="1:29" ht="13.5" customHeight="1" x14ac:dyDescent="0.2">
      <c r="A31" s="42"/>
      <c r="B31" s="1" t="s">
        <v>21</v>
      </c>
      <c r="AC31" s="43"/>
    </row>
    <row r="32" spans="1:29" ht="13.5" customHeight="1" x14ac:dyDescent="0.2">
      <c r="A32" s="42"/>
      <c r="AC32" s="43"/>
    </row>
    <row r="33" spans="1:29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3"/>
      <c r="Y33" s="56"/>
      <c r="Z33" s="56"/>
      <c r="AA33" s="56"/>
      <c r="AB33" s="56" t="s">
        <v>44</v>
      </c>
      <c r="AC33" s="51"/>
    </row>
  </sheetData>
  <mergeCells count="2">
    <mergeCell ref="A2:AC2"/>
    <mergeCell ref="B33:X33"/>
  </mergeCells>
  <hyperlinks>
    <hyperlink ref="B33" r:id="rId1" xr:uid="{41337BAB-125C-43EC-A05E-4CAF4495404C}"/>
    <hyperlink ref="B33:U33" r:id="rId2" display="Source: IPEDS ADM, Admissions Survey" xr:uid="{52F83168-FC42-45DA-B99D-BFCF60223F33}"/>
  </hyperlinks>
  <printOptions horizontalCentered="1"/>
  <pageMargins left="0.7" right="0.45" top="0.5" bottom="0.5" header="0.3" footer="0.3"/>
  <pageSetup scale="97" orientation="portrait" r:id="rId3"/>
  <ignoredErrors>
    <ignoredError sqref="M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2021-05-24T19:34:56Z</cp:lastPrinted>
  <dcterms:created xsi:type="dcterms:W3CDTF">2014-04-08T14:16:17Z</dcterms:created>
  <dcterms:modified xsi:type="dcterms:W3CDTF">2025-02-11T18:21:30Z</dcterms:modified>
</cp:coreProperties>
</file>