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IRP\Compliance_Reports\DHE\DHE 14-1_Student Financial Aid Awarded\FY2023\"/>
    </mc:Choice>
  </mc:AlternateContent>
  <xr:revisionPtr revIDLastSave="0" documentId="13_ncr:1_{3633B4F2-6513-4183-A900-4BA5E41E688F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DHE14-1" sheetId="1" r:id="rId1"/>
    <sheet name="Institution" sheetId="2" state="hidden" r:id="rId2"/>
    <sheet name="Notes" sheetId="5" state="hidden" r:id="rId3"/>
    <sheet name="Comments" sheetId="8" r:id="rId4"/>
    <sheet name="Instructions" sheetId="7" r:id="rId5"/>
    <sheet name="results" sheetId="6" state="hidden" r:id="rId6"/>
  </sheets>
  <definedNames>
    <definedName name="_xlnm._FilterDatabase" localSheetId="5" hidden="1">results!$A$1:$P$55</definedName>
    <definedName name="inst2">Institution!$A$1:$A$56</definedName>
    <definedName name="Institution">Institution!$A$2:$E$56</definedName>
    <definedName name="instlist">Institution!$A$2:$A$56</definedName>
    <definedName name="OLE_LINK6" localSheetId="4">Instructions!$A$2</definedName>
    <definedName name="_xlnm.Print_Area" localSheetId="0">'DHE14-1'!$A$1:$K$100</definedName>
    <definedName name="Test">Institution!$A$1:$A$56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F39" i="1"/>
  <c r="I91" i="1" l="1"/>
  <c r="G91" i="1"/>
  <c r="I88" i="1"/>
  <c r="G88" i="1"/>
  <c r="K87" i="1"/>
  <c r="J87" i="1"/>
  <c r="K85" i="1"/>
  <c r="J85" i="1"/>
  <c r="K83" i="1"/>
  <c r="J83" i="1"/>
  <c r="K82" i="1"/>
  <c r="J82" i="1"/>
  <c r="K77" i="1"/>
  <c r="J76" i="1"/>
  <c r="I76" i="1"/>
  <c r="G76" i="1"/>
  <c r="K75" i="1"/>
  <c r="J75" i="1"/>
  <c r="K74" i="1"/>
  <c r="J74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K61" i="1"/>
  <c r="J61" i="1"/>
  <c r="K60" i="1"/>
  <c r="J60" i="1"/>
  <c r="K59" i="1"/>
  <c r="J59" i="1"/>
  <c r="J55" i="1"/>
  <c r="I55" i="1"/>
  <c r="G55" i="1"/>
  <c r="K55" i="1" s="1"/>
  <c r="K54" i="1"/>
  <c r="J54" i="1"/>
  <c r="K53" i="1"/>
  <c r="J53" i="1"/>
  <c r="K51" i="1"/>
  <c r="J51" i="1"/>
  <c r="K50" i="1"/>
  <c r="J50" i="1"/>
  <c r="K48" i="1"/>
  <c r="J48" i="1"/>
  <c r="K47" i="1"/>
  <c r="J47" i="1"/>
  <c r="K46" i="1"/>
  <c r="J46" i="1"/>
  <c r="K45" i="1"/>
  <c r="J45" i="1"/>
  <c r="K44" i="1"/>
  <c r="J44" i="1"/>
  <c r="K88" i="1" l="1"/>
  <c r="K76" i="1"/>
  <c r="K91" i="1"/>
  <c r="K40" i="1" l="1"/>
  <c r="I39" i="1"/>
  <c r="I92" i="1" s="1"/>
  <c r="G39" i="1"/>
  <c r="G92" i="1" s="1"/>
  <c r="K38" i="1"/>
  <c r="J38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92" i="1" l="1"/>
  <c r="K39" i="1"/>
  <c r="J39" i="1"/>
  <c r="N43" i="6" l="1"/>
  <c r="M43" i="6"/>
  <c r="L43" i="6"/>
  <c r="K43" i="6"/>
  <c r="J43" i="6"/>
  <c r="I43" i="6"/>
  <c r="H43" i="6"/>
  <c r="G43" i="6"/>
  <c r="F43" i="6"/>
  <c r="D43" i="6"/>
  <c r="B43" i="6" s="1"/>
  <c r="A43" i="6"/>
  <c r="N42" i="6"/>
  <c r="M42" i="6"/>
  <c r="L42" i="6"/>
  <c r="K42" i="6"/>
  <c r="J42" i="6"/>
  <c r="I42" i="6"/>
  <c r="H42" i="6"/>
  <c r="G42" i="6"/>
  <c r="F42" i="6"/>
  <c r="D42" i="6"/>
  <c r="C42" i="6" s="1"/>
  <c r="A42" i="6"/>
  <c r="P43" i="6"/>
  <c r="O43" i="6"/>
  <c r="P42" i="6"/>
  <c r="O42" i="6"/>
  <c r="N8" i="6"/>
  <c r="M8" i="6"/>
  <c r="L8" i="6"/>
  <c r="K8" i="6"/>
  <c r="J8" i="6"/>
  <c r="I8" i="6"/>
  <c r="H8" i="6"/>
  <c r="G8" i="6"/>
  <c r="F8" i="6"/>
  <c r="D8" i="6"/>
  <c r="C8" i="6" s="1"/>
  <c r="A8" i="6"/>
  <c r="N7" i="6"/>
  <c r="M7" i="6"/>
  <c r="L7" i="6"/>
  <c r="K7" i="6"/>
  <c r="J7" i="6"/>
  <c r="I7" i="6"/>
  <c r="H7" i="6"/>
  <c r="G7" i="6"/>
  <c r="F7" i="6"/>
  <c r="D7" i="6"/>
  <c r="C7" i="6" s="1"/>
  <c r="A7" i="6"/>
  <c r="P8" i="6"/>
  <c r="O8" i="6"/>
  <c r="P7" i="6"/>
  <c r="O7" i="6"/>
  <c r="B42" i="6" l="1"/>
  <c r="C43" i="6"/>
  <c r="B7" i="6"/>
  <c r="B8" i="6"/>
  <c r="G5" i="6"/>
  <c r="A52" i="6"/>
  <c r="D52" i="6"/>
  <c r="B52" i="6" s="1"/>
  <c r="F52" i="6"/>
  <c r="G52" i="6"/>
  <c r="H52" i="6"/>
  <c r="I52" i="6"/>
  <c r="J52" i="6"/>
  <c r="K52" i="6"/>
  <c r="L52" i="6"/>
  <c r="M52" i="6"/>
  <c r="N52" i="6"/>
  <c r="A53" i="6"/>
  <c r="D53" i="6"/>
  <c r="B53" i="6" s="1"/>
  <c r="F53" i="6"/>
  <c r="G53" i="6"/>
  <c r="H53" i="6"/>
  <c r="I53" i="6"/>
  <c r="J53" i="6"/>
  <c r="K53" i="6"/>
  <c r="L53" i="6"/>
  <c r="M53" i="6"/>
  <c r="N53" i="6"/>
  <c r="A54" i="6"/>
  <c r="D54" i="6"/>
  <c r="B54" i="6" s="1"/>
  <c r="F54" i="6"/>
  <c r="G54" i="6"/>
  <c r="H54" i="6"/>
  <c r="I54" i="6"/>
  <c r="J54" i="6"/>
  <c r="K54" i="6"/>
  <c r="M54" i="6"/>
  <c r="N54" i="6"/>
  <c r="A55" i="6"/>
  <c r="D55" i="6"/>
  <c r="B55" i="6" s="1"/>
  <c r="F55" i="6"/>
  <c r="G55" i="6"/>
  <c r="H55" i="6"/>
  <c r="I55" i="6"/>
  <c r="J55" i="6"/>
  <c r="K55" i="6"/>
  <c r="M55" i="6"/>
  <c r="A47" i="6"/>
  <c r="D47" i="6"/>
  <c r="B47" i="6" s="1"/>
  <c r="F47" i="6"/>
  <c r="G47" i="6"/>
  <c r="H47" i="6"/>
  <c r="I47" i="6"/>
  <c r="J47" i="6"/>
  <c r="K47" i="6"/>
  <c r="L47" i="6"/>
  <c r="M47" i="6"/>
  <c r="N47" i="6"/>
  <c r="O47" i="6"/>
  <c r="P47" i="6"/>
  <c r="A48" i="6"/>
  <c r="D48" i="6"/>
  <c r="B48" i="6" s="1"/>
  <c r="F48" i="6"/>
  <c r="G48" i="6"/>
  <c r="H48" i="6"/>
  <c r="I48" i="6"/>
  <c r="J48" i="6"/>
  <c r="K48" i="6"/>
  <c r="L48" i="6"/>
  <c r="M48" i="6"/>
  <c r="N48" i="6"/>
  <c r="O48" i="6"/>
  <c r="P48" i="6"/>
  <c r="A49" i="6"/>
  <c r="D49" i="6"/>
  <c r="B49" i="6" s="1"/>
  <c r="F49" i="6"/>
  <c r="G49" i="6"/>
  <c r="H49" i="6"/>
  <c r="I49" i="6"/>
  <c r="J49" i="6"/>
  <c r="K49" i="6"/>
  <c r="L49" i="6"/>
  <c r="M49" i="6"/>
  <c r="N49" i="6"/>
  <c r="O49" i="6"/>
  <c r="A50" i="6"/>
  <c r="D50" i="6"/>
  <c r="B50" i="6" s="1"/>
  <c r="F50" i="6"/>
  <c r="G50" i="6"/>
  <c r="H50" i="6"/>
  <c r="I50" i="6"/>
  <c r="J50" i="6"/>
  <c r="K50" i="6"/>
  <c r="L50" i="6"/>
  <c r="M50" i="6"/>
  <c r="N50" i="6"/>
  <c r="A51" i="6"/>
  <c r="D51" i="6"/>
  <c r="B51" i="6" s="1"/>
  <c r="F51" i="6"/>
  <c r="G51" i="6"/>
  <c r="H51" i="6"/>
  <c r="I51" i="6"/>
  <c r="J51" i="6"/>
  <c r="K51" i="6"/>
  <c r="L51" i="6"/>
  <c r="M51" i="6"/>
  <c r="N51" i="6"/>
  <c r="A35" i="6"/>
  <c r="D35" i="6"/>
  <c r="B35" i="6" s="1"/>
  <c r="F35" i="6"/>
  <c r="G35" i="6"/>
  <c r="H35" i="6"/>
  <c r="I35" i="6"/>
  <c r="J35" i="6"/>
  <c r="K35" i="6"/>
  <c r="L35" i="6"/>
  <c r="M35" i="6"/>
  <c r="N35" i="6"/>
  <c r="A36" i="6"/>
  <c r="D36" i="6"/>
  <c r="B36" i="6" s="1"/>
  <c r="F36" i="6"/>
  <c r="G36" i="6"/>
  <c r="H36" i="6"/>
  <c r="I36" i="6"/>
  <c r="J36" i="6"/>
  <c r="K36" i="6"/>
  <c r="L36" i="6"/>
  <c r="M36" i="6"/>
  <c r="N36" i="6"/>
  <c r="A37" i="6"/>
  <c r="D37" i="6"/>
  <c r="B37" i="6" s="1"/>
  <c r="F37" i="6"/>
  <c r="G37" i="6"/>
  <c r="H37" i="6"/>
  <c r="I37" i="6"/>
  <c r="J37" i="6"/>
  <c r="K37" i="6"/>
  <c r="L37" i="6"/>
  <c r="M37" i="6"/>
  <c r="N37" i="6"/>
  <c r="O37" i="6"/>
  <c r="P37" i="6"/>
  <c r="A38" i="6"/>
  <c r="D38" i="6"/>
  <c r="B38" i="6" s="1"/>
  <c r="F38" i="6"/>
  <c r="G38" i="6"/>
  <c r="H38" i="6"/>
  <c r="I38" i="6"/>
  <c r="J38" i="6"/>
  <c r="K38" i="6"/>
  <c r="L38" i="6"/>
  <c r="M38" i="6"/>
  <c r="N38" i="6"/>
  <c r="A39" i="6"/>
  <c r="D39" i="6"/>
  <c r="B39" i="6" s="1"/>
  <c r="F39" i="6"/>
  <c r="G39" i="6"/>
  <c r="H39" i="6"/>
  <c r="I39" i="6"/>
  <c r="J39" i="6"/>
  <c r="K39" i="6"/>
  <c r="L39" i="6"/>
  <c r="M39" i="6"/>
  <c r="N39" i="6"/>
  <c r="A40" i="6"/>
  <c r="D40" i="6"/>
  <c r="B40" i="6" s="1"/>
  <c r="F40" i="6"/>
  <c r="G40" i="6"/>
  <c r="H40" i="6"/>
  <c r="I40" i="6"/>
  <c r="J40" i="6"/>
  <c r="K40" i="6"/>
  <c r="L40" i="6"/>
  <c r="M40" i="6"/>
  <c r="N40" i="6"/>
  <c r="A41" i="6"/>
  <c r="D41" i="6"/>
  <c r="B41" i="6" s="1"/>
  <c r="F41" i="6"/>
  <c r="G41" i="6"/>
  <c r="H41" i="6"/>
  <c r="I41" i="6"/>
  <c r="J41" i="6"/>
  <c r="K41" i="6"/>
  <c r="L41" i="6"/>
  <c r="M41" i="6"/>
  <c r="N41" i="6"/>
  <c r="A44" i="6"/>
  <c r="D44" i="6"/>
  <c r="B44" i="6" s="1"/>
  <c r="F44" i="6"/>
  <c r="G44" i="6"/>
  <c r="H44" i="6"/>
  <c r="I44" i="6"/>
  <c r="J44" i="6"/>
  <c r="K44" i="6"/>
  <c r="L44" i="6"/>
  <c r="M44" i="6"/>
  <c r="N44" i="6"/>
  <c r="A45" i="6"/>
  <c r="D45" i="6"/>
  <c r="B45" i="6" s="1"/>
  <c r="F45" i="6"/>
  <c r="G45" i="6"/>
  <c r="H45" i="6"/>
  <c r="I45" i="6"/>
  <c r="J45" i="6"/>
  <c r="K45" i="6"/>
  <c r="L45" i="6"/>
  <c r="M45" i="6"/>
  <c r="N45" i="6"/>
  <c r="A46" i="6"/>
  <c r="D46" i="6"/>
  <c r="B46" i="6" s="1"/>
  <c r="F46" i="6"/>
  <c r="G46" i="6"/>
  <c r="H46" i="6"/>
  <c r="I46" i="6"/>
  <c r="J46" i="6"/>
  <c r="K46" i="6"/>
  <c r="L46" i="6"/>
  <c r="M46" i="6"/>
  <c r="N46" i="6"/>
  <c r="A30" i="6"/>
  <c r="D30" i="6"/>
  <c r="B30" i="6" s="1"/>
  <c r="F30" i="6"/>
  <c r="G30" i="6"/>
  <c r="H30" i="6"/>
  <c r="I30" i="6"/>
  <c r="J30" i="6"/>
  <c r="K30" i="6"/>
  <c r="L30" i="6"/>
  <c r="M30" i="6"/>
  <c r="N30" i="6"/>
  <c r="A31" i="6"/>
  <c r="D31" i="6"/>
  <c r="B31" i="6" s="1"/>
  <c r="F31" i="6"/>
  <c r="G31" i="6"/>
  <c r="H31" i="6"/>
  <c r="I31" i="6"/>
  <c r="J31" i="6"/>
  <c r="K31" i="6"/>
  <c r="L31" i="6"/>
  <c r="M31" i="6"/>
  <c r="N31" i="6"/>
  <c r="A32" i="6"/>
  <c r="D32" i="6"/>
  <c r="B32" i="6" s="1"/>
  <c r="F32" i="6"/>
  <c r="G32" i="6"/>
  <c r="H32" i="6"/>
  <c r="I32" i="6"/>
  <c r="J32" i="6"/>
  <c r="K32" i="6"/>
  <c r="L32" i="6"/>
  <c r="M32" i="6"/>
  <c r="N32" i="6"/>
  <c r="A33" i="6"/>
  <c r="D33" i="6"/>
  <c r="B33" i="6" s="1"/>
  <c r="F33" i="6"/>
  <c r="G33" i="6"/>
  <c r="H33" i="6"/>
  <c r="I33" i="6"/>
  <c r="J33" i="6"/>
  <c r="K33" i="6"/>
  <c r="L33" i="6"/>
  <c r="M33" i="6"/>
  <c r="N33" i="6"/>
  <c r="A34" i="6"/>
  <c r="D34" i="6"/>
  <c r="B34" i="6" s="1"/>
  <c r="F34" i="6"/>
  <c r="G34" i="6"/>
  <c r="H34" i="6"/>
  <c r="I34" i="6"/>
  <c r="J34" i="6"/>
  <c r="K34" i="6"/>
  <c r="L34" i="6"/>
  <c r="M34" i="6"/>
  <c r="N34" i="6"/>
  <c r="A24" i="6"/>
  <c r="D24" i="6"/>
  <c r="B24" i="6" s="1"/>
  <c r="F24" i="6"/>
  <c r="G24" i="6"/>
  <c r="H24" i="6"/>
  <c r="I24" i="6"/>
  <c r="J24" i="6"/>
  <c r="K24" i="6"/>
  <c r="L24" i="6"/>
  <c r="M24" i="6"/>
  <c r="N24" i="6"/>
  <c r="A25" i="6"/>
  <c r="D25" i="6"/>
  <c r="B25" i="6" s="1"/>
  <c r="F25" i="6"/>
  <c r="G25" i="6"/>
  <c r="H25" i="6"/>
  <c r="I25" i="6"/>
  <c r="J25" i="6"/>
  <c r="K25" i="6"/>
  <c r="L25" i="6"/>
  <c r="M25" i="6"/>
  <c r="N25" i="6"/>
  <c r="A26" i="6"/>
  <c r="D26" i="6"/>
  <c r="B26" i="6" s="1"/>
  <c r="F26" i="6"/>
  <c r="G26" i="6"/>
  <c r="H26" i="6"/>
  <c r="I26" i="6"/>
  <c r="J26" i="6"/>
  <c r="K26" i="6"/>
  <c r="L26" i="6"/>
  <c r="M26" i="6"/>
  <c r="N26" i="6"/>
  <c r="A27" i="6"/>
  <c r="D27" i="6"/>
  <c r="B27" i="6" s="1"/>
  <c r="F27" i="6"/>
  <c r="G27" i="6"/>
  <c r="H27" i="6"/>
  <c r="I27" i="6"/>
  <c r="J27" i="6"/>
  <c r="K27" i="6"/>
  <c r="L27" i="6"/>
  <c r="M27" i="6"/>
  <c r="N27" i="6"/>
  <c r="A28" i="6"/>
  <c r="D28" i="6"/>
  <c r="B28" i="6" s="1"/>
  <c r="F28" i="6"/>
  <c r="G28" i="6"/>
  <c r="H28" i="6"/>
  <c r="I28" i="6"/>
  <c r="J28" i="6"/>
  <c r="K28" i="6"/>
  <c r="L28" i="6"/>
  <c r="M28" i="6"/>
  <c r="N28" i="6"/>
  <c r="A29" i="6"/>
  <c r="D29" i="6"/>
  <c r="B29" i="6" s="1"/>
  <c r="F29" i="6"/>
  <c r="G29" i="6"/>
  <c r="H29" i="6"/>
  <c r="I29" i="6"/>
  <c r="J29" i="6"/>
  <c r="K29" i="6"/>
  <c r="L29" i="6"/>
  <c r="M29" i="6"/>
  <c r="N29" i="6"/>
  <c r="A2" i="6"/>
  <c r="D2" i="6"/>
  <c r="B2" i="6" s="1"/>
  <c r="F2" i="6"/>
  <c r="G2" i="6"/>
  <c r="H2" i="6"/>
  <c r="I2" i="6"/>
  <c r="J2" i="6"/>
  <c r="K2" i="6"/>
  <c r="L2" i="6"/>
  <c r="M2" i="6"/>
  <c r="N2" i="6"/>
  <c r="A3" i="6"/>
  <c r="D3" i="6"/>
  <c r="B3" i="6" s="1"/>
  <c r="F3" i="6"/>
  <c r="G3" i="6"/>
  <c r="H3" i="6"/>
  <c r="I3" i="6"/>
  <c r="J3" i="6"/>
  <c r="K3" i="6"/>
  <c r="L3" i="6"/>
  <c r="M3" i="6"/>
  <c r="N3" i="6"/>
  <c r="A4" i="6"/>
  <c r="D4" i="6"/>
  <c r="B4" i="6" s="1"/>
  <c r="F4" i="6"/>
  <c r="G4" i="6"/>
  <c r="H4" i="6"/>
  <c r="I4" i="6"/>
  <c r="J4" i="6"/>
  <c r="K4" i="6"/>
  <c r="L4" i="6"/>
  <c r="M4" i="6"/>
  <c r="N4" i="6"/>
  <c r="A5" i="6"/>
  <c r="D5" i="6"/>
  <c r="B5" i="6" s="1"/>
  <c r="F5" i="6"/>
  <c r="H5" i="6"/>
  <c r="I5" i="6"/>
  <c r="J5" i="6"/>
  <c r="K5" i="6"/>
  <c r="L5" i="6"/>
  <c r="M5" i="6"/>
  <c r="N5" i="6"/>
  <c r="A6" i="6"/>
  <c r="D6" i="6"/>
  <c r="B6" i="6" s="1"/>
  <c r="F6" i="6"/>
  <c r="G6" i="6"/>
  <c r="H6" i="6"/>
  <c r="I6" i="6"/>
  <c r="J6" i="6"/>
  <c r="K6" i="6"/>
  <c r="L6" i="6"/>
  <c r="M6" i="6"/>
  <c r="N6" i="6"/>
  <c r="A9" i="6"/>
  <c r="D9" i="6"/>
  <c r="B9" i="6" s="1"/>
  <c r="F9" i="6"/>
  <c r="G9" i="6"/>
  <c r="H9" i="6"/>
  <c r="I9" i="6"/>
  <c r="J9" i="6"/>
  <c r="K9" i="6"/>
  <c r="L9" i="6"/>
  <c r="M9" i="6"/>
  <c r="N9" i="6"/>
  <c r="A10" i="6"/>
  <c r="D10" i="6"/>
  <c r="B10" i="6" s="1"/>
  <c r="F10" i="6"/>
  <c r="G10" i="6"/>
  <c r="H10" i="6"/>
  <c r="I10" i="6"/>
  <c r="J10" i="6"/>
  <c r="K10" i="6"/>
  <c r="L10" i="6"/>
  <c r="M10" i="6"/>
  <c r="N10" i="6"/>
  <c r="A11" i="6"/>
  <c r="D11" i="6"/>
  <c r="B11" i="6" s="1"/>
  <c r="F11" i="6"/>
  <c r="G11" i="6"/>
  <c r="H11" i="6"/>
  <c r="I11" i="6"/>
  <c r="J11" i="6"/>
  <c r="K11" i="6"/>
  <c r="L11" i="6"/>
  <c r="M11" i="6"/>
  <c r="N11" i="6"/>
  <c r="A12" i="6"/>
  <c r="D12" i="6"/>
  <c r="B12" i="6" s="1"/>
  <c r="F12" i="6"/>
  <c r="G12" i="6"/>
  <c r="H12" i="6"/>
  <c r="I12" i="6"/>
  <c r="J12" i="6"/>
  <c r="K12" i="6"/>
  <c r="L12" i="6"/>
  <c r="M12" i="6"/>
  <c r="N12" i="6"/>
  <c r="A13" i="6"/>
  <c r="D13" i="6"/>
  <c r="B13" i="6" s="1"/>
  <c r="F13" i="6"/>
  <c r="G13" i="6"/>
  <c r="H13" i="6"/>
  <c r="I13" i="6"/>
  <c r="J13" i="6"/>
  <c r="K13" i="6"/>
  <c r="L13" i="6"/>
  <c r="M13" i="6"/>
  <c r="N13" i="6"/>
  <c r="A14" i="6"/>
  <c r="D14" i="6"/>
  <c r="B14" i="6" s="1"/>
  <c r="F14" i="6"/>
  <c r="G14" i="6"/>
  <c r="H14" i="6"/>
  <c r="I14" i="6"/>
  <c r="J14" i="6"/>
  <c r="K14" i="6"/>
  <c r="L14" i="6"/>
  <c r="M14" i="6"/>
  <c r="N14" i="6"/>
  <c r="A15" i="6"/>
  <c r="D15" i="6"/>
  <c r="B15" i="6" s="1"/>
  <c r="F15" i="6"/>
  <c r="G15" i="6"/>
  <c r="H15" i="6"/>
  <c r="I15" i="6"/>
  <c r="J15" i="6"/>
  <c r="K15" i="6"/>
  <c r="L15" i="6"/>
  <c r="M15" i="6"/>
  <c r="N15" i="6"/>
  <c r="A16" i="6"/>
  <c r="D16" i="6"/>
  <c r="B16" i="6" s="1"/>
  <c r="F16" i="6"/>
  <c r="G16" i="6"/>
  <c r="H16" i="6"/>
  <c r="I16" i="6"/>
  <c r="J16" i="6"/>
  <c r="K16" i="6"/>
  <c r="L16" i="6"/>
  <c r="M16" i="6"/>
  <c r="N16" i="6"/>
  <c r="A17" i="6"/>
  <c r="D17" i="6"/>
  <c r="B17" i="6" s="1"/>
  <c r="F17" i="6"/>
  <c r="G17" i="6"/>
  <c r="H17" i="6"/>
  <c r="I17" i="6"/>
  <c r="J17" i="6"/>
  <c r="K17" i="6"/>
  <c r="L17" i="6"/>
  <c r="M17" i="6"/>
  <c r="N17" i="6"/>
  <c r="A18" i="6"/>
  <c r="D18" i="6"/>
  <c r="B18" i="6" s="1"/>
  <c r="F18" i="6"/>
  <c r="G18" i="6"/>
  <c r="H18" i="6"/>
  <c r="I18" i="6"/>
  <c r="J18" i="6"/>
  <c r="K18" i="6"/>
  <c r="L18" i="6"/>
  <c r="M18" i="6"/>
  <c r="N18" i="6"/>
  <c r="A19" i="6"/>
  <c r="D19" i="6"/>
  <c r="B19" i="6" s="1"/>
  <c r="F19" i="6"/>
  <c r="G19" i="6"/>
  <c r="H19" i="6"/>
  <c r="I19" i="6"/>
  <c r="J19" i="6"/>
  <c r="K19" i="6"/>
  <c r="L19" i="6"/>
  <c r="M19" i="6"/>
  <c r="N19" i="6"/>
  <c r="A20" i="6"/>
  <c r="D20" i="6"/>
  <c r="B20" i="6" s="1"/>
  <c r="F20" i="6"/>
  <c r="G20" i="6"/>
  <c r="H20" i="6"/>
  <c r="I20" i="6"/>
  <c r="J20" i="6"/>
  <c r="K20" i="6"/>
  <c r="L20" i="6"/>
  <c r="M20" i="6"/>
  <c r="N20" i="6"/>
  <c r="A21" i="6"/>
  <c r="D21" i="6"/>
  <c r="B21" i="6" s="1"/>
  <c r="F21" i="6"/>
  <c r="G21" i="6"/>
  <c r="H21" i="6"/>
  <c r="I21" i="6"/>
  <c r="J21" i="6"/>
  <c r="K21" i="6"/>
  <c r="L21" i="6"/>
  <c r="M21" i="6"/>
  <c r="N21" i="6"/>
  <c r="A22" i="6"/>
  <c r="D22" i="6"/>
  <c r="B22" i="6" s="1"/>
  <c r="F22" i="6"/>
  <c r="G22" i="6"/>
  <c r="H22" i="6"/>
  <c r="I22" i="6"/>
  <c r="J22" i="6"/>
  <c r="M22" i="6"/>
  <c r="N22" i="6"/>
  <c r="A23" i="6"/>
  <c r="D23" i="6"/>
  <c r="B23" i="6" s="1"/>
  <c r="F23" i="6"/>
  <c r="G23" i="6"/>
  <c r="H23" i="6"/>
  <c r="I23" i="6"/>
  <c r="J23" i="6"/>
  <c r="K23" i="6"/>
  <c r="L23" i="6"/>
  <c r="M23" i="6"/>
  <c r="N23" i="6"/>
  <c r="O23" i="6"/>
  <c r="D6" i="1"/>
  <c r="E43" i="6" l="1"/>
  <c r="E42" i="6"/>
  <c r="E55" i="6"/>
  <c r="E8" i="6"/>
  <c r="E7" i="6"/>
  <c r="C34" i="6"/>
  <c r="E23" i="6"/>
  <c r="E22" i="6"/>
  <c r="E21" i="6"/>
  <c r="C21" i="6"/>
  <c r="C6" i="6"/>
  <c r="C40" i="6"/>
  <c r="C51" i="6"/>
  <c r="C55" i="6"/>
  <c r="E14" i="6"/>
  <c r="E13" i="6"/>
  <c r="E12" i="6"/>
  <c r="E11" i="6"/>
  <c r="E10" i="6"/>
  <c r="E9" i="6"/>
  <c r="E6" i="6"/>
  <c r="E27" i="6"/>
  <c r="E26" i="6"/>
  <c r="E25" i="6"/>
  <c r="E24" i="6"/>
  <c r="E34" i="6"/>
  <c r="E39" i="6"/>
  <c r="E38" i="6"/>
  <c r="E37" i="6"/>
  <c r="E36" i="6"/>
  <c r="E35" i="6"/>
  <c r="E51" i="6"/>
  <c r="E54" i="6"/>
  <c r="E53" i="6"/>
  <c r="E52" i="6"/>
  <c r="E20" i="6"/>
  <c r="E19" i="6"/>
  <c r="E18" i="6"/>
  <c r="E17" i="6"/>
  <c r="E16" i="6"/>
  <c r="E15" i="6"/>
  <c r="C15" i="6"/>
  <c r="E5" i="6"/>
  <c r="E4" i="6"/>
  <c r="E3" i="6"/>
  <c r="E2" i="6"/>
  <c r="E29" i="6"/>
  <c r="E28" i="6"/>
  <c r="C28" i="6"/>
  <c r="E33" i="6"/>
  <c r="E32" i="6"/>
  <c r="E31" i="6"/>
  <c r="E30" i="6"/>
  <c r="E46" i="6"/>
  <c r="E45" i="6"/>
  <c r="E44" i="6"/>
  <c r="E41" i="6"/>
  <c r="E40" i="6"/>
  <c r="E50" i="6"/>
  <c r="E49" i="6"/>
  <c r="E48" i="6"/>
  <c r="E47" i="6"/>
  <c r="C23" i="6"/>
  <c r="C18" i="6"/>
  <c r="C11" i="6"/>
  <c r="C24" i="6"/>
  <c r="C45" i="6"/>
  <c r="C37" i="6"/>
  <c r="C48" i="6"/>
  <c r="C22" i="6"/>
  <c r="C13" i="6"/>
  <c r="C10" i="6"/>
  <c r="C4" i="6"/>
  <c r="C29" i="6"/>
  <c r="C26" i="6"/>
  <c r="C32" i="6"/>
  <c r="C41" i="6"/>
  <c r="C35" i="6"/>
  <c r="C49" i="6"/>
  <c r="C20" i="6"/>
  <c r="C19" i="6"/>
  <c r="C17" i="6"/>
  <c r="C16" i="6"/>
  <c r="C14" i="6"/>
  <c r="C12" i="6"/>
  <c r="C9" i="6"/>
  <c r="C5" i="6"/>
  <c r="C3" i="6"/>
  <c r="C2" i="6"/>
  <c r="C27" i="6"/>
  <c r="C25" i="6"/>
  <c r="C33" i="6"/>
  <c r="C31" i="6"/>
  <c r="C30" i="6"/>
  <c r="C46" i="6"/>
  <c r="C44" i="6"/>
  <c r="C39" i="6"/>
  <c r="C38" i="6"/>
  <c r="C36" i="6"/>
  <c r="C50" i="6"/>
  <c r="C47" i="6"/>
  <c r="C54" i="6"/>
  <c r="C53" i="6"/>
  <c r="C52" i="6"/>
  <c r="P53" i="6" l="1"/>
  <c r="O53" i="6"/>
  <c r="P41" i="6"/>
  <c r="O41" i="6"/>
  <c r="P6" i="6"/>
  <c r="O6" i="6"/>
  <c r="P21" i="6" l="1"/>
  <c r="O21" i="6"/>
  <c r="P20" i="6"/>
  <c r="O20" i="6"/>
  <c r="P50" i="6"/>
  <c r="O50" i="6"/>
  <c r="P51" i="6"/>
  <c r="O51" i="6"/>
  <c r="P45" i="6"/>
  <c r="O45" i="6"/>
  <c r="P35" i="6"/>
  <c r="O35" i="6"/>
  <c r="P10" i="6"/>
  <c r="O10" i="6"/>
  <c r="P3" i="6" l="1"/>
  <c r="O3" i="6"/>
  <c r="P15" i="6"/>
  <c r="O15" i="6"/>
  <c r="P5" i="6" l="1"/>
  <c r="O5" i="6"/>
  <c r="N55" i="6"/>
  <c r="H93" i="1"/>
  <c r="P23" i="6"/>
  <c r="P33" i="6"/>
  <c r="O33" i="6"/>
  <c r="P34" i="6"/>
  <c r="O34" i="6"/>
  <c r="P36" i="6"/>
  <c r="P40" i="6"/>
  <c r="P38" i="6"/>
  <c r="P39" i="6"/>
  <c r="P44" i="6"/>
  <c r="P46" i="6"/>
  <c r="O36" i="6"/>
  <c r="O40" i="6"/>
  <c r="O38" i="6"/>
  <c r="O39" i="6"/>
  <c r="O44" i="6"/>
  <c r="O46" i="6"/>
  <c r="P24" i="6"/>
  <c r="P25" i="6"/>
  <c r="P26" i="6"/>
  <c r="P27" i="6"/>
  <c r="P28" i="6"/>
  <c r="P29" i="6"/>
  <c r="P30" i="6"/>
  <c r="P31" i="6"/>
  <c r="P32" i="6"/>
  <c r="P4" i="6"/>
  <c r="P2" i="6"/>
  <c r="P18" i="6"/>
  <c r="P19" i="6"/>
  <c r="P17" i="6"/>
  <c r="P11" i="6"/>
  <c r="P12" i="6"/>
  <c r="P13" i="6"/>
  <c r="P14" i="6"/>
  <c r="P16" i="6"/>
  <c r="P9" i="6"/>
  <c r="O4" i="6"/>
  <c r="O2" i="6"/>
  <c r="O18" i="6"/>
  <c r="O19" i="6"/>
  <c r="O17" i="6"/>
  <c r="O11" i="6"/>
  <c r="O12" i="6"/>
  <c r="O13" i="6"/>
  <c r="O14" i="6"/>
  <c r="O16" i="6"/>
  <c r="O9" i="6"/>
  <c r="O54" i="6"/>
  <c r="O55" i="6"/>
  <c r="P49" i="6"/>
  <c r="O32" i="6"/>
  <c r="O31" i="6"/>
  <c r="O30" i="6"/>
  <c r="O29" i="6"/>
  <c r="O28" i="6"/>
  <c r="O27" i="6"/>
  <c r="O26" i="6"/>
  <c r="O25" i="6"/>
  <c r="O24" i="6"/>
  <c r="O52" i="6" l="1"/>
  <c r="P52" i="6"/>
  <c r="O22" i="6" l="1"/>
  <c r="K22" i="6"/>
  <c r="F93" i="1"/>
  <c r="P54" i="6"/>
  <c r="P22" i="6"/>
  <c r="L22" i="6"/>
  <c r="L54" i="6" l="1"/>
  <c r="P55" i="6" l="1"/>
  <c r="L55" i="6"/>
</calcChain>
</file>

<file path=xl/sharedStrings.xml><?xml version="1.0" encoding="utf-8"?>
<sst xmlns="http://schemas.openxmlformats.org/spreadsheetml/2006/main" count="612" uniqueCount="330">
  <si>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</si>
  <si>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</si>
  <si>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</si>
  <si>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</si>
  <si>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</si>
  <si>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</si>
  <si>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</si>
  <si>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</si>
  <si>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</si>
  <si>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</si>
  <si>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</si>
  <si>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</si>
  <si>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</si>
  <si>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</si>
  <si>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</si>
  <si>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</si>
  <si>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</si>
  <si>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</si>
  <si>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</si>
  <si>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</si>
  <si>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</si>
  <si>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</si>
  <si>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</si>
  <si>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</si>
  <si>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</si>
  <si>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</si>
  <si>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</si>
  <si>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</si>
  <si>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</si>
  <si>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</si>
  <si>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</si>
  <si>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</si>
  <si>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</si>
  <si>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</si>
  <si>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</si>
  <si>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</si>
  <si>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</si>
  <si>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</si>
  <si>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</si>
  <si>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</si>
  <si>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</si>
  <si>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TEACH Grants</t>
  </si>
  <si>
    <t>Higher Education Academic Scholarships ("Bright Flight")</t>
  </si>
  <si>
    <t>Access Missouri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</si>
  <si>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</si>
  <si>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</si>
  <si>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</si>
  <si>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</si>
  <si>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</si>
  <si>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</si>
  <si>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</si>
  <si>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</si>
  <si>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</si>
  <si>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</si>
  <si>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</si>
  <si>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</si>
  <si>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</si>
  <si>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</si>
  <si>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</si>
  <si>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</si>
  <si>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</si>
  <si>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Harris-Stowe State University</t>
  </si>
  <si>
    <t>Jefferson College</t>
  </si>
  <si>
    <t>Lincoln University</t>
  </si>
  <si>
    <t>Lindenwood University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</si>
  <si>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</si>
  <si>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</si>
  <si>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</si>
  <si>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</si>
  <si>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</si>
  <si>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</si>
  <si>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</si>
  <si>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</si>
  <si>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</si>
  <si>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</si>
  <si>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</si>
  <si>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</si>
  <si>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</si>
  <si>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</si>
  <si>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</si>
  <si>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</si>
  <si>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</si>
  <si>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</si>
  <si>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</si>
  <si>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</si>
  <si>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</si>
  <si>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</si>
  <si>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</si>
  <si>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</si>
  <si>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</si>
  <si>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</si>
  <si>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</si>
  <si>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</si>
  <si>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</si>
  <si>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</si>
  <si>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</si>
  <si>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</si>
  <si>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</si>
  <si>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</si>
  <si>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</si>
  <si>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</si>
  <si>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GEAR-UP Scholarships</t>
  </si>
  <si>
    <t>Other, Need-Based</t>
  </si>
  <si>
    <t>Item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</si>
  <si>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</si>
  <si>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</si>
  <si>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</si>
  <si>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</si>
  <si>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</si>
  <si>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</si>
  <si>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</si>
  <si>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</si>
  <si>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</si>
  <si>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</si>
  <si>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</si>
  <si>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</si>
  <si>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</si>
  <si>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</si>
  <si>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</si>
  <si>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</si>
  <si>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</si>
  <si>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</si>
  <si>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</si>
  <si>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</si>
  <si>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</si>
  <si>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</si>
  <si>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</si>
  <si>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</si>
  <si>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</si>
  <si>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</si>
  <si>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</si>
  <si>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</si>
  <si>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</si>
  <si>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</si>
  <si>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</si>
  <si>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</si>
  <si>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</si>
  <si>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</si>
  <si>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</si>
  <si>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</si>
  <si>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</si>
  <si>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</si>
  <si>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</si>
  <si>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</si>
  <si>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</si>
  <si>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</si>
  <si>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</si>
  <si>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</si>
  <si>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</si>
  <si>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</si>
  <si>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</si>
  <si>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</si>
  <si>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</si>
  <si>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</si>
  <si>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</si>
  <si>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</si>
  <si>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</si>
  <si>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</si>
  <si>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</si>
  <si>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</si>
  <si>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</si>
  <si>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</si>
  <si>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</si>
  <si>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</si>
  <si>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</si>
  <si>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</si>
  <si>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</si>
  <si>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</si>
  <si>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</si>
  <si>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</si>
  <si>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</si>
  <si>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</si>
  <si>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</si>
  <si>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</si>
  <si>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</si>
  <si>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</si>
  <si>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</si>
  <si>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</si>
  <si>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</si>
  <si>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</si>
  <si>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</si>
  <si>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</si>
  <si>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</si>
  <si>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</si>
  <si>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</si>
  <si>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</si>
  <si>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</si>
  <si>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</si>
  <si>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</si>
  <si>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</si>
  <si>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</si>
  <si>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</si>
  <si>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</si>
  <si>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</si>
  <si>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</si>
  <si>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</si>
  <si>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</si>
  <si>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</si>
  <si>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</si>
  <si>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</si>
  <si>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</si>
  <si>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</si>
  <si>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</si>
  <si>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</si>
  <si>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</si>
  <si>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</si>
  <si>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</si>
  <si>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</si>
  <si>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</si>
  <si>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</si>
  <si>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</si>
  <si>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</si>
  <si>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</si>
  <si>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</si>
  <si>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</si>
  <si>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</si>
  <si>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</si>
  <si>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</si>
  <si>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</si>
  <si>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</si>
  <si>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</si>
  <si>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</si>
  <si>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</si>
  <si>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</si>
  <si>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</si>
  <si>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</si>
  <si>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</si>
  <si>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</si>
  <si>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</si>
  <si>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</si>
  <si>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</si>
  <si>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</si>
  <si>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</si>
  <si>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</si>
  <si>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</si>
  <si>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</si>
  <si>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</si>
  <si>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</si>
  <si>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</si>
  <si>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</si>
  <si>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</si>
  <si>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</si>
  <si>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</si>
  <si>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</si>
  <si>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</si>
  <si>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</si>
  <si>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</si>
  <si>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</si>
  <si>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</si>
  <si>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</si>
  <si>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</si>
  <si>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</si>
  <si>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</si>
  <si>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</si>
  <si>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</si>
  <si>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</si>
  <si>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</si>
  <si>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</si>
  <si>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</si>
  <si>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</si>
  <si>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</si>
  <si>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</si>
  <si>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</si>
  <si>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</si>
  <si>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</si>
  <si>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</si>
  <si>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</si>
  <si>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</si>
  <si>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</si>
  <si>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</si>
  <si>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</si>
  <si>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</si>
  <si>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</si>
  <si>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</si>
  <si>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</si>
  <si>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</si>
  <si>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</si>
  <si>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</si>
  <si>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</si>
  <si>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</si>
  <si>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</si>
  <si>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</si>
  <si>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</si>
  <si>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</si>
  <si>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</si>
  <si>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</si>
  <si>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</si>
  <si>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</si>
  <si>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</si>
  <si>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</si>
  <si>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</si>
  <si>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</si>
  <si>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</si>
  <si>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</si>
  <si>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</si>
  <si>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</si>
  <si>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</si>
  <si>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</si>
  <si>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</si>
  <si>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</si>
  <si>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</si>
  <si>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</si>
  <si>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</si>
  <si>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</si>
  <si>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</si>
  <si>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</si>
  <si>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</si>
  <si>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</si>
  <si>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</si>
  <si>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</si>
  <si>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</si>
  <si>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</si>
  <si>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</si>
  <si>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</si>
  <si>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>Saint Louis Community College</t>
  </si>
  <si>
    <t>Advanced Placement Incentive Grant</t>
  </si>
  <si>
    <t>Minority and Underrepresented Environmental Literacy Program</t>
  </si>
  <si>
    <t>State Technical College</t>
  </si>
  <si>
    <t>Central Methodist University-CGES</t>
  </si>
  <si>
    <t>Central Methodist University-CLAS</t>
  </si>
  <si>
    <t>Hannibal-LaGrange University</t>
  </si>
  <si>
    <t>St. Charles Community College</t>
  </si>
  <si>
    <t>Drury University-CCPS</t>
  </si>
  <si>
    <t>492801</t>
  </si>
  <si>
    <t>Email:</t>
  </si>
  <si>
    <t>INTERNAL (not submited to MDHEWD)</t>
  </si>
  <si>
    <t>816-235-1244</t>
  </si>
  <si>
    <t xml:space="preserve"> July 1, 2022 - June 30, 2023</t>
  </si>
  <si>
    <t>Scott Young</t>
  </si>
  <si>
    <t>youngsc@umkc.edu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</si>
</sst>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&quot;$&quot;#,##0.00"/>
  </numFmts>
  <fonts count="19" x14ac:knownFonts="1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rgb="FFFF0000"/>
      <name val="Times New Roman"/>
      <family val="1"/>
    </font>
    <font>
      <sz val="11"/>
      <color indexed="8"/>
      <name val="Calibri"/>
      <family val="2"/>
      <scheme val="minor"/>
    </font>
    <font>
      <sz val="8"/>
      <color indexed="8"/>
      <name val="Times New Roman"/>
      <family val="1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4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6" fillId="0" borderId="0"/>
    <xf numFmtId="0" fontId="18" fillId="0" borderId="0" applyNumberFormat="0" applyFill="0" applyBorder="0" applyAlignment="0" applyProtection="0"/>
  </cellStyleXfs>
  <cellXfs count="186">
    <xf numFmtId="0" fontId="0" fillId="0" borderId="0" xfId="0"/>
    <xf numFmtId="0" fontId="4" fillId="0" borderId="0" xfId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29" xfId="0" quotePrefix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21" xfId="0" quotePrefix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3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2" borderId="26" xfId="0" applyNumberFormat="1" applyFont="1" applyFill="1" applyBorder="1" applyAlignment="1" applyProtection="1">
      <alignment horizontal="center" vertical="center"/>
      <protection locked="0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5" fontId="3" fillId="3" borderId="27" xfId="0" applyNumberFormat="1" applyFont="1" applyFill="1" applyBorder="1" applyAlignment="1">
      <alignment horizontal="center" vertical="center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5" fontId="3" fillId="3" borderId="3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5" fontId="3" fillId="2" borderId="0" xfId="0" applyNumberFormat="1" applyFont="1" applyFill="1" applyAlignment="1">
      <alignment horizontal="center" vertical="center"/>
    </xf>
    <xf numFmtId="164" fontId="3" fillId="3" borderId="29" xfId="0" applyNumberFormat="1" applyFont="1" applyFill="1" applyBorder="1" applyAlignment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12" xfId="0" applyNumberFormat="1" applyFont="1" applyFill="1" applyBorder="1" applyAlignment="1">
      <alignment horizontal="center" vertical="center"/>
    </xf>
    <xf numFmtId="5" fontId="3" fillId="3" borderId="12" xfId="0" applyNumberFormat="1" applyFont="1" applyFill="1" applyBorder="1" applyAlignment="1">
      <alignment horizontal="center" vertical="center"/>
    </xf>
    <xf numFmtId="5" fontId="3" fillId="3" borderId="33" xfId="0" applyNumberFormat="1" applyFont="1" applyFill="1" applyBorder="1" applyAlignment="1">
      <alignment horizontal="center" vertical="center"/>
    </xf>
    <xf numFmtId="164" fontId="3" fillId="3" borderId="2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0" fontId="4" fillId="0" borderId="0" xfId="0" applyFont="1"/>
    <xf numFmtId="1" fontId="10" fillId="2" borderId="0" xfId="2" applyNumberFormat="1" applyFont="1" applyFill="1" applyBorder="1" applyAlignment="1">
      <alignment horizontal="left" wrapText="1"/>
    </xf>
    <xf numFmtId="0" fontId="10" fillId="2" borderId="0" xfId="0" applyFont="1" applyFill="1" applyAlignment="1">
      <alignment horizontal="left" wrapText="1"/>
    </xf>
    <xf numFmtId="165" fontId="10" fillId="2" borderId="0" xfId="2" applyNumberFormat="1" applyFont="1" applyFill="1" applyBorder="1" applyAlignment="1">
      <alignment horizontal="left" wrapText="1"/>
    </xf>
    <xf numFmtId="1" fontId="10" fillId="2" borderId="0" xfId="0" applyNumberFormat="1" applyFont="1" applyFill="1" applyAlignment="1">
      <alignment horizontal="left" wrapText="1"/>
    </xf>
    <xf numFmtId="164" fontId="10" fillId="2" borderId="0" xfId="3" applyNumberFormat="1" applyFont="1" applyFill="1" applyBorder="1" applyAlignment="1">
      <alignment horizontal="left" wrapText="1"/>
    </xf>
    <xf numFmtId="1" fontId="10" fillId="2" borderId="0" xfId="2" applyNumberFormat="1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165" fontId="10" fillId="2" borderId="0" xfId="2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64" fontId="10" fillId="2" borderId="0" xfId="3" applyNumberFormat="1" applyFont="1" applyFill="1" applyBorder="1" applyAlignment="1">
      <alignment horizontal="left"/>
    </xf>
    <xf numFmtId="49" fontId="0" fillId="0" borderId="0" xfId="0" applyNumberFormat="1"/>
    <xf numFmtId="165" fontId="11" fillId="2" borderId="0" xfId="2" quotePrefix="1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/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6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164" fontId="13" fillId="2" borderId="29" xfId="0" applyNumberFormat="1" applyFont="1" applyFill="1" applyBorder="1" applyAlignment="1" applyProtection="1">
      <alignment horizontal="center" vertical="center"/>
      <protection locked="0"/>
    </xf>
    <xf numFmtId="0" fontId="14" fillId="3" borderId="14" xfId="0" applyFont="1" applyFill="1" applyBorder="1" applyAlignment="1">
      <alignment vertical="center"/>
    </xf>
    <xf numFmtId="0" fontId="0" fillId="0" borderId="0" xfId="0" quotePrefix="1"/>
    <xf numFmtId="0" fontId="15" fillId="2" borderId="0" xfId="0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vertical="center"/>
    </xf>
    <xf numFmtId="165" fontId="10" fillId="2" borderId="0" xfId="0" applyNumberFormat="1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quotePrefix="1" applyFont="1" applyFill="1" applyBorder="1" applyAlignment="1">
      <alignment horizontal="center" vertical="center"/>
    </xf>
    <xf numFmtId="0" fontId="2" fillId="3" borderId="18" xfId="0" quotePrefix="1" applyFont="1" applyFill="1" applyBorder="1" applyAlignment="1">
      <alignment horizontal="center" vertical="center"/>
    </xf>
    <xf numFmtId="0" fontId="2" fillId="3" borderId="23" xfId="0" quotePrefix="1" applyFont="1" applyFill="1" applyBorder="1" applyAlignment="1">
      <alignment horizontal="center" vertical="center"/>
    </xf>
    <xf numFmtId="0" fontId="2" fillId="3" borderId="24" xfId="0" quotePrefix="1" applyFont="1" applyFill="1" applyBorder="1" applyAlignment="1">
      <alignment horizontal="center" vertical="center"/>
    </xf>
    <xf numFmtId="0" fontId="2" fillId="3" borderId="19" xfId="0" quotePrefix="1" applyFont="1" applyFill="1" applyBorder="1" applyAlignment="1">
      <alignment horizontal="center" vertical="center"/>
    </xf>
    <xf numFmtId="0" fontId="2" fillId="3" borderId="25" xfId="0" quotePrefix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quotePrefix="1" applyFont="1" applyFill="1" applyBorder="1" applyAlignment="1">
      <alignment horizontal="center" vertical="center"/>
    </xf>
    <xf numFmtId="0" fontId="3" fillId="3" borderId="19" xfId="0" quotePrefix="1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vertical="center"/>
    </xf>
    <xf numFmtId="0" fontId="3" fillId="2" borderId="18" xfId="0" quotePrefix="1" applyFont="1" applyFill="1" applyBorder="1" applyAlignment="1">
      <alignment horizontal="center" vertical="center"/>
    </xf>
    <xf numFmtId="164" fontId="3" fillId="3" borderId="19" xfId="0" applyNumberFormat="1" applyFont="1" applyFill="1" applyBorder="1" applyAlignment="1">
      <alignment horizontal="center" vertical="center"/>
    </xf>
    <xf numFmtId="3" fontId="3" fillId="3" borderId="19" xfId="0" applyNumberFormat="1" applyFont="1" applyFill="1" applyBorder="1" applyAlignment="1">
      <alignment horizontal="center" vertical="center"/>
    </xf>
    <xf numFmtId="3" fontId="3" fillId="3" borderId="18" xfId="0" applyNumberFormat="1" applyFont="1" applyFill="1" applyBorder="1" applyAlignment="1">
      <alignment horizontal="center" vertical="center"/>
    </xf>
    <xf numFmtId="3" fontId="3" fillId="3" borderId="16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14" fillId="3" borderId="17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14" fillId="3" borderId="19" xfId="0" applyFont="1" applyFill="1" applyBorder="1" applyAlignment="1">
      <alignment vertical="center"/>
    </xf>
    <xf numFmtId="0" fontId="3" fillId="3" borderId="18" xfId="0" quotePrefix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3" fontId="3" fillId="3" borderId="29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4" fillId="3" borderId="31" xfId="0" applyFont="1" applyFill="1" applyBorder="1" applyAlignment="1">
      <alignment vertical="center"/>
    </xf>
    <xf numFmtId="0" fontId="3" fillId="3" borderId="31" xfId="0" applyFont="1" applyFill="1" applyBorder="1" applyAlignment="1">
      <alignment horizontal="center" vertical="center"/>
    </xf>
    <xf numFmtId="3" fontId="3" fillId="3" borderId="31" xfId="0" applyNumberFormat="1" applyFont="1" applyFill="1" applyBorder="1" applyAlignment="1">
      <alignment horizontal="center" vertical="center"/>
    </xf>
    <xf numFmtId="5" fontId="3" fillId="3" borderId="31" xfId="0" applyNumberFormat="1" applyFont="1" applyFill="1" applyBorder="1" applyAlignment="1">
      <alignment horizontal="center" vertical="center"/>
    </xf>
    <xf numFmtId="5" fontId="3" fillId="3" borderId="32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horizontal="center" vertical="center"/>
    </xf>
    <xf numFmtId="5" fontId="3" fillId="3" borderId="17" xfId="0" applyNumberFormat="1" applyFont="1" applyFill="1" applyBorder="1" applyAlignment="1">
      <alignment horizontal="center" vertical="center"/>
    </xf>
    <xf numFmtId="5" fontId="3" fillId="3" borderId="20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3" fontId="3" fillId="3" borderId="21" xfId="0" applyNumberFormat="1" applyFont="1" applyFill="1" applyBorder="1" applyAlignment="1">
      <alignment horizontal="center" vertical="center"/>
    </xf>
    <xf numFmtId="164" fontId="3" fillId="3" borderId="27" xfId="0" applyNumberFormat="1" applyFont="1" applyFill="1" applyBorder="1" applyAlignment="1">
      <alignment horizontal="center" vertical="center"/>
    </xf>
    <xf numFmtId="164" fontId="3" fillId="3" borderId="28" xfId="0" applyNumberFormat="1" applyFont="1" applyFill="1" applyBorder="1" applyAlignment="1">
      <alignment horizontal="center" vertical="center"/>
    </xf>
    <xf numFmtId="164" fontId="3" fillId="3" borderId="17" xfId="0" applyNumberFormat="1" applyFont="1" applyFill="1" applyBorder="1" applyAlignment="1">
      <alignment horizontal="center" vertical="center"/>
    </xf>
    <xf numFmtId="164" fontId="3" fillId="3" borderId="20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0" fontId="14" fillId="3" borderId="39" xfId="0" applyFont="1" applyFill="1" applyBorder="1" applyAlignment="1">
      <alignment vertical="center"/>
    </xf>
    <xf numFmtId="0" fontId="3" fillId="3" borderId="29" xfId="0" quotePrefix="1" applyFont="1" applyFill="1" applyBorder="1" applyAlignment="1">
      <alignment horizontal="center" vertical="center"/>
    </xf>
    <xf numFmtId="164" fontId="3" fillId="3" borderId="30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0" xfId="0" quotePrefix="1" applyFont="1" applyFill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0" fontId="14" fillId="3" borderId="11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3" fontId="3" fillId="3" borderId="11" xfId="0" applyNumberFormat="1" applyFont="1" applyFill="1" applyBorder="1" applyAlignment="1">
      <alignment horizontal="center" vertical="center"/>
    </xf>
    <xf numFmtId="5" fontId="3" fillId="3" borderId="11" xfId="0" applyNumberFormat="1" applyFont="1" applyFill="1" applyBorder="1" applyAlignment="1">
      <alignment horizontal="center" vertical="center"/>
    </xf>
    <xf numFmtId="5" fontId="3" fillId="3" borderId="15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164" fontId="3" fillId="3" borderId="1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13" fillId="3" borderId="38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13" fillId="2" borderId="18" xfId="0" applyFont="1" applyFill="1" applyBorder="1" applyAlignment="1">
      <alignment vertical="center"/>
    </xf>
    <xf numFmtId="0" fontId="3" fillId="2" borderId="24" xfId="0" quotePrefix="1" applyFont="1" applyFill="1" applyBorder="1" applyAlignment="1">
      <alignment horizontal="center" vertical="center"/>
    </xf>
    <xf numFmtId="3" fontId="3" fillId="0" borderId="29" xfId="0" applyNumberFormat="1" applyFont="1" applyBorder="1" applyAlignment="1">
      <alignment horizontal="center" vertical="center"/>
    </xf>
    <xf numFmtId="164" fontId="3" fillId="3" borderId="17" xfId="0" quotePrefix="1" applyNumberFormat="1" applyFont="1" applyFill="1" applyBorder="1" applyAlignment="1">
      <alignment horizontal="center" vertical="center"/>
    </xf>
    <xf numFmtId="164" fontId="3" fillId="3" borderId="19" xfId="0" quotePrefix="1" applyNumberFormat="1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13" fillId="2" borderId="29" xfId="0" applyFont="1" applyFill="1" applyBorder="1" applyAlignment="1">
      <alignment vertical="center"/>
    </xf>
    <xf numFmtId="3" fontId="3" fillId="0" borderId="18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 vertical="center"/>
    </xf>
    <xf numFmtId="3" fontId="3" fillId="0" borderId="26" xfId="0" applyNumberFormat="1" applyFont="1" applyBorder="1" applyAlignment="1">
      <alignment horizontal="center" vertical="center"/>
    </xf>
    <xf numFmtId="3" fontId="3" fillId="0" borderId="38" xfId="0" applyNumberFormat="1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3" borderId="18" xfId="0" applyNumberFormat="1" applyFont="1" applyFill="1" applyBorder="1" applyAlignment="1">
      <alignment horizontal="center" vertical="center"/>
    </xf>
    <xf numFmtId="3" fontId="17" fillId="0" borderId="18" xfId="4" applyNumberFormat="1" applyFont="1" applyBorder="1" applyAlignment="1">
      <alignment horizontal="center" vertical="center"/>
    </xf>
    <xf numFmtId="164" fontId="17" fillId="0" borderId="18" xfId="4" applyNumberFormat="1" applyFont="1" applyBorder="1" applyAlignment="1">
      <alignment horizontal="center" vertical="center"/>
    </xf>
    <xf numFmtId="164" fontId="17" fillId="0" borderId="0" xfId="4" applyNumberFormat="1" applyFont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3" borderId="41" xfId="0" applyNumberFormat="1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left" vertical="center" wrapText="1"/>
    </xf>
    <xf numFmtId="0" fontId="3" fillId="2" borderId="29" xfId="0" quotePrefix="1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center" vertical="center"/>
    </xf>
    <xf numFmtId="3" fontId="3" fillId="3" borderId="40" xfId="0" applyNumberFormat="1" applyFont="1" applyFill="1" applyBorder="1" applyAlignment="1">
      <alignment horizontal="center" vertical="center"/>
    </xf>
    <xf numFmtId="3" fontId="3" fillId="0" borderId="40" xfId="0" applyNumberFormat="1" applyFont="1" applyBorder="1" applyAlignment="1">
      <alignment horizontal="center" vertical="center"/>
    </xf>
    <xf numFmtId="0" fontId="4" fillId="2" borderId="34" xfId="0" applyFont="1" applyFill="1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 applyProtection="1">
      <alignment horizontal="center" vertical="center"/>
      <protection locked="0"/>
    </xf>
    <xf numFmtId="0" fontId="7" fillId="2" borderId="35" xfId="0" applyFont="1" applyFill="1" applyBorder="1" applyAlignment="1" applyProtection="1">
      <alignment horizontal="center" vertical="center"/>
      <protection locked="0"/>
    </xf>
    <xf numFmtId="0" fontId="7" fillId="2" borderId="36" xfId="0" applyFont="1" applyFill="1" applyBorder="1" applyAlignment="1" applyProtection="1">
      <alignment horizontal="center" vertical="center"/>
      <protection locked="0"/>
    </xf>
    <xf numFmtId="14" fontId="4" fillId="2" borderId="34" xfId="0" applyNumberFormat="1" applyFont="1" applyFill="1" applyBorder="1" applyAlignment="1" applyProtection="1">
      <alignment horizontal="center" vertical="center"/>
      <protection locked="0"/>
    </xf>
    <xf numFmtId="14" fontId="4" fillId="2" borderId="35" xfId="0" applyNumberFormat="1" applyFont="1" applyFill="1" applyBorder="1" applyAlignment="1" applyProtection="1">
      <alignment horizontal="center" vertical="center"/>
      <protection locked="0"/>
    </xf>
    <xf numFmtId="14" fontId="4" fillId="2" borderId="36" xfId="0" applyNumberFormat="1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18" fillId="0" borderId="34" xfId="5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</cellXfs>
  <cellStyles count="6">
    <cellStyle name="Comma" xfId="2" builtinId="3"/>
    <cellStyle name="Currency" xfId="3" builtinId="4"/>
    <cellStyle name="Hyperlink" xfId="5" builtinId="8"/>
    <cellStyle name="Normal" xfId="0" builtinId="0"/>
    <cellStyle name="Normal 2" xfId="1" xr:uid="{00000000-0005-0000-0000-000004000000}"/>
    <cellStyle name="Normal 3" xfId="4" xr:uid="{3E92CBCA-5DA3-4478-9127-20291A8B1FF8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13</xdr:col>
          <xdr:colOff>304800</xdr:colOff>
          <xdr:row>58</xdr:row>
          <xdr:rowOff>66675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142875</xdr:rowOff>
        </xdr:from>
        <xdr:to>
          <xdr:col>14</xdr:col>
          <xdr:colOff>333375</xdr:colOff>
          <xdr:row>75</xdr:row>
          <xdr:rowOff>9525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74</xdr:row>
          <xdr:rowOff>142875</xdr:rowOff>
        </xdr:from>
        <xdr:to>
          <xdr:col>14</xdr:col>
          <xdr:colOff>352425</xdr:colOff>
          <xdr:row>147</xdr:row>
          <xdr:rowOff>123825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oungsc@umkc.ed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100"/>
  <sheetViews>
    <sheetView tabSelected="1" topLeftCell="C1" zoomScaleNormal="100" workbookViewId="0">
      <selection activeCell="C1" sqref="C1"/>
    </sheetView>
  </sheetViews>
  <sheetFormatPr defaultColWidth="9.140625" defaultRowHeight="12.75" x14ac:dyDescent="0.2"/>
  <cols>
    <col min="1" max="1" width="20.28515625" style="3" hidden="1" customWidth="1"/>
    <col min="2" max="2" width="16.85546875" style="3" hidden="1" customWidth="1"/>
    <col min="3" max="3" width="43.7109375" style="3" customWidth="1"/>
    <col min="4" max="4" width="7.7109375" style="3" customWidth="1"/>
    <col min="5" max="5" width="4.7109375" style="4" customWidth="1"/>
    <col min="6" max="6" width="6.7109375" style="4" customWidth="1"/>
    <col min="7" max="7" width="14.7109375" style="4" customWidth="1"/>
    <col min="8" max="8" width="6.7109375" style="4" customWidth="1"/>
    <col min="9" max="9" width="14.7109375" style="4" customWidth="1"/>
    <col min="10" max="10" width="6.7109375" style="4" customWidth="1"/>
    <col min="11" max="11" width="14.7109375" style="4" customWidth="1"/>
    <col min="12" max="16384" width="9.140625" style="3"/>
  </cols>
  <sheetData>
    <row r="1" spans="1:14" ht="13.5" customHeight="1" x14ac:dyDescent="0.2">
      <c r="C1" s="2" t="s">
        <v>0</v>
      </c>
      <c r="D1" s="2"/>
      <c r="E1" s="14"/>
      <c r="F1" s="14"/>
      <c r="G1" s="63" t="s">
        <v>325</v>
      </c>
      <c r="H1" s="14"/>
      <c r="I1" s="14"/>
      <c r="J1" s="14"/>
      <c r="K1" s="14"/>
    </row>
    <row r="2" spans="1:14" ht="13.5" customHeight="1" x14ac:dyDescent="0.2">
      <c r="C2" s="2" t="s">
        <v>4</v>
      </c>
      <c r="D2" s="2"/>
      <c r="E2" s="14"/>
      <c r="F2" s="14"/>
      <c r="G2" s="14"/>
      <c r="H2" s="14"/>
      <c r="I2" s="14"/>
      <c r="J2" s="14"/>
      <c r="K2" s="14"/>
    </row>
    <row r="3" spans="1:14" ht="13.5" customHeight="1" thickBot="1" x14ac:dyDescent="0.25">
      <c r="C3" s="2" t="s">
        <v>34</v>
      </c>
      <c r="D3" s="2"/>
      <c r="E3" s="14"/>
      <c r="F3" s="14"/>
      <c r="G3" s="14"/>
      <c r="H3" s="14"/>
      <c r="I3" s="14"/>
      <c r="J3" s="14"/>
      <c r="K3" s="14"/>
    </row>
    <row r="4" spans="1:14" ht="13.5" customHeight="1" thickBot="1" x14ac:dyDescent="0.25">
      <c r="C4" s="5" t="s">
        <v>1</v>
      </c>
      <c r="D4" s="173" t="s">
        <v>328</v>
      </c>
      <c r="E4" s="174"/>
      <c r="F4" s="174"/>
      <c r="G4" s="175"/>
      <c r="H4" s="14"/>
      <c r="I4" s="2"/>
      <c r="K4" s="3"/>
    </row>
    <row r="5" spans="1:14" ht="13.5" customHeight="1" thickBot="1" x14ac:dyDescent="0.25">
      <c r="C5" s="5" t="s">
        <v>2</v>
      </c>
      <c r="D5" s="176" t="s">
        <v>90</v>
      </c>
      <c r="E5" s="177"/>
      <c r="F5" s="177"/>
      <c r="G5" s="178"/>
      <c r="H5" s="14"/>
      <c r="I5" s="7"/>
      <c r="K5" s="3"/>
    </row>
    <row r="6" spans="1:14" ht="13.5" hidden="1" customHeight="1" thickBot="1" x14ac:dyDescent="0.25">
      <c r="C6" s="5" t="s">
        <v>255</v>
      </c>
      <c r="D6" s="176" t="str">
        <f>VLOOKUP(D5,Institution!$A$2:$E$56,4,FALSE)</f>
        <v>P4Y</v>
      </c>
      <c r="E6" s="177"/>
      <c r="F6" s="177"/>
      <c r="G6" s="178"/>
      <c r="H6" s="14"/>
      <c r="I6" s="7"/>
      <c r="K6" s="3"/>
    </row>
    <row r="7" spans="1:14" ht="13.5" customHeight="1" thickBot="1" x14ac:dyDescent="0.25">
      <c r="C7" s="5" t="s">
        <v>35</v>
      </c>
      <c r="D7" s="179">
        <v>45222</v>
      </c>
      <c r="E7" s="180"/>
      <c r="F7" s="180"/>
      <c r="G7" s="181"/>
      <c r="H7" s="14"/>
      <c r="I7" s="7"/>
      <c r="K7" s="3"/>
    </row>
    <row r="8" spans="1:14" ht="13.5" customHeight="1" thickBot="1" x14ac:dyDescent="0.25">
      <c r="C8" s="5" t="s">
        <v>47</v>
      </c>
      <c r="D8" s="182" t="s">
        <v>327</v>
      </c>
      <c r="E8" s="182"/>
      <c r="F8" s="182"/>
      <c r="G8" s="182"/>
      <c r="H8" s="14"/>
      <c r="I8" s="45"/>
      <c r="J8" s="14"/>
    </row>
    <row r="9" spans="1:14" ht="13.5" customHeight="1" thickBot="1" x14ac:dyDescent="0.25">
      <c r="C9" s="5" t="s">
        <v>324</v>
      </c>
      <c r="D9" s="183" t="s">
        <v>329</v>
      </c>
      <c r="E9" s="184"/>
      <c r="F9" s="184"/>
      <c r="G9" s="185"/>
      <c r="H9" s="14"/>
      <c r="I9" s="45"/>
      <c r="J9" s="14"/>
    </row>
    <row r="10" spans="1:14" ht="13.5" customHeight="1" thickBot="1" x14ac:dyDescent="0.25">
      <c r="C10" s="5" t="s">
        <v>3</v>
      </c>
      <c r="D10" s="173" t="s">
        <v>326</v>
      </c>
      <c r="E10" s="174"/>
      <c r="F10" s="174"/>
      <c r="G10" s="175"/>
      <c r="H10" s="14"/>
      <c r="I10" s="14"/>
      <c r="J10" s="14"/>
    </row>
    <row r="11" spans="1:14" ht="13.5" customHeight="1" thickBot="1" x14ac:dyDescent="0.25">
      <c r="C11" s="2"/>
      <c r="D11" s="2"/>
      <c r="E11" s="14"/>
      <c r="F11" s="14"/>
      <c r="G11" s="14"/>
      <c r="H11" s="14"/>
      <c r="I11" s="14"/>
      <c r="J11" s="14"/>
      <c r="K11" s="14"/>
    </row>
    <row r="12" spans="1:14" ht="13.5" customHeight="1" thickTop="1" x14ac:dyDescent="0.2">
      <c r="A12" s="3" t="s">
        <v>126</v>
      </c>
      <c r="B12" s="33" t="s">
        <v>127</v>
      </c>
      <c r="C12" s="67" t="s">
        <v>17</v>
      </c>
      <c r="D12" s="68"/>
      <c r="E12" s="69"/>
      <c r="F12" s="70" t="s">
        <v>8</v>
      </c>
      <c r="G12" s="71"/>
      <c r="H12" s="72" t="s">
        <v>6</v>
      </c>
      <c r="I12" s="73"/>
      <c r="J12" s="70" t="s">
        <v>7</v>
      </c>
      <c r="K12" s="74"/>
    </row>
    <row r="13" spans="1:14" ht="12.95" customHeight="1" x14ac:dyDescent="0.2">
      <c r="C13" s="75"/>
      <c r="D13" s="76"/>
      <c r="E13" s="77"/>
      <c r="F13" s="78" t="s">
        <v>10</v>
      </c>
      <c r="G13" s="79" t="s">
        <v>9</v>
      </c>
      <c r="H13" s="78" t="s">
        <v>10</v>
      </c>
      <c r="I13" s="79" t="s">
        <v>9</v>
      </c>
      <c r="J13" s="80" t="s">
        <v>10</v>
      </c>
      <c r="K13" s="81" t="s">
        <v>9</v>
      </c>
    </row>
    <row r="14" spans="1:14" ht="12.95" customHeight="1" x14ac:dyDescent="0.2">
      <c r="C14" s="82" t="s">
        <v>5</v>
      </c>
      <c r="D14" s="83" t="s">
        <v>111</v>
      </c>
      <c r="E14" s="84" t="s">
        <v>103</v>
      </c>
      <c r="F14" s="85" t="s">
        <v>11</v>
      </c>
      <c r="G14" s="86" t="s">
        <v>12</v>
      </c>
      <c r="H14" s="87" t="s">
        <v>13</v>
      </c>
      <c r="I14" s="88" t="s">
        <v>14</v>
      </c>
      <c r="J14" s="89" t="s">
        <v>15</v>
      </c>
      <c r="K14" s="90" t="s">
        <v>16</v>
      </c>
    </row>
    <row r="15" spans="1:14" ht="12.95" customHeight="1" x14ac:dyDescent="0.2">
      <c r="C15" s="91" t="s">
        <v>25</v>
      </c>
      <c r="D15" s="92"/>
      <c r="E15" s="93"/>
      <c r="F15" s="94"/>
      <c r="G15" s="94"/>
      <c r="H15" s="94"/>
      <c r="I15" s="94"/>
      <c r="J15" s="94"/>
      <c r="K15" s="95"/>
      <c r="M15" s="39"/>
      <c r="N15" s="38"/>
    </row>
    <row r="16" spans="1:14" ht="12.95" customHeight="1" x14ac:dyDescent="0.2">
      <c r="A16" s="3" t="s">
        <v>138</v>
      </c>
      <c r="B16" s="3" t="s">
        <v>139</v>
      </c>
      <c r="C16" s="44" t="s">
        <v>18</v>
      </c>
      <c r="D16" s="96" t="s">
        <v>111</v>
      </c>
      <c r="E16" s="97">
        <v>40</v>
      </c>
      <c r="F16" s="153">
        <v>2757</v>
      </c>
      <c r="G16" s="154">
        <v>13525929</v>
      </c>
      <c r="H16" s="100"/>
      <c r="I16" s="98"/>
      <c r="J16" s="99">
        <f t="shared" ref="J16:K24" si="0">SUM(F16+H16)</f>
        <v>2757</v>
      </c>
      <c r="K16" s="125">
        <f t="shared" si="0"/>
        <v>13525929</v>
      </c>
      <c r="M16" s="39"/>
      <c r="N16" s="38"/>
    </row>
    <row r="17" spans="1:15" ht="12.95" customHeight="1" x14ac:dyDescent="0.2">
      <c r="A17" s="3" t="s">
        <v>138</v>
      </c>
      <c r="B17" s="3" t="s">
        <v>139</v>
      </c>
      <c r="C17" s="44" t="s">
        <v>100</v>
      </c>
      <c r="D17" s="96" t="s">
        <v>111</v>
      </c>
      <c r="E17" s="97">
        <v>112</v>
      </c>
      <c r="F17" s="15">
        <v>0</v>
      </c>
      <c r="G17" s="16">
        <v>0</v>
      </c>
      <c r="H17" s="15">
        <v>0</v>
      </c>
      <c r="I17" s="17">
        <v>0</v>
      </c>
      <c r="J17" s="100">
        <f t="shared" si="0"/>
        <v>0</v>
      </c>
      <c r="K17" s="125">
        <f t="shared" si="0"/>
        <v>0</v>
      </c>
      <c r="M17" s="39"/>
      <c r="N17" s="38"/>
    </row>
    <row r="18" spans="1:15" ht="12.95" customHeight="1" x14ac:dyDescent="0.2">
      <c r="A18" s="3" t="s">
        <v>138</v>
      </c>
      <c r="B18" s="3" t="s">
        <v>139</v>
      </c>
      <c r="C18" s="44" t="s">
        <v>38</v>
      </c>
      <c r="D18" s="96" t="s">
        <v>111</v>
      </c>
      <c r="E18" s="97">
        <v>10</v>
      </c>
      <c r="F18" s="155">
        <v>493</v>
      </c>
      <c r="G18" s="154">
        <v>663042</v>
      </c>
      <c r="H18" s="100"/>
      <c r="I18" s="98"/>
      <c r="J18" s="101">
        <f t="shared" si="0"/>
        <v>493</v>
      </c>
      <c r="K18" s="124">
        <f t="shared" si="0"/>
        <v>663042</v>
      </c>
      <c r="M18" s="39"/>
      <c r="N18" s="38"/>
    </row>
    <row r="19" spans="1:15" ht="12.95" customHeight="1" x14ac:dyDescent="0.2">
      <c r="A19" s="3" t="s">
        <v>138</v>
      </c>
      <c r="B19" s="3" t="s">
        <v>139</v>
      </c>
      <c r="C19" s="102" t="s">
        <v>41</v>
      </c>
      <c r="D19" s="96" t="s">
        <v>117</v>
      </c>
      <c r="E19" s="103">
        <v>118</v>
      </c>
      <c r="F19" s="156">
        <v>1</v>
      </c>
      <c r="G19" s="154">
        <v>2358</v>
      </c>
      <c r="H19" s="157">
        <v>32</v>
      </c>
      <c r="I19" s="154">
        <v>69295</v>
      </c>
      <c r="J19" s="99">
        <f t="shared" si="0"/>
        <v>33</v>
      </c>
      <c r="K19" s="125">
        <f t="shared" si="0"/>
        <v>71653</v>
      </c>
      <c r="M19" s="39"/>
      <c r="N19" s="38"/>
    </row>
    <row r="20" spans="1:15" ht="12.95" customHeight="1" x14ac:dyDescent="0.2">
      <c r="A20" s="3" t="s">
        <v>138</v>
      </c>
      <c r="B20" s="3" t="s">
        <v>139</v>
      </c>
      <c r="C20" s="102" t="s">
        <v>105</v>
      </c>
      <c r="D20" s="96" t="s">
        <v>117</v>
      </c>
      <c r="E20" s="103">
        <v>119</v>
      </c>
      <c r="F20" s="153">
        <v>196</v>
      </c>
      <c r="G20" s="154">
        <v>1565846.3</v>
      </c>
      <c r="H20" s="153">
        <v>114</v>
      </c>
      <c r="I20" s="154">
        <v>2074373.15</v>
      </c>
      <c r="J20" s="99">
        <f t="shared" si="0"/>
        <v>310</v>
      </c>
      <c r="K20" s="125">
        <f t="shared" si="0"/>
        <v>3640219.45</v>
      </c>
      <c r="M20" s="39"/>
      <c r="N20" s="38"/>
    </row>
    <row r="21" spans="1:15" ht="12.95" customHeight="1" x14ac:dyDescent="0.2">
      <c r="A21" s="3" t="s">
        <v>138</v>
      </c>
      <c r="B21" s="3" t="s">
        <v>139</v>
      </c>
      <c r="C21" s="102" t="s">
        <v>311</v>
      </c>
      <c r="D21" s="96" t="s">
        <v>117</v>
      </c>
      <c r="E21" s="103">
        <v>125</v>
      </c>
      <c r="F21" s="15">
        <v>0</v>
      </c>
      <c r="G21" s="17">
        <v>0</v>
      </c>
      <c r="H21" s="15">
        <v>0</v>
      </c>
      <c r="I21" s="17">
        <v>0</v>
      </c>
      <c r="J21" s="99">
        <f t="shared" si="0"/>
        <v>0</v>
      </c>
      <c r="K21" s="125">
        <f t="shared" si="0"/>
        <v>0</v>
      </c>
      <c r="M21" s="39"/>
      <c r="N21" s="38"/>
    </row>
    <row r="22" spans="1:15" ht="12.95" customHeight="1" x14ac:dyDescent="0.2">
      <c r="A22" s="3" t="s">
        <v>138</v>
      </c>
      <c r="B22" s="3" t="s">
        <v>139</v>
      </c>
      <c r="C22" s="102" t="s">
        <v>312</v>
      </c>
      <c r="D22" s="96" t="s">
        <v>117</v>
      </c>
      <c r="E22" s="103">
        <v>126</v>
      </c>
      <c r="F22" s="15">
        <v>0</v>
      </c>
      <c r="G22" s="17">
        <v>0</v>
      </c>
      <c r="H22" s="15">
        <v>0</v>
      </c>
      <c r="I22" s="17">
        <v>0</v>
      </c>
      <c r="J22" s="99">
        <f t="shared" si="0"/>
        <v>0</v>
      </c>
      <c r="K22" s="125">
        <f t="shared" si="0"/>
        <v>0</v>
      </c>
      <c r="M22" s="39"/>
      <c r="N22" s="38"/>
    </row>
    <row r="23" spans="1:15" ht="12.95" customHeight="1" x14ac:dyDescent="0.2">
      <c r="A23" s="3" t="s">
        <v>138</v>
      </c>
      <c r="B23" s="3" t="s">
        <v>139</v>
      </c>
      <c r="C23" s="44" t="s">
        <v>102</v>
      </c>
      <c r="D23" s="96" t="s">
        <v>111</v>
      </c>
      <c r="E23" s="97">
        <v>121</v>
      </c>
      <c r="F23" s="153">
        <v>0</v>
      </c>
      <c r="G23" s="154">
        <v>0</v>
      </c>
      <c r="H23" s="158">
        <v>0</v>
      </c>
      <c r="I23" s="154">
        <v>0</v>
      </c>
      <c r="J23" s="100">
        <f t="shared" si="0"/>
        <v>0</v>
      </c>
      <c r="K23" s="125">
        <f t="shared" si="0"/>
        <v>0</v>
      </c>
      <c r="M23" s="39"/>
      <c r="N23" s="38"/>
    </row>
    <row r="24" spans="1:15" ht="12.95" customHeight="1" x14ac:dyDescent="0.2">
      <c r="A24" s="3" t="s">
        <v>138</v>
      </c>
      <c r="B24" s="3" t="s">
        <v>139</v>
      </c>
      <c r="C24" s="44" t="s">
        <v>106</v>
      </c>
      <c r="D24" s="96" t="s">
        <v>117</v>
      </c>
      <c r="E24" s="97">
        <v>122</v>
      </c>
      <c r="F24" s="159">
        <v>34</v>
      </c>
      <c r="G24" s="154">
        <v>83156.259999999995</v>
      </c>
      <c r="H24" s="153">
        <v>41</v>
      </c>
      <c r="I24" s="160">
        <v>190901.89</v>
      </c>
      <c r="J24" s="100">
        <f t="shared" si="0"/>
        <v>75</v>
      </c>
      <c r="K24" s="125">
        <f>SUM(G24+I24)</f>
        <v>274058.15000000002</v>
      </c>
      <c r="M24" s="39"/>
      <c r="N24" s="38"/>
    </row>
    <row r="25" spans="1:15" ht="12.95" customHeight="1" x14ac:dyDescent="0.2">
      <c r="C25" s="91" t="s">
        <v>26</v>
      </c>
      <c r="D25" s="104"/>
      <c r="E25" s="93"/>
      <c r="F25" s="94"/>
      <c r="G25" s="149"/>
      <c r="H25" s="94"/>
      <c r="I25" s="149"/>
      <c r="J25" s="94"/>
      <c r="K25" s="150"/>
      <c r="M25" s="39"/>
      <c r="N25" s="38"/>
    </row>
    <row r="26" spans="1:15" ht="12.95" customHeight="1" x14ac:dyDescent="0.2">
      <c r="A26" s="3" t="s">
        <v>138</v>
      </c>
      <c r="B26" s="3" t="s">
        <v>261</v>
      </c>
      <c r="C26" s="44" t="s">
        <v>21</v>
      </c>
      <c r="D26" s="96" t="s">
        <v>111</v>
      </c>
      <c r="E26" s="97">
        <v>72</v>
      </c>
      <c r="F26" s="159">
        <v>2003</v>
      </c>
      <c r="G26" s="154">
        <v>7799680</v>
      </c>
      <c r="H26" s="100"/>
      <c r="I26" s="98"/>
      <c r="J26" s="100">
        <f t="shared" ref="J26:K34" si="1">SUM(F26+H26)</f>
        <v>2003</v>
      </c>
      <c r="K26" s="125">
        <f t="shared" si="1"/>
        <v>7799680</v>
      </c>
      <c r="M26" s="39"/>
      <c r="N26" s="38"/>
    </row>
    <row r="27" spans="1:15" ht="12.95" customHeight="1" x14ac:dyDescent="0.2">
      <c r="A27" s="3" t="s">
        <v>138</v>
      </c>
      <c r="B27" s="3" t="s">
        <v>261</v>
      </c>
      <c r="C27" s="44" t="s">
        <v>22</v>
      </c>
      <c r="D27" s="96" t="s">
        <v>117</v>
      </c>
      <c r="E27" s="97">
        <v>74</v>
      </c>
      <c r="F27" s="153">
        <v>2084</v>
      </c>
      <c r="G27" s="154">
        <v>8900531</v>
      </c>
      <c r="H27" s="153">
        <v>2372</v>
      </c>
      <c r="I27" s="160">
        <v>58089665</v>
      </c>
      <c r="J27" s="100">
        <f t="shared" si="1"/>
        <v>4456</v>
      </c>
      <c r="K27" s="125">
        <f t="shared" si="1"/>
        <v>66990196</v>
      </c>
      <c r="M27" s="39"/>
      <c r="N27" s="38"/>
    </row>
    <row r="28" spans="1:15" ht="12.95" customHeight="1" x14ac:dyDescent="0.2">
      <c r="A28" s="3" t="s">
        <v>138</v>
      </c>
      <c r="B28" s="3" t="s">
        <v>261</v>
      </c>
      <c r="C28" s="44" t="s">
        <v>118</v>
      </c>
      <c r="D28" s="96" t="s">
        <v>117</v>
      </c>
      <c r="E28" s="97">
        <v>76</v>
      </c>
      <c r="F28" s="153">
        <v>490</v>
      </c>
      <c r="G28" s="154">
        <v>7016024</v>
      </c>
      <c r="H28" s="153">
        <v>1285</v>
      </c>
      <c r="I28" s="154">
        <v>21434430</v>
      </c>
      <c r="J28" s="100">
        <f t="shared" si="1"/>
        <v>1775</v>
      </c>
      <c r="K28" s="125">
        <f>SUM(G28+I28)</f>
        <v>28450454</v>
      </c>
      <c r="M28" s="39"/>
      <c r="N28" s="38"/>
    </row>
    <row r="29" spans="1:15" ht="12.95" customHeight="1" x14ac:dyDescent="0.2">
      <c r="A29" s="3" t="s">
        <v>138</v>
      </c>
      <c r="B29" s="3" t="s">
        <v>261</v>
      </c>
      <c r="C29" s="44" t="s">
        <v>39</v>
      </c>
      <c r="D29" s="96" t="s">
        <v>111</v>
      </c>
      <c r="E29" s="97">
        <v>90</v>
      </c>
      <c r="F29" s="15">
        <v>1</v>
      </c>
      <c r="G29" s="17">
        <v>11000</v>
      </c>
      <c r="H29" s="153">
        <v>84</v>
      </c>
      <c r="I29" s="154">
        <v>1102500</v>
      </c>
      <c r="J29" s="100">
        <f t="shared" si="1"/>
        <v>85</v>
      </c>
      <c r="K29" s="125">
        <f t="shared" si="1"/>
        <v>1113500</v>
      </c>
      <c r="M29" s="39"/>
      <c r="N29" s="38"/>
    </row>
    <row r="30" spans="1:15" ht="12.95" customHeight="1" x14ac:dyDescent="0.2">
      <c r="A30" s="3" t="s">
        <v>138</v>
      </c>
      <c r="B30" s="3" t="s">
        <v>261</v>
      </c>
      <c r="C30" s="44" t="s">
        <v>99</v>
      </c>
      <c r="D30" s="96" t="s">
        <v>111</v>
      </c>
      <c r="E30" s="97">
        <v>111</v>
      </c>
      <c r="F30" s="15">
        <v>0</v>
      </c>
      <c r="G30" s="17">
        <v>0</v>
      </c>
      <c r="H30" s="153">
        <v>19</v>
      </c>
      <c r="I30" s="154">
        <v>188592</v>
      </c>
      <c r="J30" s="100">
        <f t="shared" si="1"/>
        <v>19</v>
      </c>
      <c r="K30" s="125">
        <f t="shared" si="1"/>
        <v>188592</v>
      </c>
      <c r="M30" s="39"/>
      <c r="N30" s="38"/>
    </row>
    <row r="31" spans="1:15" ht="12.95" customHeight="1" x14ac:dyDescent="0.2">
      <c r="A31" s="3" t="s">
        <v>138</v>
      </c>
      <c r="B31" s="3" t="s">
        <v>261</v>
      </c>
      <c r="C31" s="44" t="s">
        <v>40</v>
      </c>
      <c r="D31" s="96" t="s">
        <v>111</v>
      </c>
      <c r="E31" s="97">
        <v>110</v>
      </c>
      <c r="F31" s="153">
        <v>0</v>
      </c>
      <c r="G31" s="154">
        <v>0</v>
      </c>
      <c r="H31" s="153">
        <v>30</v>
      </c>
      <c r="I31" s="154">
        <v>342867</v>
      </c>
      <c r="J31" s="100">
        <f t="shared" si="1"/>
        <v>30</v>
      </c>
      <c r="K31" s="125">
        <f t="shared" si="1"/>
        <v>342867</v>
      </c>
      <c r="M31" s="39"/>
      <c r="N31" s="38"/>
    </row>
    <row r="32" spans="1:15" ht="12.95" customHeight="1" x14ac:dyDescent="0.2">
      <c r="A32" s="3" t="s">
        <v>138</v>
      </c>
      <c r="B32" s="3" t="s">
        <v>261</v>
      </c>
      <c r="C32" s="44" t="s">
        <v>313</v>
      </c>
      <c r="D32" s="96" t="s">
        <v>117</v>
      </c>
      <c r="E32" s="97">
        <v>70</v>
      </c>
      <c r="F32" s="100"/>
      <c r="G32" s="98"/>
      <c r="H32" s="100"/>
      <c r="I32" s="98"/>
      <c r="J32" s="100">
        <f t="shared" si="1"/>
        <v>0</v>
      </c>
      <c r="K32" s="125">
        <f t="shared" si="1"/>
        <v>0</v>
      </c>
      <c r="M32" s="43"/>
      <c r="N32" s="64"/>
      <c r="O32" s="65"/>
    </row>
    <row r="33" spans="1:15" ht="12.95" customHeight="1" x14ac:dyDescent="0.2">
      <c r="A33" s="3" t="s">
        <v>138</v>
      </c>
      <c r="B33" s="3" t="s">
        <v>261</v>
      </c>
      <c r="C33" s="44" t="s">
        <v>19</v>
      </c>
      <c r="D33" s="96" t="s">
        <v>111</v>
      </c>
      <c r="E33" s="97">
        <v>50</v>
      </c>
      <c r="F33" s="100"/>
      <c r="G33" s="98"/>
      <c r="H33" s="100"/>
      <c r="I33" s="98"/>
      <c r="J33" s="100">
        <f t="shared" si="1"/>
        <v>0</v>
      </c>
      <c r="K33" s="125">
        <f t="shared" si="1"/>
        <v>0</v>
      </c>
      <c r="M33" s="43"/>
      <c r="N33" s="64"/>
      <c r="O33" s="65"/>
    </row>
    <row r="34" spans="1:15" ht="12.95" customHeight="1" x14ac:dyDescent="0.2">
      <c r="A34" s="3" t="s">
        <v>138</v>
      </c>
      <c r="B34" s="3" t="s">
        <v>261</v>
      </c>
      <c r="C34" s="44" t="s">
        <v>20</v>
      </c>
      <c r="D34" s="96" t="s">
        <v>117</v>
      </c>
      <c r="E34" s="97">
        <v>60</v>
      </c>
      <c r="F34" s="100"/>
      <c r="G34" s="98"/>
      <c r="H34" s="100"/>
      <c r="I34" s="98"/>
      <c r="J34" s="100">
        <f t="shared" si="1"/>
        <v>0</v>
      </c>
      <c r="K34" s="125">
        <f t="shared" si="1"/>
        <v>0</v>
      </c>
      <c r="M34" s="43"/>
      <c r="N34" s="64"/>
      <c r="O34" s="65"/>
    </row>
    <row r="35" spans="1:15" ht="12.95" customHeight="1" x14ac:dyDescent="0.2">
      <c r="A35" s="3" t="s">
        <v>138</v>
      </c>
      <c r="B35" s="3" t="s">
        <v>261</v>
      </c>
      <c r="C35" s="44" t="s">
        <v>102</v>
      </c>
      <c r="D35" s="96" t="s">
        <v>111</v>
      </c>
      <c r="E35" s="97">
        <v>123</v>
      </c>
      <c r="F35" s="153">
        <v>0</v>
      </c>
      <c r="G35" s="154">
        <v>0</v>
      </c>
      <c r="H35" s="153">
        <v>0</v>
      </c>
      <c r="I35" s="154">
        <v>0</v>
      </c>
      <c r="J35" s="100">
        <f>SUM(F35+H35)</f>
        <v>0</v>
      </c>
      <c r="K35" s="125">
        <f>SUM(G35+I35)</f>
        <v>0</v>
      </c>
      <c r="M35" s="43"/>
      <c r="N35" s="38"/>
    </row>
    <row r="36" spans="1:15" ht="12.95" customHeight="1" x14ac:dyDescent="0.2">
      <c r="A36" s="3" t="s">
        <v>138</v>
      </c>
      <c r="B36" s="3" t="s">
        <v>261</v>
      </c>
      <c r="C36" s="44" t="s">
        <v>106</v>
      </c>
      <c r="D36" s="96" t="s">
        <v>117</v>
      </c>
      <c r="E36" s="97">
        <v>124</v>
      </c>
      <c r="F36" s="153">
        <v>0</v>
      </c>
      <c r="G36" s="154">
        <v>0</v>
      </c>
      <c r="H36" s="153">
        <v>0</v>
      </c>
      <c r="I36" s="154">
        <v>0</v>
      </c>
      <c r="J36" s="100">
        <f t="shared" ref="J36" si="2">SUM(F36+H36)</f>
        <v>0</v>
      </c>
      <c r="K36" s="125">
        <f>SUM(G36+I36)</f>
        <v>0</v>
      </c>
      <c r="M36" s="43"/>
      <c r="N36" s="66"/>
    </row>
    <row r="37" spans="1:15" ht="12.95" customHeight="1" x14ac:dyDescent="0.2">
      <c r="C37" s="91" t="s">
        <v>104</v>
      </c>
      <c r="D37" s="104"/>
      <c r="E37" s="93"/>
      <c r="F37" s="94"/>
      <c r="G37" s="149"/>
      <c r="H37" s="94"/>
      <c r="I37" s="149"/>
      <c r="J37" s="94"/>
      <c r="K37" s="150"/>
      <c r="M37" s="43"/>
      <c r="N37" s="38"/>
    </row>
    <row r="38" spans="1:15" ht="12.95" customHeight="1" x14ac:dyDescent="0.2">
      <c r="A38" s="3" t="s">
        <v>138</v>
      </c>
      <c r="B38" s="3" t="s">
        <v>104</v>
      </c>
      <c r="C38" s="44" t="s">
        <v>46</v>
      </c>
      <c r="D38" s="96" t="s">
        <v>111</v>
      </c>
      <c r="E38" s="97">
        <v>30</v>
      </c>
      <c r="F38" s="159">
        <v>242</v>
      </c>
      <c r="G38" s="154">
        <v>745637</v>
      </c>
      <c r="H38" s="155">
        <v>24</v>
      </c>
      <c r="I38" s="154">
        <v>50431.51</v>
      </c>
      <c r="J38" s="100">
        <f>SUM(F38+H38)</f>
        <v>266</v>
      </c>
      <c r="K38" s="125">
        <f>SUM(G38+I38)</f>
        <v>796068.51</v>
      </c>
      <c r="M38" s="43"/>
      <c r="N38" s="38"/>
    </row>
    <row r="39" spans="1:15" ht="12.95" customHeight="1" x14ac:dyDescent="0.2">
      <c r="C39" s="105" t="s">
        <v>45</v>
      </c>
      <c r="D39" s="106"/>
      <c r="E39" s="107"/>
      <c r="F39" s="100">
        <f>SUM(F16:F38)</f>
        <v>8301</v>
      </c>
      <c r="G39" s="161">
        <f>SUM(G16:G38)</f>
        <v>40313203.560000002</v>
      </c>
      <c r="H39" s="100">
        <f>SUM(H16:H38)</f>
        <v>4001</v>
      </c>
      <c r="I39" s="161">
        <f>SUM(I16:I38)</f>
        <v>83543055.549999997</v>
      </c>
      <c r="J39" s="100">
        <f>SUM(F39+H39)</f>
        <v>12302</v>
      </c>
      <c r="K39" s="125">
        <f>SUM(G39+I39)</f>
        <v>123856259.11</v>
      </c>
      <c r="M39" s="43"/>
      <c r="N39" s="38"/>
    </row>
    <row r="40" spans="1:15" ht="12.95" customHeight="1" thickBot="1" x14ac:dyDescent="0.25">
      <c r="A40" s="3" t="s">
        <v>262</v>
      </c>
      <c r="B40" s="3" t="s">
        <v>263</v>
      </c>
      <c r="C40" s="108" t="s">
        <v>23</v>
      </c>
      <c r="D40" s="152" t="s">
        <v>117</v>
      </c>
      <c r="E40" s="6">
        <v>130</v>
      </c>
      <c r="F40" s="109"/>
      <c r="G40" s="19">
        <v>186409</v>
      </c>
      <c r="H40" s="109"/>
      <c r="I40" s="19">
        <v>12608</v>
      </c>
      <c r="J40" s="109"/>
      <c r="K40" s="131">
        <f>SUM(G40+I40)</f>
        <v>199017</v>
      </c>
      <c r="M40" s="39"/>
      <c r="N40" s="38"/>
    </row>
    <row r="41" spans="1:15" ht="14.25" thickTop="1" thickBot="1" x14ac:dyDescent="0.25">
      <c r="C41" s="7"/>
      <c r="D41" s="59"/>
      <c r="E41" s="8"/>
      <c r="F41" s="21"/>
      <c r="G41" s="22"/>
      <c r="H41" s="21"/>
      <c r="I41" s="22"/>
      <c r="J41" s="21"/>
      <c r="K41" s="22"/>
      <c r="M41" s="39"/>
      <c r="N41" s="38"/>
    </row>
    <row r="42" spans="1:15" ht="13.5" thickTop="1" x14ac:dyDescent="0.2">
      <c r="C42" s="110" t="s">
        <v>24</v>
      </c>
      <c r="D42" s="111"/>
      <c r="E42" s="112"/>
      <c r="F42" s="113"/>
      <c r="G42" s="114"/>
      <c r="H42" s="113"/>
      <c r="I42" s="114"/>
      <c r="J42" s="113"/>
      <c r="K42" s="115"/>
      <c r="M42" s="39"/>
      <c r="N42" s="38"/>
    </row>
    <row r="43" spans="1:15" x14ac:dyDescent="0.2">
      <c r="C43" s="116" t="s">
        <v>25</v>
      </c>
      <c r="D43" s="117"/>
      <c r="E43" s="93"/>
      <c r="F43" s="118"/>
      <c r="G43" s="119"/>
      <c r="H43" s="118"/>
      <c r="I43" s="119"/>
      <c r="J43" s="118"/>
      <c r="K43" s="120"/>
      <c r="M43" s="39"/>
      <c r="N43" s="38"/>
    </row>
    <row r="44" spans="1:15" x14ac:dyDescent="0.2">
      <c r="A44" s="3" t="s">
        <v>264</v>
      </c>
      <c r="B44" s="3" t="s">
        <v>139</v>
      </c>
      <c r="C44" s="121" t="s">
        <v>111</v>
      </c>
      <c r="D44" s="122" t="s">
        <v>111</v>
      </c>
      <c r="E44" s="9">
        <v>140</v>
      </c>
      <c r="F44" s="162">
        <v>994</v>
      </c>
      <c r="G44" s="163">
        <v>5622463.1200000001</v>
      </c>
      <c r="H44" s="162">
        <v>131</v>
      </c>
      <c r="I44" s="163">
        <v>207469</v>
      </c>
      <c r="J44" s="123">
        <f t="shared" ref="J44:K48" si="3">SUM(F44+H44)</f>
        <v>1125</v>
      </c>
      <c r="K44" s="124">
        <f t="shared" si="3"/>
        <v>5829932.1200000001</v>
      </c>
      <c r="M44" s="39"/>
      <c r="N44" s="38"/>
    </row>
    <row r="45" spans="1:15" x14ac:dyDescent="0.2">
      <c r="A45" s="3" t="s">
        <v>264</v>
      </c>
      <c r="B45" s="3" t="s">
        <v>139</v>
      </c>
      <c r="C45" s="44" t="s">
        <v>114</v>
      </c>
      <c r="D45" s="96" t="s">
        <v>117</v>
      </c>
      <c r="E45" s="97">
        <v>150</v>
      </c>
      <c r="F45" s="162">
        <v>4198</v>
      </c>
      <c r="G45" s="163">
        <v>17671508.670000002</v>
      </c>
      <c r="H45" s="162">
        <v>3084</v>
      </c>
      <c r="I45" s="163">
        <v>22911427.460000001</v>
      </c>
      <c r="J45" s="123">
        <f t="shared" si="3"/>
        <v>7282</v>
      </c>
      <c r="K45" s="125">
        <f t="shared" si="3"/>
        <v>40582936.130000003</v>
      </c>
      <c r="M45" s="39"/>
      <c r="N45" s="38"/>
    </row>
    <row r="46" spans="1:15" x14ac:dyDescent="0.2">
      <c r="A46" s="3" t="s">
        <v>264</v>
      </c>
      <c r="B46" s="3" t="s">
        <v>139</v>
      </c>
      <c r="C46" s="44" t="s">
        <v>115</v>
      </c>
      <c r="D46" s="96" t="s">
        <v>117</v>
      </c>
      <c r="E46" s="97">
        <v>160</v>
      </c>
      <c r="F46" s="162">
        <v>270</v>
      </c>
      <c r="G46" s="163">
        <v>3777005.99</v>
      </c>
      <c r="H46" s="162">
        <v>35</v>
      </c>
      <c r="I46" s="163">
        <v>488361.95</v>
      </c>
      <c r="J46" s="123">
        <f t="shared" si="3"/>
        <v>305</v>
      </c>
      <c r="K46" s="125">
        <f t="shared" si="3"/>
        <v>4265367.9400000004</v>
      </c>
      <c r="M46" s="39"/>
      <c r="N46" s="38"/>
    </row>
    <row r="47" spans="1:15" x14ac:dyDescent="0.2">
      <c r="A47" s="3" t="s">
        <v>264</v>
      </c>
      <c r="B47" s="3" t="s">
        <v>139</v>
      </c>
      <c r="C47" s="44" t="s">
        <v>116</v>
      </c>
      <c r="D47" s="96" t="s">
        <v>117</v>
      </c>
      <c r="E47" s="97">
        <v>170</v>
      </c>
      <c r="F47" s="162">
        <v>705</v>
      </c>
      <c r="G47" s="163">
        <v>1050080.6499999999</v>
      </c>
      <c r="H47" s="162">
        <v>831</v>
      </c>
      <c r="I47" s="163">
        <v>9794577.1199999992</v>
      </c>
      <c r="J47" s="123">
        <f t="shared" si="3"/>
        <v>1536</v>
      </c>
      <c r="K47" s="125">
        <f t="shared" si="3"/>
        <v>10844657.77</v>
      </c>
      <c r="M47" s="39"/>
      <c r="N47" s="38"/>
    </row>
    <row r="48" spans="1:15" x14ac:dyDescent="0.2">
      <c r="A48" s="3" t="s">
        <v>264</v>
      </c>
      <c r="B48" s="3" t="s">
        <v>139</v>
      </c>
      <c r="C48" s="44" t="s">
        <v>110</v>
      </c>
      <c r="D48" s="96" t="s">
        <v>117</v>
      </c>
      <c r="E48" s="97">
        <v>180</v>
      </c>
      <c r="F48" s="162">
        <v>77</v>
      </c>
      <c r="G48" s="163">
        <v>58058.9</v>
      </c>
      <c r="H48" s="162">
        <v>34</v>
      </c>
      <c r="I48" s="163">
        <v>98338.41</v>
      </c>
      <c r="J48" s="123">
        <f t="shared" si="3"/>
        <v>111</v>
      </c>
      <c r="K48" s="125">
        <f t="shared" si="3"/>
        <v>156397.31</v>
      </c>
      <c r="M48" s="39"/>
      <c r="N48" s="38"/>
    </row>
    <row r="49" spans="1:14" x14ac:dyDescent="0.2">
      <c r="C49" s="116" t="s">
        <v>26</v>
      </c>
      <c r="D49" s="117"/>
      <c r="E49" s="93"/>
      <c r="F49" s="118"/>
      <c r="G49" s="126"/>
      <c r="H49" s="118"/>
      <c r="I49" s="126"/>
      <c r="J49" s="118"/>
      <c r="K49" s="127"/>
      <c r="M49" s="39"/>
      <c r="N49" s="38"/>
    </row>
    <row r="50" spans="1:14" x14ac:dyDescent="0.2">
      <c r="A50" s="3" t="s">
        <v>264</v>
      </c>
      <c r="B50" s="3" t="s">
        <v>109</v>
      </c>
      <c r="C50" s="121" t="s">
        <v>111</v>
      </c>
      <c r="D50" s="122" t="s">
        <v>111</v>
      </c>
      <c r="E50" s="9">
        <v>190</v>
      </c>
      <c r="F50" s="15">
        <v>0</v>
      </c>
      <c r="G50" s="17">
        <v>0</v>
      </c>
      <c r="H50" s="15">
        <v>114</v>
      </c>
      <c r="I50" s="17">
        <v>239000</v>
      </c>
      <c r="J50" s="123">
        <f>SUM(F50+H50)</f>
        <v>114</v>
      </c>
      <c r="K50" s="124">
        <f>SUM(G50+I50)</f>
        <v>239000</v>
      </c>
      <c r="M50" s="39"/>
      <c r="N50" s="38"/>
    </row>
    <row r="51" spans="1:14" x14ac:dyDescent="0.2">
      <c r="A51" s="3" t="s">
        <v>264</v>
      </c>
      <c r="B51" s="3" t="s">
        <v>109</v>
      </c>
      <c r="C51" s="44" t="s">
        <v>117</v>
      </c>
      <c r="D51" s="96" t="s">
        <v>117</v>
      </c>
      <c r="E51" s="97">
        <v>200</v>
      </c>
      <c r="F51" s="162">
        <v>3</v>
      </c>
      <c r="G51" s="164">
        <v>18500</v>
      </c>
      <c r="H51" s="162">
        <v>0</v>
      </c>
      <c r="I51" s="164">
        <v>0</v>
      </c>
      <c r="J51" s="100">
        <f>SUM(F51+H51)</f>
        <v>3</v>
      </c>
      <c r="K51" s="125">
        <f>SUM(G51+I51)</f>
        <v>18500</v>
      </c>
      <c r="M51" s="39"/>
      <c r="N51" s="38"/>
    </row>
    <row r="52" spans="1:14" x14ac:dyDescent="0.2">
      <c r="C52" s="116" t="s">
        <v>27</v>
      </c>
      <c r="D52" s="117"/>
      <c r="E52" s="93"/>
      <c r="F52" s="118"/>
      <c r="G52" s="126"/>
      <c r="H52" s="118"/>
      <c r="I52" s="126"/>
      <c r="J52" s="118"/>
      <c r="K52" s="127"/>
      <c r="M52" s="39"/>
      <c r="N52" s="38"/>
    </row>
    <row r="53" spans="1:14" x14ac:dyDescent="0.2">
      <c r="A53" s="3" t="s">
        <v>264</v>
      </c>
      <c r="B53" s="3" t="s">
        <v>104</v>
      </c>
      <c r="C53" s="121" t="s">
        <v>111</v>
      </c>
      <c r="D53" s="122" t="s">
        <v>111</v>
      </c>
      <c r="E53" s="9">
        <v>210</v>
      </c>
      <c r="F53" s="15">
        <v>0</v>
      </c>
      <c r="G53" s="17">
        <v>0</v>
      </c>
      <c r="H53" s="15">
        <v>0</v>
      </c>
      <c r="I53" s="17">
        <v>0</v>
      </c>
      <c r="J53" s="123">
        <f>SUM(F53+H53)</f>
        <v>0</v>
      </c>
      <c r="K53" s="124">
        <f>SUM(G53+I53)</f>
        <v>0</v>
      </c>
      <c r="M53" s="39"/>
      <c r="N53" s="38"/>
    </row>
    <row r="54" spans="1:14" x14ac:dyDescent="0.2">
      <c r="A54" s="3" t="s">
        <v>264</v>
      </c>
      <c r="B54" s="3" t="s">
        <v>104</v>
      </c>
      <c r="C54" s="44" t="s">
        <v>117</v>
      </c>
      <c r="D54" s="96" t="s">
        <v>117</v>
      </c>
      <c r="E54" s="97">
        <v>220</v>
      </c>
      <c r="F54" s="153">
        <v>614</v>
      </c>
      <c r="G54" s="160">
        <v>1883817.19</v>
      </c>
      <c r="H54" s="15">
        <v>1090</v>
      </c>
      <c r="I54" s="17">
        <v>8214680.8700000001</v>
      </c>
      <c r="J54" s="100">
        <f>SUM(F54+H54)</f>
        <v>1704</v>
      </c>
      <c r="K54" s="125">
        <f>SUM(G54+I54)</f>
        <v>10098498.060000001</v>
      </c>
      <c r="M54" s="39"/>
      <c r="N54" s="38"/>
    </row>
    <row r="55" spans="1:14" ht="13.5" thickBot="1" x14ac:dyDescent="0.25">
      <c r="C55" s="128" t="s">
        <v>45</v>
      </c>
      <c r="D55" s="129"/>
      <c r="E55" s="130"/>
      <c r="F55" s="109">
        <v>0</v>
      </c>
      <c r="G55" s="23">
        <f>SUM(G44:G54)</f>
        <v>30081434.52</v>
      </c>
      <c r="H55" s="109">
        <v>0</v>
      </c>
      <c r="I55" s="23">
        <f>SUM(I44:I54)</f>
        <v>41953854.809999995</v>
      </c>
      <c r="J55" s="123">
        <f>SUM(F55+H55)</f>
        <v>0</v>
      </c>
      <c r="K55" s="131">
        <f>SUM(G55,I55)</f>
        <v>72035289.329999998</v>
      </c>
      <c r="M55" s="39"/>
      <c r="N55" s="38"/>
    </row>
    <row r="56" spans="1:14" ht="14.25" thickTop="1" thickBot="1" x14ac:dyDescent="0.25">
      <c r="C56" s="132"/>
      <c r="D56" s="59"/>
      <c r="E56" s="133"/>
      <c r="F56" s="21"/>
      <c r="G56" s="22"/>
      <c r="H56" s="21"/>
      <c r="I56" s="22"/>
      <c r="J56" s="21"/>
      <c r="K56" s="22"/>
    </row>
    <row r="57" spans="1:14" ht="13.5" thickTop="1" x14ac:dyDescent="0.2">
      <c r="C57" s="134" t="s">
        <v>28</v>
      </c>
      <c r="D57" s="135"/>
      <c r="E57" s="136"/>
      <c r="F57" s="137"/>
      <c r="G57" s="138"/>
      <c r="H57" s="137"/>
      <c r="I57" s="138"/>
      <c r="J57" s="137"/>
      <c r="K57" s="139"/>
    </row>
    <row r="58" spans="1:14" x14ac:dyDescent="0.2">
      <c r="C58" s="91" t="s">
        <v>25</v>
      </c>
      <c r="D58" s="104"/>
      <c r="E58" s="93"/>
      <c r="F58" s="94"/>
      <c r="G58" s="94"/>
      <c r="H58" s="94"/>
      <c r="I58" s="94"/>
      <c r="J58" s="94"/>
      <c r="K58" s="95"/>
    </row>
    <row r="59" spans="1:14" x14ac:dyDescent="0.2">
      <c r="A59" s="3" t="s">
        <v>265</v>
      </c>
      <c r="B59" s="3" t="s">
        <v>139</v>
      </c>
      <c r="C59" s="44" t="s">
        <v>43</v>
      </c>
      <c r="D59" s="96" t="s">
        <v>111</v>
      </c>
      <c r="E59" s="140">
        <v>245</v>
      </c>
      <c r="F59" s="153">
        <v>1529</v>
      </c>
      <c r="G59" s="165">
        <v>3592412</v>
      </c>
      <c r="H59" s="100"/>
      <c r="I59" s="98"/>
      <c r="J59" s="100">
        <f t="shared" ref="J59:K72" si="4">SUM(F59+H59)</f>
        <v>1529</v>
      </c>
      <c r="K59" s="125">
        <f t="shared" si="4"/>
        <v>3592412</v>
      </c>
    </row>
    <row r="60" spans="1:14" x14ac:dyDescent="0.2">
      <c r="A60" s="3" t="s">
        <v>265</v>
      </c>
      <c r="B60" s="3" t="s">
        <v>139</v>
      </c>
      <c r="C60" s="44" t="s">
        <v>36</v>
      </c>
      <c r="D60" s="96" t="s">
        <v>117</v>
      </c>
      <c r="E60" s="97">
        <v>243</v>
      </c>
      <c r="F60" s="123"/>
      <c r="G60" s="141"/>
      <c r="H60" s="123"/>
      <c r="I60" s="141"/>
      <c r="J60" s="100">
        <f t="shared" si="4"/>
        <v>0</v>
      </c>
      <c r="K60" s="125">
        <f t="shared" si="4"/>
        <v>0</v>
      </c>
    </row>
    <row r="61" spans="1:14" x14ac:dyDescent="0.2">
      <c r="A61" s="3" t="s">
        <v>265</v>
      </c>
      <c r="B61" s="3" t="s">
        <v>139</v>
      </c>
      <c r="C61" s="44" t="s">
        <v>101</v>
      </c>
      <c r="D61" s="96" t="s">
        <v>111</v>
      </c>
      <c r="E61" s="97">
        <v>293</v>
      </c>
      <c r="F61" s="15">
        <v>0</v>
      </c>
      <c r="G61" s="17">
        <v>0</v>
      </c>
      <c r="H61" s="15">
        <v>0</v>
      </c>
      <c r="I61" s="151">
        <v>0</v>
      </c>
      <c r="J61" s="100">
        <f t="shared" si="4"/>
        <v>0</v>
      </c>
      <c r="K61" s="125">
        <f t="shared" si="4"/>
        <v>0</v>
      </c>
    </row>
    <row r="62" spans="1:14" x14ac:dyDescent="0.2">
      <c r="A62" s="3" t="s">
        <v>265</v>
      </c>
      <c r="B62" s="3" t="s">
        <v>139</v>
      </c>
      <c r="C62" s="121" t="s">
        <v>42</v>
      </c>
      <c r="D62" s="96" t="s">
        <v>117</v>
      </c>
      <c r="E62" s="9">
        <v>240</v>
      </c>
      <c r="F62" s="153">
        <v>501</v>
      </c>
      <c r="G62" s="165">
        <v>1278500</v>
      </c>
      <c r="H62" s="100"/>
      <c r="I62" s="98"/>
      <c r="J62" s="100">
        <v>2378</v>
      </c>
      <c r="K62" s="125">
        <f t="shared" si="4"/>
        <v>1278500</v>
      </c>
    </row>
    <row r="63" spans="1:14" x14ac:dyDescent="0.2">
      <c r="A63" s="3" t="s">
        <v>265</v>
      </c>
      <c r="B63" s="3" t="s">
        <v>139</v>
      </c>
      <c r="C63" s="121" t="s">
        <v>119</v>
      </c>
      <c r="D63" s="96" t="s">
        <v>111</v>
      </c>
      <c r="E63" s="9">
        <v>244</v>
      </c>
      <c r="F63" s="15">
        <v>0</v>
      </c>
      <c r="G63" s="17">
        <v>0</v>
      </c>
      <c r="H63" s="15">
        <v>0</v>
      </c>
      <c r="I63" s="151">
        <v>0</v>
      </c>
      <c r="J63" s="123">
        <f t="shared" ref="J63:J72" si="5">SUM(F63+H63)</f>
        <v>0</v>
      </c>
      <c r="K63" s="124">
        <f t="shared" si="4"/>
        <v>0</v>
      </c>
    </row>
    <row r="64" spans="1:14" x14ac:dyDescent="0.2">
      <c r="A64" s="3" t="s">
        <v>265</v>
      </c>
      <c r="B64" s="3" t="s">
        <v>139</v>
      </c>
      <c r="C64" s="44" t="s">
        <v>29</v>
      </c>
      <c r="D64" s="96" t="s">
        <v>111</v>
      </c>
      <c r="E64" s="97">
        <v>261</v>
      </c>
      <c r="F64" s="153">
        <v>0</v>
      </c>
      <c r="G64" s="160">
        <v>0</v>
      </c>
      <c r="H64" s="123"/>
      <c r="I64" s="141"/>
      <c r="J64" s="100">
        <f t="shared" si="5"/>
        <v>0</v>
      </c>
      <c r="K64" s="125">
        <f t="shared" si="4"/>
        <v>0</v>
      </c>
    </row>
    <row r="65" spans="1:11" x14ac:dyDescent="0.2">
      <c r="A65" s="3" t="s">
        <v>265</v>
      </c>
      <c r="B65" s="3" t="s">
        <v>139</v>
      </c>
      <c r="C65" s="44" t="s">
        <v>44</v>
      </c>
      <c r="D65" s="96" t="s">
        <v>117</v>
      </c>
      <c r="E65" s="97">
        <v>270</v>
      </c>
      <c r="F65" s="15">
        <v>0</v>
      </c>
      <c r="G65" s="24">
        <v>0</v>
      </c>
      <c r="H65" s="100"/>
      <c r="I65" s="98"/>
      <c r="J65" s="100">
        <f t="shared" si="5"/>
        <v>0</v>
      </c>
      <c r="K65" s="125">
        <f t="shared" si="4"/>
        <v>0</v>
      </c>
    </row>
    <row r="66" spans="1:11" x14ac:dyDescent="0.2">
      <c r="A66" s="3" t="s">
        <v>265</v>
      </c>
      <c r="B66" s="3" t="s">
        <v>139</v>
      </c>
      <c r="C66" s="44" t="s">
        <v>107</v>
      </c>
      <c r="D66" s="96" t="s">
        <v>117</v>
      </c>
      <c r="E66" s="97">
        <v>260</v>
      </c>
      <c r="F66" s="153">
        <v>1</v>
      </c>
      <c r="G66" s="154">
        <v>8059.2</v>
      </c>
      <c r="H66" s="100"/>
      <c r="I66" s="98"/>
      <c r="J66" s="100">
        <f>SUM(F66+H66)</f>
        <v>1</v>
      </c>
      <c r="K66" s="125">
        <f>SUM(G66+I66)</f>
        <v>8059.2</v>
      </c>
    </row>
    <row r="67" spans="1:11" x14ac:dyDescent="0.2">
      <c r="A67" s="3" t="s">
        <v>265</v>
      </c>
      <c r="B67" s="3" t="s">
        <v>139</v>
      </c>
      <c r="C67" s="44" t="s">
        <v>108</v>
      </c>
      <c r="D67" s="96" t="s">
        <v>117</v>
      </c>
      <c r="E67" s="97">
        <v>283</v>
      </c>
      <c r="F67" s="15">
        <v>0</v>
      </c>
      <c r="G67" s="17">
        <v>0</v>
      </c>
      <c r="H67" s="15">
        <v>0</v>
      </c>
      <c r="I67" s="17">
        <v>0</v>
      </c>
      <c r="J67" s="100">
        <f t="shared" ref="J67:K71" si="6">SUM(F67+H67)</f>
        <v>0</v>
      </c>
      <c r="K67" s="125">
        <f t="shared" si="6"/>
        <v>0</v>
      </c>
    </row>
    <row r="68" spans="1:11" x14ac:dyDescent="0.2">
      <c r="A68" s="3" t="s">
        <v>265</v>
      </c>
      <c r="B68" s="3" t="s">
        <v>139</v>
      </c>
      <c r="C68" s="44" t="s">
        <v>315</v>
      </c>
      <c r="D68" s="96" t="s">
        <v>117</v>
      </c>
      <c r="E68" s="97">
        <v>284</v>
      </c>
      <c r="F68" s="153">
        <v>0</v>
      </c>
      <c r="G68" s="154">
        <v>0</v>
      </c>
      <c r="H68" s="15">
        <v>0</v>
      </c>
      <c r="I68" s="17">
        <v>0</v>
      </c>
      <c r="J68" s="100">
        <f t="shared" si="6"/>
        <v>0</v>
      </c>
      <c r="K68" s="125">
        <f t="shared" si="6"/>
        <v>0</v>
      </c>
    </row>
    <row r="69" spans="1:11" x14ac:dyDescent="0.2">
      <c r="A69" s="3" t="s">
        <v>265</v>
      </c>
      <c r="B69" s="3" t="s">
        <v>139</v>
      </c>
      <c r="C69" s="44" t="s">
        <v>316</v>
      </c>
      <c r="D69" s="96" t="s">
        <v>117</v>
      </c>
      <c r="E69" s="97">
        <v>285</v>
      </c>
      <c r="F69" s="153">
        <v>0</v>
      </c>
      <c r="G69" s="154">
        <v>0</v>
      </c>
      <c r="H69" s="15">
        <v>0</v>
      </c>
      <c r="I69" s="17">
        <v>0</v>
      </c>
      <c r="J69" s="100">
        <f t="shared" si="6"/>
        <v>0</v>
      </c>
      <c r="K69" s="125">
        <f t="shared" si="6"/>
        <v>0</v>
      </c>
    </row>
    <row r="70" spans="1:11" x14ac:dyDescent="0.2">
      <c r="A70" s="3" t="s">
        <v>265</v>
      </c>
      <c r="B70" s="3" t="s">
        <v>139</v>
      </c>
      <c r="C70" s="44" t="s">
        <v>30</v>
      </c>
      <c r="D70" s="96" t="s">
        <v>111</v>
      </c>
      <c r="E70" s="97">
        <v>281</v>
      </c>
      <c r="F70" s="153">
        <v>35</v>
      </c>
      <c r="G70" s="154">
        <v>135290.26999999999</v>
      </c>
      <c r="H70" s="103">
        <v>12</v>
      </c>
      <c r="I70" s="154">
        <v>205987.32</v>
      </c>
      <c r="J70" s="100">
        <f t="shared" si="6"/>
        <v>47</v>
      </c>
      <c r="K70" s="125">
        <f t="shared" si="6"/>
        <v>341277.58999999997</v>
      </c>
    </row>
    <row r="71" spans="1:11" x14ac:dyDescent="0.2">
      <c r="A71" s="3" t="s">
        <v>265</v>
      </c>
      <c r="B71" s="3" t="s">
        <v>139</v>
      </c>
      <c r="C71" s="44" t="s">
        <v>102</v>
      </c>
      <c r="D71" s="96" t="s">
        <v>111</v>
      </c>
      <c r="E71" s="97">
        <v>301</v>
      </c>
      <c r="F71" s="15">
        <v>10</v>
      </c>
      <c r="G71" s="17">
        <v>14760.91</v>
      </c>
      <c r="H71" s="15">
        <v>0</v>
      </c>
      <c r="I71" s="17">
        <v>0</v>
      </c>
      <c r="J71" s="100">
        <f t="shared" si="6"/>
        <v>10</v>
      </c>
      <c r="K71" s="125">
        <f t="shared" si="6"/>
        <v>14760.91</v>
      </c>
    </row>
    <row r="72" spans="1:11" x14ac:dyDescent="0.2">
      <c r="A72" s="3" t="s">
        <v>265</v>
      </c>
      <c r="B72" s="3" t="s">
        <v>139</v>
      </c>
      <c r="C72" s="44" t="s">
        <v>106</v>
      </c>
      <c r="D72" s="96" t="s">
        <v>117</v>
      </c>
      <c r="E72" s="97">
        <v>302</v>
      </c>
      <c r="F72" s="159">
        <v>65</v>
      </c>
      <c r="G72" s="154">
        <v>283686.32</v>
      </c>
      <c r="H72" s="166">
        <v>2</v>
      </c>
      <c r="I72" s="154">
        <v>23257.8</v>
      </c>
      <c r="J72" s="100">
        <f t="shared" si="5"/>
        <v>67</v>
      </c>
      <c r="K72" s="125">
        <f t="shared" si="4"/>
        <v>306944.12</v>
      </c>
    </row>
    <row r="73" spans="1:11" x14ac:dyDescent="0.2">
      <c r="C73" s="91" t="s">
        <v>109</v>
      </c>
      <c r="D73" s="104"/>
      <c r="E73" s="93"/>
      <c r="F73" s="94"/>
      <c r="G73" s="94"/>
      <c r="H73" s="94"/>
      <c r="I73" s="94"/>
      <c r="J73" s="94"/>
      <c r="K73" s="95"/>
    </row>
    <row r="74" spans="1:11" x14ac:dyDescent="0.2">
      <c r="A74" s="3" t="s">
        <v>265</v>
      </c>
      <c r="B74" s="3" t="s">
        <v>261</v>
      </c>
      <c r="C74" s="44" t="s">
        <v>102</v>
      </c>
      <c r="D74" s="96" t="s">
        <v>111</v>
      </c>
      <c r="E74" s="97">
        <v>303</v>
      </c>
      <c r="F74" s="15">
        <v>0</v>
      </c>
      <c r="G74" s="17">
        <v>0</v>
      </c>
      <c r="H74" s="15">
        <v>0</v>
      </c>
      <c r="I74" s="17">
        <v>0</v>
      </c>
      <c r="J74" s="100">
        <f t="shared" ref="J74:K76" si="7">SUM(F74+H74)</f>
        <v>0</v>
      </c>
      <c r="K74" s="125">
        <f t="shared" si="7"/>
        <v>0</v>
      </c>
    </row>
    <row r="75" spans="1:11" x14ac:dyDescent="0.2">
      <c r="A75" s="3" t="s">
        <v>265</v>
      </c>
      <c r="B75" s="3" t="s">
        <v>261</v>
      </c>
      <c r="C75" s="44" t="s">
        <v>106</v>
      </c>
      <c r="D75" s="96" t="s">
        <v>117</v>
      </c>
      <c r="E75" s="97">
        <v>304</v>
      </c>
      <c r="F75" s="15">
        <v>0</v>
      </c>
      <c r="G75" s="17">
        <v>0</v>
      </c>
      <c r="H75" s="15">
        <v>0</v>
      </c>
      <c r="I75" s="17">
        <v>0</v>
      </c>
      <c r="J75" s="100">
        <f t="shared" si="7"/>
        <v>0</v>
      </c>
      <c r="K75" s="125">
        <f t="shared" si="7"/>
        <v>0</v>
      </c>
    </row>
    <row r="76" spans="1:11" ht="12.95" customHeight="1" x14ac:dyDescent="0.2">
      <c r="C76" s="105" t="s">
        <v>45</v>
      </c>
      <c r="D76" s="106"/>
      <c r="E76" s="107"/>
      <c r="F76" s="100">
        <v>0</v>
      </c>
      <c r="G76" s="161">
        <f>SUM(G59:G75)</f>
        <v>5312708.7</v>
      </c>
      <c r="H76" s="100">
        <v>0</v>
      </c>
      <c r="I76" s="161">
        <f>SUM(I59:I75)</f>
        <v>229245.12</v>
      </c>
      <c r="J76" s="100">
        <f t="shared" si="7"/>
        <v>0</v>
      </c>
      <c r="K76" s="125">
        <f>SUM(G76+I76)</f>
        <v>5541953.8200000003</v>
      </c>
    </row>
    <row r="77" spans="1:11" ht="12.95" customHeight="1" thickBot="1" x14ac:dyDescent="0.25">
      <c r="A77" s="3" t="s">
        <v>266</v>
      </c>
      <c r="B77" s="3" t="s">
        <v>263</v>
      </c>
      <c r="C77" s="108" t="s">
        <v>23</v>
      </c>
      <c r="D77" s="60"/>
      <c r="E77" s="6">
        <v>310</v>
      </c>
      <c r="F77" s="109"/>
      <c r="G77" s="19"/>
      <c r="H77" s="109"/>
      <c r="I77" s="19"/>
      <c r="J77" s="109"/>
      <c r="K77" s="131">
        <f t="shared" ref="K77" si="8">SUM(G77+I77)</f>
        <v>0</v>
      </c>
    </row>
    <row r="78" spans="1:11" ht="14.1" customHeight="1" thickTop="1" thickBot="1" x14ac:dyDescent="0.25">
      <c r="C78" s="7"/>
      <c r="D78" s="59"/>
      <c r="E78" s="8"/>
      <c r="F78" s="21"/>
      <c r="G78" s="22"/>
      <c r="H78" s="21"/>
      <c r="I78" s="22"/>
      <c r="J78" s="21"/>
      <c r="K78" s="22"/>
    </row>
    <row r="79" spans="1:11" ht="13.5" thickTop="1" x14ac:dyDescent="0.2">
      <c r="C79" s="110" t="s">
        <v>33</v>
      </c>
      <c r="D79" s="111"/>
      <c r="E79" s="112"/>
      <c r="F79" s="113"/>
      <c r="G79" s="114"/>
      <c r="H79" s="113"/>
      <c r="I79" s="114"/>
      <c r="J79" s="113"/>
      <c r="K79" s="115"/>
    </row>
    <row r="80" spans="1:11" x14ac:dyDescent="0.2">
      <c r="C80" s="142" t="s">
        <v>32</v>
      </c>
      <c r="D80" s="104"/>
      <c r="E80" s="93"/>
      <c r="F80" s="118"/>
      <c r="G80" s="119"/>
      <c r="H80" s="118"/>
      <c r="I80" s="119"/>
      <c r="J80" s="118"/>
      <c r="K80" s="120"/>
    </row>
    <row r="81" spans="1:11" x14ac:dyDescent="0.2">
      <c r="C81" s="143" t="s">
        <v>25</v>
      </c>
      <c r="D81" s="144"/>
      <c r="E81" s="93"/>
      <c r="F81" s="118"/>
      <c r="G81" s="119"/>
      <c r="H81" s="118"/>
      <c r="I81" s="119"/>
      <c r="J81" s="118"/>
      <c r="K81" s="120"/>
    </row>
    <row r="82" spans="1:11" x14ac:dyDescent="0.2">
      <c r="A82" s="3" t="s">
        <v>110</v>
      </c>
      <c r="B82" s="3" t="s">
        <v>139</v>
      </c>
      <c r="C82" s="145" t="s">
        <v>112</v>
      </c>
      <c r="D82" s="146" t="s">
        <v>111</v>
      </c>
      <c r="E82" s="9">
        <v>323</v>
      </c>
      <c r="F82" s="153">
        <v>317</v>
      </c>
      <c r="G82" s="154">
        <v>2603222.79</v>
      </c>
      <c r="H82" s="103">
        <v>4</v>
      </c>
      <c r="I82" s="154">
        <v>68024.800000000003</v>
      </c>
      <c r="J82" s="100">
        <f t="shared" ref="J82:K85" si="9">SUM(F82+H82)</f>
        <v>321</v>
      </c>
      <c r="K82" s="120">
        <f t="shared" si="9"/>
        <v>2671247.59</v>
      </c>
    </row>
    <row r="83" spans="1:11" x14ac:dyDescent="0.2">
      <c r="A83" s="3" t="s">
        <v>110</v>
      </c>
      <c r="B83" s="3" t="s">
        <v>139</v>
      </c>
      <c r="C83" s="145" t="s">
        <v>113</v>
      </c>
      <c r="D83" s="146" t="s">
        <v>117</v>
      </c>
      <c r="E83" s="9">
        <v>324</v>
      </c>
      <c r="F83" s="159">
        <v>493</v>
      </c>
      <c r="G83" s="154">
        <v>1378998.51</v>
      </c>
      <c r="H83" s="166">
        <v>126</v>
      </c>
      <c r="I83" s="154">
        <v>667945.30000000005</v>
      </c>
      <c r="J83" s="100">
        <f t="shared" si="9"/>
        <v>619</v>
      </c>
      <c r="K83" s="120">
        <f>SUM(G83+I83)</f>
        <v>2046943.81</v>
      </c>
    </row>
    <row r="84" spans="1:11" x14ac:dyDescent="0.2">
      <c r="C84" s="143" t="s">
        <v>109</v>
      </c>
      <c r="D84" s="144"/>
      <c r="E84" s="93"/>
      <c r="F84" s="118"/>
      <c r="G84" s="119"/>
      <c r="H84" s="118"/>
      <c r="I84" s="119"/>
      <c r="J84" s="118"/>
      <c r="K84" s="120"/>
    </row>
    <row r="85" spans="1:11" x14ac:dyDescent="0.2">
      <c r="A85" s="3" t="s">
        <v>110</v>
      </c>
      <c r="B85" s="3" t="s">
        <v>261</v>
      </c>
      <c r="C85" s="44" t="s">
        <v>37</v>
      </c>
      <c r="D85" s="96" t="s">
        <v>117</v>
      </c>
      <c r="E85" s="97">
        <v>322</v>
      </c>
      <c r="F85" s="153">
        <v>284</v>
      </c>
      <c r="G85" s="160">
        <v>3713399</v>
      </c>
      <c r="H85" s="103">
        <v>99</v>
      </c>
      <c r="I85" s="160">
        <v>1621770</v>
      </c>
      <c r="J85" s="100">
        <f t="shared" si="9"/>
        <v>383</v>
      </c>
      <c r="K85" s="120">
        <f>SUM(G85+I85)</f>
        <v>5335169</v>
      </c>
    </row>
    <row r="86" spans="1:11" x14ac:dyDescent="0.2">
      <c r="C86" s="143" t="s">
        <v>110</v>
      </c>
      <c r="D86" s="144"/>
      <c r="E86" s="93"/>
      <c r="F86" s="118"/>
      <c r="G86" s="119"/>
      <c r="H86" s="118"/>
      <c r="I86" s="119"/>
      <c r="J86" s="118"/>
      <c r="K86" s="120"/>
    </row>
    <row r="87" spans="1:11" x14ac:dyDescent="0.2">
      <c r="A87" s="3" t="s">
        <v>110</v>
      </c>
      <c r="B87" s="3" t="s">
        <v>261</v>
      </c>
      <c r="C87" s="145" t="s">
        <v>110</v>
      </c>
      <c r="D87" s="96" t="s">
        <v>117</v>
      </c>
      <c r="E87" s="147">
        <v>325</v>
      </c>
      <c r="F87" s="15">
        <v>231</v>
      </c>
      <c r="G87" s="17">
        <v>3761508.07</v>
      </c>
      <c r="H87" s="15">
        <v>136</v>
      </c>
      <c r="I87" s="17">
        <v>2055940.46</v>
      </c>
      <c r="J87" s="100">
        <f t="shared" ref="J87:K87" si="10">SUM(F87+H87)</f>
        <v>367</v>
      </c>
      <c r="K87" s="120">
        <f t="shared" si="10"/>
        <v>5817448.5299999993</v>
      </c>
    </row>
    <row r="88" spans="1:11" ht="13.5" thickBot="1" x14ac:dyDescent="0.25">
      <c r="C88" s="128" t="s">
        <v>45</v>
      </c>
      <c r="D88" s="129"/>
      <c r="E88" s="130"/>
      <c r="F88" s="171">
        <v>0</v>
      </c>
      <c r="G88" s="23">
        <f t="shared" ref="G88:I88" si="11">SUM(G82:G87)</f>
        <v>11457128.369999999</v>
      </c>
      <c r="H88" s="170">
        <v>0</v>
      </c>
      <c r="I88" s="23">
        <f t="shared" si="11"/>
        <v>4413680.5600000005</v>
      </c>
      <c r="J88" s="167">
        <v>0</v>
      </c>
      <c r="K88" s="131">
        <f t="shared" ref="K88" si="12">SUM(K82:K87)</f>
        <v>15870808.93</v>
      </c>
    </row>
    <row r="89" spans="1:11" ht="27" customHeight="1" thickTop="1" thickBot="1" x14ac:dyDescent="0.25">
      <c r="C89" s="7"/>
      <c r="D89" s="59"/>
      <c r="E89" s="8"/>
      <c r="F89" s="21"/>
      <c r="G89" s="22"/>
      <c r="H89" s="21"/>
      <c r="I89" s="22"/>
      <c r="J89" s="21"/>
      <c r="K89" s="22"/>
    </row>
    <row r="90" spans="1:11" ht="27" customHeight="1" thickTop="1" x14ac:dyDescent="0.2">
      <c r="C90" s="10" t="s">
        <v>31</v>
      </c>
      <c r="D90" s="61"/>
      <c r="E90" s="11"/>
      <c r="F90" s="25"/>
      <c r="G90" s="26"/>
      <c r="H90" s="25"/>
      <c r="I90" s="26"/>
      <c r="J90" s="25"/>
      <c r="K90" s="27"/>
    </row>
    <row r="91" spans="1:11" ht="27" customHeight="1" x14ac:dyDescent="0.2">
      <c r="A91" s="38" t="s">
        <v>267</v>
      </c>
      <c r="B91" s="3" t="s">
        <v>111</v>
      </c>
      <c r="C91" s="12" t="s">
        <v>48</v>
      </c>
      <c r="D91" s="168" t="s">
        <v>270</v>
      </c>
      <c r="E91" s="9">
        <v>330</v>
      </c>
      <c r="F91" s="153">
        <v>3867</v>
      </c>
      <c r="G91" s="28">
        <f>SUM(G16:G18,G23,G26,G29:G31,G33,G35,G38,G44,G50,G53,G59,G61,G63,G64,G70,G71,G74,G82)</f>
        <v>34713437.090000004</v>
      </c>
      <c r="H91" s="103">
        <v>364</v>
      </c>
      <c r="I91" s="28">
        <f>SUM(I16:I18,I23,I26,I29:I31,I33,I35,I38,I44,I50,I53,I59,I61,I63,I64,I70,I71,I74,I82)</f>
        <v>2404871.6299999994</v>
      </c>
      <c r="J91" s="153">
        <v>4230</v>
      </c>
      <c r="K91" s="18">
        <f>SUM(G91+I91)</f>
        <v>37118308.720000006</v>
      </c>
    </row>
    <row r="92" spans="1:11" ht="34.5" thickBot="1" x14ac:dyDescent="0.25">
      <c r="A92" s="38" t="s">
        <v>267</v>
      </c>
      <c r="B92" s="3" t="s">
        <v>268</v>
      </c>
      <c r="C92" s="13" t="s">
        <v>49</v>
      </c>
      <c r="D92" s="169" t="s">
        <v>269</v>
      </c>
      <c r="E92" s="6">
        <v>340</v>
      </c>
      <c r="F92" s="148">
        <v>6497</v>
      </c>
      <c r="G92" s="23">
        <f>SUM(G39,G55,G76,G88)</f>
        <v>87164475.150000006</v>
      </c>
      <c r="H92" s="148">
        <v>5362</v>
      </c>
      <c r="I92" s="23">
        <f>SUM(I39,I55,I76,I88)</f>
        <v>130139836.03999999</v>
      </c>
      <c r="J92" s="172">
        <v>11859</v>
      </c>
      <c r="K92" s="20">
        <f>SUM(G92+I92)</f>
        <v>217304311.19</v>
      </c>
    </row>
    <row r="93" spans="1:11" ht="13.5" thickTop="1" x14ac:dyDescent="0.2">
      <c r="C93" s="58"/>
      <c r="D93" s="58"/>
      <c r="E93" s="29"/>
      <c r="F93" s="30">
        <f>SUM(F39,F55,F76,F88)</f>
        <v>8301</v>
      </c>
      <c r="G93" s="29"/>
      <c r="H93" s="30">
        <f>SUM(H39,H55,H76,H88)</f>
        <v>4001</v>
      </c>
      <c r="I93" s="29"/>
      <c r="J93" s="57"/>
      <c r="K93" s="57"/>
    </row>
    <row r="94" spans="1:11" x14ac:dyDescent="0.2">
      <c r="C94" s="58"/>
      <c r="D94" s="58"/>
      <c r="E94" s="29"/>
      <c r="F94" s="29"/>
      <c r="G94" s="29"/>
      <c r="H94" s="29"/>
      <c r="I94" s="29"/>
      <c r="J94" s="57"/>
      <c r="K94" s="57"/>
    </row>
    <row r="95" spans="1:11" x14ac:dyDescent="0.2">
      <c r="C95" s="58"/>
      <c r="D95" s="58"/>
      <c r="E95" s="57"/>
      <c r="F95" s="57"/>
      <c r="G95" s="57"/>
      <c r="H95" s="57"/>
      <c r="I95" s="57"/>
      <c r="J95" s="57"/>
      <c r="K95" s="57"/>
    </row>
    <row r="96" spans="1:11" x14ac:dyDescent="0.2">
      <c r="C96" s="58"/>
      <c r="D96" s="58"/>
      <c r="E96" s="57"/>
      <c r="F96" s="57"/>
      <c r="G96" s="57"/>
      <c r="H96" s="57"/>
      <c r="I96" s="57"/>
      <c r="J96" s="57"/>
      <c r="K96" s="57"/>
    </row>
    <row r="97" spans="3:11" x14ac:dyDescent="0.2">
      <c r="C97" s="58"/>
      <c r="D97" s="58"/>
      <c r="E97" s="57"/>
      <c r="F97" s="57"/>
      <c r="G97" s="57"/>
      <c r="H97" s="57"/>
      <c r="I97" s="57"/>
      <c r="J97" s="57"/>
      <c r="K97" s="57"/>
    </row>
    <row r="98" spans="3:11" x14ac:dyDescent="0.2">
      <c r="C98" s="58"/>
      <c r="D98" s="58"/>
      <c r="E98" s="57"/>
      <c r="F98" s="57"/>
      <c r="G98" s="57"/>
      <c r="H98" s="57"/>
      <c r="I98" s="57"/>
      <c r="J98" s="57"/>
      <c r="K98" s="57"/>
    </row>
    <row r="99" spans="3:11" x14ac:dyDescent="0.2">
      <c r="C99" s="58"/>
      <c r="D99" s="58"/>
      <c r="E99" s="57"/>
      <c r="F99" s="57"/>
      <c r="G99" s="57"/>
      <c r="H99" s="58"/>
      <c r="I99" s="58"/>
      <c r="J99" s="58"/>
      <c r="K99" s="58"/>
    </row>
    <row r="100" spans="3:11" x14ac:dyDescent="0.2">
      <c r="H100" s="3"/>
      <c r="I100" s="3"/>
      <c r="J100" s="3"/>
      <c r="K100" s="3"/>
    </row>
  </sheetData>
  <mergeCells count="7">
    <mergeCell ref="D4:G4"/>
    <mergeCell ref="D5:G5"/>
    <mergeCell ref="D7:G7"/>
    <mergeCell ref="D8:G8"/>
    <mergeCell ref="D10:G10"/>
    <mergeCell ref="D6:G6"/>
    <mergeCell ref="D9:G9"/>
  </mergeCells>
  <phoneticPr fontId="0" type="noConversion"/>
  <dataValidations count="2">
    <dataValidation type="decimal" allowBlank="1" showInputMessage="1" showErrorMessage="1" sqref="F50:F51 H17 F16:F24 F44:F48 H67:H72 H44:H48 F74:F75 F35:F36 H27:H31 F53:F54 H38 H85 F38 H74:H75 H61 H50:H51 H53:H54 H63 H19:H24 H82:H83 H87 F82:F83 F85 F87 F26:F31 H35:H36 F59 F61:F72" xr:uid="{823C03C2-B91F-40EA-93BD-FC06E8C9DA93}">
      <formula1>0</formula1>
      <formula2>99999999999999900000</formula2>
    </dataValidation>
    <dataValidation type="list" allowBlank="1" showInputMessage="1" showErrorMessage="1" sqref="D5:G5" xr:uid="{00000000-0002-0000-0000-000001000000}">
      <formula1>inst2</formula1>
    </dataValidation>
  </dataValidations>
  <hyperlinks>
    <hyperlink ref="D9" r:id="rId1" xr:uid="{3FF42678-3AF1-4870-82DA-8BF4EF7CC3F7}"/>
  </hyperlinks>
  <pageMargins left="0.27" right="0.25" top="0.25" bottom="0.25" header="0.25" footer="0.17"/>
  <pageSetup scale="80" orientation="portrait" r:id="rId2"/>
  <headerFooter alignWithMargins="0"/>
  <rowBreaks count="1" manualBreakCount="1">
    <brk id="5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56"/>
  <sheetViews>
    <sheetView workbookViewId="0">
      <selection activeCell="F11" sqref="F11"/>
    </sheetView>
  </sheetViews>
  <sheetFormatPr defaultColWidth="9.140625" defaultRowHeight="12.75" x14ac:dyDescent="0.2"/>
  <cols>
    <col min="1" max="1" width="70.7109375" customWidth="1"/>
    <col min="2" max="4" width="8.7109375"/>
    <col min="5" max="5" width="42" customWidth="1"/>
    <col min="6" max="6" width="7.42578125" bestFit="1" customWidth="1"/>
    <col min="7" max="16384" width="9.140625" style="1"/>
  </cols>
  <sheetData>
    <row r="1" spans="1:6" ht="15" x14ac:dyDescent="0.25">
      <c r="A1" s="31" t="s">
        <v>50</v>
      </c>
      <c r="B1" s="31" t="s">
        <v>140</v>
      </c>
      <c r="C1" s="31" t="s">
        <v>141</v>
      </c>
      <c r="D1" s="31" t="s">
        <v>260</v>
      </c>
      <c r="E1" s="31" t="s">
        <v>125</v>
      </c>
      <c r="F1" s="33" t="s">
        <v>123</v>
      </c>
    </row>
    <row r="2" spans="1:6" x14ac:dyDescent="0.2">
      <c r="A2" t="s">
        <v>51</v>
      </c>
      <c r="B2" t="s">
        <v>142</v>
      </c>
      <c r="C2" t="s">
        <v>143</v>
      </c>
      <c r="D2" s="31" t="s">
        <v>137</v>
      </c>
      <c r="E2" t="s">
        <v>144</v>
      </c>
      <c r="F2" s="38" t="s">
        <v>136</v>
      </c>
    </row>
    <row r="3" spans="1:6" x14ac:dyDescent="0.2">
      <c r="A3" s="31" t="s">
        <v>318</v>
      </c>
      <c r="B3" s="42" t="s">
        <v>145</v>
      </c>
      <c r="C3" s="31" t="s">
        <v>146</v>
      </c>
      <c r="D3" s="31" t="s">
        <v>137</v>
      </c>
      <c r="E3" t="s">
        <v>144</v>
      </c>
      <c r="F3" s="38" t="s">
        <v>271</v>
      </c>
    </row>
    <row r="4" spans="1:6" x14ac:dyDescent="0.2">
      <c r="A4" s="31" t="s">
        <v>319</v>
      </c>
      <c r="B4" s="42" t="s">
        <v>147</v>
      </c>
      <c r="C4" s="42" t="s">
        <v>148</v>
      </c>
      <c r="D4" s="31" t="s">
        <v>137</v>
      </c>
      <c r="E4" t="s">
        <v>144</v>
      </c>
      <c r="F4" s="38" t="s">
        <v>271</v>
      </c>
    </row>
    <row r="5" spans="1:6" x14ac:dyDescent="0.2">
      <c r="A5" t="s">
        <v>52</v>
      </c>
      <c r="B5" t="s">
        <v>149</v>
      </c>
      <c r="C5" t="s">
        <v>150</v>
      </c>
      <c r="D5" s="31" t="s">
        <v>137</v>
      </c>
      <c r="E5" t="s">
        <v>144</v>
      </c>
      <c r="F5" s="38" t="s">
        <v>272</v>
      </c>
    </row>
    <row r="6" spans="1:6" x14ac:dyDescent="0.2">
      <c r="A6" t="s">
        <v>53</v>
      </c>
      <c r="B6" t="s">
        <v>151</v>
      </c>
      <c r="C6" t="s">
        <v>152</v>
      </c>
      <c r="D6" s="31" t="s">
        <v>137</v>
      </c>
      <c r="E6" t="s">
        <v>144</v>
      </c>
      <c r="F6" s="38" t="s">
        <v>273</v>
      </c>
    </row>
    <row r="7" spans="1:6" x14ac:dyDescent="0.2">
      <c r="A7" t="s">
        <v>54</v>
      </c>
      <c r="B7" t="s">
        <v>153</v>
      </c>
      <c r="C7" t="s">
        <v>154</v>
      </c>
      <c r="D7" s="31" t="s">
        <v>256</v>
      </c>
      <c r="E7" t="s">
        <v>155</v>
      </c>
      <c r="F7" s="38" t="s">
        <v>274</v>
      </c>
    </row>
    <row r="8" spans="1:6" x14ac:dyDescent="0.2">
      <c r="A8" t="s">
        <v>55</v>
      </c>
      <c r="B8" t="s">
        <v>156</v>
      </c>
      <c r="C8" t="s">
        <v>157</v>
      </c>
      <c r="D8" s="31" t="s">
        <v>258</v>
      </c>
      <c r="E8" t="s">
        <v>158</v>
      </c>
      <c r="F8" s="38" t="s">
        <v>275</v>
      </c>
    </row>
    <row r="9" spans="1:6" x14ac:dyDescent="0.2">
      <c r="A9" t="s">
        <v>56</v>
      </c>
      <c r="B9" t="s">
        <v>159</v>
      </c>
      <c r="C9" t="s">
        <v>160</v>
      </c>
      <c r="D9" s="31" t="s">
        <v>137</v>
      </c>
      <c r="E9" t="s">
        <v>144</v>
      </c>
      <c r="F9" s="38" t="s">
        <v>276</v>
      </c>
    </row>
    <row r="10" spans="1:6" x14ac:dyDescent="0.2">
      <c r="A10" t="s">
        <v>57</v>
      </c>
      <c r="B10" t="s">
        <v>161</v>
      </c>
      <c r="C10" t="s">
        <v>162</v>
      </c>
      <c r="D10" s="31" t="s">
        <v>137</v>
      </c>
      <c r="E10" t="s">
        <v>144</v>
      </c>
      <c r="F10" s="38" t="s">
        <v>277</v>
      </c>
    </row>
    <row r="11" spans="1:6" customFormat="1" x14ac:dyDescent="0.2">
      <c r="A11" t="s">
        <v>322</v>
      </c>
      <c r="B11" s="62" t="s">
        <v>323</v>
      </c>
      <c r="C11" t="s">
        <v>146</v>
      </c>
      <c r="D11" s="31" t="s">
        <v>137</v>
      </c>
      <c r="E11" t="s">
        <v>144</v>
      </c>
    </row>
    <row r="12" spans="1:6" x14ac:dyDescent="0.2">
      <c r="A12" t="s">
        <v>58</v>
      </c>
      <c r="B12" t="s">
        <v>163</v>
      </c>
      <c r="C12" t="s">
        <v>164</v>
      </c>
      <c r="D12" s="31" t="s">
        <v>258</v>
      </c>
      <c r="E12" t="s">
        <v>158</v>
      </c>
      <c r="F12" s="38" t="s">
        <v>278</v>
      </c>
    </row>
    <row r="13" spans="1:6" x14ac:dyDescent="0.2">
      <c r="A13" t="s">
        <v>59</v>
      </c>
      <c r="B13" t="s">
        <v>165</v>
      </c>
      <c r="C13" t="s">
        <v>166</v>
      </c>
      <c r="D13" s="31" t="s">
        <v>137</v>
      </c>
      <c r="E13" t="s">
        <v>144</v>
      </c>
      <c r="F13" s="38" t="s">
        <v>279</v>
      </c>
    </row>
    <row r="14" spans="1:6" x14ac:dyDescent="0.2">
      <c r="A14" t="s">
        <v>60</v>
      </c>
      <c r="B14" t="s">
        <v>167</v>
      </c>
      <c r="C14" t="s">
        <v>168</v>
      </c>
      <c r="D14" s="31" t="s">
        <v>137</v>
      </c>
      <c r="E14" t="s">
        <v>144</v>
      </c>
      <c r="F14" s="38" t="s">
        <v>280</v>
      </c>
    </row>
    <row r="15" spans="1:6" x14ac:dyDescent="0.2">
      <c r="A15" s="31" t="s">
        <v>320</v>
      </c>
      <c r="B15" t="s">
        <v>169</v>
      </c>
      <c r="C15" t="s">
        <v>170</v>
      </c>
      <c r="D15" s="31" t="s">
        <v>137</v>
      </c>
      <c r="E15" t="s">
        <v>144</v>
      </c>
      <c r="F15" s="38">
        <v>5090</v>
      </c>
    </row>
    <row r="16" spans="1:6" x14ac:dyDescent="0.2">
      <c r="A16" t="s">
        <v>61</v>
      </c>
      <c r="B16" t="s">
        <v>171</v>
      </c>
      <c r="C16" t="s">
        <v>172</v>
      </c>
      <c r="D16" s="31" t="s">
        <v>259</v>
      </c>
      <c r="E16" t="s">
        <v>173</v>
      </c>
      <c r="F16" s="38" t="s">
        <v>281</v>
      </c>
    </row>
    <row r="17" spans="1:6" x14ac:dyDescent="0.2">
      <c r="A17" t="s">
        <v>62</v>
      </c>
      <c r="B17" t="s">
        <v>174</v>
      </c>
      <c r="C17" t="s">
        <v>175</v>
      </c>
      <c r="D17" s="31" t="s">
        <v>258</v>
      </c>
      <c r="E17" t="s">
        <v>158</v>
      </c>
      <c r="F17" s="38" t="s">
        <v>282</v>
      </c>
    </row>
    <row r="18" spans="1:6" x14ac:dyDescent="0.2">
      <c r="A18" t="s">
        <v>63</v>
      </c>
      <c r="B18" t="s">
        <v>176</v>
      </c>
      <c r="C18" t="s">
        <v>177</v>
      </c>
      <c r="D18" s="31" t="s">
        <v>259</v>
      </c>
      <c r="E18" t="s">
        <v>173</v>
      </c>
      <c r="F18" s="38" t="s">
        <v>283</v>
      </c>
    </row>
    <row r="19" spans="1:6" x14ac:dyDescent="0.2">
      <c r="A19" t="s">
        <v>64</v>
      </c>
      <c r="B19" t="s">
        <v>178</v>
      </c>
      <c r="C19" t="s">
        <v>179</v>
      </c>
      <c r="D19" s="31" t="s">
        <v>137</v>
      </c>
      <c r="E19" t="s">
        <v>144</v>
      </c>
      <c r="F19" s="38" t="s">
        <v>284</v>
      </c>
    </row>
    <row r="20" spans="1:6" x14ac:dyDescent="0.2">
      <c r="A20" s="31" t="s">
        <v>317</v>
      </c>
      <c r="B20" t="s">
        <v>180</v>
      </c>
      <c r="C20" t="s">
        <v>181</v>
      </c>
      <c r="D20" s="31" t="s">
        <v>258</v>
      </c>
      <c r="E20" t="s">
        <v>158</v>
      </c>
      <c r="F20" s="38" t="s">
        <v>285</v>
      </c>
    </row>
    <row r="21" spans="1:6" x14ac:dyDescent="0.2">
      <c r="A21" t="s">
        <v>65</v>
      </c>
      <c r="B21" t="s">
        <v>182</v>
      </c>
      <c r="C21" t="s">
        <v>183</v>
      </c>
      <c r="D21" s="31" t="s">
        <v>137</v>
      </c>
      <c r="E21" t="s">
        <v>144</v>
      </c>
      <c r="F21" s="38" t="s">
        <v>286</v>
      </c>
    </row>
    <row r="22" spans="1:6" x14ac:dyDescent="0.2">
      <c r="A22" t="s">
        <v>66</v>
      </c>
      <c r="B22" s="42" t="s">
        <v>184</v>
      </c>
      <c r="C22" s="42" t="s">
        <v>185</v>
      </c>
      <c r="D22" s="31" t="s">
        <v>258</v>
      </c>
      <c r="E22" t="s">
        <v>158</v>
      </c>
      <c r="F22" s="38" t="s">
        <v>287</v>
      </c>
    </row>
    <row r="23" spans="1:6" x14ac:dyDescent="0.2">
      <c r="A23" t="s">
        <v>67</v>
      </c>
      <c r="B23" t="s">
        <v>187</v>
      </c>
      <c r="C23" t="s">
        <v>188</v>
      </c>
      <c r="D23" s="31" t="s">
        <v>258</v>
      </c>
      <c r="E23" t="s">
        <v>158</v>
      </c>
      <c r="F23" s="38" t="s">
        <v>288</v>
      </c>
    </row>
    <row r="24" spans="1:6" x14ac:dyDescent="0.2">
      <c r="A24" t="s">
        <v>68</v>
      </c>
      <c r="B24" t="s">
        <v>189</v>
      </c>
      <c r="C24" t="s">
        <v>190</v>
      </c>
      <c r="D24" s="31" t="s">
        <v>137</v>
      </c>
      <c r="E24" t="s">
        <v>144</v>
      </c>
      <c r="F24" s="38" t="s">
        <v>289</v>
      </c>
    </row>
    <row r="25" spans="1:6" x14ac:dyDescent="0.2">
      <c r="A25" t="s">
        <v>69</v>
      </c>
      <c r="B25" t="s">
        <v>191</v>
      </c>
      <c r="C25" t="s">
        <v>192</v>
      </c>
      <c r="D25" s="31" t="s">
        <v>259</v>
      </c>
      <c r="E25" t="s">
        <v>173</v>
      </c>
      <c r="F25" s="38" t="s">
        <v>290</v>
      </c>
    </row>
    <row r="26" spans="1:6" x14ac:dyDescent="0.2">
      <c r="A26" t="s">
        <v>70</v>
      </c>
      <c r="B26" t="s">
        <v>193</v>
      </c>
      <c r="C26" t="s">
        <v>194</v>
      </c>
      <c r="D26" s="31" t="s">
        <v>259</v>
      </c>
      <c r="E26" t="s">
        <v>173</v>
      </c>
      <c r="F26" s="38" t="s">
        <v>291</v>
      </c>
    </row>
    <row r="27" spans="1:6" x14ac:dyDescent="0.2">
      <c r="A27" t="s">
        <v>71</v>
      </c>
      <c r="B27" t="s">
        <v>195</v>
      </c>
      <c r="C27" t="s">
        <v>196</v>
      </c>
      <c r="D27" s="31" t="s">
        <v>258</v>
      </c>
      <c r="E27" t="s">
        <v>158</v>
      </c>
      <c r="F27" s="38">
        <v>2100</v>
      </c>
    </row>
    <row r="28" spans="1:6" x14ac:dyDescent="0.2">
      <c r="A28" t="s">
        <v>72</v>
      </c>
      <c r="B28" s="42" t="s">
        <v>197</v>
      </c>
      <c r="C28" s="42" t="s">
        <v>198</v>
      </c>
      <c r="D28" s="31" t="s">
        <v>259</v>
      </c>
      <c r="E28" t="s">
        <v>173</v>
      </c>
      <c r="F28" s="38" t="s">
        <v>292</v>
      </c>
    </row>
    <row r="29" spans="1:6" x14ac:dyDescent="0.2">
      <c r="A29" t="s">
        <v>73</v>
      </c>
      <c r="B29" t="s">
        <v>199</v>
      </c>
      <c r="C29" t="s">
        <v>200</v>
      </c>
      <c r="D29" s="31" t="s">
        <v>137</v>
      </c>
      <c r="E29" t="s">
        <v>144</v>
      </c>
      <c r="F29" s="38" t="s">
        <v>293</v>
      </c>
    </row>
    <row r="30" spans="1:6" x14ac:dyDescent="0.2">
      <c r="A30" t="s">
        <v>74</v>
      </c>
      <c r="B30" t="s">
        <v>201</v>
      </c>
      <c r="C30" t="s">
        <v>202</v>
      </c>
      <c r="D30" s="31" t="s">
        <v>259</v>
      </c>
      <c r="E30" t="s">
        <v>173</v>
      </c>
      <c r="F30" s="38" t="s">
        <v>294</v>
      </c>
    </row>
    <row r="31" spans="1:6" x14ac:dyDescent="0.2">
      <c r="A31" t="s">
        <v>75</v>
      </c>
      <c r="B31" t="s">
        <v>203</v>
      </c>
      <c r="C31" t="s">
        <v>204</v>
      </c>
      <c r="D31" s="31" t="s">
        <v>258</v>
      </c>
      <c r="E31" t="s">
        <v>158</v>
      </c>
      <c r="F31" s="38" t="s">
        <v>295</v>
      </c>
    </row>
    <row r="32" spans="1:6" x14ac:dyDescent="0.2">
      <c r="A32" t="s">
        <v>76</v>
      </c>
      <c r="B32" t="s">
        <v>205</v>
      </c>
      <c r="C32" t="s">
        <v>206</v>
      </c>
      <c r="D32" s="31" t="s">
        <v>258</v>
      </c>
      <c r="E32" t="s">
        <v>158</v>
      </c>
      <c r="F32" s="38" t="s">
        <v>296</v>
      </c>
    </row>
    <row r="33" spans="1:6" x14ac:dyDescent="0.2">
      <c r="A33" t="s">
        <v>77</v>
      </c>
      <c r="B33" t="s">
        <v>207</v>
      </c>
      <c r="C33" t="s">
        <v>208</v>
      </c>
      <c r="D33" s="31" t="s">
        <v>259</v>
      </c>
      <c r="E33" t="s">
        <v>173</v>
      </c>
      <c r="F33" s="38" t="s">
        <v>297</v>
      </c>
    </row>
    <row r="34" spans="1:6" x14ac:dyDescent="0.2">
      <c r="A34" t="s">
        <v>78</v>
      </c>
      <c r="B34" t="s">
        <v>209</v>
      </c>
      <c r="C34" t="s">
        <v>210</v>
      </c>
      <c r="D34" s="31" t="s">
        <v>258</v>
      </c>
      <c r="E34" t="s">
        <v>158</v>
      </c>
      <c r="F34" s="38">
        <v>3025</v>
      </c>
    </row>
    <row r="35" spans="1:6" x14ac:dyDescent="0.2">
      <c r="A35" t="s">
        <v>79</v>
      </c>
      <c r="B35" t="s">
        <v>211</v>
      </c>
      <c r="C35" t="s">
        <v>212</v>
      </c>
      <c r="D35" s="31" t="s">
        <v>137</v>
      </c>
      <c r="E35" t="s">
        <v>144</v>
      </c>
      <c r="F35" s="38" t="s">
        <v>298</v>
      </c>
    </row>
    <row r="36" spans="1:6" x14ac:dyDescent="0.2">
      <c r="A36" t="s">
        <v>80</v>
      </c>
      <c r="B36" t="s">
        <v>213</v>
      </c>
      <c r="C36" t="s">
        <v>214</v>
      </c>
      <c r="D36" s="31" t="s">
        <v>137</v>
      </c>
      <c r="E36" t="s">
        <v>144</v>
      </c>
      <c r="F36" s="38" t="s">
        <v>299</v>
      </c>
    </row>
    <row r="37" spans="1:6" x14ac:dyDescent="0.2">
      <c r="A37" s="31" t="s">
        <v>314</v>
      </c>
      <c r="B37" s="42" t="s">
        <v>215</v>
      </c>
      <c r="C37" s="42" t="s">
        <v>216</v>
      </c>
      <c r="D37" s="31" t="s">
        <v>258</v>
      </c>
      <c r="E37" t="s">
        <v>158</v>
      </c>
      <c r="F37" s="38">
        <v>3110</v>
      </c>
    </row>
    <row r="38" spans="1:6" x14ac:dyDescent="0.2">
      <c r="A38" t="s">
        <v>81</v>
      </c>
      <c r="B38" t="s">
        <v>217</v>
      </c>
      <c r="C38" t="s">
        <v>218</v>
      </c>
      <c r="D38" s="31" t="s">
        <v>137</v>
      </c>
      <c r="E38" t="s">
        <v>144</v>
      </c>
      <c r="F38" s="38">
        <v>4020</v>
      </c>
    </row>
    <row r="39" spans="1:6" x14ac:dyDescent="0.2">
      <c r="A39" t="s">
        <v>82</v>
      </c>
      <c r="B39" t="s">
        <v>219</v>
      </c>
      <c r="C39" t="s">
        <v>220</v>
      </c>
      <c r="D39" s="31" t="s">
        <v>259</v>
      </c>
      <c r="E39" t="s">
        <v>173</v>
      </c>
      <c r="F39" s="38">
        <v>2080</v>
      </c>
    </row>
    <row r="40" spans="1:6" x14ac:dyDescent="0.2">
      <c r="A40" t="s">
        <v>83</v>
      </c>
      <c r="B40" t="s">
        <v>221</v>
      </c>
      <c r="C40" t="s">
        <v>222</v>
      </c>
      <c r="D40" s="31" t="s">
        <v>137</v>
      </c>
      <c r="E40" t="s">
        <v>144</v>
      </c>
      <c r="F40" s="38" t="s">
        <v>300</v>
      </c>
    </row>
    <row r="41" spans="1:6" x14ac:dyDescent="0.2">
      <c r="A41" s="31" t="s">
        <v>321</v>
      </c>
      <c r="B41" t="s">
        <v>223</v>
      </c>
      <c r="C41" t="s">
        <v>224</v>
      </c>
      <c r="D41" s="31" t="s">
        <v>258</v>
      </c>
      <c r="E41" t="s">
        <v>158</v>
      </c>
      <c r="F41" s="38">
        <v>3105</v>
      </c>
    </row>
    <row r="42" spans="1:6" x14ac:dyDescent="0.2">
      <c r="A42" t="s">
        <v>84</v>
      </c>
      <c r="B42" t="s">
        <v>225</v>
      </c>
      <c r="C42" t="s">
        <v>226</v>
      </c>
      <c r="D42" s="31" t="s">
        <v>258</v>
      </c>
      <c r="E42" t="s">
        <v>158</v>
      </c>
      <c r="F42" s="38" t="s">
        <v>301</v>
      </c>
    </row>
    <row r="43" spans="1:6" x14ac:dyDescent="0.2">
      <c r="A43" t="s">
        <v>85</v>
      </c>
      <c r="B43" t="s">
        <v>227</v>
      </c>
      <c r="C43" t="s">
        <v>228</v>
      </c>
      <c r="D43" s="31" t="s">
        <v>137</v>
      </c>
      <c r="E43" t="s">
        <v>144</v>
      </c>
      <c r="F43" s="38">
        <v>5180</v>
      </c>
    </row>
    <row r="44" spans="1:6" x14ac:dyDescent="0.2">
      <c r="A44" t="s">
        <v>86</v>
      </c>
      <c r="B44" t="s">
        <v>229</v>
      </c>
      <c r="C44" t="s">
        <v>230</v>
      </c>
      <c r="D44" s="31" t="s">
        <v>258</v>
      </c>
      <c r="E44" t="s">
        <v>158</v>
      </c>
      <c r="F44" s="38">
        <v>3160</v>
      </c>
    </row>
    <row r="45" spans="1:6" x14ac:dyDescent="0.2">
      <c r="A45" t="s">
        <v>87</v>
      </c>
      <c r="B45" t="s">
        <v>231</v>
      </c>
      <c r="C45" t="s">
        <v>232</v>
      </c>
      <c r="D45" s="31" t="s">
        <v>259</v>
      </c>
      <c r="E45" t="s">
        <v>173</v>
      </c>
      <c r="F45" s="38" t="s">
        <v>302</v>
      </c>
    </row>
    <row r="46" spans="1:6" x14ac:dyDescent="0.2">
      <c r="A46" t="s">
        <v>88</v>
      </c>
      <c r="B46" t="s">
        <v>233</v>
      </c>
      <c r="C46" t="s">
        <v>234</v>
      </c>
      <c r="D46" s="31" t="s">
        <v>259</v>
      </c>
      <c r="E46" t="s">
        <v>173</v>
      </c>
      <c r="F46" s="38">
        <v>2010</v>
      </c>
    </row>
    <row r="47" spans="1:6" x14ac:dyDescent="0.2">
      <c r="A47" t="s">
        <v>89</v>
      </c>
      <c r="B47" t="s">
        <v>235</v>
      </c>
      <c r="C47" t="s">
        <v>236</v>
      </c>
      <c r="D47" s="31" t="s">
        <v>259</v>
      </c>
      <c r="E47" t="s">
        <v>173</v>
      </c>
      <c r="F47" s="38" t="s">
        <v>303</v>
      </c>
    </row>
    <row r="48" spans="1:6" x14ac:dyDescent="0.2">
      <c r="A48" t="s">
        <v>90</v>
      </c>
      <c r="B48" t="s">
        <v>237</v>
      </c>
      <c r="C48" t="s">
        <v>238</v>
      </c>
      <c r="D48" s="31" t="s">
        <v>259</v>
      </c>
      <c r="E48" t="s">
        <v>173</v>
      </c>
      <c r="F48" s="38">
        <v>2010</v>
      </c>
    </row>
    <row r="49" spans="1:6" x14ac:dyDescent="0.2">
      <c r="A49" t="s">
        <v>91</v>
      </c>
      <c r="B49" t="s">
        <v>239</v>
      </c>
      <c r="C49" t="s">
        <v>240</v>
      </c>
      <c r="D49" s="31" t="s">
        <v>259</v>
      </c>
      <c r="E49" t="s">
        <v>173</v>
      </c>
      <c r="F49" s="38">
        <v>1020</v>
      </c>
    </row>
    <row r="50" spans="1:6" x14ac:dyDescent="0.2">
      <c r="A50" t="s">
        <v>92</v>
      </c>
      <c r="B50" t="s">
        <v>241</v>
      </c>
      <c r="C50" t="s">
        <v>242</v>
      </c>
      <c r="D50" s="31" t="s">
        <v>257</v>
      </c>
      <c r="E50" t="s">
        <v>186</v>
      </c>
      <c r="F50" s="38">
        <v>1040</v>
      </c>
    </row>
    <row r="51" spans="1:6" x14ac:dyDescent="0.2">
      <c r="A51" t="s">
        <v>93</v>
      </c>
      <c r="B51" t="s">
        <v>243</v>
      </c>
      <c r="C51" t="s">
        <v>244</v>
      </c>
      <c r="D51" s="31" t="s">
        <v>137</v>
      </c>
      <c r="E51" t="s">
        <v>144</v>
      </c>
      <c r="F51" s="38" t="s">
        <v>304</v>
      </c>
    </row>
    <row r="52" spans="1:6" x14ac:dyDescent="0.2">
      <c r="A52" t="s">
        <v>94</v>
      </c>
      <c r="B52" t="s">
        <v>245</v>
      </c>
      <c r="C52" t="s">
        <v>246</v>
      </c>
      <c r="D52" s="31" t="s">
        <v>137</v>
      </c>
      <c r="E52" t="s">
        <v>144</v>
      </c>
      <c r="F52" s="38" t="s">
        <v>305</v>
      </c>
    </row>
    <row r="53" spans="1:6" x14ac:dyDescent="0.2">
      <c r="A53" t="s">
        <v>95</v>
      </c>
      <c r="B53" t="s">
        <v>247</v>
      </c>
      <c r="C53" t="s">
        <v>248</v>
      </c>
      <c r="D53" s="31" t="s">
        <v>256</v>
      </c>
      <c r="E53" t="s">
        <v>155</v>
      </c>
      <c r="F53" s="38" t="s">
        <v>306</v>
      </c>
    </row>
    <row r="54" spans="1:6" x14ac:dyDescent="0.2">
      <c r="A54" t="s">
        <v>96</v>
      </c>
      <c r="B54" t="s">
        <v>249</v>
      </c>
      <c r="C54" t="s">
        <v>250</v>
      </c>
      <c r="D54" s="31" t="s">
        <v>137</v>
      </c>
      <c r="E54" t="s">
        <v>144</v>
      </c>
      <c r="F54" s="38" t="s">
        <v>307</v>
      </c>
    </row>
    <row r="55" spans="1:6" x14ac:dyDescent="0.2">
      <c r="A55" t="s">
        <v>97</v>
      </c>
      <c r="B55" t="s">
        <v>251</v>
      </c>
      <c r="C55" t="s">
        <v>252</v>
      </c>
      <c r="D55" s="31" t="s">
        <v>137</v>
      </c>
      <c r="E55" t="s">
        <v>144</v>
      </c>
      <c r="F55" s="38" t="s">
        <v>308</v>
      </c>
    </row>
    <row r="56" spans="1:6" x14ac:dyDescent="0.2">
      <c r="A56" t="s">
        <v>98</v>
      </c>
      <c r="B56" t="s">
        <v>253</v>
      </c>
      <c r="C56" t="s">
        <v>254</v>
      </c>
      <c r="D56" s="31" t="s">
        <v>137</v>
      </c>
      <c r="E56" t="s">
        <v>144</v>
      </c>
      <c r="F56" s="38" t="s">
        <v>309</v>
      </c>
    </row>
  </sheetData>
  <sortState xmlns:xlrd2="http://schemas.microsoft.com/office/spreadsheetml/2017/richdata2"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"/>
    </sheetView>
  </sheetViews>
  <sheetFormatPr defaultRowHeight="12.75" x14ac:dyDescent="0.2"/>
  <sheetData>
    <row r="1" spans="1:1" x14ac:dyDescent="0.2">
      <c r="A1" s="31" t="s">
        <v>120</v>
      </c>
    </row>
    <row r="2" spans="1:1" x14ac:dyDescent="0.2">
      <c r="A2" s="31" t="s">
        <v>310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.140625" defaultRowHeight="12.75" x14ac:dyDescent="0.2"/>
  <cols>
    <col min="1" max="16384" width="9.140625" style="46"/>
  </cols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Document.12" shapeId="3073" r:id="rId3">
          <object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13</xdr:col>
                <xdr:colOff>304800</xdr:colOff>
                <xdr:row>58</xdr:row>
                <xdr:rowOff>66675</xdr:rowOff>
              </to>
            </anchor>
          </objectPr>
        </oleObject>
      </mc:Choice>
      <mc:Fallback>
        <oleObject progId="Word.Document.12" shapeId="3073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160"/>
  <sheetViews>
    <sheetView workbookViewId="0">
      <selection activeCell="U28" sqref="U28"/>
    </sheetView>
  </sheetViews>
  <sheetFormatPr defaultColWidth="9.140625" defaultRowHeight="12.75" x14ac:dyDescent="0.2"/>
  <cols>
    <col min="1" max="3" width="9.140625" style="48" customWidth="1"/>
    <col min="4" max="16384" width="9.140625" style="48"/>
  </cols>
  <sheetData>
    <row r="2" spans="1:3" x14ac:dyDescent="0.2">
      <c r="A2" s="47"/>
    </row>
    <row r="3" spans="1:3" x14ac:dyDescent="0.2">
      <c r="A3" s="47"/>
    </row>
    <row r="4" spans="1:3" x14ac:dyDescent="0.2">
      <c r="A4" s="47"/>
    </row>
    <row r="5" spans="1:3" x14ac:dyDescent="0.2">
      <c r="A5" s="49"/>
    </row>
    <row r="6" spans="1:3" x14ac:dyDescent="0.2">
      <c r="A6" s="49"/>
    </row>
    <row r="7" spans="1:3" x14ac:dyDescent="0.2">
      <c r="B7" s="47"/>
      <c r="C7" s="47"/>
    </row>
    <row r="8" spans="1:3" x14ac:dyDescent="0.2">
      <c r="A8" s="49"/>
    </row>
    <row r="9" spans="1:3" x14ac:dyDescent="0.2">
      <c r="A9" s="50"/>
    </row>
    <row r="10" spans="1:3" x14ac:dyDescent="0.2">
      <c r="A10" s="49"/>
    </row>
    <row r="11" spans="1:3" x14ac:dyDescent="0.2">
      <c r="B11" s="47"/>
      <c r="C11" s="47"/>
    </row>
    <row r="12" spans="1:3" x14ac:dyDescent="0.2">
      <c r="A12" s="49"/>
    </row>
    <row r="13" spans="1:3" x14ac:dyDescent="0.2">
      <c r="A13" s="50"/>
    </row>
    <row r="14" spans="1:3" x14ac:dyDescent="0.2">
      <c r="A14" s="50"/>
    </row>
    <row r="15" spans="1:3" x14ac:dyDescent="0.2">
      <c r="B15" s="47"/>
      <c r="C15" s="47"/>
    </row>
    <row r="16" spans="1:3" x14ac:dyDescent="0.2">
      <c r="A16" s="47"/>
    </row>
    <row r="17" spans="1:2" x14ac:dyDescent="0.2">
      <c r="A17" s="50"/>
    </row>
    <row r="18" spans="1:2" x14ac:dyDescent="0.2">
      <c r="A18" s="49"/>
    </row>
    <row r="19" spans="1:2" x14ac:dyDescent="0.2">
      <c r="A19" s="47"/>
      <c r="B19" s="47"/>
    </row>
    <row r="20" spans="1:2" x14ac:dyDescent="0.2">
      <c r="A20" s="50"/>
    </row>
    <row r="21" spans="1:2" x14ac:dyDescent="0.2">
      <c r="A21" s="50"/>
    </row>
    <row r="22" spans="1:2" x14ac:dyDescent="0.2">
      <c r="A22" s="50"/>
    </row>
    <row r="23" spans="1:2" x14ac:dyDescent="0.2">
      <c r="A23" s="51"/>
    </row>
    <row r="24" spans="1:2" x14ac:dyDescent="0.2">
      <c r="A24" s="52"/>
    </row>
    <row r="25" spans="1:2" x14ac:dyDescent="0.2">
      <c r="A25" s="52"/>
    </row>
    <row r="26" spans="1:2" x14ac:dyDescent="0.2">
      <c r="A26" s="52"/>
    </row>
    <row r="27" spans="1:2" x14ac:dyDescent="0.2">
      <c r="A27" s="52"/>
    </row>
    <row r="28" spans="1:2" x14ac:dyDescent="0.2">
      <c r="A28" s="52"/>
    </row>
    <row r="29" spans="1:2" x14ac:dyDescent="0.2">
      <c r="A29" s="52"/>
    </row>
    <row r="30" spans="1:2" x14ac:dyDescent="0.2">
      <c r="A30" s="52"/>
    </row>
    <row r="31" spans="1:2" x14ac:dyDescent="0.2">
      <c r="A31" s="52"/>
    </row>
    <row r="32" spans="1:2" x14ac:dyDescent="0.2">
      <c r="A32" s="52"/>
    </row>
    <row r="33" spans="1:1" x14ac:dyDescent="0.2">
      <c r="A33" s="52"/>
    </row>
    <row r="34" spans="1:1" x14ac:dyDescent="0.2">
      <c r="A34" s="52"/>
    </row>
    <row r="35" spans="1:1" x14ac:dyDescent="0.2">
      <c r="A35" s="52"/>
    </row>
    <row r="36" spans="1:1" x14ac:dyDescent="0.2">
      <c r="A36" s="52"/>
    </row>
    <row r="37" spans="1:1" x14ac:dyDescent="0.2">
      <c r="A37" s="52"/>
    </row>
    <row r="38" spans="1:1" x14ac:dyDescent="0.2">
      <c r="A38" s="52"/>
    </row>
    <row r="39" spans="1:1" x14ac:dyDescent="0.2">
      <c r="A39" s="52"/>
    </row>
    <row r="40" spans="1:1" x14ac:dyDescent="0.2">
      <c r="A40" s="52"/>
    </row>
    <row r="41" spans="1:1" x14ac:dyDescent="0.2">
      <c r="A41" s="52"/>
    </row>
    <row r="42" spans="1:1" x14ac:dyDescent="0.2">
      <c r="A42" s="52"/>
    </row>
    <row r="43" spans="1:1" x14ac:dyDescent="0.2">
      <c r="A43" s="52"/>
    </row>
    <row r="44" spans="1:1" x14ac:dyDescent="0.2">
      <c r="A44" s="52"/>
    </row>
    <row r="45" spans="1:1" x14ac:dyDescent="0.2">
      <c r="A45" s="52"/>
    </row>
    <row r="46" spans="1:1" x14ac:dyDescent="0.2">
      <c r="A46" s="52"/>
    </row>
    <row r="47" spans="1:1" x14ac:dyDescent="0.2">
      <c r="A47" s="52"/>
    </row>
    <row r="48" spans="1:1" x14ac:dyDescent="0.2">
      <c r="A48" s="52"/>
    </row>
    <row r="49" spans="1:2" x14ac:dyDescent="0.2">
      <c r="A49" s="52"/>
    </row>
    <row r="50" spans="1:2" x14ac:dyDescent="0.2">
      <c r="A50" s="52"/>
    </row>
    <row r="51" spans="1:2" x14ac:dyDescent="0.2">
      <c r="B51" s="52"/>
    </row>
    <row r="52" spans="1:2" x14ac:dyDescent="0.2">
      <c r="A52" s="50"/>
    </row>
    <row r="53" spans="1:2" x14ac:dyDescent="0.2">
      <c r="A53" s="49"/>
    </row>
    <row r="54" spans="1:2" x14ac:dyDescent="0.2">
      <c r="A54" s="47"/>
      <c r="B54" s="47"/>
    </row>
    <row r="55" spans="1:2" x14ac:dyDescent="0.2">
      <c r="A55" s="49"/>
    </row>
    <row r="56" spans="1:2" x14ac:dyDescent="0.2">
      <c r="A56" s="50"/>
    </row>
    <row r="57" spans="1:2" x14ac:dyDescent="0.2">
      <c r="A57" s="49"/>
    </row>
    <row r="58" spans="1:2" x14ac:dyDescent="0.2">
      <c r="A58" s="51"/>
    </row>
    <row r="59" spans="1:2" x14ac:dyDescent="0.2">
      <c r="A59" s="53"/>
    </row>
    <row r="60" spans="1:2" x14ac:dyDescent="0.2">
      <c r="A60" s="52"/>
    </row>
    <row r="61" spans="1:2" x14ac:dyDescent="0.2">
      <c r="A61" s="52"/>
    </row>
    <row r="62" spans="1:2" x14ac:dyDescent="0.2">
      <c r="A62" s="52"/>
    </row>
    <row r="63" spans="1:2" x14ac:dyDescent="0.2">
      <c r="A63" s="52"/>
    </row>
    <row r="64" spans="1:2" x14ac:dyDescent="0.2">
      <c r="A64" s="52"/>
    </row>
    <row r="65" spans="1:2" x14ac:dyDescent="0.2">
      <c r="A65" s="53"/>
    </row>
    <row r="66" spans="1:2" x14ac:dyDescent="0.2">
      <c r="A66" s="53"/>
    </row>
    <row r="67" spans="1:2" x14ac:dyDescent="0.2">
      <c r="A67" s="52"/>
    </row>
    <row r="68" spans="1:2" x14ac:dyDescent="0.2">
      <c r="A68" s="52"/>
    </row>
    <row r="69" spans="1:2" x14ac:dyDescent="0.2">
      <c r="A69" s="53"/>
    </row>
    <row r="70" spans="1:2" x14ac:dyDescent="0.2">
      <c r="A70" s="53"/>
    </row>
    <row r="71" spans="1:2" x14ac:dyDescent="0.2">
      <c r="A71" s="53"/>
    </row>
    <row r="72" spans="1:2" x14ac:dyDescent="0.2">
      <c r="A72" s="53"/>
    </row>
    <row r="73" spans="1:2" x14ac:dyDescent="0.2">
      <c r="A73" s="53"/>
    </row>
    <row r="74" spans="1:2" x14ac:dyDescent="0.2">
      <c r="A74" s="53"/>
    </row>
    <row r="75" spans="1:2" x14ac:dyDescent="0.2">
      <c r="A75" s="53"/>
    </row>
    <row r="76" spans="1:2" x14ac:dyDescent="0.2">
      <c r="A76" s="53"/>
    </row>
    <row r="77" spans="1:2" x14ac:dyDescent="0.2">
      <c r="A77" s="53"/>
    </row>
    <row r="78" spans="1:2" x14ac:dyDescent="0.2">
      <c r="A78" s="49"/>
    </row>
    <row r="79" spans="1:2" x14ac:dyDescent="0.2">
      <c r="A79" s="47"/>
      <c r="B79" s="47"/>
    </row>
    <row r="80" spans="1:2" x14ac:dyDescent="0.2">
      <c r="A80" s="49"/>
    </row>
    <row r="81" spans="1:1" x14ac:dyDescent="0.2">
      <c r="A81" s="50"/>
    </row>
    <row r="82" spans="1:1" x14ac:dyDescent="0.2">
      <c r="A82" s="49"/>
    </row>
    <row r="83" spans="1:1" x14ac:dyDescent="0.2">
      <c r="A83" s="51"/>
    </row>
    <row r="84" spans="1:1" x14ac:dyDescent="0.2">
      <c r="A84" s="53"/>
    </row>
    <row r="85" spans="1:1" x14ac:dyDescent="0.2">
      <c r="A85" s="52"/>
    </row>
    <row r="86" spans="1:1" x14ac:dyDescent="0.2">
      <c r="A86" s="52"/>
    </row>
    <row r="87" spans="1:1" x14ac:dyDescent="0.2">
      <c r="A87" s="52"/>
    </row>
    <row r="88" spans="1:1" x14ac:dyDescent="0.2">
      <c r="A88" s="52"/>
    </row>
    <row r="89" spans="1:1" x14ac:dyDescent="0.2">
      <c r="A89" s="52"/>
    </row>
    <row r="90" spans="1:1" x14ac:dyDescent="0.2">
      <c r="A90" s="52"/>
    </row>
    <row r="91" spans="1:1" x14ac:dyDescent="0.2">
      <c r="A91" s="52"/>
    </row>
    <row r="92" spans="1:1" x14ac:dyDescent="0.2">
      <c r="A92" s="52"/>
    </row>
    <row r="93" spans="1:1" x14ac:dyDescent="0.2">
      <c r="A93" s="52"/>
    </row>
    <row r="94" spans="1:1" x14ac:dyDescent="0.2">
      <c r="A94" s="52"/>
    </row>
    <row r="95" spans="1:1" x14ac:dyDescent="0.2">
      <c r="A95" s="52"/>
    </row>
    <row r="96" spans="1:1" x14ac:dyDescent="0.2">
      <c r="A96" s="52"/>
    </row>
    <row r="97" spans="1:2" x14ac:dyDescent="0.2">
      <c r="A97" s="52"/>
    </row>
    <row r="98" spans="1:2" x14ac:dyDescent="0.2">
      <c r="A98" s="52"/>
    </row>
    <row r="99" spans="1:2" x14ac:dyDescent="0.2">
      <c r="A99" s="53"/>
    </row>
    <row r="100" spans="1:2" x14ac:dyDescent="0.2">
      <c r="A100" s="52"/>
    </row>
    <row r="101" spans="1:2" x14ac:dyDescent="0.2">
      <c r="A101" s="52"/>
    </row>
    <row r="102" spans="1:2" x14ac:dyDescent="0.2">
      <c r="A102" s="52"/>
    </row>
    <row r="103" spans="1:2" x14ac:dyDescent="0.2">
      <c r="A103" s="52"/>
    </row>
    <row r="104" spans="1:2" x14ac:dyDescent="0.2">
      <c r="A104" s="49"/>
    </row>
    <row r="105" spans="1:2" x14ac:dyDescent="0.2">
      <c r="A105" s="50"/>
    </row>
    <row r="106" spans="1:2" x14ac:dyDescent="0.2">
      <c r="A106" s="49"/>
    </row>
    <row r="107" spans="1:2" x14ac:dyDescent="0.2">
      <c r="A107" s="54"/>
      <c r="B107" s="54"/>
    </row>
    <row r="108" spans="1:2" x14ac:dyDescent="0.2">
      <c r="A108" s="47"/>
    </row>
    <row r="109" spans="1:2" x14ac:dyDescent="0.2">
      <c r="A109" s="50"/>
    </row>
    <row r="110" spans="1:2" x14ac:dyDescent="0.2">
      <c r="A110" s="49"/>
    </row>
    <row r="111" spans="1:2" x14ac:dyDescent="0.2">
      <c r="A111" s="47"/>
    </row>
    <row r="112" spans="1:2" x14ac:dyDescent="0.2">
      <c r="A112" s="49"/>
    </row>
    <row r="113" spans="1:3" x14ac:dyDescent="0.2">
      <c r="A113" s="50"/>
    </row>
    <row r="114" spans="1:3" x14ac:dyDescent="0.2">
      <c r="A114" s="50"/>
    </row>
    <row r="115" spans="1:3" x14ac:dyDescent="0.2">
      <c r="A115" s="50"/>
    </row>
    <row r="116" spans="1:3" x14ac:dyDescent="0.2">
      <c r="A116" s="50"/>
    </row>
    <row r="117" spans="1:3" x14ac:dyDescent="0.2">
      <c r="A117" s="49"/>
    </row>
    <row r="118" spans="1:3" x14ac:dyDescent="0.2">
      <c r="C118" s="49"/>
    </row>
    <row r="119" spans="1:3" x14ac:dyDescent="0.2">
      <c r="A119" s="55"/>
    </row>
    <row r="120" spans="1:3" x14ac:dyDescent="0.2">
      <c r="A120" s="55"/>
    </row>
    <row r="121" spans="1:3" x14ac:dyDescent="0.2">
      <c r="A121" s="52"/>
    </row>
    <row r="122" spans="1:3" x14ac:dyDescent="0.2">
      <c r="A122" s="52"/>
    </row>
    <row r="123" spans="1:3" x14ac:dyDescent="0.2">
      <c r="A123" s="52"/>
    </row>
    <row r="124" spans="1:3" x14ac:dyDescent="0.2">
      <c r="A124" s="52"/>
    </row>
    <row r="125" spans="1:3" x14ac:dyDescent="0.2">
      <c r="A125" s="52"/>
    </row>
    <row r="126" spans="1:3" x14ac:dyDescent="0.2">
      <c r="A126" s="52"/>
    </row>
    <row r="127" spans="1:3" x14ac:dyDescent="0.2">
      <c r="A127" s="55"/>
    </row>
    <row r="128" spans="1:3" x14ac:dyDescent="0.2">
      <c r="A128" s="52"/>
    </row>
    <row r="129" spans="1:2" x14ac:dyDescent="0.2">
      <c r="A129" s="52"/>
    </row>
    <row r="130" spans="1:2" x14ac:dyDescent="0.2">
      <c r="A130" s="52"/>
    </row>
    <row r="131" spans="1:2" x14ac:dyDescent="0.2">
      <c r="A131" s="52"/>
    </row>
    <row r="132" spans="1:2" x14ac:dyDescent="0.2">
      <c r="A132" s="52"/>
    </row>
    <row r="133" spans="1:2" x14ac:dyDescent="0.2">
      <c r="A133" s="52"/>
    </row>
    <row r="134" spans="1:2" x14ac:dyDescent="0.2">
      <c r="A134" s="52"/>
    </row>
    <row r="135" spans="1:2" x14ac:dyDescent="0.2">
      <c r="A135" s="55"/>
    </row>
    <row r="136" spans="1:2" x14ac:dyDescent="0.2">
      <c r="A136" s="52"/>
    </row>
    <row r="137" spans="1:2" x14ac:dyDescent="0.2">
      <c r="A137" s="52"/>
    </row>
    <row r="138" spans="1:2" x14ac:dyDescent="0.2">
      <c r="A138" s="55"/>
    </row>
    <row r="139" spans="1:2" x14ac:dyDescent="0.2">
      <c r="A139" s="55"/>
    </row>
    <row r="140" spans="1:2" x14ac:dyDescent="0.2">
      <c r="B140" s="52"/>
    </row>
    <row r="141" spans="1:2" x14ac:dyDescent="0.2">
      <c r="A141" s="55"/>
    </row>
    <row r="142" spans="1:2" x14ac:dyDescent="0.2">
      <c r="B142" s="52"/>
    </row>
    <row r="143" spans="1:2" x14ac:dyDescent="0.2">
      <c r="A143" s="55"/>
    </row>
    <row r="144" spans="1:2" x14ac:dyDescent="0.2">
      <c r="B144" s="52"/>
    </row>
    <row r="145" spans="1:2" x14ac:dyDescent="0.2">
      <c r="A145" s="52"/>
    </row>
    <row r="146" spans="1:2" x14ac:dyDescent="0.2">
      <c r="A146" s="55"/>
    </row>
    <row r="147" spans="1:2" x14ac:dyDescent="0.2">
      <c r="A147" s="55"/>
    </row>
    <row r="148" spans="1:2" x14ac:dyDescent="0.2">
      <c r="A148" s="52"/>
    </row>
    <row r="149" spans="1:2" x14ac:dyDescent="0.2">
      <c r="A149" s="52"/>
    </row>
    <row r="150" spans="1:2" x14ac:dyDescent="0.2">
      <c r="A150" s="52"/>
    </row>
    <row r="151" spans="1:2" x14ac:dyDescent="0.2">
      <c r="A151" s="52"/>
    </row>
    <row r="152" spans="1:2" x14ac:dyDescent="0.2">
      <c r="A152" s="52"/>
    </row>
    <row r="153" spans="1:2" x14ac:dyDescent="0.2">
      <c r="A153" s="52"/>
    </row>
    <row r="154" spans="1:2" x14ac:dyDescent="0.2">
      <c r="A154" s="55"/>
    </row>
    <row r="155" spans="1:2" x14ac:dyDescent="0.2">
      <c r="B155" s="52"/>
    </row>
    <row r="156" spans="1:2" x14ac:dyDescent="0.2">
      <c r="A156" s="52"/>
    </row>
    <row r="157" spans="1:2" x14ac:dyDescent="0.2">
      <c r="A157" s="55"/>
    </row>
    <row r="158" spans="1:2" x14ac:dyDescent="0.2">
      <c r="A158" s="52"/>
    </row>
    <row r="159" spans="1:2" x14ac:dyDescent="0.2">
      <c r="B159" s="56"/>
    </row>
    <row r="160" spans="1:2" x14ac:dyDescent="0.2">
      <c r="A160" s="47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66675</xdr:colOff>
                <xdr:row>0</xdr:row>
                <xdr:rowOff>142875</xdr:rowOff>
              </from>
              <to>
                <xdr:col>14</xdr:col>
                <xdr:colOff>333375</xdr:colOff>
                <xdr:row>75</xdr:row>
                <xdr:rowOff>9525</xdr:rowOff>
              </to>
            </anchor>
          </objectPr>
        </oleObject>
      </mc:Choice>
      <mc:Fallback>
        <oleObject progId="Word.Document.12" shapeId="4098" r:id="rId4"/>
      </mc:Fallback>
    </mc:AlternateContent>
    <mc:AlternateContent xmlns:mc="http://schemas.openxmlformats.org/markup-compatibility/2006">
      <mc:Choice Requires="x14">
        <oleObject progId="Word.Document.12" shapeId="4099" r:id="rId6">
          <objectPr defaultSize="0" r:id="rId7">
            <anchor moveWithCells="1">
              <from>
                <xdr:col>0</xdr:col>
                <xdr:colOff>47625</xdr:colOff>
                <xdr:row>74</xdr:row>
                <xdr:rowOff>142875</xdr:rowOff>
              </from>
              <to>
                <xdr:col>14</xdr:col>
                <xdr:colOff>352425</xdr:colOff>
                <xdr:row>147</xdr:row>
                <xdr:rowOff>123825</xdr:rowOff>
              </to>
            </anchor>
          </objectPr>
        </oleObject>
      </mc:Choice>
      <mc:Fallback>
        <oleObject progId="Word.Document.12" shapeId="4099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5"/>
  <sheetViews>
    <sheetView workbookViewId="0">
      <selection activeCell="K7" sqref="K7"/>
    </sheetView>
  </sheetViews>
  <sheetFormatPr defaultRowHeight="12.75" x14ac:dyDescent="0.2"/>
  <cols>
    <col min="6" max="6" width="14" bestFit="1" customWidth="1"/>
    <col min="9" max="9" width="27.7109375" customWidth="1"/>
  </cols>
  <sheetData>
    <row r="1" spans="1:16" s="33" customFormat="1" ht="33.75" x14ac:dyDescent="0.2">
      <c r="A1" s="32" t="s">
        <v>121</v>
      </c>
      <c r="B1" s="33" t="s">
        <v>122</v>
      </c>
      <c r="C1" s="33" t="s">
        <v>123</v>
      </c>
      <c r="D1" s="33" t="s">
        <v>124</v>
      </c>
      <c r="E1" s="33" t="s">
        <v>125</v>
      </c>
      <c r="F1" s="33" t="s">
        <v>126</v>
      </c>
      <c r="G1" s="33" t="s">
        <v>127</v>
      </c>
      <c r="H1" s="33" t="s">
        <v>112</v>
      </c>
      <c r="I1" s="33" t="s">
        <v>128</v>
      </c>
      <c r="J1" s="34" t="s">
        <v>129</v>
      </c>
      <c r="K1" s="35" t="s">
        <v>130</v>
      </c>
      <c r="L1" s="36" t="s">
        <v>131</v>
      </c>
      <c r="M1" s="35" t="s">
        <v>132</v>
      </c>
      <c r="N1" s="36" t="s">
        <v>133</v>
      </c>
      <c r="O1" s="35" t="s">
        <v>134</v>
      </c>
      <c r="P1" s="36" t="s">
        <v>135</v>
      </c>
    </row>
    <row r="2" spans="1:16" x14ac:dyDescent="0.2">
      <c r="A2" s="37" t="str">
        <f>RIGHT('DHE14-1'!$D$8,4)</f>
        <v>2023</v>
      </c>
      <c r="B2" s="38" t="str">
        <f>VLOOKUP(D2,Institution!$A$2:$F$56,2,FALSE)</f>
        <v>178402</v>
      </c>
      <c r="C2" s="38">
        <f>VLOOKUP(D2,Institution!$A$2:$F$56,6,FALSE)</f>
        <v>2010</v>
      </c>
      <c r="D2" s="38" t="str">
        <f>'DHE14-1'!$D$5</f>
        <v>University of Missouri-Kansas City</v>
      </c>
      <c r="E2" s="38" t="str">
        <f>'DHE14-1'!$D$6</f>
        <v>P4Y</v>
      </c>
      <c r="F2" s="38" t="str">
        <f>'DHE14-1'!A16</f>
        <v>Federal</v>
      </c>
      <c r="G2" s="38" t="str">
        <f>'DHE14-1'!B16</f>
        <v>Grant</v>
      </c>
      <c r="H2" s="38" t="str">
        <f>'DHE14-1'!D16</f>
        <v>Need</v>
      </c>
      <c r="I2" s="38" t="str">
        <f>'DHE14-1'!C16</f>
        <v>Pell Grants</v>
      </c>
      <c r="J2" s="39">
        <f>'DHE14-1'!E16</f>
        <v>40</v>
      </c>
      <c r="K2" s="40">
        <f>'DHE14-1'!F16</f>
        <v>2757</v>
      </c>
      <c r="L2" s="41">
        <f>'DHE14-1'!G16</f>
        <v>13525929</v>
      </c>
      <c r="M2" s="40">
        <f>'DHE14-1'!H16</f>
        <v>0</v>
      </c>
      <c r="N2" s="41">
        <f>'DHE14-1'!I16</f>
        <v>0</v>
      </c>
      <c r="O2" s="40">
        <f>'DHE14-1'!J16</f>
        <v>2757</v>
      </c>
      <c r="P2" s="41">
        <f>'DHE14-1'!K16</f>
        <v>13525929</v>
      </c>
    </row>
    <row r="3" spans="1:16" x14ac:dyDescent="0.2">
      <c r="A3" s="37" t="str">
        <f>RIGHT('DHE14-1'!$D$8,4)</f>
        <v>2023</v>
      </c>
      <c r="B3" s="38" t="str">
        <f>VLOOKUP(D3,Institution!$A$2:$F$56,2,FALSE)</f>
        <v>178402</v>
      </c>
      <c r="C3" s="38">
        <f>VLOOKUP(D3,Institution!$A$2:$F$56,6,FALSE)</f>
        <v>2010</v>
      </c>
      <c r="D3" s="38" t="str">
        <f>'DHE14-1'!$D$5</f>
        <v>University of Missouri-Kansas City</v>
      </c>
      <c r="E3" s="38" t="str">
        <f>'DHE14-1'!$D$6</f>
        <v>P4Y</v>
      </c>
      <c r="F3" s="38" t="str">
        <f>'DHE14-1'!A17</f>
        <v>Federal</v>
      </c>
      <c r="G3" s="38" t="str">
        <f>'DHE14-1'!B17</f>
        <v>Grant</v>
      </c>
      <c r="H3" s="38" t="str">
        <f>'DHE14-1'!D17</f>
        <v>Need</v>
      </c>
      <c r="I3" s="38" t="str">
        <f>'DHE14-1'!C17</f>
        <v>Scholarships for Disadvantaged Students (SDS)</v>
      </c>
      <c r="J3" s="39">
        <f>'DHE14-1'!E17</f>
        <v>112</v>
      </c>
      <c r="K3" s="40">
        <f>'DHE14-1'!F17</f>
        <v>0</v>
      </c>
      <c r="L3" s="41">
        <f>'DHE14-1'!G17</f>
        <v>0</v>
      </c>
      <c r="M3" s="40">
        <f>'DHE14-1'!H17</f>
        <v>0</v>
      </c>
      <c r="N3" s="41">
        <f>'DHE14-1'!I17</f>
        <v>0</v>
      </c>
      <c r="O3" s="40">
        <f>'DHE14-1'!J17</f>
        <v>0</v>
      </c>
      <c r="P3" s="41">
        <f>'DHE14-1'!K17</f>
        <v>0</v>
      </c>
    </row>
    <row r="4" spans="1:16" x14ac:dyDescent="0.2">
      <c r="A4" s="37" t="str">
        <f>RIGHT('DHE14-1'!$D$8,4)</f>
        <v>2023</v>
      </c>
      <c r="B4" s="38" t="str">
        <f>VLOOKUP(D4,Institution!$A$2:$F$56,2,FALSE)</f>
        <v>178402</v>
      </c>
      <c r="C4" s="38">
        <f>VLOOKUP(D4,Institution!$A$2:$F$56,6,FALSE)</f>
        <v>2010</v>
      </c>
      <c r="D4" s="38" t="str">
        <f>'DHE14-1'!$D$5</f>
        <v>University of Missouri-Kansas City</v>
      </c>
      <c r="E4" s="38" t="str">
        <f>'DHE14-1'!$D$6</f>
        <v>P4Y</v>
      </c>
      <c r="F4" s="38" t="str">
        <f>'DHE14-1'!A18</f>
        <v>Federal</v>
      </c>
      <c r="G4" s="38" t="str">
        <f>'DHE14-1'!B18</f>
        <v>Grant</v>
      </c>
      <c r="H4" s="38" t="str">
        <f>'DHE14-1'!D18</f>
        <v>Need</v>
      </c>
      <c r="I4" s="38" t="str">
        <f>'DHE14-1'!C18</f>
        <v>Supplemental Educational Opportunity Grant (SEOG)</v>
      </c>
      <c r="J4" s="39">
        <f>'DHE14-1'!E18</f>
        <v>10</v>
      </c>
      <c r="K4" s="40">
        <f>'DHE14-1'!F18</f>
        <v>493</v>
      </c>
      <c r="L4" s="41">
        <f>'DHE14-1'!G18</f>
        <v>663042</v>
      </c>
      <c r="M4" s="40">
        <f>'DHE14-1'!H18</f>
        <v>0</v>
      </c>
      <c r="N4" s="41">
        <f>'DHE14-1'!I18</f>
        <v>0</v>
      </c>
      <c r="O4" s="40">
        <f>'DHE14-1'!J18</f>
        <v>493</v>
      </c>
      <c r="P4" s="41">
        <f>'DHE14-1'!K18</f>
        <v>663042</v>
      </c>
    </row>
    <row r="5" spans="1:16" x14ac:dyDescent="0.2">
      <c r="A5" s="37" t="str">
        <f>RIGHT('DHE14-1'!$D$8,4)</f>
        <v>2023</v>
      </c>
      <c r="B5" s="38" t="str">
        <f>VLOOKUP(D5,Institution!$A$2:$F$56,2,FALSE)</f>
        <v>178402</v>
      </c>
      <c r="C5" s="38">
        <f>VLOOKUP(D5,Institution!$A$2:$F$56,6,FALSE)</f>
        <v>2010</v>
      </c>
      <c r="D5" s="38" t="str">
        <f>'DHE14-1'!$D$5</f>
        <v>University of Missouri-Kansas City</v>
      </c>
      <c r="E5" s="38" t="str">
        <f>'DHE14-1'!$D$6</f>
        <v>P4Y</v>
      </c>
      <c r="F5" s="38" t="str">
        <f>'DHE14-1'!A19</f>
        <v>Federal</v>
      </c>
      <c r="G5" s="38" t="str">
        <f>'DHE14-1'!B19</f>
        <v>Grant</v>
      </c>
      <c r="H5" s="38" t="str">
        <f>'DHE14-1'!D19</f>
        <v>Non-Need-Based</v>
      </c>
      <c r="I5" s="38" t="str">
        <f>'DHE14-1'!C19</f>
        <v>TEACH Grants</v>
      </c>
      <c r="J5" s="39">
        <f>'DHE14-1'!E19</f>
        <v>118</v>
      </c>
      <c r="K5" s="40">
        <f>'DHE14-1'!F19</f>
        <v>1</v>
      </c>
      <c r="L5" s="41">
        <f>'DHE14-1'!G19</f>
        <v>2358</v>
      </c>
      <c r="M5" s="40">
        <f>'DHE14-1'!H19</f>
        <v>32</v>
      </c>
      <c r="N5" s="41">
        <f>'DHE14-1'!I19</f>
        <v>69295</v>
      </c>
      <c r="O5" s="40">
        <f>'DHE14-1'!J19</f>
        <v>33</v>
      </c>
      <c r="P5" s="41">
        <f>'DHE14-1'!K19</f>
        <v>71653</v>
      </c>
    </row>
    <row r="6" spans="1:16" x14ac:dyDescent="0.2">
      <c r="A6" s="37" t="str">
        <f>RIGHT('DHE14-1'!$D$8,4)</f>
        <v>2023</v>
      </c>
      <c r="B6" s="38" t="str">
        <f>VLOOKUP(D6,Institution!$A$2:$F$56,2,FALSE)</f>
        <v>178402</v>
      </c>
      <c r="C6" s="38">
        <f>VLOOKUP(D6,Institution!$A$2:$F$56,6,FALSE)</f>
        <v>2010</v>
      </c>
      <c r="D6" s="38" t="str">
        <f>'DHE14-1'!$D$5</f>
        <v>University of Missouri-Kansas City</v>
      </c>
      <c r="E6" s="38" t="str">
        <f>'DHE14-1'!$D$6</f>
        <v>P4Y</v>
      </c>
      <c r="F6" s="38" t="str">
        <f>'DHE14-1'!A20</f>
        <v>Federal</v>
      </c>
      <c r="G6" s="38" t="str">
        <f>'DHE14-1'!B20</f>
        <v>Grant</v>
      </c>
      <c r="H6" s="38" t="str">
        <f>'DHE14-1'!D20</f>
        <v>Non-Need-Based</v>
      </c>
      <c r="I6" s="38" t="str">
        <f>'DHE14-1'!C20</f>
        <v>Armed Forces or Veterans Affairs Benefits</v>
      </c>
      <c r="J6" s="39">
        <f>'DHE14-1'!E20</f>
        <v>119</v>
      </c>
      <c r="K6" s="40">
        <f>'DHE14-1'!F20</f>
        <v>196</v>
      </c>
      <c r="L6" s="41">
        <f>'DHE14-1'!G20</f>
        <v>1565846.3</v>
      </c>
      <c r="M6" s="40">
        <f>'DHE14-1'!H20</f>
        <v>114</v>
      </c>
      <c r="N6" s="41">
        <f>'DHE14-1'!I20</f>
        <v>2074373.15</v>
      </c>
      <c r="O6" s="40">
        <f>'DHE14-1'!J20</f>
        <v>310</v>
      </c>
      <c r="P6" s="41">
        <f>'DHE14-1'!K20</f>
        <v>3640219.45</v>
      </c>
    </row>
    <row r="7" spans="1:16" x14ac:dyDescent="0.2">
      <c r="A7" s="37" t="str">
        <f>RIGHT('DHE14-1'!$D$8,4)</f>
        <v>2023</v>
      </c>
      <c r="B7" s="38" t="str">
        <f>VLOOKUP(D7,Institution!$A$2:$F$56,2,FALSE)</f>
        <v>178402</v>
      </c>
      <c r="C7" s="38">
        <f>VLOOKUP(D7,Institution!$A$2:$F$56,6,FALSE)</f>
        <v>2010</v>
      </c>
      <c r="D7" s="38" t="str">
        <f>'DHE14-1'!$D$5</f>
        <v>University of Missouri-Kansas City</v>
      </c>
      <c r="E7" s="38" t="str">
        <f>'DHE14-1'!$D$6</f>
        <v>P4Y</v>
      </c>
      <c r="F7" s="38" t="str">
        <f>'DHE14-1'!A21</f>
        <v>Federal</v>
      </c>
      <c r="G7" s="38" t="str">
        <f>'DHE14-1'!B21</f>
        <v>Grant</v>
      </c>
      <c r="H7" s="38" t="str">
        <f>'DHE14-1'!D21</f>
        <v>Non-Need-Based</v>
      </c>
      <c r="I7" s="38" t="str">
        <f>'DHE14-1'!C21</f>
        <v>Workforce Investment Act Scholarship (WIA)</v>
      </c>
      <c r="J7" s="39">
        <f>'DHE14-1'!E21</f>
        <v>125</v>
      </c>
      <c r="K7" s="40">
        <f>'DHE14-1'!F21</f>
        <v>0</v>
      </c>
      <c r="L7" s="41">
        <f>'DHE14-1'!G21</f>
        <v>0</v>
      </c>
      <c r="M7" s="40">
        <f>'DHE14-1'!H21</f>
        <v>0</v>
      </c>
      <c r="N7" s="41">
        <f>'DHE14-1'!I21</f>
        <v>0</v>
      </c>
      <c r="O7" s="40">
        <f>'DHE14-1'!J21</f>
        <v>0</v>
      </c>
      <c r="P7" s="41">
        <f>'DHE14-1'!K21</f>
        <v>0</v>
      </c>
    </row>
    <row r="8" spans="1:16" x14ac:dyDescent="0.2">
      <c r="A8" s="37" t="str">
        <f>RIGHT('DHE14-1'!$D$8,4)</f>
        <v>2023</v>
      </c>
      <c r="B8" s="38" t="str">
        <f>VLOOKUP(D8,Institution!$A$2:$F$56,2,FALSE)</f>
        <v>178402</v>
      </c>
      <c r="C8" s="38">
        <f>VLOOKUP(D8,Institution!$A$2:$F$56,6,FALSE)</f>
        <v>2010</v>
      </c>
      <c r="D8" s="38" t="str">
        <f>'DHE14-1'!$D$5</f>
        <v>University of Missouri-Kansas City</v>
      </c>
      <c r="E8" s="38" t="str">
        <f>'DHE14-1'!$D$6</f>
        <v>P4Y</v>
      </c>
      <c r="F8" s="38" t="str">
        <f>'DHE14-1'!A22</f>
        <v>Federal</v>
      </c>
      <c r="G8" s="38" t="str">
        <f>'DHE14-1'!B22</f>
        <v>Grant</v>
      </c>
      <c r="H8" s="38" t="str">
        <f>'DHE14-1'!D22</f>
        <v>Non-Need-Based</v>
      </c>
      <c r="I8" s="38" t="str">
        <f>'DHE14-1'!C22</f>
        <v>Trade Readjustment Act (TRA)</v>
      </c>
      <c r="J8" s="39">
        <f>'DHE14-1'!E22</f>
        <v>126</v>
      </c>
      <c r="K8" s="40">
        <f>'DHE14-1'!F22</f>
        <v>0</v>
      </c>
      <c r="L8" s="41">
        <f>'DHE14-1'!G22</f>
        <v>0</v>
      </c>
      <c r="M8" s="40">
        <f>'DHE14-1'!H22</f>
        <v>0</v>
      </c>
      <c r="N8" s="41">
        <f>'DHE14-1'!I22</f>
        <v>0</v>
      </c>
      <c r="O8" s="40">
        <f>'DHE14-1'!J22</f>
        <v>0</v>
      </c>
      <c r="P8" s="41">
        <f>'DHE14-1'!K22</f>
        <v>0</v>
      </c>
    </row>
    <row r="9" spans="1:16" x14ac:dyDescent="0.2">
      <c r="A9" s="37" t="str">
        <f>RIGHT('DHE14-1'!$D$8,4)</f>
        <v>2023</v>
      </c>
      <c r="B9" s="38" t="str">
        <f>VLOOKUP(D9,Institution!$A$2:$F$56,2,FALSE)</f>
        <v>178402</v>
      </c>
      <c r="C9" s="38">
        <f>VLOOKUP(D9,Institution!$A$2:$F$56,6,FALSE)</f>
        <v>2010</v>
      </c>
      <c r="D9" s="38" t="str">
        <f>'DHE14-1'!$D$5</f>
        <v>University of Missouri-Kansas City</v>
      </c>
      <c r="E9" s="38" t="str">
        <f>'DHE14-1'!$D$6</f>
        <v>P4Y</v>
      </c>
      <c r="F9" s="38" t="str">
        <f>'DHE14-1'!A23</f>
        <v>Federal</v>
      </c>
      <c r="G9" s="38" t="str">
        <f>'DHE14-1'!B23</f>
        <v>Grant</v>
      </c>
      <c r="H9" s="38" t="str">
        <f>'DHE14-1'!D23</f>
        <v>Need</v>
      </c>
      <c r="I9" s="38" t="str">
        <f>'DHE14-1'!C23</f>
        <v>Other, Need-Based</v>
      </c>
      <c r="J9" s="39">
        <f>'DHE14-1'!E23</f>
        <v>121</v>
      </c>
      <c r="K9" s="40">
        <f>'DHE14-1'!F23</f>
        <v>0</v>
      </c>
      <c r="L9" s="41">
        <f>'DHE14-1'!G23</f>
        <v>0</v>
      </c>
      <c r="M9" s="40">
        <f>'DHE14-1'!H23</f>
        <v>0</v>
      </c>
      <c r="N9" s="41">
        <f>'DHE14-1'!I23</f>
        <v>0</v>
      </c>
      <c r="O9" s="40">
        <f>'DHE14-1'!J23</f>
        <v>0</v>
      </c>
      <c r="P9" s="41">
        <f>'DHE14-1'!K23</f>
        <v>0</v>
      </c>
    </row>
    <row r="10" spans="1:16" x14ac:dyDescent="0.2">
      <c r="A10" s="37" t="str">
        <f>RIGHT('DHE14-1'!$D$8,4)</f>
        <v>2023</v>
      </c>
      <c r="B10" s="38" t="str">
        <f>VLOOKUP(D10,Institution!$A$2:$F$56,2,FALSE)</f>
        <v>178402</v>
      </c>
      <c r="C10" s="38">
        <f>VLOOKUP(D10,Institution!$A$2:$F$56,6,FALSE)</f>
        <v>2010</v>
      </c>
      <c r="D10" s="38" t="str">
        <f>'DHE14-1'!$D$5</f>
        <v>University of Missouri-Kansas City</v>
      </c>
      <c r="E10" s="38" t="str">
        <f>'DHE14-1'!$D$6</f>
        <v>P4Y</v>
      </c>
      <c r="F10" s="38" t="str">
        <f>'DHE14-1'!A24</f>
        <v>Federal</v>
      </c>
      <c r="G10" s="38" t="str">
        <f>'DHE14-1'!B24</f>
        <v>Grant</v>
      </c>
      <c r="H10" s="38" t="str">
        <f>'DHE14-1'!D24</f>
        <v>Non-Need-Based</v>
      </c>
      <c r="I10" s="38" t="str">
        <f>'DHE14-1'!C24</f>
        <v>Other, Non-Need-Based</v>
      </c>
      <c r="J10" s="39">
        <f>'DHE14-1'!E24</f>
        <v>122</v>
      </c>
      <c r="K10" s="40">
        <f>'DHE14-1'!F24</f>
        <v>34</v>
      </c>
      <c r="L10" s="41">
        <f>'DHE14-1'!G24</f>
        <v>83156.259999999995</v>
      </c>
      <c r="M10" s="40">
        <f>'DHE14-1'!H24</f>
        <v>41</v>
      </c>
      <c r="N10" s="41">
        <f>'DHE14-1'!I24</f>
        <v>190901.89</v>
      </c>
      <c r="O10" s="40">
        <f>'DHE14-1'!J24</f>
        <v>75</v>
      </c>
      <c r="P10" s="41">
        <f>'DHE14-1'!K24</f>
        <v>274058.15000000002</v>
      </c>
    </row>
    <row r="11" spans="1:16" x14ac:dyDescent="0.2">
      <c r="A11" s="37" t="str">
        <f>RIGHT('DHE14-1'!$D$8,4)</f>
        <v>2023</v>
      </c>
      <c r="B11" s="38" t="str">
        <f>VLOOKUP(D11,Institution!$A$2:$F$56,2,FALSE)</f>
        <v>178402</v>
      </c>
      <c r="C11" s="38">
        <f>VLOOKUP(D11,Institution!$A$2:$F$56,6,FALSE)</f>
        <v>2010</v>
      </c>
      <c r="D11" s="38" t="str">
        <f>'DHE14-1'!$D$5</f>
        <v>University of Missouri-Kansas City</v>
      </c>
      <c r="E11" s="38" t="str">
        <f>'DHE14-1'!$D$6</f>
        <v>P4Y</v>
      </c>
      <c r="F11" s="38" t="str">
        <f>'DHE14-1'!A26</f>
        <v>Federal</v>
      </c>
      <c r="G11" s="38" t="str">
        <f>'DHE14-1'!B26</f>
        <v>Loan</v>
      </c>
      <c r="H11" s="38" t="str">
        <f>'DHE14-1'!D26</f>
        <v>Need</v>
      </c>
      <c r="I11" s="38" t="str">
        <f>'DHE14-1'!C26</f>
        <v>Direct Subsidized Student Loans</v>
      </c>
      <c r="J11" s="39">
        <f>'DHE14-1'!E26</f>
        <v>72</v>
      </c>
      <c r="K11" s="40">
        <f>'DHE14-1'!F26</f>
        <v>2003</v>
      </c>
      <c r="L11" s="41">
        <f>'DHE14-1'!G26</f>
        <v>7799680</v>
      </c>
      <c r="M11" s="40">
        <f>'DHE14-1'!H26</f>
        <v>0</v>
      </c>
      <c r="N11" s="41">
        <f>'DHE14-1'!I26</f>
        <v>0</v>
      </c>
      <c r="O11" s="40">
        <f>'DHE14-1'!J26</f>
        <v>2003</v>
      </c>
      <c r="P11" s="41">
        <f>'DHE14-1'!K26</f>
        <v>7799680</v>
      </c>
    </row>
    <row r="12" spans="1:16" x14ac:dyDescent="0.2">
      <c r="A12" s="37" t="str">
        <f>RIGHT('DHE14-1'!$D$8,4)</f>
        <v>2023</v>
      </c>
      <c r="B12" s="38" t="str">
        <f>VLOOKUP(D12,Institution!$A$2:$F$56,2,FALSE)</f>
        <v>178402</v>
      </c>
      <c r="C12" s="38">
        <f>VLOOKUP(D12,Institution!$A$2:$F$56,6,FALSE)</f>
        <v>2010</v>
      </c>
      <c r="D12" s="38" t="str">
        <f>'DHE14-1'!$D$5</f>
        <v>University of Missouri-Kansas City</v>
      </c>
      <c r="E12" s="38" t="str">
        <f>'DHE14-1'!$D$6</f>
        <v>P4Y</v>
      </c>
      <c r="F12" s="38" t="str">
        <f>'DHE14-1'!A27</f>
        <v>Federal</v>
      </c>
      <c r="G12" s="38" t="str">
        <f>'DHE14-1'!B27</f>
        <v>Loan</v>
      </c>
      <c r="H12" s="38" t="str">
        <f>'DHE14-1'!D27</f>
        <v>Non-Need-Based</v>
      </c>
      <c r="I12" s="38" t="str">
        <f>'DHE14-1'!C27</f>
        <v>Direct Unsubsidized Student Loans</v>
      </c>
      <c r="J12" s="39">
        <f>'DHE14-1'!E27</f>
        <v>74</v>
      </c>
      <c r="K12" s="40">
        <f>'DHE14-1'!F27</f>
        <v>2084</v>
      </c>
      <c r="L12" s="41">
        <f>'DHE14-1'!G27</f>
        <v>8900531</v>
      </c>
      <c r="M12" s="40">
        <f>'DHE14-1'!H27</f>
        <v>2372</v>
      </c>
      <c r="N12" s="41">
        <f>'DHE14-1'!I27</f>
        <v>58089665</v>
      </c>
      <c r="O12" s="40">
        <f>'DHE14-1'!J27</f>
        <v>4456</v>
      </c>
      <c r="P12" s="41">
        <f>'DHE14-1'!K27</f>
        <v>66990196</v>
      </c>
    </row>
    <row r="13" spans="1:16" x14ac:dyDescent="0.2">
      <c r="A13" s="37" t="str">
        <f>RIGHT('DHE14-1'!$D$8,4)</f>
        <v>2023</v>
      </c>
      <c r="B13" s="38" t="str">
        <f>VLOOKUP(D13,Institution!$A$2:$F$56,2,FALSE)</f>
        <v>178402</v>
      </c>
      <c r="C13" s="38">
        <f>VLOOKUP(D13,Institution!$A$2:$F$56,6,FALSE)</f>
        <v>2010</v>
      </c>
      <c r="D13" s="38" t="str">
        <f>'DHE14-1'!$D$5</f>
        <v>University of Missouri-Kansas City</v>
      </c>
      <c r="E13" s="38" t="str">
        <f>'DHE14-1'!$D$6</f>
        <v>P4Y</v>
      </c>
      <c r="F13" s="38" t="str">
        <f>'DHE14-1'!A28</f>
        <v>Federal</v>
      </c>
      <c r="G13" s="38" t="str">
        <f>'DHE14-1'!B28</f>
        <v>Loan</v>
      </c>
      <c r="H13" s="38" t="str">
        <f>'DHE14-1'!D28</f>
        <v>Non-Need-Based</v>
      </c>
      <c r="I13" s="38" t="str">
        <f>'DHE14-1'!C28</f>
        <v>Direct PLUS Loans</v>
      </c>
      <c r="J13" s="39">
        <f>'DHE14-1'!E28</f>
        <v>76</v>
      </c>
      <c r="K13" s="40">
        <f>'DHE14-1'!F28</f>
        <v>490</v>
      </c>
      <c r="L13" s="41">
        <f>'DHE14-1'!G28</f>
        <v>7016024</v>
      </c>
      <c r="M13" s="40">
        <f>'DHE14-1'!H28</f>
        <v>1285</v>
      </c>
      <c r="N13" s="41">
        <f>'DHE14-1'!I28</f>
        <v>21434430</v>
      </c>
      <c r="O13" s="40">
        <f>'DHE14-1'!J28</f>
        <v>1775</v>
      </c>
      <c r="P13" s="41">
        <f>'DHE14-1'!K28</f>
        <v>28450454</v>
      </c>
    </row>
    <row r="14" spans="1:16" x14ac:dyDescent="0.2">
      <c r="A14" s="37" t="str">
        <f>RIGHT('DHE14-1'!$D$8,4)</f>
        <v>2023</v>
      </c>
      <c r="B14" s="38" t="str">
        <f>VLOOKUP(D14,Institution!$A$2:$F$56,2,FALSE)</f>
        <v>178402</v>
      </c>
      <c r="C14" s="38">
        <f>VLOOKUP(D14,Institution!$A$2:$F$56,6,FALSE)</f>
        <v>2010</v>
      </c>
      <c r="D14" s="38" t="str">
        <f>'DHE14-1'!$D$5</f>
        <v>University of Missouri-Kansas City</v>
      </c>
      <c r="E14" s="38" t="str">
        <f>'DHE14-1'!$D$6</f>
        <v>P4Y</v>
      </c>
      <c r="F14" s="38" t="str">
        <f>'DHE14-1'!A29</f>
        <v>Federal</v>
      </c>
      <c r="G14" s="38" t="str">
        <f>'DHE14-1'!B29</f>
        <v>Loan</v>
      </c>
      <c r="H14" s="38" t="str">
        <f>'DHE14-1'!D29</f>
        <v>Need</v>
      </c>
      <c r="I14" s="38" t="str">
        <f>'DHE14-1'!C29</f>
        <v>Health Professions Student Loan (HPSL)</v>
      </c>
      <c r="J14" s="39">
        <f>'DHE14-1'!E29</f>
        <v>90</v>
      </c>
      <c r="K14" s="40">
        <f>'DHE14-1'!F29</f>
        <v>1</v>
      </c>
      <c r="L14" s="41">
        <f>'DHE14-1'!G29</f>
        <v>11000</v>
      </c>
      <c r="M14" s="40">
        <f>'DHE14-1'!H29</f>
        <v>84</v>
      </c>
      <c r="N14" s="41">
        <f>'DHE14-1'!I29</f>
        <v>1102500</v>
      </c>
      <c r="O14" s="40">
        <f>'DHE14-1'!J29</f>
        <v>85</v>
      </c>
      <c r="P14" s="41">
        <f>'DHE14-1'!K29</f>
        <v>1113500</v>
      </c>
    </row>
    <row r="15" spans="1:16" x14ac:dyDescent="0.2">
      <c r="A15" s="37" t="str">
        <f>RIGHT('DHE14-1'!$D$8,4)</f>
        <v>2023</v>
      </c>
      <c r="B15" s="38" t="str">
        <f>VLOOKUP(D15,Institution!$A$2:$F$56,2,FALSE)</f>
        <v>178402</v>
      </c>
      <c r="C15" s="38">
        <f>VLOOKUP(D15,Institution!$A$2:$F$56,6,FALSE)</f>
        <v>2010</v>
      </c>
      <c r="D15" s="38" t="str">
        <f>'DHE14-1'!$D$5</f>
        <v>University of Missouri-Kansas City</v>
      </c>
      <c r="E15" s="38" t="str">
        <f>'DHE14-1'!$D$6</f>
        <v>P4Y</v>
      </c>
      <c r="F15" s="38" t="str">
        <f>'DHE14-1'!A30</f>
        <v>Federal</v>
      </c>
      <c r="G15" s="38" t="str">
        <f>'DHE14-1'!B30</f>
        <v>Loan</v>
      </c>
      <c r="H15" s="38" t="str">
        <f>'DHE14-1'!D30</f>
        <v>Need</v>
      </c>
      <c r="I15" s="38" t="str">
        <f>'DHE14-1'!C30</f>
        <v>Loans for Disadvantaged Students (LDS)</v>
      </c>
      <c r="J15" s="39">
        <f>'DHE14-1'!E30</f>
        <v>111</v>
      </c>
      <c r="K15" s="40">
        <f>'DHE14-1'!F30</f>
        <v>0</v>
      </c>
      <c r="L15" s="41">
        <f>'DHE14-1'!G30</f>
        <v>0</v>
      </c>
      <c r="M15" s="40">
        <f>'DHE14-1'!H30</f>
        <v>19</v>
      </c>
      <c r="N15" s="41">
        <f>'DHE14-1'!I30</f>
        <v>188592</v>
      </c>
      <c r="O15" s="40">
        <f>'DHE14-1'!J30</f>
        <v>19</v>
      </c>
      <c r="P15" s="41">
        <f>'DHE14-1'!K30</f>
        <v>188592</v>
      </c>
    </row>
    <row r="16" spans="1:16" x14ac:dyDescent="0.2">
      <c r="A16" s="37" t="str">
        <f>RIGHT('DHE14-1'!$D$8,4)</f>
        <v>2023</v>
      </c>
      <c r="B16" s="38" t="str">
        <f>VLOOKUP(D16,Institution!$A$2:$F$56,2,FALSE)</f>
        <v>178402</v>
      </c>
      <c r="C16" s="38">
        <f>VLOOKUP(D16,Institution!$A$2:$F$56,6,FALSE)</f>
        <v>2010</v>
      </c>
      <c r="D16" s="38" t="str">
        <f>'DHE14-1'!$D$5</f>
        <v>University of Missouri-Kansas City</v>
      </c>
      <c r="E16" s="38" t="str">
        <f>'DHE14-1'!$D$6</f>
        <v>P4Y</v>
      </c>
      <c r="F16" s="38" t="str">
        <f>'DHE14-1'!A31</f>
        <v>Federal</v>
      </c>
      <c r="G16" s="38" t="str">
        <f>'DHE14-1'!B31</f>
        <v>Loan</v>
      </c>
      <c r="H16" s="38" t="str">
        <f>'DHE14-1'!D31</f>
        <v>Need</v>
      </c>
      <c r="I16" s="38" t="str">
        <f>'DHE14-1'!C31</f>
        <v>Nursing Student Loan (NSL)</v>
      </c>
      <c r="J16" s="39">
        <f>'DHE14-1'!E31</f>
        <v>110</v>
      </c>
      <c r="K16" s="40">
        <f>'DHE14-1'!F31</f>
        <v>0</v>
      </c>
      <c r="L16" s="41">
        <f>'DHE14-1'!G31</f>
        <v>0</v>
      </c>
      <c r="M16" s="40">
        <f>'DHE14-1'!H31</f>
        <v>30</v>
      </c>
      <c r="N16" s="41">
        <f>'DHE14-1'!I31</f>
        <v>342867</v>
      </c>
      <c r="O16" s="40">
        <f>'DHE14-1'!J31</f>
        <v>30</v>
      </c>
      <c r="P16" s="41">
        <f>'DHE14-1'!K31</f>
        <v>342867</v>
      </c>
    </row>
    <row r="17" spans="1:16" x14ac:dyDescent="0.2">
      <c r="A17" s="37" t="str">
        <f>RIGHT('DHE14-1'!$D$8,4)</f>
        <v>2023</v>
      </c>
      <c r="B17" s="38" t="str">
        <f>VLOOKUP(D17,Institution!$A$2:$F$56,2,FALSE)</f>
        <v>178402</v>
      </c>
      <c r="C17" s="38">
        <f>VLOOKUP(D17,Institution!$A$2:$F$56,6,FALSE)</f>
        <v>2010</v>
      </c>
      <c r="D17" s="38" t="str">
        <f>'DHE14-1'!$D$5</f>
        <v>University of Missouri-Kansas City</v>
      </c>
      <c r="E17" s="38" t="str">
        <f>'DHE14-1'!$D$6</f>
        <v>P4Y</v>
      </c>
      <c r="F17" s="38" t="str">
        <f>'DHE14-1'!A32</f>
        <v>Federal</v>
      </c>
      <c r="G17" s="38" t="str">
        <f>'DHE14-1'!B32</f>
        <v>Loan</v>
      </c>
      <c r="H17" s="38" t="str">
        <f>'DHE14-1'!D32</f>
        <v>Non-Need-Based</v>
      </c>
      <c r="I17" s="38" t="str">
        <f>'DHE14-1'!C32</f>
        <v>FFEL PLUS Loans</v>
      </c>
      <c r="J17" s="39">
        <f>'DHE14-1'!E32</f>
        <v>70</v>
      </c>
      <c r="K17" s="40">
        <f>'DHE14-1'!F32</f>
        <v>0</v>
      </c>
      <c r="L17" s="41">
        <f>'DHE14-1'!G32</f>
        <v>0</v>
      </c>
      <c r="M17" s="40">
        <f>'DHE14-1'!H32</f>
        <v>0</v>
      </c>
      <c r="N17" s="41">
        <f>'DHE14-1'!I32</f>
        <v>0</v>
      </c>
      <c r="O17" s="40">
        <f>'DHE14-1'!J32</f>
        <v>0</v>
      </c>
      <c r="P17" s="41">
        <f>'DHE14-1'!K32</f>
        <v>0</v>
      </c>
    </row>
    <row r="18" spans="1:16" x14ac:dyDescent="0.2">
      <c r="A18" s="37" t="str">
        <f>RIGHT('DHE14-1'!$D$8,4)</f>
        <v>2023</v>
      </c>
      <c r="B18" s="38" t="str">
        <f>VLOOKUP(D18,Institution!$A$2:$F$56,2,FALSE)</f>
        <v>178402</v>
      </c>
      <c r="C18" s="38">
        <f>VLOOKUP(D18,Institution!$A$2:$F$56,6,FALSE)</f>
        <v>2010</v>
      </c>
      <c r="D18" s="38" t="str">
        <f>'DHE14-1'!$D$5</f>
        <v>University of Missouri-Kansas City</v>
      </c>
      <c r="E18" s="38" t="str">
        <f>'DHE14-1'!$D$6</f>
        <v>P4Y</v>
      </c>
      <c r="F18" s="38" t="str">
        <f>'DHE14-1'!A33</f>
        <v>Federal</v>
      </c>
      <c r="G18" s="38" t="str">
        <f>'DHE14-1'!B33</f>
        <v>Loan</v>
      </c>
      <c r="H18" s="38" t="str">
        <f>'DHE14-1'!D33</f>
        <v>Need</v>
      </c>
      <c r="I18" s="38" t="str">
        <f>'DHE14-1'!C33</f>
        <v>Subsidized Stafford Student Loans</v>
      </c>
      <c r="J18" s="39">
        <f>'DHE14-1'!E33</f>
        <v>50</v>
      </c>
      <c r="K18" s="40">
        <f>'DHE14-1'!F33</f>
        <v>0</v>
      </c>
      <c r="L18" s="41">
        <f>'DHE14-1'!G33</f>
        <v>0</v>
      </c>
      <c r="M18" s="40">
        <f>'DHE14-1'!H33</f>
        <v>0</v>
      </c>
      <c r="N18" s="41">
        <f>'DHE14-1'!I33</f>
        <v>0</v>
      </c>
      <c r="O18" s="40">
        <f>'DHE14-1'!J33</f>
        <v>0</v>
      </c>
      <c r="P18" s="41">
        <f>'DHE14-1'!K33</f>
        <v>0</v>
      </c>
    </row>
    <row r="19" spans="1:16" x14ac:dyDescent="0.2">
      <c r="A19" s="37" t="str">
        <f>RIGHT('DHE14-1'!$D$8,4)</f>
        <v>2023</v>
      </c>
      <c r="B19" s="38" t="str">
        <f>VLOOKUP(D19,Institution!$A$2:$F$56,2,FALSE)</f>
        <v>178402</v>
      </c>
      <c r="C19" s="38">
        <f>VLOOKUP(D19,Institution!$A$2:$F$56,6,FALSE)</f>
        <v>2010</v>
      </c>
      <c r="D19" s="38" t="str">
        <f>'DHE14-1'!$D$5</f>
        <v>University of Missouri-Kansas City</v>
      </c>
      <c r="E19" s="38" t="str">
        <f>'DHE14-1'!$D$6</f>
        <v>P4Y</v>
      </c>
      <c r="F19" s="38" t="str">
        <f>'DHE14-1'!A34</f>
        <v>Federal</v>
      </c>
      <c r="G19" s="38" t="str">
        <f>'DHE14-1'!B34</f>
        <v>Loan</v>
      </c>
      <c r="H19" s="38" t="str">
        <f>'DHE14-1'!D34</f>
        <v>Non-Need-Based</v>
      </c>
      <c r="I19" s="38" t="str">
        <f>'DHE14-1'!C34</f>
        <v>Unsubsidized Stafford Student Loans</v>
      </c>
      <c r="J19" s="39">
        <f>'DHE14-1'!E34</f>
        <v>60</v>
      </c>
      <c r="K19" s="40">
        <f>'DHE14-1'!F34</f>
        <v>0</v>
      </c>
      <c r="L19" s="41">
        <f>'DHE14-1'!G34</f>
        <v>0</v>
      </c>
      <c r="M19" s="40">
        <f>'DHE14-1'!H34</f>
        <v>0</v>
      </c>
      <c r="N19" s="41">
        <f>'DHE14-1'!I34</f>
        <v>0</v>
      </c>
      <c r="O19" s="40">
        <f>'DHE14-1'!J34</f>
        <v>0</v>
      </c>
      <c r="P19" s="41">
        <f>'DHE14-1'!K34</f>
        <v>0</v>
      </c>
    </row>
    <row r="20" spans="1:16" x14ac:dyDescent="0.2">
      <c r="A20" s="37" t="str">
        <f>RIGHT('DHE14-1'!$D$8,4)</f>
        <v>2023</v>
      </c>
      <c r="B20" s="38" t="str">
        <f>VLOOKUP(D20,Institution!$A$2:$F$56,2,FALSE)</f>
        <v>178402</v>
      </c>
      <c r="C20" s="38">
        <f>VLOOKUP(D20,Institution!$A$2:$F$56,6,FALSE)</f>
        <v>2010</v>
      </c>
      <c r="D20" s="38" t="str">
        <f>'DHE14-1'!$D$5</f>
        <v>University of Missouri-Kansas City</v>
      </c>
      <c r="E20" s="38" t="str">
        <f>'DHE14-1'!$D$6</f>
        <v>P4Y</v>
      </c>
      <c r="F20" s="38" t="str">
        <f>'DHE14-1'!A35</f>
        <v>Federal</v>
      </c>
      <c r="G20" s="38" t="str">
        <f>'DHE14-1'!B35</f>
        <v>Loan</v>
      </c>
      <c r="H20" s="38" t="str">
        <f>'DHE14-1'!D35</f>
        <v>Need</v>
      </c>
      <c r="I20" s="38" t="str">
        <f>'DHE14-1'!C35</f>
        <v>Other, Need-Based</v>
      </c>
      <c r="J20" s="39">
        <f>'DHE14-1'!E35</f>
        <v>123</v>
      </c>
      <c r="K20" s="40">
        <f>'DHE14-1'!F35</f>
        <v>0</v>
      </c>
      <c r="L20" s="41">
        <f>'DHE14-1'!G35</f>
        <v>0</v>
      </c>
      <c r="M20" s="40">
        <f>'DHE14-1'!H35</f>
        <v>0</v>
      </c>
      <c r="N20" s="41">
        <f>'DHE14-1'!I35</f>
        <v>0</v>
      </c>
      <c r="O20" s="40">
        <f>'DHE14-1'!J35</f>
        <v>0</v>
      </c>
      <c r="P20" s="41">
        <f>'DHE14-1'!K35</f>
        <v>0</v>
      </c>
    </row>
    <row r="21" spans="1:16" x14ac:dyDescent="0.2">
      <c r="A21" s="37" t="str">
        <f>RIGHT('DHE14-1'!$D$8,4)</f>
        <v>2023</v>
      </c>
      <c r="B21" s="38" t="str">
        <f>VLOOKUP(D21,Institution!$A$2:$F$56,2,FALSE)</f>
        <v>178402</v>
      </c>
      <c r="C21" s="38">
        <f>VLOOKUP(D21,Institution!$A$2:$F$56,6,FALSE)</f>
        <v>2010</v>
      </c>
      <c r="D21" s="38" t="str">
        <f>'DHE14-1'!$D$5</f>
        <v>University of Missouri-Kansas City</v>
      </c>
      <c r="E21" s="38" t="str">
        <f>'DHE14-1'!$D$6</f>
        <v>P4Y</v>
      </c>
      <c r="F21" s="38" t="str">
        <f>'DHE14-1'!A36</f>
        <v>Federal</v>
      </c>
      <c r="G21" s="38" t="str">
        <f>'DHE14-1'!B36</f>
        <v>Loan</v>
      </c>
      <c r="H21" s="38" t="str">
        <f>'DHE14-1'!D36</f>
        <v>Non-Need-Based</v>
      </c>
      <c r="I21" s="38" t="str">
        <f>'DHE14-1'!C36</f>
        <v>Other, Non-Need-Based</v>
      </c>
      <c r="J21" s="39">
        <f>'DHE14-1'!E36</f>
        <v>124</v>
      </c>
      <c r="K21" s="40">
        <f>'DHE14-1'!F36</f>
        <v>0</v>
      </c>
      <c r="L21" s="41">
        <f>'DHE14-1'!G36</f>
        <v>0</v>
      </c>
      <c r="M21" s="40">
        <f>'DHE14-1'!H36</f>
        <v>0</v>
      </c>
      <c r="N21" s="41">
        <f>'DHE14-1'!I36</f>
        <v>0</v>
      </c>
      <c r="O21" s="40">
        <f>'DHE14-1'!J36</f>
        <v>0</v>
      </c>
      <c r="P21" s="41">
        <f>'DHE14-1'!K36</f>
        <v>0</v>
      </c>
    </row>
    <row r="22" spans="1:16" x14ac:dyDescent="0.2">
      <c r="A22" s="37" t="str">
        <f>RIGHT('DHE14-1'!$D$8,4)</f>
        <v>2023</v>
      </c>
      <c r="B22" s="38" t="str">
        <f>VLOOKUP(D22,Institution!$A$2:$F$56,2,FALSE)</f>
        <v>178402</v>
      </c>
      <c r="C22" s="38">
        <f>VLOOKUP(D22,Institution!$A$2:$F$56,6,FALSE)</f>
        <v>2010</v>
      </c>
      <c r="D22" s="38" t="str">
        <f>'DHE14-1'!$D$5</f>
        <v>University of Missouri-Kansas City</v>
      </c>
      <c r="E22" s="38" t="str">
        <f>'DHE14-1'!$D$6</f>
        <v>P4Y</v>
      </c>
      <c r="F22" s="38" t="str">
        <f>'DHE14-1'!A38</f>
        <v>Federal</v>
      </c>
      <c r="G22" s="38" t="str">
        <f>'DHE14-1'!B38</f>
        <v>Employment</v>
      </c>
      <c r="H22" s="38" t="str">
        <f>'DHE14-1'!D38</f>
        <v>Need</v>
      </c>
      <c r="I22" s="38" t="str">
        <f>'DHE14-1'!C38</f>
        <v>Federal Work Study</v>
      </c>
      <c r="J22" s="39">
        <f>'DHE14-1'!E38</f>
        <v>30</v>
      </c>
      <c r="K22" s="40">
        <f>'DHE14-1'!F38</f>
        <v>242</v>
      </c>
      <c r="L22" s="41">
        <f>'DHE14-1'!G38</f>
        <v>745637</v>
      </c>
      <c r="M22" s="40">
        <f>'DHE14-1'!H38</f>
        <v>24</v>
      </c>
      <c r="N22" s="41">
        <f>'DHE14-1'!I38</f>
        <v>50431.51</v>
      </c>
      <c r="O22" s="40">
        <f>'DHE14-1'!J38</f>
        <v>266</v>
      </c>
      <c r="P22" s="41">
        <f>'DHE14-1'!K38</f>
        <v>796068.51</v>
      </c>
    </row>
    <row r="23" spans="1:16" x14ac:dyDescent="0.2">
      <c r="A23" s="37" t="str">
        <f>RIGHT('DHE14-1'!$D$8,4)</f>
        <v>2023</v>
      </c>
      <c r="B23" s="38" t="str">
        <f>VLOOKUP(D23,Institution!$A$2:$F$56,2,FALSE)</f>
        <v>178402</v>
      </c>
      <c r="C23" s="38">
        <f>VLOOKUP(D23,Institution!$A$2:$F$56,6,FALSE)</f>
        <v>2010</v>
      </c>
      <c r="D23" s="38" t="str">
        <f>'DHE14-1'!$D$5</f>
        <v>University of Missouri-Kansas City</v>
      </c>
      <c r="E23" s="38" t="str">
        <f>'DHE14-1'!$D$6</f>
        <v>P4Y</v>
      </c>
      <c r="F23" s="38" t="str">
        <f>'DHE14-1'!A40</f>
        <v>Federal IMF</v>
      </c>
      <c r="G23" s="38" t="str">
        <f>'DHE14-1'!B40</f>
        <v>IMF</v>
      </c>
      <c r="H23" s="38" t="str">
        <f>'DHE14-1'!D40</f>
        <v>Non-Need-Based</v>
      </c>
      <c r="I23" s="38" t="str">
        <f>'DHE14-1'!C40</f>
        <v>Institutional Matching Funds</v>
      </c>
      <c r="J23" s="39">
        <f>'DHE14-1'!E40</f>
        <v>130</v>
      </c>
      <c r="K23" s="40">
        <f>'DHE14-1'!F40</f>
        <v>0</v>
      </c>
      <c r="L23" s="41">
        <f>'DHE14-1'!G40</f>
        <v>186409</v>
      </c>
      <c r="M23" s="40">
        <f>'DHE14-1'!H40</f>
        <v>0</v>
      </c>
      <c r="N23" s="41">
        <f>'DHE14-1'!I40</f>
        <v>12608</v>
      </c>
      <c r="O23" s="40">
        <f>'DHE14-1'!J40</f>
        <v>0</v>
      </c>
      <c r="P23" s="41">
        <f>'DHE14-1'!K40</f>
        <v>199017</v>
      </c>
    </row>
    <row r="24" spans="1:16" x14ac:dyDescent="0.2">
      <c r="A24" s="37" t="str">
        <f>RIGHT('DHE14-1'!$D$8,4)</f>
        <v>2023</v>
      </c>
      <c r="B24" s="38" t="str">
        <f>VLOOKUP(D24,Institution!$A$2:$F$56,2,FALSE)</f>
        <v>178402</v>
      </c>
      <c r="C24" s="38">
        <f>VLOOKUP(D24,Institution!$A$2:$F$56,6,FALSE)</f>
        <v>2010</v>
      </c>
      <c r="D24" s="38" t="str">
        <f>'DHE14-1'!$D$5</f>
        <v>University of Missouri-Kansas City</v>
      </c>
      <c r="E24" s="38" t="str">
        <f>'DHE14-1'!$D$6</f>
        <v>P4Y</v>
      </c>
      <c r="F24" s="38" t="str">
        <f>'DHE14-1'!A44</f>
        <v>Institutional</v>
      </c>
      <c r="G24" s="38" t="str">
        <f>'DHE14-1'!B44</f>
        <v>Grant</v>
      </c>
      <c r="H24" s="38" t="str">
        <f>'DHE14-1'!D44</f>
        <v>Need</v>
      </c>
      <c r="I24" s="38" t="str">
        <f>'DHE14-1'!C44</f>
        <v>Need</v>
      </c>
      <c r="J24" s="39">
        <f>'DHE14-1'!E44</f>
        <v>140</v>
      </c>
      <c r="K24" s="40">
        <f>'DHE14-1'!F44</f>
        <v>994</v>
      </c>
      <c r="L24" s="41">
        <f>'DHE14-1'!G44</f>
        <v>5622463.1200000001</v>
      </c>
      <c r="M24" s="40">
        <f>'DHE14-1'!H44</f>
        <v>131</v>
      </c>
      <c r="N24" s="41">
        <f>'DHE14-1'!I44</f>
        <v>207469</v>
      </c>
      <c r="O24" s="40">
        <f>'DHE14-1'!J44</f>
        <v>1125</v>
      </c>
      <c r="P24" s="41">
        <f>'DHE14-1'!K44</f>
        <v>5829932.1200000001</v>
      </c>
    </row>
    <row r="25" spans="1:16" x14ac:dyDescent="0.2">
      <c r="A25" s="37" t="str">
        <f>RIGHT('DHE14-1'!$D$8,4)</f>
        <v>2023</v>
      </c>
      <c r="B25" s="38" t="str">
        <f>VLOOKUP(D25,Institution!$A$2:$F$56,2,FALSE)</f>
        <v>178402</v>
      </c>
      <c r="C25" s="38">
        <f>VLOOKUP(D25,Institution!$A$2:$F$56,6,FALSE)</f>
        <v>2010</v>
      </c>
      <c r="D25" s="38" t="str">
        <f>'DHE14-1'!$D$5</f>
        <v>University of Missouri-Kansas City</v>
      </c>
      <c r="E25" s="38" t="str">
        <f>'DHE14-1'!$D$6</f>
        <v>P4Y</v>
      </c>
      <c r="F25" s="38" t="str">
        <f>'DHE14-1'!A45</f>
        <v>Institutional</v>
      </c>
      <c r="G25" s="38" t="str">
        <f>'DHE14-1'!B45</f>
        <v>Grant</v>
      </c>
      <c r="H25" s="38" t="str">
        <f>'DHE14-1'!D45</f>
        <v>Non-Need-Based</v>
      </c>
      <c r="I25" s="38" t="str">
        <f>'DHE14-1'!C45</f>
        <v>Merit</v>
      </c>
      <c r="J25" s="39">
        <f>'DHE14-1'!E45</f>
        <v>150</v>
      </c>
      <c r="K25" s="40">
        <f>'DHE14-1'!F45</f>
        <v>4198</v>
      </c>
      <c r="L25" s="41">
        <f>'DHE14-1'!G45</f>
        <v>17671508.670000002</v>
      </c>
      <c r="M25" s="40">
        <f>'DHE14-1'!H45</f>
        <v>3084</v>
      </c>
      <c r="N25" s="41">
        <f>'DHE14-1'!I45</f>
        <v>22911427.460000001</v>
      </c>
      <c r="O25" s="40">
        <f>'DHE14-1'!J45</f>
        <v>7282</v>
      </c>
      <c r="P25" s="41">
        <f>'DHE14-1'!K45</f>
        <v>40582936.130000003</v>
      </c>
    </row>
    <row r="26" spans="1:16" x14ac:dyDescent="0.2">
      <c r="A26" s="37" t="str">
        <f>RIGHT('DHE14-1'!$D$8,4)</f>
        <v>2023</v>
      </c>
      <c r="B26" s="38" t="str">
        <f>VLOOKUP(D26,Institution!$A$2:$F$56,2,FALSE)</f>
        <v>178402</v>
      </c>
      <c r="C26" s="38">
        <f>VLOOKUP(D26,Institution!$A$2:$F$56,6,FALSE)</f>
        <v>2010</v>
      </c>
      <c r="D26" s="38" t="str">
        <f>'DHE14-1'!$D$5</f>
        <v>University of Missouri-Kansas City</v>
      </c>
      <c r="E26" s="38" t="str">
        <f>'DHE14-1'!$D$6</f>
        <v>P4Y</v>
      </c>
      <c r="F26" s="38" t="str">
        <f>'DHE14-1'!A46</f>
        <v>Institutional</v>
      </c>
      <c r="G26" s="38" t="str">
        <f>'DHE14-1'!B46</f>
        <v>Grant</v>
      </c>
      <c r="H26" s="38" t="str">
        <f>'DHE14-1'!D46</f>
        <v>Non-Need-Based</v>
      </c>
      <c r="I26" s="38" t="str">
        <f>'DHE14-1'!C46</f>
        <v>Athletic</v>
      </c>
      <c r="J26" s="39">
        <f>'DHE14-1'!E46</f>
        <v>160</v>
      </c>
      <c r="K26" s="40">
        <f>'DHE14-1'!F46</f>
        <v>270</v>
      </c>
      <c r="L26" s="41">
        <f>'DHE14-1'!G46</f>
        <v>3777005.99</v>
      </c>
      <c r="M26" s="40">
        <f>'DHE14-1'!H46</f>
        <v>35</v>
      </c>
      <c r="N26" s="41">
        <f>'DHE14-1'!I46</f>
        <v>488361.95</v>
      </c>
      <c r="O26" s="40">
        <f>'DHE14-1'!J46</f>
        <v>305</v>
      </c>
      <c r="P26" s="41">
        <f>'DHE14-1'!K46</f>
        <v>4265367.9400000004</v>
      </c>
    </row>
    <row r="27" spans="1:16" x14ac:dyDescent="0.2">
      <c r="A27" s="37" t="str">
        <f>RIGHT('DHE14-1'!$D$8,4)</f>
        <v>2023</v>
      </c>
      <c r="B27" s="38" t="str">
        <f>VLOOKUP(D27,Institution!$A$2:$F$56,2,FALSE)</f>
        <v>178402</v>
      </c>
      <c r="C27" s="38">
        <f>VLOOKUP(D27,Institution!$A$2:$F$56,6,FALSE)</f>
        <v>2010</v>
      </c>
      <c r="D27" s="38" t="str">
        <f>'DHE14-1'!$D$5</f>
        <v>University of Missouri-Kansas City</v>
      </c>
      <c r="E27" s="38" t="str">
        <f>'DHE14-1'!$D$6</f>
        <v>P4Y</v>
      </c>
      <c r="F27" s="38" t="str">
        <f>'DHE14-1'!A47</f>
        <v>Institutional</v>
      </c>
      <c r="G27" s="38" t="str">
        <f>'DHE14-1'!B47</f>
        <v>Grant</v>
      </c>
      <c r="H27" s="38" t="str">
        <f>'DHE14-1'!D47</f>
        <v>Non-Need-Based</v>
      </c>
      <c r="I27" s="38" t="str">
        <f>'DHE14-1'!C47</f>
        <v>Tuition and Fee Remissions or Waivers</v>
      </c>
      <c r="J27" s="39">
        <f>'DHE14-1'!E47</f>
        <v>170</v>
      </c>
      <c r="K27" s="40">
        <f>'DHE14-1'!F47</f>
        <v>705</v>
      </c>
      <c r="L27" s="41">
        <f>'DHE14-1'!G47</f>
        <v>1050080.6499999999</v>
      </c>
      <c r="M27" s="40">
        <f>'DHE14-1'!H47</f>
        <v>831</v>
      </c>
      <c r="N27" s="41">
        <f>'DHE14-1'!I47</f>
        <v>9794577.1199999992</v>
      </c>
      <c r="O27" s="40">
        <f>'DHE14-1'!J47</f>
        <v>1536</v>
      </c>
      <c r="P27" s="41">
        <f>'DHE14-1'!K47</f>
        <v>10844657.77</v>
      </c>
    </row>
    <row r="28" spans="1:16" x14ac:dyDescent="0.2">
      <c r="A28" s="37" t="str">
        <f>RIGHT('DHE14-1'!$D$8,4)</f>
        <v>2023</v>
      </c>
      <c r="B28" s="38" t="str">
        <f>VLOOKUP(D28,Institution!$A$2:$F$56,2,FALSE)</f>
        <v>178402</v>
      </c>
      <c r="C28" s="38">
        <f>VLOOKUP(D28,Institution!$A$2:$F$56,6,FALSE)</f>
        <v>2010</v>
      </c>
      <c r="D28" s="38" t="str">
        <f>'DHE14-1'!$D$5</f>
        <v>University of Missouri-Kansas City</v>
      </c>
      <c r="E28" s="38" t="str">
        <f>'DHE14-1'!$D$6</f>
        <v>P4Y</v>
      </c>
      <c r="F28" s="38" t="str">
        <f>'DHE14-1'!A48</f>
        <v>Institutional</v>
      </c>
      <c r="G28" s="38" t="str">
        <f>'DHE14-1'!B48</f>
        <v>Grant</v>
      </c>
      <c r="H28" s="38" t="str">
        <f>'DHE14-1'!D48</f>
        <v>Non-Need-Based</v>
      </c>
      <c r="I28" s="38" t="str">
        <f>'DHE14-1'!C48</f>
        <v>Other</v>
      </c>
      <c r="J28" s="39">
        <f>'DHE14-1'!E48</f>
        <v>180</v>
      </c>
      <c r="K28" s="40">
        <f>'DHE14-1'!F48</f>
        <v>77</v>
      </c>
      <c r="L28" s="41">
        <f>'DHE14-1'!G48</f>
        <v>58058.9</v>
      </c>
      <c r="M28" s="40">
        <f>'DHE14-1'!H48</f>
        <v>34</v>
      </c>
      <c r="N28" s="41">
        <f>'DHE14-1'!I48</f>
        <v>98338.41</v>
      </c>
      <c r="O28" s="40">
        <f>'DHE14-1'!J48</f>
        <v>111</v>
      </c>
      <c r="P28" s="41">
        <f>'DHE14-1'!K48</f>
        <v>156397.31</v>
      </c>
    </row>
    <row r="29" spans="1:16" x14ac:dyDescent="0.2">
      <c r="A29" s="37" t="str">
        <f>RIGHT('DHE14-1'!$D$8,4)</f>
        <v>2023</v>
      </c>
      <c r="B29" s="38" t="str">
        <f>VLOOKUP(D29,Institution!$A$2:$F$56,2,FALSE)</f>
        <v>178402</v>
      </c>
      <c r="C29" s="38">
        <f>VLOOKUP(D29,Institution!$A$2:$F$56,6,FALSE)</f>
        <v>2010</v>
      </c>
      <c r="D29" s="38" t="str">
        <f>'DHE14-1'!$D$5</f>
        <v>University of Missouri-Kansas City</v>
      </c>
      <c r="E29" s="38" t="str">
        <f>'DHE14-1'!$D$6</f>
        <v>P4Y</v>
      </c>
      <c r="F29" s="38" t="str">
        <f>'DHE14-1'!A50</f>
        <v>Institutional</v>
      </c>
      <c r="G29" s="38" t="str">
        <f>'DHE14-1'!B50</f>
        <v>Loans</v>
      </c>
      <c r="H29" s="38" t="str">
        <f>'DHE14-1'!D50</f>
        <v>Need</v>
      </c>
      <c r="I29" s="38" t="str">
        <f>'DHE14-1'!C50</f>
        <v>Need</v>
      </c>
      <c r="J29" s="39">
        <f>'DHE14-1'!E50</f>
        <v>190</v>
      </c>
      <c r="K29" s="40">
        <f>'DHE14-1'!F50</f>
        <v>0</v>
      </c>
      <c r="L29" s="41">
        <f>'DHE14-1'!G50</f>
        <v>0</v>
      </c>
      <c r="M29" s="40">
        <f>'DHE14-1'!H50</f>
        <v>114</v>
      </c>
      <c r="N29" s="41">
        <f>'DHE14-1'!I50</f>
        <v>239000</v>
      </c>
      <c r="O29" s="40">
        <f>'DHE14-1'!J50</f>
        <v>114</v>
      </c>
      <c r="P29" s="41">
        <f>'DHE14-1'!K50</f>
        <v>239000</v>
      </c>
    </row>
    <row r="30" spans="1:16" x14ac:dyDescent="0.2">
      <c r="A30" s="37" t="str">
        <f>RIGHT('DHE14-1'!$D$8,4)</f>
        <v>2023</v>
      </c>
      <c r="B30" s="38" t="str">
        <f>VLOOKUP(D30,Institution!$A$2:$F$56,2,FALSE)</f>
        <v>178402</v>
      </c>
      <c r="C30" s="38">
        <f>VLOOKUP(D30,Institution!$A$2:$F$56,6,FALSE)</f>
        <v>2010</v>
      </c>
      <c r="D30" s="38" t="str">
        <f>'DHE14-1'!$D$5</f>
        <v>University of Missouri-Kansas City</v>
      </c>
      <c r="E30" s="38" t="str">
        <f>'DHE14-1'!$D$6</f>
        <v>P4Y</v>
      </c>
      <c r="F30" s="38" t="str">
        <f>'DHE14-1'!A51</f>
        <v>Institutional</v>
      </c>
      <c r="G30" s="38" t="str">
        <f>'DHE14-1'!B51</f>
        <v>Loans</v>
      </c>
      <c r="H30" s="38" t="str">
        <f>'DHE14-1'!D51</f>
        <v>Non-Need-Based</v>
      </c>
      <c r="I30" s="38" t="str">
        <f>'DHE14-1'!C51</f>
        <v>Non-Need-Based</v>
      </c>
      <c r="J30" s="39">
        <f>'DHE14-1'!E51</f>
        <v>200</v>
      </c>
      <c r="K30" s="40">
        <f>'DHE14-1'!F51</f>
        <v>3</v>
      </c>
      <c r="L30" s="41">
        <f>'DHE14-1'!G51</f>
        <v>18500</v>
      </c>
      <c r="M30" s="40">
        <f>'DHE14-1'!H51</f>
        <v>0</v>
      </c>
      <c r="N30" s="41">
        <f>'DHE14-1'!I51</f>
        <v>0</v>
      </c>
      <c r="O30" s="40">
        <f>'DHE14-1'!J51</f>
        <v>3</v>
      </c>
      <c r="P30" s="41">
        <f>'DHE14-1'!K51</f>
        <v>18500</v>
      </c>
    </row>
    <row r="31" spans="1:16" x14ac:dyDescent="0.2">
      <c r="A31" s="37" t="str">
        <f>RIGHT('DHE14-1'!$D$8,4)</f>
        <v>2023</v>
      </c>
      <c r="B31" s="38" t="str">
        <f>VLOOKUP(D31,Institution!$A$2:$F$56,2,FALSE)</f>
        <v>178402</v>
      </c>
      <c r="C31" s="38">
        <f>VLOOKUP(D31,Institution!$A$2:$F$56,6,FALSE)</f>
        <v>2010</v>
      </c>
      <c r="D31" s="38" t="str">
        <f>'DHE14-1'!$D$5</f>
        <v>University of Missouri-Kansas City</v>
      </c>
      <c r="E31" s="38" t="str">
        <f>'DHE14-1'!$D$6</f>
        <v>P4Y</v>
      </c>
      <c r="F31" s="38" t="str">
        <f>'DHE14-1'!A53</f>
        <v>Institutional</v>
      </c>
      <c r="G31" s="38" t="str">
        <f>'DHE14-1'!B53</f>
        <v>Employment</v>
      </c>
      <c r="H31" s="38" t="str">
        <f>'DHE14-1'!D53</f>
        <v>Need</v>
      </c>
      <c r="I31" s="38" t="str">
        <f>'DHE14-1'!C53</f>
        <v>Need</v>
      </c>
      <c r="J31" s="39">
        <f>'DHE14-1'!E53</f>
        <v>210</v>
      </c>
      <c r="K31" s="40">
        <f>'DHE14-1'!F53</f>
        <v>0</v>
      </c>
      <c r="L31" s="41">
        <f>'DHE14-1'!G53</f>
        <v>0</v>
      </c>
      <c r="M31" s="40">
        <f>'DHE14-1'!H53</f>
        <v>0</v>
      </c>
      <c r="N31" s="41">
        <f>'DHE14-1'!I53</f>
        <v>0</v>
      </c>
      <c r="O31" s="40">
        <f>'DHE14-1'!J53</f>
        <v>0</v>
      </c>
      <c r="P31" s="41">
        <f>'DHE14-1'!K53</f>
        <v>0</v>
      </c>
    </row>
    <row r="32" spans="1:16" x14ac:dyDescent="0.2">
      <c r="A32" s="37" t="str">
        <f>RIGHT('DHE14-1'!$D$8,4)</f>
        <v>2023</v>
      </c>
      <c r="B32" s="38" t="str">
        <f>VLOOKUP(D32,Institution!$A$2:$F$56,2,FALSE)</f>
        <v>178402</v>
      </c>
      <c r="C32" s="38">
        <f>VLOOKUP(D32,Institution!$A$2:$F$56,6,FALSE)</f>
        <v>2010</v>
      </c>
      <c r="D32" s="38" t="str">
        <f>'DHE14-1'!$D$5</f>
        <v>University of Missouri-Kansas City</v>
      </c>
      <c r="E32" s="38" t="str">
        <f>'DHE14-1'!$D$6</f>
        <v>P4Y</v>
      </c>
      <c r="F32" s="38" t="str">
        <f>'DHE14-1'!A54</f>
        <v>Institutional</v>
      </c>
      <c r="G32" s="38" t="str">
        <f>'DHE14-1'!B54</f>
        <v>Employment</v>
      </c>
      <c r="H32" s="38" t="str">
        <f>'DHE14-1'!D54</f>
        <v>Non-Need-Based</v>
      </c>
      <c r="I32" s="38" t="str">
        <f>'DHE14-1'!C54</f>
        <v>Non-Need-Based</v>
      </c>
      <c r="J32" s="39">
        <f>'DHE14-1'!E54</f>
        <v>220</v>
      </c>
      <c r="K32" s="40">
        <f>'DHE14-1'!F54</f>
        <v>614</v>
      </c>
      <c r="L32" s="41">
        <f>'DHE14-1'!G54</f>
        <v>1883817.19</v>
      </c>
      <c r="M32" s="40">
        <f>'DHE14-1'!H54</f>
        <v>1090</v>
      </c>
      <c r="N32" s="41">
        <f>'DHE14-1'!I54</f>
        <v>8214680.8700000001</v>
      </c>
      <c r="O32" s="40">
        <f>'DHE14-1'!J54</f>
        <v>1704</v>
      </c>
      <c r="P32" s="41">
        <f>'DHE14-1'!K54</f>
        <v>10098498.060000001</v>
      </c>
    </row>
    <row r="33" spans="1:16" x14ac:dyDescent="0.2">
      <c r="A33" s="37" t="str">
        <f>RIGHT('DHE14-1'!$D$8,4)</f>
        <v>2023</v>
      </c>
      <c r="B33" s="38" t="str">
        <f>VLOOKUP(D33,Institution!$A$2:$F$56,2,FALSE)</f>
        <v>178402</v>
      </c>
      <c r="C33" s="38">
        <f>VLOOKUP(D33,Institution!$A$2:$F$56,6,FALSE)</f>
        <v>2010</v>
      </c>
      <c r="D33" s="38" t="str">
        <f>'DHE14-1'!$D$5</f>
        <v>University of Missouri-Kansas City</v>
      </c>
      <c r="E33" s="38" t="str">
        <f>'DHE14-1'!$D$6</f>
        <v>P4Y</v>
      </c>
      <c r="F33" s="38" t="str">
        <f>'DHE14-1'!A59</f>
        <v>State</v>
      </c>
      <c r="G33" s="38" t="str">
        <f>'DHE14-1'!B59</f>
        <v>Grant</v>
      </c>
      <c r="H33" s="38" t="str">
        <f>'DHE14-1'!D59</f>
        <v>Need</v>
      </c>
      <c r="I33" s="38" t="str">
        <f>'DHE14-1'!C59</f>
        <v>Access Missouri</v>
      </c>
      <c r="J33" s="39">
        <f>'DHE14-1'!E59</f>
        <v>245</v>
      </c>
      <c r="K33" s="40">
        <f>'DHE14-1'!F59</f>
        <v>1529</v>
      </c>
      <c r="L33" s="41">
        <f>'DHE14-1'!G59</f>
        <v>3592412</v>
      </c>
      <c r="M33" s="40">
        <f>'DHE14-1'!H59</f>
        <v>0</v>
      </c>
      <c r="N33" s="41">
        <f>'DHE14-1'!I59</f>
        <v>0</v>
      </c>
      <c r="O33" s="40">
        <f>'DHE14-1'!J59</f>
        <v>1529</v>
      </c>
      <c r="P33" s="41">
        <f>'DHE14-1'!K59</f>
        <v>3592412</v>
      </c>
    </row>
    <row r="34" spans="1:16" x14ac:dyDescent="0.2">
      <c r="A34" s="37" t="str">
        <f>RIGHT('DHE14-1'!$D$8,4)</f>
        <v>2023</v>
      </c>
      <c r="B34" s="38" t="str">
        <f>VLOOKUP(D34,Institution!$A$2:$F$56,2,FALSE)</f>
        <v>178402</v>
      </c>
      <c r="C34" s="38">
        <f>VLOOKUP(D34,Institution!$A$2:$F$56,6,FALSE)</f>
        <v>2010</v>
      </c>
      <c r="D34" s="38" t="str">
        <f>'DHE14-1'!$D$5</f>
        <v>University of Missouri-Kansas City</v>
      </c>
      <c r="E34" s="38" t="str">
        <f>'DHE14-1'!$D$6</f>
        <v>P4Y</v>
      </c>
      <c r="F34" s="38" t="str">
        <f>'DHE14-1'!A60</f>
        <v>State</v>
      </c>
      <c r="G34" s="38" t="str">
        <f>'DHE14-1'!B60</f>
        <v>Grant</v>
      </c>
      <c r="H34" s="38" t="str">
        <f>'DHE14-1'!D60</f>
        <v>Non-Need-Based</v>
      </c>
      <c r="I34" s="38" t="str">
        <f>'DHE14-1'!C60</f>
        <v>A-Plus</v>
      </c>
      <c r="J34" s="39">
        <f>'DHE14-1'!E60</f>
        <v>243</v>
      </c>
      <c r="K34" s="40">
        <f>'DHE14-1'!F60</f>
        <v>0</v>
      </c>
      <c r="L34" s="41">
        <f>'DHE14-1'!G60</f>
        <v>0</v>
      </c>
      <c r="M34" s="40">
        <f>'DHE14-1'!H60</f>
        <v>0</v>
      </c>
      <c r="N34" s="41">
        <f>'DHE14-1'!I60</f>
        <v>0</v>
      </c>
      <c r="O34" s="40">
        <f>'DHE14-1'!J60</f>
        <v>0</v>
      </c>
      <c r="P34" s="41">
        <f>'DHE14-1'!K60</f>
        <v>0</v>
      </c>
    </row>
    <row r="35" spans="1:16" x14ac:dyDescent="0.2">
      <c r="A35" s="37" t="str">
        <f>RIGHT('DHE14-1'!$D$8,4)</f>
        <v>2023</v>
      </c>
      <c r="B35" s="38" t="str">
        <f>VLOOKUP(D35,Institution!$A$2:$F$56,2,FALSE)</f>
        <v>178402</v>
      </c>
      <c r="C35" s="38">
        <f>VLOOKUP(D35,Institution!$A$2:$F$56,6,FALSE)</f>
        <v>2010</v>
      </c>
      <c r="D35" s="38" t="str">
        <f>'DHE14-1'!$D$5</f>
        <v>University of Missouri-Kansas City</v>
      </c>
      <c r="E35" s="38" t="str">
        <f>'DHE14-1'!$D$6</f>
        <v>P4Y</v>
      </c>
      <c r="F35" s="38" t="str">
        <f>'DHE14-1'!A61</f>
        <v>State</v>
      </c>
      <c r="G35" s="38" t="str">
        <f>'DHE14-1'!B61</f>
        <v>Grant</v>
      </c>
      <c r="H35" s="38" t="str">
        <f>'DHE14-1'!D61</f>
        <v>Need</v>
      </c>
      <c r="I35" s="38" t="str">
        <f>'DHE14-1'!C61</f>
        <v>GEAR-UP Scholarships</v>
      </c>
      <c r="J35" s="39">
        <f>'DHE14-1'!E61</f>
        <v>293</v>
      </c>
      <c r="K35" s="40">
        <f>'DHE14-1'!F61</f>
        <v>0</v>
      </c>
      <c r="L35" s="41">
        <f>'DHE14-1'!G61</f>
        <v>0</v>
      </c>
      <c r="M35" s="40">
        <f>'DHE14-1'!H61</f>
        <v>0</v>
      </c>
      <c r="N35" s="41">
        <f>'DHE14-1'!I61</f>
        <v>0</v>
      </c>
      <c r="O35" s="40">
        <f>'DHE14-1'!J61</f>
        <v>0</v>
      </c>
      <c r="P35" s="41">
        <f>'DHE14-1'!K61</f>
        <v>0</v>
      </c>
    </row>
    <row r="36" spans="1:16" x14ac:dyDescent="0.2">
      <c r="A36" s="37" t="str">
        <f>RIGHT('DHE14-1'!$D$8,4)</f>
        <v>2023</v>
      </c>
      <c r="B36" s="38" t="str">
        <f>VLOOKUP(D36,Institution!$A$2:$F$56,2,FALSE)</f>
        <v>178402</v>
      </c>
      <c r="C36" s="38">
        <f>VLOOKUP(D36,Institution!$A$2:$F$56,6,FALSE)</f>
        <v>2010</v>
      </c>
      <c r="D36" s="38" t="str">
        <f>'DHE14-1'!$D$5</f>
        <v>University of Missouri-Kansas City</v>
      </c>
      <c r="E36" s="38" t="str">
        <f>'DHE14-1'!$D$6</f>
        <v>P4Y</v>
      </c>
      <c r="F36" s="38" t="str">
        <f>'DHE14-1'!A62</f>
        <v>State</v>
      </c>
      <c r="G36" s="38" t="str">
        <f>'DHE14-1'!B62</f>
        <v>Grant</v>
      </c>
      <c r="H36" s="38" t="str">
        <f>'DHE14-1'!D62</f>
        <v>Non-Need-Based</v>
      </c>
      <c r="I36" s="38" t="str">
        <f>'DHE14-1'!C62</f>
        <v>Higher Education Academic Scholarships ("Bright Flight")</v>
      </c>
      <c r="J36" s="39">
        <f>'DHE14-1'!E62</f>
        <v>240</v>
      </c>
      <c r="K36" s="40">
        <f>'DHE14-1'!F62</f>
        <v>501</v>
      </c>
      <c r="L36" s="41">
        <f>'DHE14-1'!G62</f>
        <v>1278500</v>
      </c>
      <c r="M36" s="40">
        <f>'DHE14-1'!H62</f>
        <v>0</v>
      </c>
      <c r="N36" s="41">
        <f>'DHE14-1'!I62</f>
        <v>0</v>
      </c>
      <c r="O36" s="40">
        <f>'DHE14-1'!J62</f>
        <v>2378</v>
      </c>
      <c r="P36" s="41">
        <f>'DHE14-1'!K62</f>
        <v>1278500</v>
      </c>
    </row>
    <row r="37" spans="1:16" x14ac:dyDescent="0.2">
      <c r="A37" s="37" t="str">
        <f>RIGHT('DHE14-1'!$D$8,4)</f>
        <v>2023</v>
      </c>
      <c r="B37" s="38" t="str">
        <f>VLOOKUP(D37,Institution!$A$2:$F$56,2,FALSE)</f>
        <v>178402</v>
      </c>
      <c r="C37" s="38">
        <f>VLOOKUP(D37,Institution!$A$2:$F$56,6,FALSE)</f>
        <v>2010</v>
      </c>
      <c r="D37" s="38" t="str">
        <f>'DHE14-1'!$D$5</f>
        <v>University of Missouri-Kansas City</v>
      </c>
      <c r="E37" s="38" t="str">
        <f>'DHE14-1'!$D$6</f>
        <v>P4Y</v>
      </c>
      <c r="F37" s="38" t="str">
        <f>'DHE14-1'!A63</f>
        <v>State</v>
      </c>
      <c r="G37" s="38" t="str">
        <f>'DHE14-1'!B63</f>
        <v>Grant</v>
      </c>
      <c r="H37" s="38" t="str">
        <f>'DHE14-1'!D63</f>
        <v>Need</v>
      </c>
      <c r="I37" s="38" t="str">
        <f>'DHE14-1'!C63</f>
        <v>Kids' Chance</v>
      </c>
      <c r="J37" s="39">
        <f>'DHE14-1'!E63</f>
        <v>244</v>
      </c>
      <c r="K37" s="40">
        <f>'DHE14-1'!F63</f>
        <v>0</v>
      </c>
      <c r="L37" s="41">
        <f>'DHE14-1'!G63</f>
        <v>0</v>
      </c>
      <c r="M37" s="40">
        <f>'DHE14-1'!H63</f>
        <v>0</v>
      </c>
      <c r="N37" s="41">
        <f>'DHE14-1'!I63</f>
        <v>0</v>
      </c>
      <c r="O37" s="40">
        <f>'DHE14-1'!J63</f>
        <v>0</v>
      </c>
      <c r="P37" s="41">
        <f>'DHE14-1'!K63</f>
        <v>0</v>
      </c>
    </row>
    <row r="38" spans="1:16" x14ac:dyDescent="0.2">
      <c r="A38" s="37" t="str">
        <f>RIGHT('DHE14-1'!$D$8,4)</f>
        <v>2023</v>
      </c>
      <c r="B38" s="38" t="str">
        <f>VLOOKUP(D38,Institution!$A$2:$F$56,2,FALSE)</f>
        <v>178402</v>
      </c>
      <c r="C38" s="38">
        <f>VLOOKUP(D38,Institution!$A$2:$F$56,6,FALSE)</f>
        <v>2010</v>
      </c>
      <c r="D38" s="38" t="str">
        <f>'DHE14-1'!$D$5</f>
        <v>University of Missouri-Kansas City</v>
      </c>
      <c r="E38" s="38" t="str">
        <f>'DHE14-1'!$D$6</f>
        <v>P4Y</v>
      </c>
      <c r="F38" s="38" t="str">
        <f>'DHE14-1'!A64</f>
        <v>State</v>
      </c>
      <c r="G38" s="38" t="str">
        <f>'DHE14-1'!B64</f>
        <v>Grant</v>
      </c>
      <c r="H38" s="38" t="str">
        <f>'DHE14-1'!D64</f>
        <v>Need</v>
      </c>
      <c r="I38" s="38" t="str">
        <f>'DHE14-1'!C64</f>
        <v>Marguerite Ross Barnett Scholarship</v>
      </c>
      <c r="J38" s="39">
        <f>'DHE14-1'!E64</f>
        <v>261</v>
      </c>
      <c r="K38" s="40">
        <f>'DHE14-1'!F64</f>
        <v>0</v>
      </c>
      <c r="L38" s="41">
        <f>'DHE14-1'!G64</f>
        <v>0</v>
      </c>
      <c r="M38" s="40">
        <f>'DHE14-1'!H64</f>
        <v>0</v>
      </c>
      <c r="N38" s="41">
        <f>'DHE14-1'!I64</f>
        <v>0</v>
      </c>
      <c r="O38" s="40">
        <f>'DHE14-1'!J64</f>
        <v>0</v>
      </c>
      <c r="P38" s="41">
        <f>'DHE14-1'!K64</f>
        <v>0</v>
      </c>
    </row>
    <row r="39" spans="1:16" x14ac:dyDescent="0.2">
      <c r="A39" s="37" t="str">
        <f>RIGHT('DHE14-1'!$D$8,4)</f>
        <v>2023</v>
      </c>
      <c r="B39" s="38" t="str">
        <f>VLOOKUP(D39,Institution!$A$2:$F$56,2,FALSE)</f>
        <v>178402</v>
      </c>
      <c r="C39" s="38">
        <f>VLOOKUP(D39,Institution!$A$2:$F$56,6,FALSE)</f>
        <v>2010</v>
      </c>
      <c r="D39" s="38" t="str">
        <f>'DHE14-1'!$D$5</f>
        <v>University of Missouri-Kansas City</v>
      </c>
      <c r="E39" s="38" t="str">
        <f>'DHE14-1'!$D$6</f>
        <v>P4Y</v>
      </c>
      <c r="F39" s="38" t="str">
        <f>'DHE14-1'!A65</f>
        <v>State</v>
      </c>
      <c r="G39" s="38" t="str">
        <f>'DHE14-1'!B65</f>
        <v>Grant</v>
      </c>
      <c r="H39" s="38" t="str">
        <f>'DHE14-1'!D65</f>
        <v>Non-Need-Based</v>
      </c>
      <c r="I39" s="38" t="str">
        <f>'DHE14-1'!C65</f>
        <v>Missouri Teacher Education Scholarship</v>
      </c>
      <c r="J39" s="39">
        <f>'DHE14-1'!E65</f>
        <v>270</v>
      </c>
      <c r="K39" s="40">
        <f>'DHE14-1'!F65</f>
        <v>0</v>
      </c>
      <c r="L39" s="41">
        <f>'DHE14-1'!G65</f>
        <v>0</v>
      </c>
      <c r="M39" s="40">
        <f>'DHE14-1'!H65</f>
        <v>0</v>
      </c>
      <c r="N39" s="41">
        <f>'DHE14-1'!I65</f>
        <v>0</v>
      </c>
      <c r="O39" s="40">
        <f>'DHE14-1'!J65</f>
        <v>0</v>
      </c>
      <c r="P39" s="41">
        <f>'DHE14-1'!K65</f>
        <v>0</v>
      </c>
    </row>
    <row r="40" spans="1:16" x14ac:dyDescent="0.2">
      <c r="A40" s="37" t="str">
        <f>RIGHT('DHE14-1'!$D$8,4)</f>
        <v>2023</v>
      </c>
      <c r="B40" s="38" t="str">
        <f>VLOOKUP(D40,Institution!$A$2:$F$56,2,FALSE)</f>
        <v>178402</v>
      </c>
      <c r="C40" s="38">
        <f>VLOOKUP(D40,Institution!$A$2:$F$56,6,FALSE)</f>
        <v>2010</v>
      </c>
      <c r="D40" s="38" t="str">
        <f>'DHE14-1'!$D$5</f>
        <v>University of Missouri-Kansas City</v>
      </c>
      <c r="E40" s="38" t="str">
        <f>'DHE14-1'!$D$6</f>
        <v>P4Y</v>
      </c>
      <c r="F40" s="38" t="str">
        <f>'DHE14-1'!A66</f>
        <v>State</v>
      </c>
      <c r="G40" s="38" t="str">
        <f>'DHE14-1'!B66</f>
        <v>Grant</v>
      </c>
      <c r="H40" s="38" t="str">
        <f>'DHE14-1'!D66</f>
        <v>Non-Need-Based</v>
      </c>
      <c r="I40" s="38" t="str">
        <f>'DHE14-1'!C66</f>
        <v>Public Service Officer/Employee's Child Survivor Grants</v>
      </c>
      <c r="J40" s="39">
        <f>'DHE14-1'!E66</f>
        <v>260</v>
      </c>
      <c r="K40" s="40">
        <f>'DHE14-1'!F66</f>
        <v>1</v>
      </c>
      <c r="L40" s="41">
        <f>'DHE14-1'!G66</f>
        <v>8059.2</v>
      </c>
      <c r="M40" s="40">
        <f>'DHE14-1'!H66</f>
        <v>0</v>
      </c>
      <c r="N40" s="41">
        <f>'DHE14-1'!I66</f>
        <v>0</v>
      </c>
      <c r="O40" s="40">
        <f>'DHE14-1'!J66</f>
        <v>1</v>
      </c>
      <c r="P40" s="41">
        <f>'DHE14-1'!K66</f>
        <v>8059.2</v>
      </c>
    </row>
    <row r="41" spans="1:16" x14ac:dyDescent="0.2">
      <c r="A41" s="37" t="str">
        <f>RIGHT('DHE14-1'!$D$8,4)</f>
        <v>2023</v>
      </c>
      <c r="B41" s="38" t="str">
        <f>VLOOKUP(D41,Institution!$A$2:$F$56,2,FALSE)</f>
        <v>178402</v>
      </c>
      <c r="C41" s="38">
        <f>VLOOKUP(D41,Institution!$A$2:$F$56,6,FALSE)</f>
        <v>2010</v>
      </c>
      <c r="D41" s="38" t="str">
        <f>'DHE14-1'!$D$5</f>
        <v>University of Missouri-Kansas City</v>
      </c>
      <c r="E41" s="38" t="str">
        <f>'DHE14-1'!$D$6</f>
        <v>P4Y</v>
      </c>
      <c r="F41" s="38" t="str">
        <f>'DHE14-1'!A67</f>
        <v>State</v>
      </c>
      <c r="G41" s="38" t="str">
        <f>'DHE14-1'!B67</f>
        <v>Grant</v>
      </c>
      <c r="H41" s="38" t="str">
        <f>'DHE14-1'!D67</f>
        <v>Non-Need-Based</v>
      </c>
      <c r="I41" s="38" t="str">
        <f>'DHE14-1'!C67</f>
        <v xml:space="preserve">Vietnam Veteran Survivor Grant </v>
      </c>
      <c r="J41" s="39">
        <f>'DHE14-1'!E67</f>
        <v>283</v>
      </c>
      <c r="K41" s="40">
        <f>'DHE14-1'!F67</f>
        <v>0</v>
      </c>
      <c r="L41" s="41">
        <f>'DHE14-1'!G67</f>
        <v>0</v>
      </c>
      <c r="M41" s="40">
        <f>'DHE14-1'!H67</f>
        <v>0</v>
      </c>
      <c r="N41" s="41">
        <f>'DHE14-1'!I67</f>
        <v>0</v>
      </c>
      <c r="O41" s="40">
        <f>'DHE14-1'!J67</f>
        <v>0</v>
      </c>
      <c r="P41" s="41">
        <f>'DHE14-1'!K67</f>
        <v>0</v>
      </c>
    </row>
    <row r="42" spans="1:16" x14ac:dyDescent="0.2">
      <c r="A42" s="37" t="str">
        <f>RIGHT('DHE14-1'!$D$8,4)</f>
        <v>2023</v>
      </c>
      <c r="B42" s="38" t="str">
        <f>VLOOKUP(D42,Institution!$A$2:$F$56,2,FALSE)</f>
        <v>178402</v>
      </c>
      <c r="C42" s="38">
        <f>VLOOKUP(D42,Institution!$A$2:$F$56,6,FALSE)</f>
        <v>2010</v>
      </c>
      <c r="D42" s="38" t="str">
        <f>'DHE14-1'!$D$5</f>
        <v>University of Missouri-Kansas City</v>
      </c>
      <c r="E42" s="38" t="str">
        <f>'DHE14-1'!$D$6</f>
        <v>P4Y</v>
      </c>
      <c r="F42" s="38" t="str">
        <f>'DHE14-1'!A68</f>
        <v>State</v>
      </c>
      <c r="G42" s="38" t="str">
        <f>'DHE14-1'!B68</f>
        <v>Grant</v>
      </c>
      <c r="H42" s="38" t="str">
        <f>'DHE14-1'!D68</f>
        <v>Non-Need-Based</v>
      </c>
      <c r="I42" s="38" t="str">
        <f>'DHE14-1'!C68</f>
        <v>Advanced Placement Incentive Grant</v>
      </c>
      <c r="J42" s="39">
        <f>'DHE14-1'!E68</f>
        <v>284</v>
      </c>
      <c r="K42" s="40">
        <f>'DHE14-1'!F68</f>
        <v>0</v>
      </c>
      <c r="L42" s="41">
        <f>'DHE14-1'!G68</f>
        <v>0</v>
      </c>
      <c r="M42" s="40">
        <f>'DHE14-1'!H68</f>
        <v>0</v>
      </c>
      <c r="N42" s="41">
        <f>'DHE14-1'!I68</f>
        <v>0</v>
      </c>
      <c r="O42" s="40">
        <f>'DHE14-1'!J68</f>
        <v>0</v>
      </c>
      <c r="P42" s="41">
        <f>'DHE14-1'!K68</f>
        <v>0</v>
      </c>
    </row>
    <row r="43" spans="1:16" x14ac:dyDescent="0.2">
      <c r="A43" s="37" t="str">
        <f>RIGHT('DHE14-1'!$D$8,4)</f>
        <v>2023</v>
      </c>
      <c r="B43" s="38" t="str">
        <f>VLOOKUP(D43,Institution!$A$2:$F$56,2,FALSE)</f>
        <v>178402</v>
      </c>
      <c r="C43" s="38">
        <f>VLOOKUP(D43,Institution!$A$2:$F$56,6,FALSE)</f>
        <v>2010</v>
      </c>
      <c r="D43" s="38" t="str">
        <f>'DHE14-1'!$D$5</f>
        <v>University of Missouri-Kansas City</v>
      </c>
      <c r="E43" s="38" t="str">
        <f>'DHE14-1'!$D$6</f>
        <v>P4Y</v>
      </c>
      <c r="F43" s="38" t="str">
        <f>'DHE14-1'!A69</f>
        <v>State</v>
      </c>
      <c r="G43" s="38" t="str">
        <f>'DHE14-1'!B69</f>
        <v>Grant</v>
      </c>
      <c r="H43" s="38" t="str">
        <f>'DHE14-1'!D69</f>
        <v>Non-Need-Based</v>
      </c>
      <c r="I43" s="38" t="str">
        <f>'DHE14-1'!C69</f>
        <v>Minority and Underrepresented Environmental Literacy Program</v>
      </c>
      <c r="J43" s="39">
        <f>'DHE14-1'!E69</f>
        <v>285</v>
      </c>
      <c r="K43" s="40">
        <f>'DHE14-1'!F69</f>
        <v>0</v>
      </c>
      <c r="L43" s="41">
        <f>'DHE14-1'!G69</f>
        <v>0</v>
      </c>
      <c r="M43" s="40">
        <f>'DHE14-1'!H69</f>
        <v>0</v>
      </c>
      <c r="N43" s="41">
        <f>'DHE14-1'!I69</f>
        <v>0</v>
      </c>
      <c r="O43" s="40">
        <f>'DHE14-1'!J69</f>
        <v>0</v>
      </c>
      <c r="P43" s="41">
        <f>'DHE14-1'!K69</f>
        <v>0</v>
      </c>
    </row>
    <row r="44" spans="1:16" x14ac:dyDescent="0.2">
      <c r="A44" s="37" t="str">
        <f>RIGHT('DHE14-1'!$D$8,4)</f>
        <v>2023</v>
      </c>
      <c r="B44" s="38" t="str">
        <f>VLOOKUP(D44,Institution!$A$2:$F$56,2,FALSE)</f>
        <v>178402</v>
      </c>
      <c r="C44" s="38">
        <f>VLOOKUP(D44,Institution!$A$2:$F$56,6,FALSE)</f>
        <v>2010</v>
      </c>
      <c r="D44" s="38" t="str">
        <f>'DHE14-1'!$D$5</f>
        <v>University of Missouri-Kansas City</v>
      </c>
      <c r="E44" s="38" t="str">
        <f>'DHE14-1'!$D$6</f>
        <v>P4Y</v>
      </c>
      <c r="F44" s="38" t="str">
        <f>'DHE14-1'!A70</f>
        <v>State</v>
      </c>
      <c r="G44" s="38" t="str">
        <f>'DHE14-1'!B70</f>
        <v>Grant</v>
      </c>
      <c r="H44" s="38" t="str">
        <f>'DHE14-1'!D70</f>
        <v>Need</v>
      </c>
      <c r="I44" s="38" t="str">
        <f>'DHE14-1'!C70</f>
        <v>Vocational Rehabilitation</v>
      </c>
      <c r="J44" s="39">
        <f>'DHE14-1'!E70</f>
        <v>281</v>
      </c>
      <c r="K44" s="40">
        <f>'DHE14-1'!F70</f>
        <v>35</v>
      </c>
      <c r="L44" s="41">
        <f>'DHE14-1'!G70</f>
        <v>135290.26999999999</v>
      </c>
      <c r="M44" s="40">
        <f>'DHE14-1'!H70</f>
        <v>12</v>
      </c>
      <c r="N44" s="41">
        <f>'DHE14-1'!I70</f>
        <v>205987.32</v>
      </c>
      <c r="O44" s="40">
        <f>'DHE14-1'!J70</f>
        <v>47</v>
      </c>
      <c r="P44" s="41">
        <f>'DHE14-1'!K70</f>
        <v>341277.58999999997</v>
      </c>
    </row>
    <row r="45" spans="1:16" x14ac:dyDescent="0.2">
      <c r="A45" s="37" t="str">
        <f>RIGHT('DHE14-1'!$D$8,4)</f>
        <v>2023</v>
      </c>
      <c r="B45" s="38" t="str">
        <f>VLOOKUP(D45,Institution!$A$2:$F$56,2,FALSE)</f>
        <v>178402</v>
      </c>
      <c r="C45" s="38">
        <f>VLOOKUP(D45,Institution!$A$2:$F$56,6,FALSE)</f>
        <v>2010</v>
      </c>
      <c r="D45" s="38" t="str">
        <f>'DHE14-1'!$D$5</f>
        <v>University of Missouri-Kansas City</v>
      </c>
      <c r="E45" s="38" t="str">
        <f>'DHE14-1'!$D$6</f>
        <v>P4Y</v>
      </c>
      <c r="F45" s="38" t="str">
        <f>'DHE14-1'!A71</f>
        <v>State</v>
      </c>
      <c r="G45" s="38" t="str">
        <f>'DHE14-1'!B71</f>
        <v>Grant</v>
      </c>
      <c r="H45" s="38" t="str">
        <f>'DHE14-1'!D71</f>
        <v>Need</v>
      </c>
      <c r="I45" s="38" t="str">
        <f>'DHE14-1'!C71</f>
        <v>Other, Need-Based</v>
      </c>
      <c r="J45" s="39">
        <f>'DHE14-1'!E71</f>
        <v>301</v>
      </c>
      <c r="K45" s="40">
        <f>'DHE14-1'!F71</f>
        <v>10</v>
      </c>
      <c r="L45" s="41">
        <f>'DHE14-1'!G71</f>
        <v>14760.91</v>
      </c>
      <c r="M45" s="40">
        <f>'DHE14-1'!H71</f>
        <v>0</v>
      </c>
      <c r="N45" s="41">
        <f>'DHE14-1'!I71</f>
        <v>0</v>
      </c>
      <c r="O45" s="40">
        <f>'DHE14-1'!J71</f>
        <v>10</v>
      </c>
      <c r="P45" s="41">
        <f>'DHE14-1'!K71</f>
        <v>14760.91</v>
      </c>
    </row>
    <row r="46" spans="1:16" x14ac:dyDescent="0.2">
      <c r="A46" s="37" t="str">
        <f>RIGHT('DHE14-1'!$D$8,4)</f>
        <v>2023</v>
      </c>
      <c r="B46" s="38" t="str">
        <f>VLOOKUP(D46,Institution!$A$2:$F$56,2,FALSE)</f>
        <v>178402</v>
      </c>
      <c r="C46" s="38">
        <f>VLOOKUP(D46,Institution!$A$2:$F$56,6,FALSE)</f>
        <v>2010</v>
      </c>
      <c r="D46" s="38" t="str">
        <f>'DHE14-1'!$D$5</f>
        <v>University of Missouri-Kansas City</v>
      </c>
      <c r="E46" s="38" t="str">
        <f>'DHE14-1'!$D$6</f>
        <v>P4Y</v>
      </c>
      <c r="F46" s="38" t="str">
        <f>'DHE14-1'!A72</f>
        <v>State</v>
      </c>
      <c r="G46" s="38" t="str">
        <f>'DHE14-1'!B72</f>
        <v>Grant</v>
      </c>
      <c r="H46" s="38" t="str">
        <f>'DHE14-1'!D72</f>
        <v>Non-Need-Based</v>
      </c>
      <c r="I46" s="38" t="str">
        <f>'DHE14-1'!C72</f>
        <v>Other, Non-Need-Based</v>
      </c>
      <c r="J46" s="39">
        <f>'DHE14-1'!E72</f>
        <v>302</v>
      </c>
      <c r="K46" s="40">
        <f>'DHE14-1'!F72</f>
        <v>65</v>
      </c>
      <c r="L46" s="41">
        <f>'DHE14-1'!G72</f>
        <v>283686.32</v>
      </c>
      <c r="M46" s="40">
        <f>'DHE14-1'!H72</f>
        <v>2</v>
      </c>
      <c r="N46" s="41">
        <f>'DHE14-1'!I72</f>
        <v>23257.8</v>
      </c>
      <c r="O46" s="40">
        <f>'DHE14-1'!J72</f>
        <v>67</v>
      </c>
      <c r="P46" s="41">
        <f>'DHE14-1'!K72</f>
        <v>306944.12</v>
      </c>
    </row>
    <row r="47" spans="1:16" x14ac:dyDescent="0.2">
      <c r="A47" s="37" t="str">
        <f>RIGHT('DHE14-1'!$D$8,4)</f>
        <v>2023</v>
      </c>
      <c r="B47" s="38" t="str">
        <f>VLOOKUP(D47,Institution!$A$2:$F$56,2,FALSE)</f>
        <v>178402</v>
      </c>
      <c r="C47" s="38">
        <f>VLOOKUP(D47,Institution!$A$2:$F$56,6,FALSE)</f>
        <v>2010</v>
      </c>
      <c r="D47" s="38" t="str">
        <f>'DHE14-1'!$D$5</f>
        <v>University of Missouri-Kansas City</v>
      </c>
      <c r="E47" s="38" t="str">
        <f>'DHE14-1'!$D$6</f>
        <v>P4Y</v>
      </c>
      <c r="F47" s="38" t="str">
        <f>'DHE14-1'!A74</f>
        <v>State</v>
      </c>
      <c r="G47" s="38" t="str">
        <f>'DHE14-1'!B74</f>
        <v>Loan</v>
      </c>
      <c r="H47" s="38" t="str">
        <f>'DHE14-1'!D74</f>
        <v>Need</v>
      </c>
      <c r="I47" s="38" t="str">
        <f>'DHE14-1'!C74</f>
        <v>Other, Need-Based</v>
      </c>
      <c r="J47" s="39">
        <f>'DHE14-1'!E74</f>
        <v>303</v>
      </c>
      <c r="K47" s="40">
        <f>'DHE14-1'!F74</f>
        <v>0</v>
      </c>
      <c r="L47" s="41">
        <f>'DHE14-1'!G74</f>
        <v>0</v>
      </c>
      <c r="M47" s="40">
        <f>'DHE14-1'!H74</f>
        <v>0</v>
      </c>
      <c r="N47" s="41">
        <f>'DHE14-1'!I74</f>
        <v>0</v>
      </c>
      <c r="O47" s="40">
        <f>'DHE14-1'!J74</f>
        <v>0</v>
      </c>
      <c r="P47" s="41">
        <f>'DHE14-1'!K74</f>
        <v>0</v>
      </c>
    </row>
    <row r="48" spans="1:16" x14ac:dyDescent="0.2">
      <c r="A48" s="37" t="str">
        <f>RIGHT('DHE14-1'!$D$8,4)</f>
        <v>2023</v>
      </c>
      <c r="B48" s="38" t="str">
        <f>VLOOKUP(D48,Institution!$A$2:$F$56,2,FALSE)</f>
        <v>178402</v>
      </c>
      <c r="C48" s="38">
        <f>VLOOKUP(D48,Institution!$A$2:$F$56,6,FALSE)</f>
        <v>2010</v>
      </c>
      <c r="D48" s="38" t="str">
        <f>'DHE14-1'!$D$5</f>
        <v>University of Missouri-Kansas City</v>
      </c>
      <c r="E48" s="38" t="str">
        <f>'DHE14-1'!$D$6</f>
        <v>P4Y</v>
      </c>
      <c r="F48" s="38" t="str">
        <f>'DHE14-1'!A75</f>
        <v>State</v>
      </c>
      <c r="G48" s="38" t="str">
        <f>'DHE14-1'!B75</f>
        <v>Loan</v>
      </c>
      <c r="H48" s="38" t="str">
        <f>'DHE14-1'!D75</f>
        <v>Non-Need-Based</v>
      </c>
      <c r="I48" s="38" t="str">
        <f>'DHE14-1'!C75</f>
        <v>Other, Non-Need-Based</v>
      </c>
      <c r="J48" s="39">
        <f>'DHE14-1'!E75</f>
        <v>304</v>
      </c>
      <c r="K48" s="40">
        <f>'DHE14-1'!F75</f>
        <v>0</v>
      </c>
      <c r="L48" s="41">
        <f>'DHE14-1'!G75</f>
        <v>0</v>
      </c>
      <c r="M48" s="40">
        <f>'DHE14-1'!H75</f>
        <v>0</v>
      </c>
      <c r="N48" s="41">
        <f>'DHE14-1'!I75</f>
        <v>0</v>
      </c>
      <c r="O48" s="40">
        <f>'DHE14-1'!J75</f>
        <v>0</v>
      </c>
      <c r="P48" s="41">
        <f>'DHE14-1'!K75</f>
        <v>0</v>
      </c>
    </row>
    <row r="49" spans="1:16" x14ac:dyDescent="0.2">
      <c r="A49" s="37" t="str">
        <f>RIGHT('DHE14-1'!$D$8,4)</f>
        <v>2023</v>
      </c>
      <c r="B49" s="38" t="str">
        <f>VLOOKUP(D49,Institution!$A$2:$F$56,2,FALSE)</f>
        <v>178402</v>
      </c>
      <c r="C49" s="38">
        <f>VLOOKUP(D49,Institution!$A$2:$F$56,6,FALSE)</f>
        <v>2010</v>
      </c>
      <c r="D49" s="38" t="str">
        <f>'DHE14-1'!$D$5</f>
        <v>University of Missouri-Kansas City</v>
      </c>
      <c r="E49" s="38" t="str">
        <f>'DHE14-1'!$D$6</f>
        <v>P4Y</v>
      </c>
      <c r="F49" s="38" t="str">
        <f>'DHE14-1'!A77</f>
        <v>State IMF</v>
      </c>
      <c r="G49" s="38" t="str">
        <f>'DHE14-1'!B77</f>
        <v>IMF</v>
      </c>
      <c r="H49" s="38">
        <f>'DHE14-1'!D77</f>
        <v>0</v>
      </c>
      <c r="I49" s="38" t="str">
        <f>'DHE14-1'!C77</f>
        <v>Institutional Matching Funds</v>
      </c>
      <c r="J49" s="39">
        <f>'DHE14-1'!E77</f>
        <v>310</v>
      </c>
      <c r="K49" s="40">
        <f>'DHE14-1'!F77</f>
        <v>0</v>
      </c>
      <c r="L49" s="41">
        <f>'DHE14-1'!G77</f>
        <v>0</v>
      </c>
      <c r="M49" s="40">
        <f>'DHE14-1'!H77</f>
        <v>0</v>
      </c>
      <c r="N49" s="41">
        <f>'DHE14-1'!I77</f>
        <v>0</v>
      </c>
      <c r="O49" s="40">
        <f>'DHE14-1'!J77</f>
        <v>0</v>
      </c>
      <c r="P49" s="41">
        <f>'DHE14-1'!K77</f>
        <v>0</v>
      </c>
    </row>
    <row r="50" spans="1:16" x14ac:dyDescent="0.2">
      <c r="A50" s="37" t="str">
        <f>RIGHT('DHE14-1'!$D$8,4)</f>
        <v>2023</v>
      </c>
      <c r="B50" s="38" t="str">
        <f>VLOOKUP(D50,Institution!$A$2:$F$56,2,FALSE)</f>
        <v>178402</v>
      </c>
      <c r="C50" s="38">
        <f>VLOOKUP(D50,Institution!$A$2:$F$56,6,FALSE)</f>
        <v>2010</v>
      </c>
      <c r="D50" s="38" t="str">
        <f>'DHE14-1'!$D$5</f>
        <v>University of Missouri-Kansas City</v>
      </c>
      <c r="E50" s="38" t="str">
        <f>'DHE14-1'!$D$6</f>
        <v>P4Y</v>
      </c>
      <c r="F50" s="38" t="str">
        <f>'DHE14-1'!A82</f>
        <v>Other</v>
      </c>
      <c r="G50" s="38" t="str">
        <f>'DHE14-1'!B82</f>
        <v>Grant</v>
      </c>
      <c r="H50" s="38" t="str">
        <f>'DHE14-1'!D82</f>
        <v>Need</v>
      </c>
      <c r="I50" s="38" t="str">
        <f>'DHE14-1'!C82</f>
        <v>Need-Based</v>
      </c>
      <c r="J50" s="39">
        <f>'DHE14-1'!E82</f>
        <v>323</v>
      </c>
      <c r="K50" s="40">
        <f>'DHE14-1'!F82</f>
        <v>317</v>
      </c>
      <c r="L50" s="41">
        <f>'DHE14-1'!G82</f>
        <v>2603222.79</v>
      </c>
      <c r="M50" s="40">
        <f>'DHE14-1'!H82</f>
        <v>4</v>
      </c>
      <c r="N50" s="41">
        <f>'DHE14-1'!I82</f>
        <v>68024.800000000003</v>
      </c>
      <c r="O50" s="40">
        <f>'DHE14-1'!J82</f>
        <v>321</v>
      </c>
      <c r="P50" s="41">
        <f>'DHE14-1'!K82</f>
        <v>2671247.59</v>
      </c>
    </row>
    <row r="51" spans="1:16" x14ac:dyDescent="0.2">
      <c r="A51" s="37" t="str">
        <f>RIGHT('DHE14-1'!$D$8,4)</f>
        <v>2023</v>
      </c>
      <c r="B51" s="38" t="str">
        <f>VLOOKUP(D51,Institution!$A$2:$F$56,2,FALSE)</f>
        <v>178402</v>
      </c>
      <c r="C51" s="38">
        <f>VLOOKUP(D51,Institution!$A$2:$F$56,6,FALSE)</f>
        <v>2010</v>
      </c>
      <c r="D51" s="38" t="str">
        <f>'DHE14-1'!$D$5</f>
        <v>University of Missouri-Kansas City</v>
      </c>
      <c r="E51" s="38" t="str">
        <f>'DHE14-1'!$D$6</f>
        <v>P4Y</v>
      </c>
      <c r="F51" s="38" t="str">
        <f>'DHE14-1'!A83</f>
        <v>Other</v>
      </c>
      <c r="G51" s="38" t="str">
        <f>'DHE14-1'!B83</f>
        <v>Grant</v>
      </c>
      <c r="H51" s="38" t="str">
        <f>'DHE14-1'!D83</f>
        <v>Non-Need-Based</v>
      </c>
      <c r="I51" s="38" t="str">
        <f>'DHE14-1'!C83</f>
        <v>Non-Need Based</v>
      </c>
      <c r="J51" s="39">
        <f>'DHE14-1'!E83</f>
        <v>324</v>
      </c>
      <c r="K51" s="40">
        <f>'DHE14-1'!F83</f>
        <v>493</v>
      </c>
      <c r="L51" s="41">
        <f>'DHE14-1'!G83</f>
        <v>1378998.51</v>
      </c>
      <c r="M51" s="40">
        <f>'DHE14-1'!H83</f>
        <v>126</v>
      </c>
      <c r="N51" s="41">
        <f>'DHE14-1'!I83</f>
        <v>667945.30000000005</v>
      </c>
      <c r="O51" s="40">
        <f>'DHE14-1'!J83</f>
        <v>619</v>
      </c>
      <c r="P51" s="41">
        <f>'DHE14-1'!K83</f>
        <v>2046943.81</v>
      </c>
    </row>
    <row r="52" spans="1:16" x14ac:dyDescent="0.2">
      <c r="A52" s="37" t="str">
        <f>RIGHT('DHE14-1'!$D$8,4)</f>
        <v>2023</v>
      </c>
      <c r="B52" s="38" t="str">
        <f>VLOOKUP(D52,Institution!$A$2:$F$56,2,FALSE)</f>
        <v>178402</v>
      </c>
      <c r="C52" s="38">
        <f>VLOOKUP(D52,Institution!$A$2:$F$56,6,FALSE)</f>
        <v>2010</v>
      </c>
      <c r="D52" s="38" t="str">
        <f>'DHE14-1'!$D$5</f>
        <v>University of Missouri-Kansas City</v>
      </c>
      <c r="E52" s="38" t="str">
        <f>'DHE14-1'!$D$6</f>
        <v>P4Y</v>
      </c>
      <c r="F52" s="38" t="str">
        <f>'DHE14-1'!A85</f>
        <v>Other</v>
      </c>
      <c r="G52" s="38" t="str">
        <f>'DHE14-1'!B85</f>
        <v>Loan</v>
      </c>
      <c r="H52" s="38" t="str">
        <f>'DHE14-1'!D85</f>
        <v>Non-Need-Based</v>
      </c>
      <c r="I52" s="38" t="str">
        <f>'DHE14-1'!C85</f>
        <v>Alternative Loan Programs</v>
      </c>
      <c r="J52" s="39">
        <f>'DHE14-1'!E85</f>
        <v>322</v>
      </c>
      <c r="K52" s="40">
        <f>'DHE14-1'!F85</f>
        <v>284</v>
      </c>
      <c r="L52" s="41">
        <f>'DHE14-1'!G85</f>
        <v>3713399</v>
      </c>
      <c r="M52" s="40">
        <f>'DHE14-1'!H85</f>
        <v>99</v>
      </c>
      <c r="N52" s="41">
        <f>'DHE14-1'!I85</f>
        <v>1621770</v>
      </c>
      <c r="O52" s="40">
        <f>'DHE14-1'!J85</f>
        <v>383</v>
      </c>
      <c r="P52" s="41">
        <f>'DHE14-1'!K85</f>
        <v>5335169</v>
      </c>
    </row>
    <row r="53" spans="1:16" x14ac:dyDescent="0.2">
      <c r="A53" s="37" t="str">
        <f>RIGHT('DHE14-1'!$D$8,4)</f>
        <v>2023</v>
      </c>
      <c r="B53" s="38" t="str">
        <f>VLOOKUP(D53,Institution!$A$2:$F$56,2,FALSE)</f>
        <v>178402</v>
      </c>
      <c r="C53" s="38">
        <f>VLOOKUP(D53,Institution!$A$2:$F$56,6,FALSE)</f>
        <v>2010</v>
      </c>
      <c r="D53" s="38" t="str">
        <f>'DHE14-1'!$D$5</f>
        <v>University of Missouri-Kansas City</v>
      </c>
      <c r="E53" s="38" t="str">
        <f>'DHE14-1'!$D$6</f>
        <v>P4Y</v>
      </c>
      <c r="F53" s="38" t="str">
        <f>'DHE14-1'!A87</f>
        <v>Other</v>
      </c>
      <c r="G53" s="38" t="str">
        <f>'DHE14-1'!B87</f>
        <v>Loan</v>
      </c>
      <c r="H53" s="38" t="str">
        <f>'DHE14-1'!D87</f>
        <v>Non-Need-Based</v>
      </c>
      <c r="I53" s="38" t="str">
        <f>'DHE14-1'!C87</f>
        <v>Other</v>
      </c>
      <c r="J53" s="39">
        <f>'DHE14-1'!E87</f>
        <v>325</v>
      </c>
      <c r="K53" s="40">
        <f>'DHE14-1'!F87</f>
        <v>231</v>
      </c>
      <c r="L53" s="41">
        <f>'DHE14-1'!G87</f>
        <v>3761508.07</v>
      </c>
      <c r="M53" s="40">
        <f>'DHE14-1'!H87</f>
        <v>136</v>
      </c>
      <c r="N53" s="41">
        <f>'DHE14-1'!I87</f>
        <v>2055940.46</v>
      </c>
      <c r="O53" s="40">
        <f>'DHE14-1'!J87</f>
        <v>367</v>
      </c>
      <c r="P53" s="41">
        <f>'DHE14-1'!K87</f>
        <v>5817448.5299999993</v>
      </c>
    </row>
    <row r="54" spans="1:16" x14ac:dyDescent="0.2">
      <c r="A54" s="37" t="str">
        <f>RIGHT('DHE14-1'!$D$8,4)</f>
        <v>2023</v>
      </c>
      <c r="B54" s="38" t="str">
        <f>VLOOKUP(D54,Institution!$A$2:$F$56,2,FALSE)</f>
        <v>178402</v>
      </c>
      <c r="C54" s="38">
        <f>VLOOKUP(D54,Institution!$A$2:$F$56,6,FALSE)</f>
        <v>2010</v>
      </c>
      <c r="D54" s="38" t="str">
        <f>'DHE14-1'!$D$5</f>
        <v>University of Missouri-Kansas City</v>
      </c>
      <c r="E54" s="38" t="str">
        <f>'DHE14-1'!$D$6</f>
        <v>P4Y</v>
      </c>
      <c r="F54" s="38" t="str">
        <f>'DHE14-1'!A91</f>
        <v>Unduplicated Total</v>
      </c>
      <c r="G54" s="38" t="str">
        <f>'DHE14-1'!B91</f>
        <v>Need</v>
      </c>
      <c r="H54" s="38" t="str">
        <f>'DHE14-1'!D91</f>
        <v>Undup Need</v>
      </c>
      <c r="I54" s="38" t="str">
        <f>'DHE14-1'!C91</f>
        <v>Unduplicated number of students receiving need-based financial aid and total need-based dollars received from all sources</v>
      </c>
      <c r="J54" s="39">
        <f>'DHE14-1'!E91</f>
        <v>330</v>
      </c>
      <c r="K54" s="40">
        <f>'DHE14-1'!F91</f>
        <v>3867</v>
      </c>
      <c r="L54" s="41">
        <f>'DHE14-1'!G91</f>
        <v>34713437.090000004</v>
      </c>
      <c r="M54" s="40">
        <f>'DHE14-1'!H91</f>
        <v>364</v>
      </c>
      <c r="N54" s="41">
        <f>'DHE14-1'!I91</f>
        <v>2404871.6299999994</v>
      </c>
      <c r="O54" s="40">
        <f>'DHE14-1'!J91</f>
        <v>4230</v>
      </c>
      <c r="P54" s="41">
        <f>'DHE14-1'!K91</f>
        <v>37118308.720000006</v>
      </c>
    </row>
    <row r="55" spans="1:16" x14ac:dyDescent="0.2">
      <c r="A55" s="37" t="str">
        <f>RIGHT('DHE14-1'!$D$8,4)</f>
        <v>2023</v>
      </c>
      <c r="B55" s="38" t="str">
        <f>VLOOKUP(D55,Institution!$A$2:$F$56,2,FALSE)</f>
        <v>178402</v>
      </c>
      <c r="C55" s="38">
        <f>VLOOKUP(D55,Institution!$A$2:$F$56,6,FALSE)</f>
        <v>2010</v>
      </c>
      <c r="D55" s="38" t="str">
        <f>'DHE14-1'!$D$5</f>
        <v>University of Missouri-Kansas City</v>
      </c>
      <c r="E55" s="38" t="str">
        <f>'DHE14-1'!$D$6</f>
        <v>P4Y</v>
      </c>
      <c r="F55" s="38" t="str">
        <f>'DHE14-1'!A92</f>
        <v>Unduplicated Total</v>
      </c>
      <c r="G55" s="38" t="str">
        <f>'DHE14-1'!B92</f>
        <v>Total Aid</v>
      </c>
      <c r="H55" s="38" t="str">
        <f>'DHE14-1'!D92</f>
        <v>Undup Need and Non-Need</v>
      </c>
      <c r="I55" s="38" t="str">
        <f>'DHE14-1'!C92</f>
        <v>Unduplicated number of students receiving need-based and non-need-based  financial aid and total dollars received from all sources</v>
      </c>
      <c r="J55" s="39">
        <f>'DHE14-1'!E92</f>
        <v>340</v>
      </c>
      <c r="K55" s="40">
        <f>'DHE14-1'!F92</f>
        <v>6497</v>
      </c>
      <c r="L55" s="41">
        <f>'DHE14-1'!G92</f>
        <v>87164475.150000006</v>
      </c>
      <c r="M55" s="40">
        <f>'DHE14-1'!H92</f>
        <v>5362</v>
      </c>
      <c r="N55" s="41">
        <f>'DHE14-1'!I92</f>
        <v>130139836.03999999</v>
      </c>
      <c r="O55" s="40">
        <f>'DHE14-1'!J92</f>
        <v>11859</v>
      </c>
      <c r="P55" s="41">
        <f>'DHE14-1'!K92</f>
        <v>217304311.19</v>
      </c>
    </row>
  </sheetData>
  <autoFilter ref="A1:P55" xr:uid="{00000000-0009-0000-0000-000005000000}"/>
  <conditionalFormatting sqref="I1:I55">
    <cfRule type="cellIs" dxfId="0" priority="1" operator="equal">
      <formula>"'Total"""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Institution</vt:lpstr>
      <vt:lpstr>Notes</vt:lpstr>
      <vt:lpstr>Comments</vt:lpstr>
      <vt:lpstr>Instructions</vt:lpstr>
      <vt:lpstr>results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Sade, Randy</cp:lastModifiedBy>
  <cp:lastPrinted>2023-09-25T13:23:24Z</cp:lastPrinted>
  <dcterms:created xsi:type="dcterms:W3CDTF">2000-08-10T13:57:29Z</dcterms:created>
  <dcterms:modified xsi:type="dcterms:W3CDTF">2023-10-23T20:47:57Z</dcterms:modified>
</cp:coreProperties>
</file>